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rgaret\Desktop\UEN\Formula Equity\"/>
    </mc:Choice>
  </mc:AlternateContent>
  <bookViews>
    <workbookView xWindow="0" yWindow="0" windowWidth="25600" windowHeight="10240" firstSheet="1" activeTab="1"/>
  </bookViews>
  <sheets>
    <sheet name="InstrumentPanel" sheetId="7" state="hidden" r:id="rId1"/>
    <sheet name="FY2017 Alpha RPDC " sheetId="1" r:id="rId2"/>
    <sheet name="ChgAuthFY12toFY13" sheetId="6" state="hidden" r:id="rId3"/>
    <sheet name="PctChgAuthFY10toFY11" sheetId="8" state="hidden" r:id="rId4"/>
    <sheet name="RealAuthFY12" sheetId="10" state="hidden" r:id="rId5"/>
    <sheet name="RealAuthFY11" sheetId="5" state="hidden" r:id="rId6"/>
    <sheet name="RealAuthFY10" sheetId="4" state="hidden" r:id="rId7"/>
    <sheet name="Valuations" sheetId="9" state="hidden" r:id="rId8"/>
    <sheet name="Sheet1" sheetId="11" state="hidden" r:id="rId9"/>
    <sheet name="FY14RPDC MF" sheetId="12" state="hidden" r:id="rId10"/>
    <sheet name="4V2" sheetId="13" state="hidden" r:id="rId11"/>
  </sheets>
  <definedNames>
    <definedName name="_xlnm.Print_Area" localSheetId="2">ChgAuthFY12toFY13!$A$1:$U$375</definedName>
    <definedName name="_xlnm.Print_Area" localSheetId="0">InstrumentPanel!$A$1:$H$49</definedName>
    <definedName name="_xlnm.Print_Area" localSheetId="3">PctChgAuthFY10toFY11!$A$1:$U$375</definedName>
    <definedName name="_xlnm.Print_Area" localSheetId="6">RealAuthFY10!$A$1:$U$376</definedName>
    <definedName name="_xlnm.Print_Area" localSheetId="5">RealAuthFY11!$A$1:$U$376</definedName>
    <definedName name="_xlnm.Print_Area" localSheetId="4">RealAuthFY12!$A$1:$U$376</definedName>
    <definedName name="_xlnm.Print_Titles" localSheetId="2">ChgAuthFY12toFY13!$2:$6</definedName>
    <definedName name="_xlnm.Print_Titles" localSheetId="1">'FY2017 Alpha RPDC '!$3:$7</definedName>
    <definedName name="_xlnm.Print_Titles" localSheetId="0">InstrumentPanel!$1:$6</definedName>
    <definedName name="_xlnm.Print_Titles" localSheetId="3">PctChgAuthFY10toFY11!$2:$6</definedName>
    <definedName name="_xlnm.Print_Titles" localSheetId="6">RealAuthFY10!$2:$6</definedName>
    <definedName name="_xlnm.Print_Titles" localSheetId="5">RealAuthFY11!$2:$6</definedName>
    <definedName name="_xlnm.Print_Titles" localSheetId="4">RealAuthFY12!$2:$6</definedName>
  </definedNames>
  <calcPr calcId="162913"/>
</workbook>
</file>

<file path=xl/calcChain.xml><?xml version="1.0" encoding="utf-8"?>
<calcChain xmlns="http://schemas.openxmlformats.org/spreadsheetml/2006/main">
  <c r="L1" i="1" l="1"/>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K8" i="1" l="1"/>
  <c r="S8" i="1" s="1"/>
  <c r="K16" i="1"/>
  <c r="S16" i="1" s="1"/>
  <c r="K24" i="1"/>
  <c r="S24" i="1" s="1"/>
  <c r="K32" i="1"/>
  <c r="S32" i="1" s="1"/>
  <c r="K40" i="1"/>
  <c r="S40" i="1" s="1"/>
  <c r="K48" i="1"/>
  <c r="S48" i="1" s="1"/>
  <c r="K56" i="1"/>
  <c r="S56" i="1" s="1"/>
  <c r="K64" i="1"/>
  <c r="S64" i="1" s="1"/>
  <c r="K72" i="1"/>
  <c r="S72" i="1" s="1"/>
  <c r="K80" i="1"/>
  <c r="S80" i="1" s="1"/>
  <c r="K88" i="1"/>
  <c r="S88" i="1" s="1"/>
  <c r="K96" i="1"/>
  <c r="S96" i="1" s="1"/>
  <c r="K104" i="1"/>
  <c r="S104" i="1" s="1"/>
  <c r="K112" i="1"/>
  <c r="S112" i="1" s="1"/>
  <c r="K120" i="1"/>
  <c r="S120" i="1" s="1"/>
  <c r="K128" i="1"/>
  <c r="S128" i="1" s="1"/>
  <c r="K136" i="1"/>
  <c r="S136" i="1" s="1"/>
  <c r="K144" i="1"/>
  <c r="S144" i="1" s="1"/>
  <c r="K152" i="1"/>
  <c r="S152" i="1" s="1"/>
  <c r="K160" i="1"/>
  <c r="S160" i="1" s="1"/>
  <c r="K168" i="1"/>
  <c r="S168" i="1" s="1"/>
  <c r="K176" i="1"/>
  <c r="S176" i="1" s="1"/>
  <c r="K184" i="1"/>
  <c r="S184" i="1" s="1"/>
  <c r="K192" i="1"/>
  <c r="S192" i="1" s="1"/>
  <c r="K200" i="1"/>
  <c r="S200" i="1" s="1"/>
  <c r="K208" i="1"/>
  <c r="S208" i="1" s="1"/>
  <c r="K216" i="1"/>
  <c r="S216" i="1" s="1"/>
  <c r="K224" i="1"/>
  <c r="S224" i="1" s="1"/>
  <c r="K232" i="1"/>
  <c r="S232" i="1" s="1"/>
  <c r="K240" i="1"/>
  <c r="S240" i="1" s="1"/>
  <c r="K248" i="1"/>
  <c r="S248" i="1" s="1"/>
  <c r="K256" i="1"/>
  <c r="S256" i="1" s="1"/>
  <c r="K264" i="1"/>
  <c r="S264" i="1" s="1"/>
  <c r="K272" i="1"/>
  <c r="S272" i="1" s="1"/>
  <c r="K280" i="1"/>
  <c r="S280" i="1" s="1"/>
  <c r="K288" i="1"/>
  <c r="S288" i="1" s="1"/>
  <c r="K296" i="1"/>
  <c r="S296" i="1" s="1"/>
  <c r="K304" i="1"/>
  <c r="S304" i="1" s="1"/>
  <c r="K312" i="1"/>
  <c r="S312" i="1" s="1"/>
  <c r="K320" i="1"/>
  <c r="S320" i="1" s="1"/>
  <c r="K328" i="1"/>
  <c r="S328" i="1" s="1"/>
  <c r="K336" i="1"/>
  <c r="S336" i="1" s="1"/>
  <c r="K265" i="1"/>
  <c r="S265" i="1" s="1"/>
  <c r="K281" i="1"/>
  <c r="S281" i="1" s="1"/>
  <c r="K313" i="1"/>
  <c r="S313" i="1" s="1"/>
  <c r="K337" i="1"/>
  <c r="S337" i="1" s="1"/>
  <c r="K70" i="1"/>
  <c r="S70" i="1" s="1"/>
  <c r="K150" i="1"/>
  <c r="S150" i="1" s="1"/>
  <c r="K214" i="1"/>
  <c r="S214" i="1" s="1"/>
  <c r="K270" i="1"/>
  <c r="S270" i="1" s="1"/>
  <c r="K342" i="1"/>
  <c r="S342" i="1" s="1"/>
  <c r="K9" i="1"/>
  <c r="S9" i="1" s="1"/>
  <c r="K17" i="1"/>
  <c r="S17" i="1" s="1"/>
  <c r="K25" i="1"/>
  <c r="S25" i="1" s="1"/>
  <c r="K33" i="1"/>
  <c r="S33" i="1" s="1"/>
  <c r="K41" i="1"/>
  <c r="S41" i="1" s="1"/>
  <c r="K49" i="1"/>
  <c r="S49" i="1" s="1"/>
  <c r="K57" i="1"/>
  <c r="S57" i="1" s="1"/>
  <c r="K65" i="1"/>
  <c r="S65" i="1" s="1"/>
  <c r="K73" i="1"/>
  <c r="S73" i="1" s="1"/>
  <c r="K81" i="1"/>
  <c r="S81" i="1" s="1"/>
  <c r="K89" i="1"/>
  <c r="S89" i="1" s="1"/>
  <c r="K97" i="1"/>
  <c r="S97" i="1" s="1"/>
  <c r="K105" i="1"/>
  <c r="S105" i="1" s="1"/>
  <c r="K113" i="1"/>
  <c r="S113" i="1" s="1"/>
  <c r="K121" i="1"/>
  <c r="S121" i="1" s="1"/>
  <c r="K129" i="1"/>
  <c r="S129" i="1" s="1"/>
  <c r="K137" i="1"/>
  <c r="S137" i="1" s="1"/>
  <c r="K145" i="1"/>
  <c r="S145" i="1" s="1"/>
  <c r="K153" i="1"/>
  <c r="S153" i="1" s="1"/>
  <c r="K161" i="1"/>
  <c r="S161" i="1" s="1"/>
  <c r="K169" i="1"/>
  <c r="S169" i="1" s="1"/>
  <c r="K177" i="1"/>
  <c r="S177" i="1" s="1"/>
  <c r="K185" i="1"/>
  <c r="S185" i="1" s="1"/>
  <c r="K193" i="1"/>
  <c r="S193" i="1" s="1"/>
  <c r="K201" i="1"/>
  <c r="S201" i="1" s="1"/>
  <c r="K209" i="1"/>
  <c r="S209" i="1" s="1"/>
  <c r="K217" i="1"/>
  <c r="S217" i="1" s="1"/>
  <c r="K225" i="1"/>
  <c r="S225" i="1" s="1"/>
  <c r="K233" i="1"/>
  <c r="S233" i="1" s="1"/>
  <c r="K241" i="1"/>
  <c r="S241" i="1" s="1"/>
  <c r="K249" i="1"/>
  <c r="S249" i="1" s="1"/>
  <c r="K273" i="1"/>
  <c r="S273" i="1" s="1"/>
  <c r="K297" i="1"/>
  <c r="S297" i="1" s="1"/>
  <c r="K329" i="1"/>
  <c r="S329" i="1" s="1"/>
  <c r="K110" i="1"/>
  <c r="S110" i="1" s="1"/>
  <c r="K190" i="1"/>
  <c r="S190" i="1" s="1"/>
  <c r="K246" i="1"/>
  <c r="S246" i="1" s="1"/>
  <c r="K302" i="1"/>
  <c r="S302" i="1" s="1"/>
  <c r="K10" i="1"/>
  <c r="S10" i="1" s="1"/>
  <c r="K18" i="1"/>
  <c r="S18" i="1" s="1"/>
  <c r="K26" i="1"/>
  <c r="S26" i="1" s="1"/>
  <c r="K34" i="1"/>
  <c r="S34" i="1" s="1"/>
  <c r="K42" i="1"/>
  <c r="S42" i="1" s="1"/>
  <c r="K50" i="1"/>
  <c r="S50" i="1" s="1"/>
  <c r="K58" i="1"/>
  <c r="S58" i="1" s="1"/>
  <c r="K66" i="1"/>
  <c r="S66" i="1" s="1"/>
  <c r="K74" i="1"/>
  <c r="S74" i="1" s="1"/>
  <c r="K82" i="1"/>
  <c r="S82" i="1" s="1"/>
  <c r="K90" i="1"/>
  <c r="S90" i="1" s="1"/>
  <c r="K98" i="1"/>
  <c r="S98" i="1" s="1"/>
  <c r="K106" i="1"/>
  <c r="S106" i="1" s="1"/>
  <c r="K114" i="1"/>
  <c r="S114" i="1" s="1"/>
  <c r="K122" i="1"/>
  <c r="S122" i="1" s="1"/>
  <c r="K130" i="1"/>
  <c r="S130" i="1" s="1"/>
  <c r="K138" i="1"/>
  <c r="S138" i="1" s="1"/>
  <c r="K146" i="1"/>
  <c r="S146" i="1" s="1"/>
  <c r="K154" i="1"/>
  <c r="S154" i="1" s="1"/>
  <c r="K162" i="1"/>
  <c r="S162" i="1" s="1"/>
  <c r="K170" i="1"/>
  <c r="S170" i="1" s="1"/>
  <c r="K178" i="1"/>
  <c r="S178" i="1" s="1"/>
  <c r="K186" i="1"/>
  <c r="S186" i="1" s="1"/>
  <c r="K194" i="1"/>
  <c r="S194" i="1" s="1"/>
  <c r="K202" i="1"/>
  <c r="S202" i="1" s="1"/>
  <c r="K210" i="1"/>
  <c r="S210" i="1" s="1"/>
  <c r="K218" i="1"/>
  <c r="S218" i="1" s="1"/>
  <c r="K226" i="1"/>
  <c r="S226" i="1" s="1"/>
  <c r="K234" i="1"/>
  <c r="S234" i="1" s="1"/>
  <c r="K242" i="1"/>
  <c r="S242" i="1" s="1"/>
  <c r="K250" i="1"/>
  <c r="S250" i="1" s="1"/>
  <c r="K258" i="1"/>
  <c r="S258" i="1" s="1"/>
  <c r="K266" i="1"/>
  <c r="S266" i="1" s="1"/>
  <c r="K274" i="1"/>
  <c r="S274" i="1" s="1"/>
  <c r="K282" i="1"/>
  <c r="S282" i="1" s="1"/>
  <c r="K290" i="1"/>
  <c r="S290" i="1" s="1"/>
  <c r="K298" i="1"/>
  <c r="S298" i="1" s="1"/>
  <c r="K306" i="1"/>
  <c r="S306" i="1" s="1"/>
  <c r="K314" i="1"/>
  <c r="S314" i="1" s="1"/>
  <c r="K322" i="1"/>
  <c r="S322" i="1" s="1"/>
  <c r="K330" i="1"/>
  <c r="S330" i="1" s="1"/>
  <c r="K338" i="1"/>
  <c r="S338" i="1" s="1"/>
  <c r="K259" i="1"/>
  <c r="S259" i="1" s="1"/>
  <c r="K275" i="1"/>
  <c r="S275" i="1" s="1"/>
  <c r="K291" i="1"/>
  <c r="S291" i="1" s="1"/>
  <c r="K307" i="1"/>
  <c r="S307" i="1" s="1"/>
  <c r="K323" i="1"/>
  <c r="S323" i="1" s="1"/>
  <c r="K86" i="1"/>
  <c r="S86" i="1" s="1"/>
  <c r="K198" i="1"/>
  <c r="S198" i="1" s="1"/>
  <c r="K262" i="1"/>
  <c r="S262" i="1" s="1"/>
  <c r="K334" i="1"/>
  <c r="S334" i="1" s="1"/>
  <c r="K11" i="1"/>
  <c r="S11" i="1" s="1"/>
  <c r="K19" i="1"/>
  <c r="S19" i="1" s="1"/>
  <c r="K27" i="1"/>
  <c r="S27" i="1" s="1"/>
  <c r="K35" i="1"/>
  <c r="S35" i="1" s="1"/>
  <c r="K43" i="1"/>
  <c r="S43" i="1" s="1"/>
  <c r="K51" i="1"/>
  <c r="S51" i="1" s="1"/>
  <c r="K59" i="1"/>
  <c r="S59" i="1" s="1"/>
  <c r="K67" i="1"/>
  <c r="S67" i="1" s="1"/>
  <c r="K75" i="1"/>
  <c r="S75" i="1" s="1"/>
  <c r="K83" i="1"/>
  <c r="S83" i="1" s="1"/>
  <c r="K91" i="1"/>
  <c r="S91" i="1" s="1"/>
  <c r="K99" i="1"/>
  <c r="S99" i="1" s="1"/>
  <c r="K107" i="1"/>
  <c r="S107" i="1" s="1"/>
  <c r="K115" i="1"/>
  <c r="S115" i="1" s="1"/>
  <c r="K123" i="1"/>
  <c r="S123" i="1" s="1"/>
  <c r="K131" i="1"/>
  <c r="S131" i="1" s="1"/>
  <c r="K139" i="1"/>
  <c r="S139" i="1" s="1"/>
  <c r="K147" i="1"/>
  <c r="S147" i="1" s="1"/>
  <c r="K155" i="1"/>
  <c r="S155" i="1" s="1"/>
  <c r="K163" i="1"/>
  <c r="S163" i="1" s="1"/>
  <c r="K171" i="1"/>
  <c r="S171" i="1" s="1"/>
  <c r="K179" i="1"/>
  <c r="S179" i="1" s="1"/>
  <c r="K187" i="1"/>
  <c r="S187" i="1" s="1"/>
  <c r="K195" i="1"/>
  <c r="S195" i="1" s="1"/>
  <c r="K203" i="1"/>
  <c r="S203" i="1" s="1"/>
  <c r="K211" i="1"/>
  <c r="S211" i="1" s="1"/>
  <c r="K219" i="1"/>
  <c r="S219" i="1" s="1"/>
  <c r="K227" i="1"/>
  <c r="S227" i="1" s="1"/>
  <c r="K235" i="1"/>
  <c r="S235" i="1" s="1"/>
  <c r="K243" i="1"/>
  <c r="S243" i="1" s="1"/>
  <c r="K251" i="1"/>
  <c r="S251" i="1" s="1"/>
  <c r="K267" i="1"/>
  <c r="S267" i="1" s="1"/>
  <c r="K283" i="1"/>
  <c r="S283" i="1" s="1"/>
  <c r="K299" i="1"/>
  <c r="S299" i="1" s="1"/>
  <c r="K315" i="1"/>
  <c r="S315" i="1" s="1"/>
  <c r="K339" i="1"/>
  <c r="S339" i="1" s="1"/>
  <c r="K118" i="1"/>
  <c r="S118" i="1" s="1"/>
  <c r="K182" i="1"/>
  <c r="S182" i="1" s="1"/>
  <c r="K238" i="1"/>
  <c r="S238" i="1" s="1"/>
  <c r="K294" i="1"/>
  <c r="S294" i="1" s="1"/>
  <c r="K12" i="1"/>
  <c r="S12" i="1" s="1"/>
  <c r="K20" i="1"/>
  <c r="S20" i="1" s="1"/>
  <c r="K28" i="1"/>
  <c r="S28" i="1" s="1"/>
  <c r="K36" i="1"/>
  <c r="S36" i="1" s="1"/>
  <c r="K44" i="1"/>
  <c r="S44" i="1" s="1"/>
  <c r="K52" i="1"/>
  <c r="S52" i="1" s="1"/>
  <c r="K60" i="1"/>
  <c r="S60" i="1" s="1"/>
  <c r="K68" i="1"/>
  <c r="S68" i="1" s="1"/>
  <c r="K76" i="1"/>
  <c r="S76" i="1" s="1"/>
  <c r="K84" i="1"/>
  <c r="K92" i="1"/>
  <c r="S92" i="1" s="1"/>
  <c r="K100" i="1"/>
  <c r="S100" i="1" s="1"/>
  <c r="K108" i="1"/>
  <c r="S108" i="1" s="1"/>
  <c r="K116" i="1"/>
  <c r="S116" i="1" s="1"/>
  <c r="K124" i="1"/>
  <c r="S124" i="1" s="1"/>
  <c r="K132" i="1"/>
  <c r="S132" i="1" s="1"/>
  <c r="K140" i="1"/>
  <c r="S140" i="1" s="1"/>
  <c r="K148" i="1"/>
  <c r="S148" i="1" s="1"/>
  <c r="K156" i="1"/>
  <c r="S156" i="1" s="1"/>
  <c r="K164" i="1"/>
  <c r="S164" i="1" s="1"/>
  <c r="K172" i="1"/>
  <c r="S172" i="1" s="1"/>
  <c r="K180" i="1"/>
  <c r="S180" i="1" s="1"/>
  <c r="K188" i="1"/>
  <c r="S188" i="1" s="1"/>
  <c r="K196" i="1"/>
  <c r="S196" i="1" s="1"/>
  <c r="K204" i="1"/>
  <c r="S204" i="1" s="1"/>
  <c r="K212" i="1"/>
  <c r="S212" i="1" s="1"/>
  <c r="K220" i="1"/>
  <c r="S220" i="1" s="1"/>
  <c r="K228" i="1"/>
  <c r="S228" i="1" s="1"/>
  <c r="K236" i="1"/>
  <c r="S236" i="1" s="1"/>
  <c r="K244" i="1"/>
  <c r="S244" i="1" s="1"/>
  <c r="K252" i="1"/>
  <c r="S252" i="1" s="1"/>
  <c r="K260" i="1"/>
  <c r="S260" i="1" s="1"/>
  <c r="K268" i="1"/>
  <c r="S268" i="1" s="1"/>
  <c r="K276" i="1"/>
  <c r="S276" i="1" s="1"/>
  <c r="K284" i="1"/>
  <c r="S284" i="1" s="1"/>
  <c r="K292" i="1"/>
  <c r="S292" i="1" s="1"/>
  <c r="K300" i="1"/>
  <c r="S300" i="1" s="1"/>
  <c r="K308" i="1"/>
  <c r="S308" i="1" s="1"/>
  <c r="K316" i="1"/>
  <c r="S316" i="1" s="1"/>
  <c r="K324" i="1"/>
  <c r="S324" i="1" s="1"/>
  <c r="K332" i="1"/>
  <c r="S332" i="1" s="1"/>
  <c r="K340" i="1"/>
  <c r="S340" i="1" s="1"/>
  <c r="K22" i="1"/>
  <c r="S22" i="1" s="1"/>
  <c r="K38" i="1"/>
  <c r="S38" i="1" s="1"/>
  <c r="K54" i="1"/>
  <c r="S54" i="1" s="1"/>
  <c r="K78" i="1"/>
  <c r="S78" i="1" s="1"/>
  <c r="K126" i="1"/>
  <c r="S126" i="1" s="1"/>
  <c r="K142" i="1"/>
  <c r="S142" i="1" s="1"/>
  <c r="K174" i="1"/>
  <c r="S174" i="1" s="1"/>
  <c r="K230" i="1"/>
  <c r="S230" i="1" s="1"/>
  <c r="K286" i="1"/>
  <c r="S286" i="1" s="1"/>
  <c r="K326" i="1"/>
  <c r="S326" i="1" s="1"/>
  <c r="K13" i="1"/>
  <c r="S13" i="1" s="1"/>
  <c r="K21" i="1"/>
  <c r="S21" i="1" s="1"/>
  <c r="K29" i="1"/>
  <c r="S29" i="1" s="1"/>
  <c r="K37" i="1"/>
  <c r="S37" i="1" s="1"/>
  <c r="K45" i="1"/>
  <c r="S45" i="1" s="1"/>
  <c r="K53" i="1"/>
  <c r="S53" i="1" s="1"/>
  <c r="K61" i="1"/>
  <c r="S61" i="1" s="1"/>
  <c r="K69" i="1"/>
  <c r="S69" i="1" s="1"/>
  <c r="K77" i="1"/>
  <c r="S77" i="1" s="1"/>
  <c r="K85" i="1"/>
  <c r="S85" i="1" s="1"/>
  <c r="K93" i="1"/>
  <c r="S93" i="1" s="1"/>
  <c r="K101" i="1"/>
  <c r="S101" i="1" s="1"/>
  <c r="K109" i="1"/>
  <c r="S109" i="1" s="1"/>
  <c r="K117" i="1"/>
  <c r="S117" i="1" s="1"/>
  <c r="K125" i="1"/>
  <c r="S125" i="1" s="1"/>
  <c r="K133" i="1"/>
  <c r="S133" i="1" s="1"/>
  <c r="K141" i="1"/>
  <c r="S141" i="1" s="1"/>
  <c r="K149" i="1"/>
  <c r="S149" i="1" s="1"/>
  <c r="K157" i="1"/>
  <c r="S157" i="1" s="1"/>
  <c r="K165" i="1"/>
  <c r="S165" i="1" s="1"/>
  <c r="K173" i="1"/>
  <c r="S173" i="1" s="1"/>
  <c r="K181" i="1"/>
  <c r="S181" i="1" s="1"/>
  <c r="K189" i="1"/>
  <c r="S189" i="1" s="1"/>
  <c r="K197" i="1"/>
  <c r="S197" i="1" s="1"/>
  <c r="K205" i="1"/>
  <c r="S205" i="1" s="1"/>
  <c r="K213" i="1"/>
  <c r="S213" i="1" s="1"/>
  <c r="K221" i="1"/>
  <c r="S221" i="1" s="1"/>
  <c r="K229" i="1"/>
  <c r="S229" i="1" s="1"/>
  <c r="K237" i="1"/>
  <c r="S237" i="1" s="1"/>
  <c r="K245" i="1"/>
  <c r="S245" i="1" s="1"/>
  <c r="K253" i="1"/>
  <c r="S253" i="1" s="1"/>
  <c r="K261" i="1"/>
  <c r="S261" i="1" s="1"/>
  <c r="K269" i="1"/>
  <c r="S269" i="1" s="1"/>
  <c r="K277" i="1"/>
  <c r="S277" i="1" s="1"/>
  <c r="K285" i="1"/>
  <c r="S285" i="1" s="1"/>
  <c r="K293" i="1"/>
  <c r="S293" i="1" s="1"/>
  <c r="K301" i="1"/>
  <c r="S301" i="1" s="1"/>
  <c r="K309" i="1"/>
  <c r="S309" i="1" s="1"/>
  <c r="K317" i="1"/>
  <c r="S317" i="1" s="1"/>
  <c r="K325" i="1"/>
  <c r="S325" i="1" s="1"/>
  <c r="K333" i="1"/>
  <c r="S333" i="1" s="1"/>
  <c r="K341" i="1"/>
  <c r="S341" i="1" s="1"/>
  <c r="K14" i="1"/>
  <c r="S14" i="1" s="1"/>
  <c r="K30" i="1"/>
  <c r="S30" i="1" s="1"/>
  <c r="K46" i="1"/>
  <c r="S46" i="1" s="1"/>
  <c r="K62" i="1"/>
  <c r="S62" i="1" s="1"/>
  <c r="K102" i="1"/>
  <c r="S102" i="1" s="1"/>
  <c r="K134" i="1"/>
  <c r="S134" i="1" s="1"/>
  <c r="K158" i="1"/>
  <c r="S158" i="1" s="1"/>
  <c r="K206" i="1"/>
  <c r="S206" i="1" s="1"/>
  <c r="K254" i="1"/>
  <c r="S254" i="1" s="1"/>
  <c r="K310" i="1"/>
  <c r="S310" i="1" s="1"/>
  <c r="K15" i="1"/>
  <c r="S15" i="1" s="1"/>
  <c r="K23" i="1"/>
  <c r="S23" i="1" s="1"/>
  <c r="K31" i="1"/>
  <c r="S31" i="1" s="1"/>
  <c r="K39" i="1"/>
  <c r="S39" i="1" s="1"/>
  <c r="K47" i="1"/>
  <c r="S47" i="1" s="1"/>
  <c r="K55" i="1"/>
  <c r="S55" i="1" s="1"/>
  <c r="K63" i="1"/>
  <c r="S63" i="1" s="1"/>
  <c r="K71" i="1"/>
  <c r="S71" i="1" s="1"/>
  <c r="K79" i="1"/>
  <c r="S79" i="1" s="1"/>
  <c r="K87" i="1"/>
  <c r="S87" i="1" s="1"/>
  <c r="K95" i="1"/>
  <c r="S95" i="1" s="1"/>
  <c r="K103" i="1"/>
  <c r="S103" i="1" s="1"/>
  <c r="K111" i="1"/>
  <c r="S111" i="1" s="1"/>
  <c r="K119" i="1"/>
  <c r="S119" i="1" s="1"/>
  <c r="K127" i="1"/>
  <c r="S127" i="1" s="1"/>
  <c r="K135" i="1"/>
  <c r="S135" i="1" s="1"/>
  <c r="K143" i="1"/>
  <c r="S143" i="1" s="1"/>
  <c r="K151" i="1"/>
  <c r="S151" i="1" s="1"/>
  <c r="K159" i="1"/>
  <c r="S159" i="1" s="1"/>
  <c r="K167" i="1"/>
  <c r="S167" i="1" s="1"/>
  <c r="K175" i="1"/>
  <c r="S175" i="1" s="1"/>
  <c r="K183" i="1"/>
  <c r="S183" i="1" s="1"/>
  <c r="K191" i="1"/>
  <c r="S191" i="1" s="1"/>
  <c r="K199" i="1"/>
  <c r="S199" i="1" s="1"/>
  <c r="K207" i="1"/>
  <c r="S207" i="1" s="1"/>
  <c r="K215" i="1"/>
  <c r="S215" i="1" s="1"/>
  <c r="K223" i="1"/>
  <c r="S223" i="1" s="1"/>
  <c r="K231" i="1"/>
  <c r="S231" i="1" s="1"/>
  <c r="K239" i="1"/>
  <c r="S239" i="1" s="1"/>
  <c r="K247" i="1"/>
  <c r="S247" i="1" s="1"/>
  <c r="K255" i="1"/>
  <c r="S255" i="1" s="1"/>
  <c r="K263" i="1"/>
  <c r="S263" i="1" s="1"/>
  <c r="K271" i="1"/>
  <c r="S271" i="1" s="1"/>
  <c r="K279" i="1"/>
  <c r="S279" i="1" s="1"/>
  <c r="K287" i="1"/>
  <c r="S287" i="1" s="1"/>
  <c r="K295" i="1"/>
  <c r="S295" i="1" s="1"/>
  <c r="K303" i="1"/>
  <c r="S303" i="1" s="1"/>
  <c r="K311" i="1"/>
  <c r="S311" i="1" s="1"/>
  <c r="K319" i="1"/>
  <c r="S319" i="1" s="1"/>
  <c r="K327" i="1"/>
  <c r="S327" i="1" s="1"/>
  <c r="K335" i="1"/>
  <c r="S335" i="1" s="1"/>
  <c r="K343" i="1"/>
  <c r="S343" i="1" s="1"/>
  <c r="K257" i="1"/>
  <c r="S257" i="1" s="1"/>
  <c r="K289" i="1"/>
  <c r="S289" i="1" s="1"/>
  <c r="K305" i="1"/>
  <c r="S305" i="1" s="1"/>
  <c r="K321" i="1"/>
  <c r="S321" i="1" s="1"/>
  <c r="K331" i="1"/>
  <c r="S331" i="1" s="1"/>
  <c r="K94" i="1"/>
  <c r="S94" i="1" s="1"/>
  <c r="K166" i="1"/>
  <c r="S166" i="1" s="1"/>
  <c r="K222" i="1"/>
  <c r="S222" i="1" s="1"/>
  <c r="K278" i="1"/>
  <c r="S278" i="1" s="1"/>
  <c r="K318" i="1"/>
  <c r="S318" i="1" s="1"/>
  <c r="C5" i="11"/>
  <c r="T335" i="1" l="1"/>
  <c r="U335" i="1"/>
  <c r="T239" i="1"/>
  <c r="U239" i="1"/>
  <c r="T143" i="1"/>
  <c r="U143" i="1"/>
  <c r="T47" i="1"/>
  <c r="U47" i="1"/>
  <c r="U46" i="1"/>
  <c r="T46" i="1"/>
  <c r="U269" i="1"/>
  <c r="T269" i="1"/>
  <c r="U205" i="1"/>
  <c r="T205" i="1"/>
  <c r="T141" i="1"/>
  <c r="U141" i="1"/>
  <c r="T45" i="1"/>
  <c r="U45" i="1"/>
  <c r="U54" i="1"/>
  <c r="T54" i="1"/>
  <c r="U268" i="1"/>
  <c r="T268" i="1"/>
  <c r="U204" i="1"/>
  <c r="T204" i="1"/>
  <c r="U108" i="1"/>
  <c r="T108" i="1"/>
  <c r="U12" i="1"/>
  <c r="T12" i="1"/>
  <c r="T171" i="1"/>
  <c r="U171" i="1"/>
  <c r="T318" i="1"/>
  <c r="U318" i="1"/>
  <c r="U289" i="1"/>
  <c r="T289" i="1"/>
  <c r="T295" i="1"/>
  <c r="U295" i="1"/>
  <c r="T263" i="1"/>
  <c r="U263" i="1"/>
  <c r="T199" i="1"/>
  <c r="U199" i="1"/>
  <c r="T135" i="1"/>
  <c r="U135" i="1"/>
  <c r="T71" i="1"/>
  <c r="U71" i="1"/>
  <c r="T310" i="1"/>
  <c r="U310" i="1"/>
  <c r="U134" i="1"/>
  <c r="T134" i="1"/>
  <c r="U325" i="1"/>
  <c r="T325" i="1"/>
  <c r="U261" i="1"/>
  <c r="T261" i="1"/>
  <c r="U197" i="1"/>
  <c r="T197" i="1"/>
  <c r="T133" i="1"/>
  <c r="U133" i="1"/>
  <c r="T37" i="1"/>
  <c r="U37" i="1"/>
  <c r="U142" i="1"/>
  <c r="T142" i="1"/>
  <c r="U292" i="1"/>
  <c r="T292" i="1"/>
  <c r="U164" i="1"/>
  <c r="T164" i="1"/>
  <c r="T163" i="1"/>
  <c r="U163" i="1"/>
  <c r="T278" i="1"/>
  <c r="U278" i="1"/>
  <c r="T331" i="1"/>
  <c r="U331" i="1"/>
  <c r="U257" i="1"/>
  <c r="T257" i="1"/>
  <c r="T287" i="1"/>
  <c r="U287" i="1"/>
  <c r="T223" i="1"/>
  <c r="U223" i="1"/>
  <c r="T159" i="1"/>
  <c r="U159" i="1"/>
  <c r="T95" i="1"/>
  <c r="U95" i="1"/>
  <c r="T31" i="1"/>
  <c r="U31" i="1"/>
  <c r="U102" i="1"/>
  <c r="T102" i="1"/>
  <c r="U317" i="1"/>
  <c r="T317" i="1"/>
  <c r="U285" i="1"/>
  <c r="T285" i="1"/>
  <c r="U221" i="1"/>
  <c r="T221" i="1"/>
  <c r="T157" i="1"/>
  <c r="U157" i="1"/>
  <c r="T125" i="1"/>
  <c r="U125" i="1"/>
  <c r="T61" i="1"/>
  <c r="U61" i="1"/>
  <c r="T29" i="1"/>
  <c r="U29" i="1"/>
  <c r="T286" i="1"/>
  <c r="U286" i="1"/>
  <c r="U126" i="1"/>
  <c r="T126" i="1"/>
  <c r="U22" i="1"/>
  <c r="T22" i="1"/>
  <c r="U316" i="1"/>
  <c r="T316" i="1"/>
  <c r="U284" i="1"/>
  <c r="T284" i="1"/>
  <c r="U252" i="1"/>
  <c r="T252" i="1"/>
  <c r="U220" i="1"/>
  <c r="T220" i="1"/>
  <c r="U188" i="1"/>
  <c r="T188" i="1"/>
  <c r="U156" i="1"/>
  <c r="T156" i="1"/>
  <c r="U60" i="1"/>
  <c r="T60" i="1"/>
  <c r="U28" i="1"/>
  <c r="T28" i="1"/>
  <c r="T238" i="1"/>
  <c r="U238" i="1"/>
  <c r="T315" i="1"/>
  <c r="U315" i="1"/>
  <c r="T251" i="1"/>
  <c r="U251" i="1"/>
  <c r="T219" i="1"/>
  <c r="U219" i="1"/>
  <c r="T187" i="1"/>
  <c r="U187" i="1"/>
  <c r="U155" i="1"/>
  <c r="T155" i="1"/>
  <c r="U123" i="1"/>
  <c r="T123" i="1"/>
  <c r="U91" i="1"/>
  <c r="T91" i="1"/>
  <c r="U59" i="1"/>
  <c r="T59" i="1"/>
  <c r="U27" i="1"/>
  <c r="T27" i="1"/>
  <c r="T262" i="1"/>
  <c r="U262" i="1"/>
  <c r="T307" i="1"/>
  <c r="U307" i="1"/>
  <c r="T338" i="1"/>
  <c r="U338" i="1"/>
  <c r="T306" i="1"/>
  <c r="U306" i="1"/>
  <c r="T274" i="1"/>
  <c r="U274" i="1"/>
  <c r="T242" i="1"/>
  <c r="U242" i="1"/>
  <c r="T210" i="1"/>
  <c r="U210" i="1"/>
  <c r="T178" i="1"/>
  <c r="U178" i="1"/>
  <c r="U146" i="1"/>
  <c r="T146" i="1"/>
  <c r="U114" i="1"/>
  <c r="T114" i="1"/>
  <c r="U82" i="1"/>
  <c r="T82" i="1"/>
  <c r="U50" i="1"/>
  <c r="T50" i="1"/>
  <c r="U18" i="1"/>
  <c r="T18" i="1"/>
  <c r="T190" i="1"/>
  <c r="U190" i="1"/>
  <c r="U273" i="1"/>
  <c r="T273" i="1"/>
  <c r="U225" i="1"/>
  <c r="T225" i="1"/>
  <c r="U193" i="1"/>
  <c r="T193" i="1"/>
  <c r="U161" i="1"/>
  <c r="T161" i="1"/>
  <c r="U129" i="1"/>
  <c r="T129" i="1"/>
  <c r="U97" i="1"/>
  <c r="T97" i="1"/>
  <c r="U65" i="1"/>
  <c r="T65" i="1"/>
  <c r="U33" i="1"/>
  <c r="T33" i="1"/>
  <c r="T342" i="1"/>
  <c r="U342" i="1"/>
  <c r="U70" i="1"/>
  <c r="T70" i="1"/>
  <c r="U265" i="1"/>
  <c r="T265" i="1"/>
  <c r="U312" i="1"/>
  <c r="T312" i="1"/>
  <c r="U280" i="1"/>
  <c r="T280" i="1"/>
  <c r="U248" i="1"/>
  <c r="T248" i="1"/>
  <c r="U216" i="1"/>
  <c r="T216" i="1"/>
  <c r="U184" i="1"/>
  <c r="T184" i="1"/>
  <c r="U152" i="1"/>
  <c r="T152" i="1"/>
  <c r="U120" i="1"/>
  <c r="T120" i="1"/>
  <c r="U88" i="1"/>
  <c r="T88" i="1"/>
  <c r="U56" i="1"/>
  <c r="T56" i="1"/>
  <c r="U24" i="1"/>
  <c r="T24" i="1"/>
  <c r="U305" i="1"/>
  <c r="T305" i="1"/>
  <c r="T303" i="1"/>
  <c r="U303" i="1"/>
  <c r="T207" i="1"/>
  <c r="U207" i="1"/>
  <c r="T111" i="1"/>
  <c r="U111" i="1"/>
  <c r="T15" i="1"/>
  <c r="U15" i="1"/>
  <c r="U333" i="1"/>
  <c r="T333" i="1"/>
  <c r="U237" i="1"/>
  <c r="T237" i="1"/>
  <c r="T109" i="1"/>
  <c r="U109" i="1"/>
  <c r="T13" i="1"/>
  <c r="U13" i="1"/>
  <c r="U332" i="1"/>
  <c r="T332" i="1"/>
  <c r="U172" i="1"/>
  <c r="T172" i="1"/>
  <c r="U76" i="1"/>
  <c r="T76" i="1"/>
  <c r="U118" i="1"/>
  <c r="T118" i="1"/>
  <c r="U107" i="1"/>
  <c r="T107" i="1"/>
  <c r="U94" i="1"/>
  <c r="T94" i="1"/>
  <c r="T327" i="1"/>
  <c r="U327" i="1"/>
  <c r="T231" i="1"/>
  <c r="U231" i="1"/>
  <c r="T167" i="1"/>
  <c r="U167" i="1"/>
  <c r="T103" i="1"/>
  <c r="U103" i="1"/>
  <c r="T39" i="1"/>
  <c r="U39" i="1"/>
  <c r="U30" i="1"/>
  <c r="T30" i="1"/>
  <c r="U293" i="1"/>
  <c r="T293" i="1"/>
  <c r="U229" i="1"/>
  <c r="T229" i="1"/>
  <c r="U165" i="1"/>
  <c r="T165" i="1"/>
  <c r="T101" i="1"/>
  <c r="U101" i="1"/>
  <c r="T69" i="1"/>
  <c r="U69" i="1"/>
  <c r="T326" i="1"/>
  <c r="U326" i="1"/>
  <c r="U38" i="1"/>
  <c r="T38" i="1"/>
  <c r="U324" i="1"/>
  <c r="T324" i="1"/>
  <c r="U260" i="1"/>
  <c r="T260" i="1"/>
  <c r="U228" i="1"/>
  <c r="T228" i="1"/>
  <c r="U196" i="1"/>
  <c r="T196" i="1"/>
  <c r="U132" i="1"/>
  <c r="T132" i="1"/>
  <c r="U100" i="1"/>
  <c r="T100" i="1"/>
  <c r="U68" i="1"/>
  <c r="T68" i="1"/>
  <c r="U36" i="1"/>
  <c r="T36" i="1"/>
  <c r="T294" i="1"/>
  <c r="U294" i="1"/>
  <c r="T339" i="1"/>
  <c r="U339" i="1"/>
  <c r="T267" i="1"/>
  <c r="U267" i="1"/>
  <c r="T227" i="1"/>
  <c r="U227" i="1"/>
  <c r="T195" i="1"/>
  <c r="U195" i="1"/>
  <c r="U131" i="1"/>
  <c r="T131" i="1"/>
  <c r="U99" i="1"/>
  <c r="T99" i="1"/>
  <c r="U67" i="1"/>
  <c r="T67" i="1"/>
  <c r="U35" i="1"/>
  <c r="T35" i="1"/>
  <c r="T334" i="1"/>
  <c r="U334" i="1"/>
  <c r="T323" i="1"/>
  <c r="U323" i="1"/>
  <c r="T259" i="1"/>
  <c r="U259" i="1"/>
  <c r="T314" i="1"/>
  <c r="U314" i="1"/>
  <c r="T282" i="1"/>
  <c r="U282" i="1"/>
  <c r="T250" i="1"/>
  <c r="U250" i="1"/>
  <c r="T218" i="1"/>
  <c r="U218" i="1"/>
  <c r="T186" i="1"/>
  <c r="U186" i="1"/>
  <c r="U154" i="1"/>
  <c r="T154" i="1"/>
  <c r="U122" i="1"/>
  <c r="T122" i="1"/>
  <c r="U90" i="1"/>
  <c r="T90" i="1"/>
  <c r="U58" i="1"/>
  <c r="T58" i="1"/>
  <c r="U26" i="1"/>
  <c r="T26" i="1"/>
  <c r="T246" i="1"/>
  <c r="U246" i="1"/>
  <c r="U297" i="1"/>
  <c r="T297" i="1"/>
  <c r="U233" i="1"/>
  <c r="T233" i="1"/>
  <c r="U201" i="1"/>
  <c r="T201" i="1"/>
  <c r="U169" i="1"/>
  <c r="T169" i="1"/>
  <c r="T137" i="1"/>
  <c r="U137" i="1"/>
  <c r="T105" i="1"/>
  <c r="U105" i="1"/>
  <c r="U73" i="1"/>
  <c r="T73" i="1"/>
  <c r="U41" i="1"/>
  <c r="T41" i="1"/>
  <c r="U9" i="1"/>
  <c r="T9" i="1"/>
  <c r="U150" i="1"/>
  <c r="T150" i="1"/>
  <c r="U281" i="1"/>
  <c r="T281" i="1"/>
  <c r="U320" i="1"/>
  <c r="T320" i="1"/>
  <c r="U288" i="1"/>
  <c r="T288" i="1"/>
  <c r="U256" i="1"/>
  <c r="T256" i="1"/>
  <c r="U224" i="1"/>
  <c r="T224" i="1"/>
  <c r="U192" i="1"/>
  <c r="T192" i="1"/>
  <c r="U160" i="1"/>
  <c r="T160" i="1"/>
  <c r="U128" i="1"/>
  <c r="T128" i="1"/>
  <c r="U96" i="1"/>
  <c r="T96" i="1"/>
  <c r="U64" i="1"/>
  <c r="T64" i="1"/>
  <c r="U32" i="1"/>
  <c r="T32" i="1"/>
  <c r="T319" i="1"/>
  <c r="U319" i="1"/>
  <c r="T255" i="1"/>
  <c r="U255" i="1"/>
  <c r="T191" i="1"/>
  <c r="U191" i="1"/>
  <c r="T127" i="1"/>
  <c r="U127" i="1"/>
  <c r="T63" i="1"/>
  <c r="U63" i="1"/>
  <c r="T254" i="1"/>
  <c r="U254" i="1"/>
  <c r="U14" i="1"/>
  <c r="T14" i="1"/>
  <c r="U253" i="1"/>
  <c r="T253" i="1"/>
  <c r="U189" i="1"/>
  <c r="T189" i="1"/>
  <c r="T93" i="1"/>
  <c r="U93" i="1"/>
  <c r="U124" i="1"/>
  <c r="T124" i="1"/>
  <c r="U92" i="1"/>
  <c r="T92" i="1"/>
  <c r="T222" i="1"/>
  <c r="U222" i="1"/>
  <c r="U321" i="1"/>
  <c r="T321" i="1"/>
  <c r="T343" i="1"/>
  <c r="U343" i="1"/>
  <c r="T311" i="1"/>
  <c r="U311" i="1"/>
  <c r="T279" i="1"/>
  <c r="U279" i="1"/>
  <c r="T247" i="1"/>
  <c r="U247" i="1"/>
  <c r="T215" i="1"/>
  <c r="U215" i="1"/>
  <c r="T183" i="1"/>
  <c r="U183" i="1"/>
  <c r="T151" i="1"/>
  <c r="U151" i="1"/>
  <c r="T119" i="1"/>
  <c r="U119" i="1"/>
  <c r="T87" i="1"/>
  <c r="U87" i="1"/>
  <c r="T55" i="1"/>
  <c r="U55" i="1"/>
  <c r="T23" i="1"/>
  <c r="U23" i="1"/>
  <c r="T206" i="1"/>
  <c r="U206" i="1"/>
  <c r="U62" i="1"/>
  <c r="T62" i="1"/>
  <c r="U341" i="1"/>
  <c r="T341" i="1"/>
  <c r="U309" i="1"/>
  <c r="T309" i="1"/>
  <c r="U277" i="1"/>
  <c r="T277" i="1"/>
  <c r="U245" i="1"/>
  <c r="T245" i="1"/>
  <c r="U213" i="1"/>
  <c r="T213" i="1"/>
  <c r="U181" i="1"/>
  <c r="T181" i="1"/>
  <c r="T149" i="1"/>
  <c r="U149" i="1"/>
  <c r="T117" i="1"/>
  <c r="U117" i="1"/>
  <c r="T85" i="1"/>
  <c r="U85" i="1"/>
  <c r="T53" i="1"/>
  <c r="U53" i="1"/>
  <c r="T21" i="1"/>
  <c r="U21" i="1"/>
  <c r="T230" i="1"/>
  <c r="U230" i="1"/>
  <c r="U78" i="1"/>
  <c r="T78" i="1"/>
  <c r="U340" i="1"/>
  <c r="T340" i="1"/>
  <c r="U308" i="1"/>
  <c r="T308" i="1"/>
  <c r="U276" i="1"/>
  <c r="T276" i="1"/>
  <c r="U244" i="1"/>
  <c r="T244" i="1"/>
  <c r="U212" i="1"/>
  <c r="T212" i="1"/>
  <c r="U180" i="1"/>
  <c r="T180" i="1"/>
  <c r="U148" i="1"/>
  <c r="T148" i="1"/>
  <c r="U116" i="1"/>
  <c r="T116" i="1"/>
  <c r="L84" i="1"/>
  <c r="M84" i="1" s="1"/>
  <c r="N84" i="1" s="1"/>
  <c r="O84" i="1" s="1"/>
  <c r="P84" i="1" s="1"/>
  <c r="S84" i="1"/>
  <c r="S345" i="1" s="1"/>
  <c r="U52" i="1"/>
  <c r="T52" i="1"/>
  <c r="U20" i="1"/>
  <c r="T20" i="1"/>
  <c r="T182" i="1"/>
  <c r="U182" i="1"/>
  <c r="T299" i="1"/>
  <c r="U299" i="1"/>
  <c r="T243" i="1"/>
  <c r="U243" i="1"/>
  <c r="T211" i="1"/>
  <c r="U211" i="1"/>
  <c r="T179" i="1"/>
  <c r="U179" i="1"/>
  <c r="U147" i="1"/>
  <c r="T147" i="1"/>
  <c r="U115" i="1"/>
  <c r="T115" i="1"/>
  <c r="U83" i="1"/>
  <c r="T83" i="1"/>
  <c r="U51" i="1"/>
  <c r="T51" i="1"/>
  <c r="U19" i="1"/>
  <c r="T19" i="1"/>
  <c r="T198" i="1"/>
  <c r="U198" i="1"/>
  <c r="T291" i="1"/>
  <c r="U291" i="1"/>
  <c r="T330" i="1"/>
  <c r="U330" i="1"/>
  <c r="T298" i="1"/>
  <c r="U298" i="1"/>
  <c r="T266" i="1"/>
  <c r="U266" i="1"/>
  <c r="T234" i="1"/>
  <c r="U234" i="1"/>
  <c r="T202" i="1"/>
  <c r="U202" i="1"/>
  <c r="T170" i="1"/>
  <c r="U170" i="1"/>
  <c r="U138" i="1"/>
  <c r="T138" i="1"/>
  <c r="U106" i="1"/>
  <c r="T106" i="1"/>
  <c r="U74" i="1"/>
  <c r="T74" i="1"/>
  <c r="U42" i="1"/>
  <c r="T42" i="1"/>
  <c r="U10" i="1"/>
  <c r="T10" i="1"/>
  <c r="U110" i="1"/>
  <c r="T110" i="1"/>
  <c r="U249" i="1"/>
  <c r="T249" i="1"/>
  <c r="U217" i="1"/>
  <c r="T217" i="1"/>
  <c r="U185" i="1"/>
  <c r="T185" i="1"/>
  <c r="T153" i="1"/>
  <c r="U153" i="1"/>
  <c r="T121" i="1"/>
  <c r="U121" i="1"/>
  <c r="T89" i="1"/>
  <c r="U89" i="1"/>
  <c r="U57" i="1"/>
  <c r="T57" i="1"/>
  <c r="U25" i="1"/>
  <c r="T25" i="1"/>
  <c r="T270" i="1"/>
  <c r="U270" i="1"/>
  <c r="U337" i="1"/>
  <c r="T337" i="1"/>
  <c r="U336" i="1"/>
  <c r="T336" i="1"/>
  <c r="U304" i="1"/>
  <c r="T304" i="1"/>
  <c r="U272" i="1"/>
  <c r="T272" i="1"/>
  <c r="U240" i="1"/>
  <c r="T240" i="1"/>
  <c r="U208" i="1"/>
  <c r="T208" i="1"/>
  <c r="U176" i="1"/>
  <c r="T176" i="1"/>
  <c r="U144" i="1"/>
  <c r="T144" i="1"/>
  <c r="U112" i="1"/>
  <c r="T112" i="1"/>
  <c r="U80" i="1"/>
  <c r="T80" i="1"/>
  <c r="U48" i="1"/>
  <c r="T48" i="1"/>
  <c r="U16" i="1"/>
  <c r="T16" i="1"/>
  <c r="T166" i="1"/>
  <c r="U166" i="1"/>
  <c r="T271" i="1"/>
  <c r="U271" i="1"/>
  <c r="T175" i="1"/>
  <c r="U175" i="1"/>
  <c r="T79" i="1"/>
  <c r="U79" i="1"/>
  <c r="U158" i="1"/>
  <c r="T158" i="1"/>
  <c r="U301" i="1"/>
  <c r="T301" i="1"/>
  <c r="U173" i="1"/>
  <c r="T173" i="1"/>
  <c r="T77" i="1"/>
  <c r="U77" i="1"/>
  <c r="T174" i="1"/>
  <c r="U174" i="1"/>
  <c r="U300" i="1"/>
  <c r="T300" i="1"/>
  <c r="U236" i="1"/>
  <c r="T236" i="1"/>
  <c r="U140" i="1"/>
  <c r="T140" i="1"/>
  <c r="U44" i="1"/>
  <c r="T44" i="1"/>
  <c r="T283" i="1"/>
  <c r="U283" i="1"/>
  <c r="T235" i="1"/>
  <c r="U235" i="1"/>
  <c r="T203" i="1"/>
  <c r="U203" i="1"/>
  <c r="U139" i="1"/>
  <c r="T139" i="1"/>
  <c r="U75" i="1"/>
  <c r="T75" i="1"/>
  <c r="U43" i="1"/>
  <c r="T43" i="1"/>
  <c r="U11" i="1"/>
  <c r="T11" i="1"/>
  <c r="U86" i="1"/>
  <c r="T86" i="1"/>
  <c r="T275" i="1"/>
  <c r="U275" i="1"/>
  <c r="T322" i="1"/>
  <c r="U322" i="1"/>
  <c r="T290" i="1"/>
  <c r="U290" i="1"/>
  <c r="T258" i="1"/>
  <c r="U258" i="1"/>
  <c r="T226" i="1"/>
  <c r="U226" i="1"/>
  <c r="T194" i="1"/>
  <c r="U194" i="1"/>
  <c r="T162" i="1"/>
  <c r="U162" i="1"/>
  <c r="U130" i="1"/>
  <c r="T130" i="1"/>
  <c r="U98" i="1"/>
  <c r="T98" i="1"/>
  <c r="U66" i="1"/>
  <c r="T66" i="1"/>
  <c r="U34" i="1"/>
  <c r="T34" i="1"/>
  <c r="T302" i="1"/>
  <c r="U302" i="1"/>
  <c r="U329" i="1"/>
  <c r="T329" i="1"/>
  <c r="U241" i="1"/>
  <c r="T241" i="1"/>
  <c r="U209" i="1"/>
  <c r="T209" i="1"/>
  <c r="U177" i="1"/>
  <c r="T177" i="1"/>
  <c r="U145" i="1"/>
  <c r="T145" i="1"/>
  <c r="U113" i="1"/>
  <c r="T113" i="1"/>
  <c r="U81" i="1"/>
  <c r="T81" i="1"/>
  <c r="U49" i="1"/>
  <c r="T49" i="1"/>
  <c r="U17" i="1"/>
  <c r="T17" i="1"/>
  <c r="T214" i="1"/>
  <c r="U214" i="1"/>
  <c r="U313" i="1"/>
  <c r="T313" i="1"/>
  <c r="U328" i="1"/>
  <c r="T328" i="1"/>
  <c r="U296" i="1"/>
  <c r="T296" i="1"/>
  <c r="U264" i="1"/>
  <c r="T264" i="1"/>
  <c r="U232" i="1"/>
  <c r="T232" i="1"/>
  <c r="U200" i="1"/>
  <c r="T200" i="1"/>
  <c r="U168" i="1"/>
  <c r="T168" i="1"/>
  <c r="U136" i="1"/>
  <c r="T136" i="1"/>
  <c r="U104" i="1"/>
  <c r="T104" i="1"/>
  <c r="U72" i="1"/>
  <c r="T72" i="1"/>
  <c r="U40" i="1"/>
  <c r="T40" i="1"/>
  <c r="T8" i="1"/>
  <c r="S348" i="1"/>
  <c r="U8" i="1"/>
  <c r="C3" i="11"/>
  <c r="S346" i="1" l="1"/>
  <c r="U84" i="1"/>
  <c r="U347" i="1" s="1"/>
  <c r="T84" i="1"/>
  <c r="T349" i="1" s="1"/>
  <c r="S347" i="1"/>
  <c r="C4" i="11"/>
  <c r="C6" i="11"/>
  <c r="C7" i="11"/>
  <c r="C8" i="11"/>
  <c r="C9" i="11"/>
  <c r="C10" i="11"/>
  <c r="C11" i="11"/>
  <c r="C12" i="11"/>
  <c r="C13" i="11"/>
  <c r="C2" i="11"/>
  <c r="U348" i="1" l="1"/>
  <c r="U345" i="1"/>
  <c r="U350" i="1"/>
  <c r="U346" i="1"/>
  <c r="T346" i="1"/>
  <c r="T345" i="1"/>
  <c r="T350" i="1"/>
  <c r="T347" i="1"/>
  <c r="T348" i="1"/>
  <c r="Q8" i="1"/>
  <c r="R8" i="1" s="1"/>
  <c r="L8" i="1" l="1"/>
  <c r="L275" i="1"/>
  <c r="M8" i="1" l="1"/>
  <c r="N8" i="1" s="1"/>
  <c r="M275" i="1"/>
  <c r="N275" i="1" s="1"/>
  <c r="O8" i="1" l="1"/>
  <c r="P8" i="1" s="1"/>
  <c r="O275" i="1"/>
  <c r="P275" i="1" s="1"/>
  <c r="H357" i="13" l="1"/>
  <c r="H356" i="13"/>
  <c r="H355" i="13"/>
  <c r="H354" i="13"/>
  <c r="H353" i="13"/>
  <c r="G358" i="13"/>
  <c r="G357" i="13"/>
  <c r="G356" i="13"/>
  <c r="G355" i="13"/>
  <c r="G354" i="13"/>
  <c r="G353" i="13"/>
  <c r="A15" i="12" l="1"/>
  <c r="B15" i="12"/>
  <c r="C15" i="12"/>
  <c r="D15" i="12"/>
  <c r="E15" i="12"/>
  <c r="F15" i="12"/>
  <c r="G15" i="12"/>
  <c r="H15" i="12"/>
  <c r="J15" i="12"/>
  <c r="M15" i="12"/>
  <c r="A16" i="12"/>
  <c r="B16" i="12"/>
  <c r="C16" i="12"/>
  <c r="D16" i="12"/>
  <c r="E16" i="12"/>
  <c r="F16" i="12"/>
  <c r="G16" i="12"/>
  <c r="H16" i="12"/>
  <c r="J16" i="12"/>
  <c r="M16" i="12"/>
  <c r="A17" i="12"/>
  <c r="B17" i="12"/>
  <c r="C17" i="12"/>
  <c r="D17" i="12"/>
  <c r="E17" i="12"/>
  <c r="F17" i="12"/>
  <c r="G17" i="12"/>
  <c r="H17" i="12"/>
  <c r="J17" i="12"/>
  <c r="M17" i="12"/>
  <c r="A18" i="12"/>
  <c r="B18" i="12"/>
  <c r="C18" i="12"/>
  <c r="D18" i="12"/>
  <c r="E18" i="12"/>
  <c r="F18" i="12"/>
  <c r="G18" i="12"/>
  <c r="H18" i="12"/>
  <c r="J18" i="12"/>
  <c r="M18" i="12"/>
  <c r="A19" i="12"/>
  <c r="B19" i="12"/>
  <c r="C19" i="12"/>
  <c r="D19" i="12"/>
  <c r="E19" i="12"/>
  <c r="F19" i="12"/>
  <c r="G19" i="12"/>
  <c r="H19" i="12"/>
  <c r="J19" i="12"/>
  <c r="M19" i="12"/>
  <c r="A20" i="12"/>
  <c r="B20" i="12"/>
  <c r="C20" i="12"/>
  <c r="D20" i="12"/>
  <c r="E20" i="12"/>
  <c r="F20" i="12"/>
  <c r="G20" i="12"/>
  <c r="H20" i="12"/>
  <c r="J20" i="12"/>
  <c r="M20" i="12"/>
  <c r="A21" i="12"/>
  <c r="B21" i="12"/>
  <c r="C21" i="12"/>
  <c r="D21" i="12"/>
  <c r="E21" i="12"/>
  <c r="F21" i="12"/>
  <c r="G21" i="12"/>
  <c r="H21" i="12"/>
  <c r="J21" i="12"/>
  <c r="M21" i="12"/>
  <c r="A22" i="12"/>
  <c r="B22" i="12"/>
  <c r="C22" i="12"/>
  <c r="D22" i="12"/>
  <c r="E22" i="12"/>
  <c r="F22" i="12"/>
  <c r="G22" i="12"/>
  <c r="H22" i="12"/>
  <c r="J22" i="12"/>
  <c r="M22" i="12"/>
  <c r="A23" i="12"/>
  <c r="B23" i="12"/>
  <c r="C23" i="12"/>
  <c r="D23" i="12"/>
  <c r="E23" i="12"/>
  <c r="F23" i="12"/>
  <c r="G23" i="12"/>
  <c r="H23" i="12"/>
  <c r="J23" i="12"/>
  <c r="M23" i="12"/>
  <c r="A24" i="12"/>
  <c r="B24" i="12"/>
  <c r="C24" i="12"/>
  <c r="D24" i="12"/>
  <c r="E24" i="12"/>
  <c r="F24" i="12"/>
  <c r="G24" i="12"/>
  <c r="H24" i="12"/>
  <c r="J24" i="12"/>
  <c r="M24" i="12"/>
  <c r="A25" i="12"/>
  <c r="B25" i="12"/>
  <c r="C25" i="12"/>
  <c r="D25" i="12"/>
  <c r="E25" i="12"/>
  <c r="F25" i="12"/>
  <c r="G25" i="12"/>
  <c r="H25" i="12"/>
  <c r="J25" i="12"/>
  <c r="M25" i="12"/>
  <c r="A26" i="12"/>
  <c r="B26" i="12"/>
  <c r="C26" i="12"/>
  <c r="D26" i="12"/>
  <c r="E26" i="12"/>
  <c r="F26" i="12"/>
  <c r="G26" i="12"/>
  <c r="H26" i="12"/>
  <c r="J26" i="12"/>
  <c r="M26" i="12"/>
  <c r="A27" i="12"/>
  <c r="B27" i="12"/>
  <c r="C27" i="12"/>
  <c r="D27" i="12"/>
  <c r="E27" i="12"/>
  <c r="F27" i="12"/>
  <c r="G27" i="12"/>
  <c r="H27" i="12"/>
  <c r="J27" i="12"/>
  <c r="M27" i="12"/>
  <c r="A28" i="12"/>
  <c r="B28" i="12"/>
  <c r="C28" i="12"/>
  <c r="D28" i="12"/>
  <c r="E28" i="12"/>
  <c r="F28" i="12"/>
  <c r="G28" i="12"/>
  <c r="H28" i="12"/>
  <c r="J28" i="12"/>
  <c r="M28" i="12"/>
  <c r="A29" i="12"/>
  <c r="B29" i="12"/>
  <c r="C29" i="12"/>
  <c r="D29" i="12"/>
  <c r="E29" i="12"/>
  <c r="F29" i="12"/>
  <c r="G29" i="12"/>
  <c r="H29" i="12"/>
  <c r="J29" i="12"/>
  <c r="M29" i="12"/>
  <c r="A30" i="12"/>
  <c r="B30" i="12"/>
  <c r="C30" i="12"/>
  <c r="D30" i="12"/>
  <c r="E30" i="12"/>
  <c r="F30" i="12"/>
  <c r="G30" i="12"/>
  <c r="H30" i="12"/>
  <c r="J30" i="12"/>
  <c r="M30" i="12"/>
  <c r="A31" i="12"/>
  <c r="B31" i="12"/>
  <c r="C31" i="12"/>
  <c r="D31" i="12"/>
  <c r="E31" i="12"/>
  <c r="F31" i="12"/>
  <c r="G31" i="12"/>
  <c r="H31" i="12"/>
  <c r="J31" i="12"/>
  <c r="M31" i="12"/>
  <c r="A32" i="12"/>
  <c r="B32" i="12"/>
  <c r="C32" i="12"/>
  <c r="D32" i="12"/>
  <c r="E32" i="12"/>
  <c r="F32" i="12"/>
  <c r="G32" i="12"/>
  <c r="H32" i="12"/>
  <c r="J32" i="12"/>
  <c r="M32" i="12"/>
  <c r="A33" i="12"/>
  <c r="B33" i="12"/>
  <c r="C33" i="12"/>
  <c r="D33" i="12"/>
  <c r="E33" i="12"/>
  <c r="F33" i="12"/>
  <c r="G33" i="12"/>
  <c r="H33" i="12"/>
  <c r="J33" i="12"/>
  <c r="M33" i="12"/>
  <c r="A34" i="12"/>
  <c r="B34" i="12"/>
  <c r="C34" i="12"/>
  <c r="D34" i="12"/>
  <c r="E34" i="12"/>
  <c r="F34" i="12"/>
  <c r="G34" i="12"/>
  <c r="H34" i="12"/>
  <c r="J34" i="12"/>
  <c r="M34" i="12"/>
  <c r="A35" i="12"/>
  <c r="B35" i="12"/>
  <c r="C35" i="12"/>
  <c r="D35" i="12"/>
  <c r="E35" i="12"/>
  <c r="F35" i="12"/>
  <c r="G35" i="12"/>
  <c r="H35" i="12"/>
  <c r="J35" i="12"/>
  <c r="M35" i="12"/>
  <c r="A36" i="12"/>
  <c r="B36" i="12"/>
  <c r="C36" i="12"/>
  <c r="D36" i="12"/>
  <c r="E36" i="12"/>
  <c r="F36" i="12"/>
  <c r="G36" i="12"/>
  <c r="H36" i="12"/>
  <c r="J36" i="12"/>
  <c r="M36" i="12"/>
  <c r="A37" i="12"/>
  <c r="B37" i="12"/>
  <c r="C37" i="12"/>
  <c r="D37" i="12"/>
  <c r="E37" i="12"/>
  <c r="F37" i="12"/>
  <c r="G37" i="12"/>
  <c r="H37" i="12"/>
  <c r="J37" i="12"/>
  <c r="M37" i="12"/>
  <c r="A38" i="12"/>
  <c r="B38" i="12"/>
  <c r="C38" i="12"/>
  <c r="D38" i="12"/>
  <c r="E38" i="12"/>
  <c r="F38" i="12"/>
  <c r="G38" i="12"/>
  <c r="H38" i="12"/>
  <c r="J38" i="12"/>
  <c r="M38" i="12"/>
  <c r="A39" i="12"/>
  <c r="B39" i="12"/>
  <c r="C39" i="12"/>
  <c r="D39" i="12"/>
  <c r="E39" i="12"/>
  <c r="F39" i="12"/>
  <c r="G39" i="12"/>
  <c r="H39" i="12"/>
  <c r="J39" i="12"/>
  <c r="M39" i="12"/>
  <c r="A40" i="12"/>
  <c r="B40" i="12"/>
  <c r="C40" i="12"/>
  <c r="D40" i="12"/>
  <c r="E40" i="12"/>
  <c r="F40" i="12"/>
  <c r="G40" i="12"/>
  <c r="H40" i="12"/>
  <c r="J40" i="12"/>
  <c r="M40" i="12"/>
  <c r="A41" i="12"/>
  <c r="B41" i="12"/>
  <c r="C41" i="12"/>
  <c r="D41" i="12"/>
  <c r="E41" i="12"/>
  <c r="F41" i="12"/>
  <c r="G41" i="12"/>
  <c r="H41" i="12"/>
  <c r="J41" i="12"/>
  <c r="M41" i="12"/>
  <c r="A42" i="12"/>
  <c r="B42" i="12"/>
  <c r="C42" i="12"/>
  <c r="D42" i="12"/>
  <c r="E42" i="12"/>
  <c r="F42" i="12"/>
  <c r="G42" i="12"/>
  <c r="H42" i="12"/>
  <c r="J42" i="12"/>
  <c r="M42" i="12"/>
  <c r="A43" i="12"/>
  <c r="B43" i="12"/>
  <c r="C43" i="12"/>
  <c r="D43" i="12"/>
  <c r="E43" i="12"/>
  <c r="F43" i="12"/>
  <c r="G43" i="12"/>
  <c r="H43" i="12"/>
  <c r="J43" i="12"/>
  <c r="M43" i="12"/>
  <c r="A44" i="12"/>
  <c r="B44" i="12"/>
  <c r="C44" i="12"/>
  <c r="D44" i="12"/>
  <c r="E44" i="12"/>
  <c r="F44" i="12"/>
  <c r="G44" i="12"/>
  <c r="H44" i="12"/>
  <c r="J44" i="12"/>
  <c r="M44" i="12"/>
  <c r="A45" i="12"/>
  <c r="B45" i="12"/>
  <c r="C45" i="12"/>
  <c r="D45" i="12"/>
  <c r="E45" i="12"/>
  <c r="F45" i="12"/>
  <c r="G45" i="12"/>
  <c r="H45" i="12"/>
  <c r="J45" i="12"/>
  <c r="M45" i="12"/>
  <c r="A46" i="12"/>
  <c r="B46" i="12"/>
  <c r="C46" i="12"/>
  <c r="D46" i="12"/>
  <c r="E46" i="12"/>
  <c r="F46" i="12"/>
  <c r="G46" i="12"/>
  <c r="H46" i="12"/>
  <c r="J46" i="12"/>
  <c r="M46" i="12"/>
  <c r="A47" i="12"/>
  <c r="B47" i="12"/>
  <c r="C47" i="12"/>
  <c r="D47" i="12"/>
  <c r="E47" i="12"/>
  <c r="F47" i="12"/>
  <c r="G47" i="12"/>
  <c r="H47" i="12"/>
  <c r="J47" i="12"/>
  <c r="M47" i="12"/>
  <c r="A48" i="12"/>
  <c r="B48" i="12"/>
  <c r="C48" i="12"/>
  <c r="D48" i="12"/>
  <c r="E48" i="12"/>
  <c r="F48" i="12"/>
  <c r="G48" i="12"/>
  <c r="H48" i="12"/>
  <c r="J48" i="12"/>
  <c r="M48" i="12"/>
  <c r="A49" i="12"/>
  <c r="B49" i="12"/>
  <c r="C49" i="12"/>
  <c r="D49" i="12"/>
  <c r="E49" i="12"/>
  <c r="F49" i="12"/>
  <c r="G49" i="12"/>
  <c r="H49" i="12"/>
  <c r="J49" i="12"/>
  <c r="M49" i="12"/>
  <c r="A50" i="12"/>
  <c r="B50" i="12"/>
  <c r="C50" i="12"/>
  <c r="D50" i="12"/>
  <c r="E50" i="12"/>
  <c r="F50" i="12"/>
  <c r="G50" i="12"/>
  <c r="H50" i="12"/>
  <c r="J50" i="12"/>
  <c r="M50" i="12"/>
  <c r="A51" i="12"/>
  <c r="B51" i="12"/>
  <c r="C51" i="12"/>
  <c r="D51" i="12"/>
  <c r="E51" i="12"/>
  <c r="F51" i="12"/>
  <c r="G51" i="12"/>
  <c r="H51" i="12"/>
  <c r="J51" i="12"/>
  <c r="M51" i="12"/>
  <c r="A52" i="12"/>
  <c r="B52" i="12"/>
  <c r="C52" i="12"/>
  <c r="D52" i="12"/>
  <c r="E52" i="12"/>
  <c r="F52" i="12"/>
  <c r="G52" i="12"/>
  <c r="H52" i="12"/>
  <c r="J52" i="12"/>
  <c r="M52" i="12"/>
  <c r="A53" i="12"/>
  <c r="B53" i="12"/>
  <c r="C53" i="12"/>
  <c r="D53" i="12"/>
  <c r="E53" i="12"/>
  <c r="F53" i="12"/>
  <c r="G53" i="12"/>
  <c r="H53" i="12"/>
  <c r="J53" i="12"/>
  <c r="M53" i="12"/>
  <c r="A54" i="12"/>
  <c r="B54" i="12"/>
  <c r="C54" i="12"/>
  <c r="D54" i="12"/>
  <c r="E54" i="12"/>
  <c r="F54" i="12"/>
  <c r="G54" i="12"/>
  <c r="H54" i="12"/>
  <c r="J54" i="12"/>
  <c r="M54" i="12"/>
  <c r="A55" i="12"/>
  <c r="B55" i="12"/>
  <c r="C55" i="12"/>
  <c r="D55" i="12"/>
  <c r="E55" i="12"/>
  <c r="F55" i="12"/>
  <c r="G55" i="12"/>
  <c r="H55" i="12"/>
  <c r="J55" i="12"/>
  <c r="M55" i="12"/>
  <c r="A56" i="12"/>
  <c r="B56" i="12"/>
  <c r="C56" i="12"/>
  <c r="D56" i="12"/>
  <c r="E56" i="12"/>
  <c r="F56" i="12"/>
  <c r="G56" i="12"/>
  <c r="H56" i="12"/>
  <c r="J56" i="12"/>
  <c r="M56" i="12"/>
  <c r="A57" i="12"/>
  <c r="B57" i="12"/>
  <c r="C57" i="12"/>
  <c r="D57" i="12"/>
  <c r="E57" i="12"/>
  <c r="F57" i="12"/>
  <c r="G57" i="12"/>
  <c r="H57" i="12"/>
  <c r="J57" i="12"/>
  <c r="M57" i="12"/>
  <c r="A58" i="12"/>
  <c r="B58" i="12"/>
  <c r="C58" i="12"/>
  <c r="D58" i="12"/>
  <c r="E58" i="12"/>
  <c r="F58" i="12"/>
  <c r="G58" i="12"/>
  <c r="H58" i="12"/>
  <c r="J58" i="12"/>
  <c r="M58" i="12"/>
  <c r="A59" i="12"/>
  <c r="B59" i="12"/>
  <c r="C59" i="12"/>
  <c r="D59" i="12"/>
  <c r="E59" i="12"/>
  <c r="F59" i="12"/>
  <c r="G59" i="12"/>
  <c r="H59" i="12"/>
  <c r="J59" i="12"/>
  <c r="M59" i="12"/>
  <c r="A60" i="12"/>
  <c r="B60" i="12"/>
  <c r="C60" i="12"/>
  <c r="D60" i="12"/>
  <c r="E60" i="12"/>
  <c r="F60" i="12"/>
  <c r="G60" i="12"/>
  <c r="H60" i="12"/>
  <c r="J60" i="12"/>
  <c r="M60" i="12"/>
  <c r="A61" i="12"/>
  <c r="B61" i="12"/>
  <c r="C61" i="12"/>
  <c r="D61" i="12"/>
  <c r="E61" i="12"/>
  <c r="F61" i="12"/>
  <c r="G61" i="12"/>
  <c r="H61" i="12"/>
  <c r="J61" i="12"/>
  <c r="M61" i="12"/>
  <c r="A62" i="12"/>
  <c r="B62" i="12"/>
  <c r="C62" i="12"/>
  <c r="D62" i="12"/>
  <c r="E62" i="12"/>
  <c r="F62" i="12"/>
  <c r="G62" i="12"/>
  <c r="H62" i="12"/>
  <c r="J62" i="12"/>
  <c r="M62" i="12"/>
  <c r="A63" i="12"/>
  <c r="B63" i="12"/>
  <c r="C63" i="12"/>
  <c r="D63" i="12"/>
  <c r="E63" i="12"/>
  <c r="F63" i="12"/>
  <c r="G63" i="12"/>
  <c r="H63" i="12"/>
  <c r="J63" i="12"/>
  <c r="M63" i="12"/>
  <c r="A64" i="12"/>
  <c r="B64" i="12"/>
  <c r="C64" i="12"/>
  <c r="D64" i="12"/>
  <c r="E64" i="12"/>
  <c r="F64" i="12"/>
  <c r="G64" i="12"/>
  <c r="H64" i="12"/>
  <c r="J64" i="12"/>
  <c r="M64" i="12"/>
  <c r="A65" i="12"/>
  <c r="B65" i="12"/>
  <c r="C65" i="12"/>
  <c r="D65" i="12"/>
  <c r="E65" i="12"/>
  <c r="F65" i="12"/>
  <c r="G65" i="12"/>
  <c r="H65" i="12"/>
  <c r="J65" i="12"/>
  <c r="M65" i="12"/>
  <c r="A66" i="12"/>
  <c r="B66" i="12"/>
  <c r="C66" i="12"/>
  <c r="D66" i="12"/>
  <c r="E66" i="12"/>
  <c r="F66" i="12"/>
  <c r="G66" i="12"/>
  <c r="H66" i="12"/>
  <c r="J66" i="12"/>
  <c r="M66" i="12"/>
  <c r="A67" i="12"/>
  <c r="B67" i="12"/>
  <c r="C67" i="12"/>
  <c r="D67" i="12"/>
  <c r="E67" i="12"/>
  <c r="F67" i="12"/>
  <c r="G67" i="12"/>
  <c r="H67" i="12"/>
  <c r="J67" i="12"/>
  <c r="M67" i="12"/>
  <c r="A68" i="12"/>
  <c r="B68" i="12"/>
  <c r="C68" i="12"/>
  <c r="D68" i="12"/>
  <c r="E68" i="12"/>
  <c r="F68" i="12"/>
  <c r="G68" i="12"/>
  <c r="H68" i="12"/>
  <c r="J68" i="12"/>
  <c r="M68" i="12"/>
  <c r="A69" i="12"/>
  <c r="B69" i="12"/>
  <c r="C69" i="12"/>
  <c r="D69" i="12"/>
  <c r="E69" i="12"/>
  <c r="F69" i="12"/>
  <c r="G69" i="12"/>
  <c r="H69" i="12"/>
  <c r="J69" i="12"/>
  <c r="M69" i="12"/>
  <c r="A70" i="12"/>
  <c r="B70" i="12"/>
  <c r="C70" i="12"/>
  <c r="D70" i="12"/>
  <c r="E70" i="12"/>
  <c r="F70" i="12"/>
  <c r="G70" i="12"/>
  <c r="H70" i="12"/>
  <c r="J70" i="12"/>
  <c r="M70" i="12"/>
  <c r="A71" i="12"/>
  <c r="B71" i="12"/>
  <c r="C71" i="12"/>
  <c r="D71" i="12"/>
  <c r="E71" i="12"/>
  <c r="F71" i="12"/>
  <c r="G71" i="12"/>
  <c r="H71" i="12"/>
  <c r="J71" i="12"/>
  <c r="M71" i="12"/>
  <c r="A72" i="12"/>
  <c r="B72" i="12"/>
  <c r="C72" i="12"/>
  <c r="D72" i="12"/>
  <c r="E72" i="12"/>
  <c r="F72" i="12"/>
  <c r="G72" i="12"/>
  <c r="H72" i="12"/>
  <c r="J72" i="12"/>
  <c r="M72" i="12"/>
  <c r="A73" i="12"/>
  <c r="B73" i="12"/>
  <c r="C73" i="12"/>
  <c r="D73" i="12"/>
  <c r="E73" i="12"/>
  <c r="F73" i="12"/>
  <c r="G73" i="12"/>
  <c r="H73" i="12"/>
  <c r="J73" i="12"/>
  <c r="M73" i="12"/>
  <c r="A74" i="12"/>
  <c r="B74" i="12"/>
  <c r="C74" i="12"/>
  <c r="D74" i="12"/>
  <c r="E74" i="12"/>
  <c r="F74" i="12"/>
  <c r="G74" i="12"/>
  <c r="H74" i="12"/>
  <c r="J74" i="12"/>
  <c r="M74" i="12"/>
  <c r="A75" i="12"/>
  <c r="B75" i="12"/>
  <c r="C75" i="12"/>
  <c r="D75" i="12"/>
  <c r="E75" i="12"/>
  <c r="F75" i="12"/>
  <c r="G75" i="12"/>
  <c r="H75" i="12"/>
  <c r="J75" i="12"/>
  <c r="M75" i="12"/>
  <c r="A76" i="12"/>
  <c r="B76" i="12"/>
  <c r="C76" i="12"/>
  <c r="D76" i="12"/>
  <c r="E76" i="12"/>
  <c r="F76" i="12"/>
  <c r="G76" i="12"/>
  <c r="H76" i="12"/>
  <c r="J76" i="12"/>
  <c r="M76" i="12"/>
  <c r="A77" i="12"/>
  <c r="B77" i="12"/>
  <c r="C77" i="12"/>
  <c r="D77" i="12"/>
  <c r="E77" i="12"/>
  <c r="F77" i="12"/>
  <c r="G77" i="12"/>
  <c r="H77" i="12"/>
  <c r="J77" i="12"/>
  <c r="M77" i="12"/>
  <c r="A78" i="12"/>
  <c r="B78" i="12"/>
  <c r="C78" i="12"/>
  <c r="D78" i="12"/>
  <c r="E78" i="12"/>
  <c r="F78" i="12"/>
  <c r="G78" i="12"/>
  <c r="H78" i="12"/>
  <c r="J78" i="12"/>
  <c r="M78" i="12"/>
  <c r="A79" i="12"/>
  <c r="B79" i="12"/>
  <c r="C79" i="12"/>
  <c r="D79" i="12"/>
  <c r="E79" i="12"/>
  <c r="F79" i="12"/>
  <c r="G79" i="12"/>
  <c r="H79" i="12"/>
  <c r="J79" i="12"/>
  <c r="M79" i="12"/>
  <c r="A80" i="12"/>
  <c r="B80" i="12"/>
  <c r="C80" i="12"/>
  <c r="D80" i="12"/>
  <c r="E80" i="12"/>
  <c r="F80" i="12"/>
  <c r="G80" i="12"/>
  <c r="H80" i="12"/>
  <c r="J80" i="12"/>
  <c r="M80" i="12"/>
  <c r="A81" i="12"/>
  <c r="B81" i="12"/>
  <c r="C81" i="12"/>
  <c r="D81" i="12"/>
  <c r="E81" i="12"/>
  <c r="F81" i="12"/>
  <c r="G81" i="12"/>
  <c r="H81" i="12"/>
  <c r="J81" i="12"/>
  <c r="M81" i="12"/>
  <c r="A82" i="12"/>
  <c r="B82" i="12"/>
  <c r="C82" i="12"/>
  <c r="D82" i="12"/>
  <c r="E82" i="12"/>
  <c r="F82" i="12"/>
  <c r="G82" i="12"/>
  <c r="H82" i="12"/>
  <c r="J82" i="12"/>
  <c r="M82" i="12"/>
  <c r="A83" i="12"/>
  <c r="B83" i="12"/>
  <c r="C83" i="12"/>
  <c r="D83" i="12"/>
  <c r="E83" i="12"/>
  <c r="F83" i="12"/>
  <c r="G83" i="12"/>
  <c r="H83" i="12"/>
  <c r="J83" i="12"/>
  <c r="M83" i="12"/>
  <c r="A84" i="12"/>
  <c r="B84" i="12"/>
  <c r="C84" i="12"/>
  <c r="D84" i="12"/>
  <c r="E84" i="12"/>
  <c r="F84" i="12"/>
  <c r="G84" i="12"/>
  <c r="H84" i="12"/>
  <c r="J84" i="12"/>
  <c r="M84" i="12"/>
  <c r="A85" i="12"/>
  <c r="B85" i="12"/>
  <c r="C85" i="12"/>
  <c r="D85" i="12"/>
  <c r="E85" i="12"/>
  <c r="F85" i="12"/>
  <c r="G85" i="12"/>
  <c r="H85" i="12"/>
  <c r="J85" i="12"/>
  <c r="M85" i="12"/>
  <c r="A86" i="12"/>
  <c r="B86" i="12"/>
  <c r="C86" i="12"/>
  <c r="D86" i="12"/>
  <c r="E86" i="12"/>
  <c r="F86" i="12"/>
  <c r="G86" i="12"/>
  <c r="H86" i="12"/>
  <c r="J86" i="12"/>
  <c r="M86" i="12"/>
  <c r="A87" i="12"/>
  <c r="B87" i="12"/>
  <c r="C87" i="12"/>
  <c r="D87" i="12"/>
  <c r="E87" i="12"/>
  <c r="F87" i="12"/>
  <c r="G87" i="12"/>
  <c r="H87" i="12"/>
  <c r="J87" i="12"/>
  <c r="M87" i="12"/>
  <c r="A88" i="12"/>
  <c r="B88" i="12"/>
  <c r="C88" i="12"/>
  <c r="D88" i="12"/>
  <c r="E88" i="12"/>
  <c r="F88" i="12"/>
  <c r="G88" i="12"/>
  <c r="H88" i="12"/>
  <c r="J88" i="12"/>
  <c r="M88" i="12"/>
  <c r="A89" i="12"/>
  <c r="B89" i="12"/>
  <c r="C89" i="12"/>
  <c r="D89" i="12"/>
  <c r="E89" i="12"/>
  <c r="F89" i="12"/>
  <c r="G89" i="12"/>
  <c r="H89" i="12"/>
  <c r="J89" i="12"/>
  <c r="M89" i="12"/>
  <c r="A90" i="12"/>
  <c r="B90" i="12"/>
  <c r="C90" i="12"/>
  <c r="D90" i="12"/>
  <c r="E90" i="12"/>
  <c r="F90" i="12"/>
  <c r="G90" i="12"/>
  <c r="H90" i="12"/>
  <c r="J90" i="12"/>
  <c r="M90" i="12"/>
  <c r="A91" i="12"/>
  <c r="B91" i="12"/>
  <c r="C91" i="12"/>
  <c r="D91" i="12"/>
  <c r="E91" i="12"/>
  <c r="F91" i="12"/>
  <c r="G91" i="12"/>
  <c r="H91" i="12"/>
  <c r="J91" i="12"/>
  <c r="M91" i="12"/>
  <c r="A92" i="12"/>
  <c r="B92" i="12"/>
  <c r="C92" i="12"/>
  <c r="D92" i="12"/>
  <c r="E92" i="12"/>
  <c r="F92" i="12"/>
  <c r="G92" i="12"/>
  <c r="H92" i="12"/>
  <c r="J92" i="12"/>
  <c r="M92" i="12"/>
  <c r="A93" i="12"/>
  <c r="B93" i="12"/>
  <c r="C93" i="12"/>
  <c r="D93" i="12"/>
  <c r="E93" i="12"/>
  <c r="F93" i="12"/>
  <c r="G93" i="12"/>
  <c r="H93" i="12"/>
  <c r="J93" i="12"/>
  <c r="M93" i="12"/>
  <c r="A94" i="12"/>
  <c r="B94" i="12"/>
  <c r="C94" i="12"/>
  <c r="D94" i="12"/>
  <c r="E94" i="12"/>
  <c r="F94" i="12"/>
  <c r="G94" i="12"/>
  <c r="H94" i="12"/>
  <c r="J94" i="12"/>
  <c r="M94" i="12"/>
  <c r="A95" i="12"/>
  <c r="B95" i="12"/>
  <c r="C95" i="12"/>
  <c r="D95" i="12"/>
  <c r="E95" i="12"/>
  <c r="F95" i="12"/>
  <c r="G95" i="12"/>
  <c r="H95" i="12"/>
  <c r="J95" i="12"/>
  <c r="M95" i="12"/>
  <c r="A96" i="12"/>
  <c r="B96" i="12"/>
  <c r="C96" i="12"/>
  <c r="D96" i="12"/>
  <c r="E96" i="12"/>
  <c r="F96" i="12"/>
  <c r="G96" i="12"/>
  <c r="H96" i="12"/>
  <c r="J96" i="12"/>
  <c r="M96" i="12"/>
  <c r="A97" i="12"/>
  <c r="B97" i="12"/>
  <c r="C97" i="12"/>
  <c r="D97" i="12"/>
  <c r="E97" i="12"/>
  <c r="F97" i="12"/>
  <c r="G97" i="12"/>
  <c r="H97" i="12"/>
  <c r="J97" i="12"/>
  <c r="M97" i="12"/>
  <c r="A98" i="12"/>
  <c r="B98" i="12"/>
  <c r="C98" i="12"/>
  <c r="D98" i="12"/>
  <c r="E98" i="12"/>
  <c r="F98" i="12"/>
  <c r="G98" i="12"/>
  <c r="H98" i="12"/>
  <c r="J98" i="12"/>
  <c r="M98" i="12"/>
  <c r="A99" i="12"/>
  <c r="B99" i="12"/>
  <c r="C99" i="12"/>
  <c r="D99" i="12"/>
  <c r="E99" i="12"/>
  <c r="F99" i="12"/>
  <c r="G99" i="12"/>
  <c r="H99" i="12"/>
  <c r="J99" i="12"/>
  <c r="M99" i="12"/>
  <c r="A100" i="12"/>
  <c r="B100" i="12"/>
  <c r="C100" i="12"/>
  <c r="D100" i="12"/>
  <c r="E100" i="12"/>
  <c r="F100" i="12"/>
  <c r="G100" i="12"/>
  <c r="H100" i="12"/>
  <c r="J100" i="12"/>
  <c r="M100" i="12"/>
  <c r="A101" i="12"/>
  <c r="B101" i="12"/>
  <c r="C101" i="12"/>
  <c r="D101" i="12"/>
  <c r="E101" i="12"/>
  <c r="F101" i="12"/>
  <c r="G101" i="12"/>
  <c r="H101" i="12"/>
  <c r="J101" i="12"/>
  <c r="M101" i="12"/>
  <c r="A102" i="12"/>
  <c r="B102" i="12"/>
  <c r="C102" i="12"/>
  <c r="D102" i="12"/>
  <c r="E102" i="12"/>
  <c r="F102" i="12"/>
  <c r="G102" i="12"/>
  <c r="H102" i="12"/>
  <c r="J102" i="12"/>
  <c r="M102" i="12"/>
  <c r="A103" i="12"/>
  <c r="B103" i="12"/>
  <c r="C103" i="12"/>
  <c r="D103" i="12"/>
  <c r="E103" i="12"/>
  <c r="F103" i="12"/>
  <c r="G103" i="12"/>
  <c r="H103" i="12"/>
  <c r="J103" i="12"/>
  <c r="M103" i="12"/>
  <c r="A104" i="12"/>
  <c r="B104" i="12"/>
  <c r="C104" i="12"/>
  <c r="D104" i="12"/>
  <c r="E104" i="12"/>
  <c r="F104" i="12"/>
  <c r="G104" i="12"/>
  <c r="H104" i="12"/>
  <c r="J104" i="12"/>
  <c r="M104" i="12"/>
  <c r="A105" i="12"/>
  <c r="B105" i="12"/>
  <c r="C105" i="12"/>
  <c r="D105" i="12"/>
  <c r="E105" i="12"/>
  <c r="F105" i="12"/>
  <c r="G105" i="12"/>
  <c r="H105" i="12"/>
  <c r="J105" i="12"/>
  <c r="M105" i="12"/>
  <c r="A106" i="12"/>
  <c r="B106" i="12"/>
  <c r="C106" i="12"/>
  <c r="D106" i="12"/>
  <c r="E106" i="12"/>
  <c r="F106" i="12"/>
  <c r="G106" i="12"/>
  <c r="H106" i="12"/>
  <c r="J106" i="12"/>
  <c r="M106" i="12"/>
  <c r="A107" i="12"/>
  <c r="B107" i="12"/>
  <c r="C107" i="12"/>
  <c r="D107" i="12"/>
  <c r="E107" i="12"/>
  <c r="F107" i="12"/>
  <c r="G107" i="12"/>
  <c r="H107" i="12"/>
  <c r="J107" i="12"/>
  <c r="M107" i="12"/>
  <c r="A108" i="12"/>
  <c r="B108" i="12"/>
  <c r="C108" i="12"/>
  <c r="D108" i="12"/>
  <c r="E108" i="12"/>
  <c r="F108" i="12"/>
  <c r="G108" i="12"/>
  <c r="H108" i="12"/>
  <c r="J108" i="12"/>
  <c r="M108" i="12"/>
  <c r="A109" i="12"/>
  <c r="B109" i="12"/>
  <c r="C109" i="12"/>
  <c r="D109" i="12"/>
  <c r="E109" i="12"/>
  <c r="F109" i="12"/>
  <c r="G109" i="12"/>
  <c r="H109" i="12"/>
  <c r="J109" i="12"/>
  <c r="M109" i="12"/>
  <c r="A110" i="12"/>
  <c r="B110" i="12"/>
  <c r="C110" i="12"/>
  <c r="D110" i="12"/>
  <c r="E110" i="12"/>
  <c r="F110" i="12"/>
  <c r="G110" i="12"/>
  <c r="H110" i="12"/>
  <c r="J110" i="12"/>
  <c r="M110" i="12"/>
  <c r="A111" i="12"/>
  <c r="B111" i="12"/>
  <c r="C111" i="12"/>
  <c r="D111" i="12"/>
  <c r="E111" i="12"/>
  <c r="F111" i="12"/>
  <c r="G111" i="12"/>
  <c r="H111" i="12"/>
  <c r="J111" i="12"/>
  <c r="M111" i="12"/>
  <c r="A112" i="12"/>
  <c r="B112" i="12"/>
  <c r="C112" i="12"/>
  <c r="D112" i="12"/>
  <c r="E112" i="12"/>
  <c r="F112" i="12"/>
  <c r="G112" i="12"/>
  <c r="H112" i="12"/>
  <c r="J112" i="12"/>
  <c r="M112" i="12"/>
  <c r="A113" i="12"/>
  <c r="B113" i="12"/>
  <c r="C113" i="12"/>
  <c r="D113" i="12"/>
  <c r="E113" i="12"/>
  <c r="F113" i="12"/>
  <c r="G113" i="12"/>
  <c r="H113" i="12"/>
  <c r="J113" i="12"/>
  <c r="M113" i="12"/>
  <c r="A114" i="12"/>
  <c r="B114" i="12"/>
  <c r="C114" i="12"/>
  <c r="D114" i="12"/>
  <c r="E114" i="12"/>
  <c r="F114" i="12"/>
  <c r="G114" i="12"/>
  <c r="H114" i="12"/>
  <c r="J114" i="12"/>
  <c r="M114" i="12"/>
  <c r="A115" i="12"/>
  <c r="B115" i="12"/>
  <c r="C115" i="12"/>
  <c r="D115" i="12"/>
  <c r="E115" i="12"/>
  <c r="F115" i="12"/>
  <c r="G115" i="12"/>
  <c r="H115" i="12"/>
  <c r="J115" i="12"/>
  <c r="M115" i="12"/>
  <c r="A116" i="12"/>
  <c r="B116" i="12"/>
  <c r="C116" i="12"/>
  <c r="D116" i="12"/>
  <c r="E116" i="12"/>
  <c r="F116" i="12"/>
  <c r="G116" i="12"/>
  <c r="H116" i="12"/>
  <c r="J116" i="12"/>
  <c r="M116" i="12"/>
  <c r="A117" i="12"/>
  <c r="B117" i="12"/>
  <c r="C117" i="12"/>
  <c r="D117" i="12"/>
  <c r="E117" i="12"/>
  <c r="F117" i="12"/>
  <c r="G117" i="12"/>
  <c r="H117" i="12"/>
  <c r="J117" i="12"/>
  <c r="M117" i="12"/>
  <c r="A118" i="12"/>
  <c r="B118" i="12"/>
  <c r="C118" i="12"/>
  <c r="D118" i="12"/>
  <c r="E118" i="12"/>
  <c r="F118" i="12"/>
  <c r="G118" i="12"/>
  <c r="H118" i="12"/>
  <c r="J118" i="12"/>
  <c r="M118" i="12"/>
  <c r="A119" i="12"/>
  <c r="B119" i="12"/>
  <c r="C119" i="12"/>
  <c r="D119" i="12"/>
  <c r="E119" i="12"/>
  <c r="F119" i="12"/>
  <c r="G119" i="12"/>
  <c r="H119" i="12"/>
  <c r="J119" i="12"/>
  <c r="M119" i="12"/>
  <c r="A120" i="12"/>
  <c r="B120" i="12"/>
  <c r="C120" i="12"/>
  <c r="D120" i="12"/>
  <c r="E120" i="12"/>
  <c r="F120" i="12"/>
  <c r="G120" i="12"/>
  <c r="H120" i="12"/>
  <c r="J120" i="12"/>
  <c r="M120" i="12"/>
  <c r="A121" i="12"/>
  <c r="B121" i="12"/>
  <c r="C121" i="12"/>
  <c r="D121" i="12"/>
  <c r="E121" i="12"/>
  <c r="F121" i="12"/>
  <c r="G121" i="12"/>
  <c r="H121" i="12"/>
  <c r="J121" i="12"/>
  <c r="M121" i="12"/>
  <c r="A122" i="12"/>
  <c r="B122" i="12"/>
  <c r="C122" i="12"/>
  <c r="D122" i="12"/>
  <c r="E122" i="12"/>
  <c r="F122" i="12"/>
  <c r="G122" i="12"/>
  <c r="H122" i="12"/>
  <c r="J122" i="12"/>
  <c r="M122" i="12"/>
  <c r="A123" i="12"/>
  <c r="B123" i="12"/>
  <c r="C123" i="12"/>
  <c r="D123" i="12"/>
  <c r="E123" i="12"/>
  <c r="F123" i="12"/>
  <c r="G123" i="12"/>
  <c r="H123" i="12"/>
  <c r="J123" i="12"/>
  <c r="M123" i="12"/>
  <c r="A124" i="12"/>
  <c r="B124" i="12"/>
  <c r="C124" i="12"/>
  <c r="D124" i="12"/>
  <c r="E124" i="12"/>
  <c r="F124" i="12"/>
  <c r="G124" i="12"/>
  <c r="H124" i="12"/>
  <c r="J124" i="12"/>
  <c r="M124" i="12"/>
  <c r="A125" i="12"/>
  <c r="B125" i="12"/>
  <c r="C125" i="12"/>
  <c r="D125" i="12"/>
  <c r="E125" i="12"/>
  <c r="F125" i="12"/>
  <c r="G125" i="12"/>
  <c r="H125" i="12"/>
  <c r="J125" i="12"/>
  <c r="M125" i="12"/>
  <c r="A126" i="12"/>
  <c r="B126" i="12"/>
  <c r="C126" i="12"/>
  <c r="D126" i="12"/>
  <c r="E126" i="12"/>
  <c r="F126" i="12"/>
  <c r="G126" i="12"/>
  <c r="H126" i="12"/>
  <c r="J126" i="12"/>
  <c r="M126" i="12"/>
  <c r="A127" i="12"/>
  <c r="B127" i="12"/>
  <c r="C127" i="12"/>
  <c r="D127" i="12"/>
  <c r="E127" i="12"/>
  <c r="F127" i="12"/>
  <c r="G127" i="12"/>
  <c r="H127" i="12"/>
  <c r="J127" i="12"/>
  <c r="M127" i="12"/>
  <c r="A128" i="12"/>
  <c r="B128" i="12"/>
  <c r="C128" i="12"/>
  <c r="D128" i="12"/>
  <c r="E128" i="12"/>
  <c r="F128" i="12"/>
  <c r="G128" i="12"/>
  <c r="H128" i="12"/>
  <c r="J128" i="12"/>
  <c r="M128" i="12"/>
  <c r="A129" i="12"/>
  <c r="B129" i="12"/>
  <c r="C129" i="12"/>
  <c r="D129" i="12"/>
  <c r="E129" i="12"/>
  <c r="F129" i="12"/>
  <c r="G129" i="12"/>
  <c r="H129" i="12"/>
  <c r="J129" i="12"/>
  <c r="M129" i="12"/>
  <c r="A130" i="12"/>
  <c r="B130" i="12"/>
  <c r="C130" i="12"/>
  <c r="D130" i="12"/>
  <c r="E130" i="12"/>
  <c r="F130" i="12"/>
  <c r="G130" i="12"/>
  <c r="H130" i="12"/>
  <c r="J130" i="12"/>
  <c r="M130" i="12"/>
  <c r="A131" i="12"/>
  <c r="B131" i="12"/>
  <c r="C131" i="12"/>
  <c r="D131" i="12"/>
  <c r="E131" i="12"/>
  <c r="F131" i="12"/>
  <c r="G131" i="12"/>
  <c r="H131" i="12"/>
  <c r="J131" i="12"/>
  <c r="M131" i="12"/>
  <c r="A132" i="12"/>
  <c r="B132" i="12"/>
  <c r="C132" i="12"/>
  <c r="D132" i="12"/>
  <c r="E132" i="12"/>
  <c r="F132" i="12"/>
  <c r="G132" i="12"/>
  <c r="H132" i="12"/>
  <c r="J132" i="12"/>
  <c r="M132" i="12"/>
  <c r="A133" i="12"/>
  <c r="B133" i="12"/>
  <c r="C133" i="12"/>
  <c r="D133" i="12"/>
  <c r="E133" i="12"/>
  <c r="F133" i="12"/>
  <c r="G133" i="12"/>
  <c r="H133" i="12"/>
  <c r="J133" i="12"/>
  <c r="M133" i="12"/>
  <c r="A134" i="12"/>
  <c r="B134" i="12"/>
  <c r="C134" i="12"/>
  <c r="D134" i="12"/>
  <c r="E134" i="12"/>
  <c r="F134" i="12"/>
  <c r="G134" i="12"/>
  <c r="H134" i="12"/>
  <c r="J134" i="12"/>
  <c r="M134" i="12"/>
  <c r="A135" i="12"/>
  <c r="B135" i="12"/>
  <c r="C135" i="12"/>
  <c r="D135" i="12"/>
  <c r="E135" i="12"/>
  <c r="F135" i="12"/>
  <c r="G135" i="12"/>
  <c r="H135" i="12"/>
  <c r="J135" i="12"/>
  <c r="M135" i="12"/>
  <c r="A136" i="12"/>
  <c r="B136" i="12"/>
  <c r="C136" i="12"/>
  <c r="D136" i="12"/>
  <c r="E136" i="12"/>
  <c r="F136" i="12"/>
  <c r="G136" i="12"/>
  <c r="H136" i="12"/>
  <c r="J136" i="12"/>
  <c r="M136" i="12"/>
  <c r="A137" i="12"/>
  <c r="B137" i="12"/>
  <c r="C137" i="12"/>
  <c r="D137" i="12"/>
  <c r="E137" i="12"/>
  <c r="F137" i="12"/>
  <c r="G137" i="12"/>
  <c r="H137" i="12"/>
  <c r="J137" i="12"/>
  <c r="M137" i="12"/>
  <c r="A138" i="12"/>
  <c r="B138" i="12"/>
  <c r="C138" i="12"/>
  <c r="D138" i="12"/>
  <c r="E138" i="12"/>
  <c r="F138" i="12"/>
  <c r="G138" i="12"/>
  <c r="H138" i="12"/>
  <c r="J138" i="12"/>
  <c r="M138" i="12"/>
  <c r="A139" i="12"/>
  <c r="B139" i="12"/>
  <c r="C139" i="12"/>
  <c r="D139" i="12"/>
  <c r="E139" i="12"/>
  <c r="F139" i="12"/>
  <c r="G139" i="12"/>
  <c r="H139" i="12"/>
  <c r="J139" i="12"/>
  <c r="M139" i="12"/>
  <c r="A140" i="12"/>
  <c r="B140" i="12"/>
  <c r="C140" i="12"/>
  <c r="D140" i="12"/>
  <c r="E140" i="12"/>
  <c r="F140" i="12"/>
  <c r="G140" i="12"/>
  <c r="H140" i="12"/>
  <c r="J140" i="12"/>
  <c r="M140" i="12"/>
  <c r="A141" i="12"/>
  <c r="B141" i="12"/>
  <c r="C141" i="12"/>
  <c r="D141" i="12"/>
  <c r="E141" i="12"/>
  <c r="F141" i="12"/>
  <c r="G141" i="12"/>
  <c r="H141" i="12"/>
  <c r="J141" i="12"/>
  <c r="M141" i="12"/>
  <c r="A142" i="12"/>
  <c r="B142" i="12"/>
  <c r="C142" i="12"/>
  <c r="D142" i="12"/>
  <c r="E142" i="12"/>
  <c r="F142" i="12"/>
  <c r="G142" i="12"/>
  <c r="H142" i="12"/>
  <c r="J142" i="12"/>
  <c r="M142" i="12"/>
  <c r="A143" i="12"/>
  <c r="B143" i="12"/>
  <c r="C143" i="12"/>
  <c r="D143" i="12"/>
  <c r="E143" i="12"/>
  <c r="F143" i="12"/>
  <c r="G143" i="12"/>
  <c r="H143" i="12"/>
  <c r="J143" i="12"/>
  <c r="M143" i="12"/>
  <c r="A144" i="12"/>
  <c r="B144" i="12"/>
  <c r="C144" i="12"/>
  <c r="D144" i="12"/>
  <c r="E144" i="12"/>
  <c r="F144" i="12"/>
  <c r="G144" i="12"/>
  <c r="H144" i="12"/>
  <c r="J144" i="12"/>
  <c r="M144" i="12"/>
  <c r="A145" i="12"/>
  <c r="B145" i="12"/>
  <c r="C145" i="12"/>
  <c r="D145" i="12"/>
  <c r="E145" i="12"/>
  <c r="F145" i="12"/>
  <c r="G145" i="12"/>
  <c r="H145" i="12"/>
  <c r="J145" i="12"/>
  <c r="M145" i="12"/>
  <c r="A146" i="12"/>
  <c r="B146" i="12"/>
  <c r="C146" i="12"/>
  <c r="D146" i="12"/>
  <c r="E146" i="12"/>
  <c r="F146" i="12"/>
  <c r="G146" i="12"/>
  <c r="H146" i="12"/>
  <c r="J146" i="12"/>
  <c r="M146" i="12"/>
  <c r="A147" i="12"/>
  <c r="B147" i="12"/>
  <c r="C147" i="12"/>
  <c r="D147" i="12"/>
  <c r="E147" i="12"/>
  <c r="F147" i="12"/>
  <c r="G147" i="12"/>
  <c r="H147" i="12"/>
  <c r="J147" i="12"/>
  <c r="M147" i="12"/>
  <c r="A148" i="12"/>
  <c r="B148" i="12"/>
  <c r="C148" i="12"/>
  <c r="D148" i="12"/>
  <c r="E148" i="12"/>
  <c r="F148" i="12"/>
  <c r="G148" i="12"/>
  <c r="H148" i="12"/>
  <c r="J148" i="12"/>
  <c r="M148" i="12"/>
  <c r="A149" i="12"/>
  <c r="B149" i="12"/>
  <c r="C149" i="12"/>
  <c r="D149" i="12"/>
  <c r="E149" i="12"/>
  <c r="F149" i="12"/>
  <c r="G149" i="12"/>
  <c r="H149" i="12"/>
  <c r="J149" i="12"/>
  <c r="M149" i="12"/>
  <c r="A150" i="12"/>
  <c r="B150" i="12"/>
  <c r="C150" i="12"/>
  <c r="D150" i="12"/>
  <c r="E150" i="12"/>
  <c r="F150" i="12"/>
  <c r="G150" i="12"/>
  <c r="H150" i="12"/>
  <c r="J150" i="12"/>
  <c r="M150" i="12"/>
  <c r="A151" i="12"/>
  <c r="B151" i="12"/>
  <c r="C151" i="12"/>
  <c r="D151" i="12"/>
  <c r="E151" i="12"/>
  <c r="F151" i="12"/>
  <c r="G151" i="12"/>
  <c r="H151" i="12"/>
  <c r="J151" i="12"/>
  <c r="M151" i="12"/>
  <c r="A152" i="12"/>
  <c r="B152" i="12"/>
  <c r="C152" i="12"/>
  <c r="D152" i="12"/>
  <c r="E152" i="12"/>
  <c r="F152" i="12"/>
  <c r="G152" i="12"/>
  <c r="H152" i="12"/>
  <c r="J152" i="12"/>
  <c r="M152" i="12"/>
  <c r="A153" i="12"/>
  <c r="B153" i="12"/>
  <c r="C153" i="12"/>
  <c r="D153" i="12"/>
  <c r="E153" i="12"/>
  <c r="F153" i="12"/>
  <c r="G153" i="12"/>
  <c r="H153" i="12"/>
  <c r="J153" i="12"/>
  <c r="M153" i="12"/>
  <c r="A154" i="12"/>
  <c r="B154" i="12"/>
  <c r="C154" i="12"/>
  <c r="D154" i="12"/>
  <c r="E154" i="12"/>
  <c r="F154" i="12"/>
  <c r="G154" i="12"/>
  <c r="H154" i="12"/>
  <c r="J154" i="12"/>
  <c r="M154" i="12"/>
  <c r="A155" i="12"/>
  <c r="B155" i="12"/>
  <c r="C155" i="12"/>
  <c r="D155" i="12"/>
  <c r="E155" i="12"/>
  <c r="F155" i="12"/>
  <c r="G155" i="12"/>
  <c r="H155" i="12"/>
  <c r="J155" i="12"/>
  <c r="M155" i="12"/>
  <c r="A156" i="12"/>
  <c r="B156" i="12"/>
  <c r="C156" i="12"/>
  <c r="D156" i="12"/>
  <c r="E156" i="12"/>
  <c r="F156" i="12"/>
  <c r="G156" i="12"/>
  <c r="H156" i="12"/>
  <c r="J156" i="12"/>
  <c r="M156" i="12"/>
  <c r="A157" i="12"/>
  <c r="B157" i="12"/>
  <c r="C157" i="12"/>
  <c r="D157" i="12"/>
  <c r="E157" i="12"/>
  <c r="F157" i="12"/>
  <c r="G157" i="12"/>
  <c r="H157" i="12"/>
  <c r="J157" i="12"/>
  <c r="M157" i="12"/>
  <c r="A158" i="12"/>
  <c r="B158" i="12"/>
  <c r="C158" i="12"/>
  <c r="D158" i="12"/>
  <c r="E158" i="12"/>
  <c r="F158" i="12"/>
  <c r="G158" i="12"/>
  <c r="H158" i="12"/>
  <c r="J158" i="12"/>
  <c r="M158" i="12"/>
  <c r="A159" i="12"/>
  <c r="B159" i="12"/>
  <c r="C159" i="12"/>
  <c r="D159" i="12"/>
  <c r="E159" i="12"/>
  <c r="F159" i="12"/>
  <c r="G159" i="12"/>
  <c r="H159" i="12"/>
  <c r="J159" i="12"/>
  <c r="M159" i="12"/>
  <c r="A160" i="12"/>
  <c r="B160" i="12"/>
  <c r="C160" i="12"/>
  <c r="D160" i="12"/>
  <c r="E160" i="12"/>
  <c r="F160" i="12"/>
  <c r="G160" i="12"/>
  <c r="H160" i="12"/>
  <c r="J160" i="12"/>
  <c r="M160" i="12"/>
  <c r="A161" i="12"/>
  <c r="B161" i="12"/>
  <c r="C161" i="12"/>
  <c r="D161" i="12"/>
  <c r="E161" i="12"/>
  <c r="F161" i="12"/>
  <c r="G161" i="12"/>
  <c r="H161" i="12"/>
  <c r="J161" i="12"/>
  <c r="M161" i="12"/>
  <c r="A162" i="12"/>
  <c r="B162" i="12"/>
  <c r="C162" i="12"/>
  <c r="D162" i="12"/>
  <c r="E162" i="12"/>
  <c r="F162" i="12"/>
  <c r="G162" i="12"/>
  <c r="H162" i="12"/>
  <c r="J162" i="12"/>
  <c r="M162" i="12"/>
  <c r="A163" i="12"/>
  <c r="B163" i="12"/>
  <c r="C163" i="12"/>
  <c r="D163" i="12"/>
  <c r="E163" i="12"/>
  <c r="F163" i="12"/>
  <c r="G163" i="12"/>
  <c r="H163" i="12"/>
  <c r="J163" i="12"/>
  <c r="M163" i="12"/>
  <c r="A164" i="12"/>
  <c r="B164" i="12"/>
  <c r="C164" i="12"/>
  <c r="D164" i="12"/>
  <c r="E164" i="12"/>
  <c r="F164" i="12"/>
  <c r="G164" i="12"/>
  <c r="H164" i="12"/>
  <c r="J164" i="12"/>
  <c r="M164" i="12"/>
  <c r="A165" i="12"/>
  <c r="B165" i="12"/>
  <c r="C165" i="12"/>
  <c r="D165" i="12"/>
  <c r="E165" i="12"/>
  <c r="F165" i="12"/>
  <c r="G165" i="12"/>
  <c r="H165" i="12"/>
  <c r="J165" i="12"/>
  <c r="M165" i="12"/>
  <c r="A166" i="12"/>
  <c r="B166" i="12"/>
  <c r="C166" i="12"/>
  <c r="D166" i="12"/>
  <c r="E166" i="12"/>
  <c r="F166" i="12"/>
  <c r="G166" i="12"/>
  <c r="H166" i="12"/>
  <c r="J166" i="12"/>
  <c r="M166" i="12"/>
  <c r="A167" i="12"/>
  <c r="B167" i="12"/>
  <c r="C167" i="12"/>
  <c r="D167" i="12"/>
  <c r="E167" i="12"/>
  <c r="F167" i="12"/>
  <c r="G167" i="12"/>
  <c r="H167" i="12"/>
  <c r="J167" i="12"/>
  <c r="M167" i="12"/>
  <c r="A168" i="12"/>
  <c r="B168" i="12"/>
  <c r="C168" i="12"/>
  <c r="D168" i="12"/>
  <c r="E168" i="12"/>
  <c r="F168" i="12"/>
  <c r="G168" i="12"/>
  <c r="H168" i="12"/>
  <c r="J168" i="12"/>
  <c r="M168" i="12"/>
  <c r="A169" i="12"/>
  <c r="B169" i="12"/>
  <c r="C169" i="12"/>
  <c r="D169" i="12"/>
  <c r="E169" i="12"/>
  <c r="F169" i="12"/>
  <c r="G169" i="12"/>
  <c r="H169" i="12"/>
  <c r="J169" i="12"/>
  <c r="M169" i="12"/>
  <c r="A170" i="12"/>
  <c r="B170" i="12"/>
  <c r="C170" i="12"/>
  <c r="D170" i="12"/>
  <c r="E170" i="12"/>
  <c r="F170" i="12"/>
  <c r="G170" i="12"/>
  <c r="H170" i="12"/>
  <c r="J170" i="12"/>
  <c r="M170" i="12"/>
  <c r="A171" i="12"/>
  <c r="B171" i="12"/>
  <c r="C171" i="12"/>
  <c r="D171" i="12"/>
  <c r="E171" i="12"/>
  <c r="F171" i="12"/>
  <c r="G171" i="12"/>
  <c r="H171" i="12"/>
  <c r="J171" i="12"/>
  <c r="M171" i="12"/>
  <c r="A172" i="12"/>
  <c r="B172" i="12"/>
  <c r="C172" i="12"/>
  <c r="D172" i="12"/>
  <c r="E172" i="12"/>
  <c r="F172" i="12"/>
  <c r="G172" i="12"/>
  <c r="H172" i="12"/>
  <c r="J172" i="12"/>
  <c r="M172" i="12"/>
  <c r="A173" i="12"/>
  <c r="B173" i="12"/>
  <c r="C173" i="12"/>
  <c r="D173" i="12"/>
  <c r="E173" i="12"/>
  <c r="F173" i="12"/>
  <c r="G173" i="12"/>
  <c r="H173" i="12"/>
  <c r="J173" i="12"/>
  <c r="M173" i="12"/>
  <c r="A174" i="12"/>
  <c r="B174" i="12"/>
  <c r="C174" i="12"/>
  <c r="D174" i="12"/>
  <c r="E174" i="12"/>
  <c r="F174" i="12"/>
  <c r="G174" i="12"/>
  <c r="H174" i="12"/>
  <c r="J174" i="12"/>
  <c r="M174" i="12"/>
  <c r="A175" i="12"/>
  <c r="B175" i="12"/>
  <c r="C175" i="12"/>
  <c r="D175" i="12"/>
  <c r="E175" i="12"/>
  <c r="F175" i="12"/>
  <c r="G175" i="12"/>
  <c r="H175" i="12"/>
  <c r="J175" i="12"/>
  <c r="M175" i="12"/>
  <c r="A176" i="12"/>
  <c r="B176" i="12"/>
  <c r="C176" i="12"/>
  <c r="D176" i="12"/>
  <c r="E176" i="12"/>
  <c r="F176" i="12"/>
  <c r="G176" i="12"/>
  <c r="H176" i="12"/>
  <c r="J176" i="12"/>
  <c r="M176" i="12"/>
  <c r="A177" i="12"/>
  <c r="B177" i="12"/>
  <c r="C177" i="12"/>
  <c r="D177" i="12"/>
  <c r="E177" i="12"/>
  <c r="F177" i="12"/>
  <c r="G177" i="12"/>
  <c r="H177" i="12"/>
  <c r="J177" i="12"/>
  <c r="M177" i="12"/>
  <c r="A178" i="12"/>
  <c r="B178" i="12"/>
  <c r="C178" i="12"/>
  <c r="D178" i="12"/>
  <c r="E178" i="12"/>
  <c r="F178" i="12"/>
  <c r="G178" i="12"/>
  <c r="H178" i="12"/>
  <c r="J178" i="12"/>
  <c r="M178" i="12"/>
  <c r="A179" i="12"/>
  <c r="B179" i="12"/>
  <c r="C179" i="12"/>
  <c r="D179" i="12"/>
  <c r="E179" i="12"/>
  <c r="F179" i="12"/>
  <c r="G179" i="12"/>
  <c r="H179" i="12"/>
  <c r="J179" i="12"/>
  <c r="M179" i="12"/>
  <c r="A180" i="12"/>
  <c r="B180" i="12"/>
  <c r="C180" i="12"/>
  <c r="D180" i="12"/>
  <c r="E180" i="12"/>
  <c r="F180" i="12"/>
  <c r="G180" i="12"/>
  <c r="H180" i="12"/>
  <c r="J180" i="12"/>
  <c r="M180" i="12"/>
  <c r="A181" i="12"/>
  <c r="B181" i="12"/>
  <c r="C181" i="12"/>
  <c r="D181" i="12"/>
  <c r="E181" i="12"/>
  <c r="F181" i="12"/>
  <c r="G181" i="12"/>
  <c r="H181" i="12"/>
  <c r="J181" i="12"/>
  <c r="M181" i="12"/>
  <c r="A182" i="12"/>
  <c r="B182" i="12"/>
  <c r="C182" i="12"/>
  <c r="D182" i="12"/>
  <c r="E182" i="12"/>
  <c r="F182" i="12"/>
  <c r="G182" i="12"/>
  <c r="H182" i="12"/>
  <c r="J182" i="12"/>
  <c r="M182" i="12"/>
  <c r="A183" i="12"/>
  <c r="B183" i="12"/>
  <c r="C183" i="12"/>
  <c r="D183" i="12"/>
  <c r="E183" i="12"/>
  <c r="F183" i="12"/>
  <c r="G183" i="12"/>
  <c r="H183" i="12"/>
  <c r="J183" i="12"/>
  <c r="M183" i="12"/>
  <c r="A184" i="12"/>
  <c r="B184" i="12"/>
  <c r="C184" i="12"/>
  <c r="D184" i="12"/>
  <c r="E184" i="12"/>
  <c r="F184" i="12"/>
  <c r="G184" i="12"/>
  <c r="H184" i="12"/>
  <c r="J184" i="12"/>
  <c r="M184" i="12"/>
  <c r="A185" i="12"/>
  <c r="B185" i="12"/>
  <c r="C185" i="12"/>
  <c r="D185" i="12"/>
  <c r="E185" i="12"/>
  <c r="F185" i="12"/>
  <c r="G185" i="12"/>
  <c r="H185" i="12"/>
  <c r="J185" i="12"/>
  <c r="M185" i="12"/>
  <c r="A186" i="12"/>
  <c r="B186" i="12"/>
  <c r="C186" i="12"/>
  <c r="D186" i="12"/>
  <c r="E186" i="12"/>
  <c r="F186" i="12"/>
  <c r="G186" i="12"/>
  <c r="H186" i="12"/>
  <c r="J186" i="12"/>
  <c r="M186" i="12"/>
  <c r="A187" i="12"/>
  <c r="B187" i="12"/>
  <c r="C187" i="12"/>
  <c r="D187" i="12"/>
  <c r="E187" i="12"/>
  <c r="F187" i="12"/>
  <c r="G187" i="12"/>
  <c r="H187" i="12"/>
  <c r="J187" i="12"/>
  <c r="M187" i="12"/>
  <c r="A188" i="12"/>
  <c r="B188" i="12"/>
  <c r="C188" i="12"/>
  <c r="D188" i="12"/>
  <c r="E188" i="12"/>
  <c r="F188" i="12"/>
  <c r="G188" i="12"/>
  <c r="H188" i="12"/>
  <c r="J188" i="12"/>
  <c r="M188" i="12"/>
  <c r="A189" i="12"/>
  <c r="B189" i="12"/>
  <c r="C189" i="12"/>
  <c r="D189" i="12"/>
  <c r="E189" i="12"/>
  <c r="F189" i="12"/>
  <c r="G189" i="12"/>
  <c r="H189" i="12"/>
  <c r="J189" i="12"/>
  <c r="M189" i="12"/>
  <c r="A190" i="12"/>
  <c r="B190" i="12"/>
  <c r="C190" i="12"/>
  <c r="D190" i="12"/>
  <c r="E190" i="12"/>
  <c r="F190" i="12"/>
  <c r="G190" i="12"/>
  <c r="H190" i="12"/>
  <c r="J190" i="12"/>
  <c r="M190" i="12"/>
  <c r="A191" i="12"/>
  <c r="B191" i="12"/>
  <c r="C191" i="12"/>
  <c r="D191" i="12"/>
  <c r="E191" i="12"/>
  <c r="F191" i="12"/>
  <c r="G191" i="12"/>
  <c r="H191" i="12"/>
  <c r="J191" i="12"/>
  <c r="M191" i="12"/>
  <c r="A192" i="12"/>
  <c r="B192" i="12"/>
  <c r="C192" i="12"/>
  <c r="D192" i="12"/>
  <c r="E192" i="12"/>
  <c r="F192" i="12"/>
  <c r="G192" i="12"/>
  <c r="H192" i="12"/>
  <c r="J192" i="12"/>
  <c r="M192" i="12"/>
  <c r="A193" i="12"/>
  <c r="B193" i="12"/>
  <c r="C193" i="12"/>
  <c r="D193" i="12"/>
  <c r="E193" i="12"/>
  <c r="F193" i="12"/>
  <c r="G193" i="12"/>
  <c r="H193" i="12"/>
  <c r="J193" i="12"/>
  <c r="M193" i="12"/>
  <c r="A194" i="12"/>
  <c r="B194" i="12"/>
  <c r="C194" i="12"/>
  <c r="D194" i="12"/>
  <c r="E194" i="12"/>
  <c r="F194" i="12"/>
  <c r="G194" i="12"/>
  <c r="H194" i="12"/>
  <c r="J194" i="12"/>
  <c r="M194" i="12"/>
  <c r="A195" i="12"/>
  <c r="B195" i="12"/>
  <c r="C195" i="12"/>
  <c r="D195" i="12"/>
  <c r="E195" i="12"/>
  <c r="F195" i="12"/>
  <c r="G195" i="12"/>
  <c r="H195" i="12"/>
  <c r="J195" i="12"/>
  <c r="M195" i="12"/>
  <c r="A196" i="12"/>
  <c r="B196" i="12"/>
  <c r="C196" i="12"/>
  <c r="D196" i="12"/>
  <c r="E196" i="12"/>
  <c r="F196" i="12"/>
  <c r="G196" i="12"/>
  <c r="H196" i="12"/>
  <c r="J196" i="12"/>
  <c r="M196" i="12"/>
  <c r="A197" i="12"/>
  <c r="B197" i="12"/>
  <c r="C197" i="12"/>
  <c r="D197" i="12"/>
  <c r="E197" i="12"/>
  <c r="F197" i="12"/>
  <c r="G197" i="12"/>
  <c r="H197" i="12"/>
  <c r="J197" i="12"/>
  <c r="M197" i="12"/>
  <c r="A198" i="12"/>
  <c r="B198" i="12"/>
  <c r="C198" i="12"/>
  <c r="D198" i="12"/>
  <c r="E198" i="12"/>
  <c r="F198" i="12"/>
  <c r="G198" i="12"/>
  <c r="H198" i="12"/>
  <c r="J198" i="12"/>
  <c r="M198" i="12"/>
  <c r="A199" i="12"/>
  <c r="B199" i="12"/>
  <c r="C199" i="12"/>
  <c r="D199" i="12"/>
  <c r="E199" i="12"/>
  <c r="F199" i="12"/>
  <c r="G199" i="12"/>
  <c r="H199" i="12"/>
  <c r="J199" i="12"/>
  <c r="M199" i="12"/>
  <c r="A200" i="12"/>
  <c r="B200" i="12"/>
  <c r="C200" i="12"/>
  <c r="D200" i="12"/>
  <c r="E200" i="12"/>
  <c r="F200" i="12"/>
  <c r="G200" i="12"/>
  <c r="H200" i="12"/>
  <c r="J200" i="12"/>
  <c r="M200" i="12"/>
  <c r="A201" i="12"/>
  <c r="B201" i="12"/>
  <c r="C201" i="12"/>
  <c r="D201" i="12"/>
  <c r="E201" i="12"/>
  <c r="F201" i="12"/>
  <c r="G201" i="12"/>
  <c r="H201" i="12"/>
  <c r="J201" i="12"/>
  <c r="M201" i="12"/>
  <c r="A202" i="12"/>
  <c r="B202" i="12"/>
  <c r="C202" i="12"/>
  <c r="D202" i="12"/>
  <c r="E202" i="12"/>
  <c r="F202" i="12"/>
  <c r="G202" i="12"/>
  <c r="H202" i="12"/>
  <c r="J202" i="12"/>
  <c r="M202" i="12"/>
  <c r="A203" i="12"/>
  <c r="B203" i="12"/>
  <c r="C203" i="12"/>
  <c r="D203" i="12"/>
  <c r="E203" i="12"/>
  <c r="F203" i="12"/>
  <c r="G203" i="12"/>
  <c r="H203" i="12"/>
  <c r="J203" i="12"/>
  <c r="M203" i="12"/>
  <c r="A204" i="12"/>
  <c r="B204" i="12"/>
  <c r="C204" i="12"/>
  <c r="D204" i="12"/>
  <c r="E204" i="12"/>
  <c r="F204" i="12"/>
  <c r="G204" i="12"/>
  <c r="H204" i="12"/>
  <c r="J204" i="12"/>
  <c r="M204" i="12"/>
  <c r="A205" i="12"/>
  <c r="B205" i="12"/>
  <c r="C205" i="12"/>
  <c r="D205" i="12"/>
  <c r="E205" i="12"/>
  <c r="F205" i="12"/>
  <c r="G205" i="12"/>
  <c r="H205" i="12"/>
  <c r="J205" i="12"/>
  <c r="M205" i="12"/>
  <c r="A206" i="12"/>
  <c r="B206" i="12"/>
  <c r="C206" i="12"/>
  <c r="D206" i="12"/>
  <c r="E206" i="12"/>
  <c r="F206" i="12"/>
  <c r="G206" i="12"/>
  <c r="H206" i="12"/>
  <c r="J206" i="12"/>
  <c r="M206" i="12"/>
  <c r="A207" i="12"/>
  <c r="B207" i="12"/>
  <c r="C207" i="12"/>
  <c r="D207" i="12"/>
  <c r="E207" i="12"/>
  <c r="F207" i="12"/>
  <c r="G207" i="12"/>
  <c r="H207" i="12"/>
  <c r="J207" i="12"/>
  <c r="M207" i="12"/>
  <c r="A208" i="12"/>
  <c r="B208" i="12"/>
  <c r="C208" i="12"/>
  <c r="D208" i="12"/>
  <c r="E208" i="12"/>
  <c r="F208" i="12"/>
  <c r="G208" i="12"/>
  <c r="H208" i="12"/>
  <c r="J208" i="12"/>
  <c r="M208" i="12"/>
  <c r="A209" i="12"/>
  <c r="B209" i="12"/>
  <c r="C209" i="12"/>
  <c r="D209" i="12"/>
  <c r="E209" i="12"/>
  <c r="F209" i="12"/>
  <c r="G209" i="12"/>
  <c r="H209" i="12"/>
  <c r="J209" i="12"/>
  <c r="M209" i="12"/>
  <c r="A210" i="12"/>
  <c r="B210" i="12"/>
  <c r="C210" i="12"/>
  <c r="D210" i="12"/>
  <c r="E210" i="12"/>
  <c r="F210" i="12"/>
  <c r="G210" i="12"/>
  <c r="H210" i="12"/>
  <c r="J210" i="12"/>
  <c r="M210" i="12"/>
  <c r="A211" i="12"/>
  <c r="B211" i="12"/>
  <c r="C211" i="12"/>
  <c r="D211" i="12"/>
  <c r="E211" i="12"/>
  <c r="F211" i="12"/>
  <c r="G211" i="12"/>
  <c r="H211" i="12"/>
  <c r="J211" i="12"/>
  <c r="M211" i="12"/>
  <c r="A212" i="12"/>
  <c r="B212" i="12"/>
  <c r="C212" i="12"/>
  <c r="D212" i="12"/>
  <c r="E212" i="12"/>
  <c r="F212" i="12"/>
  <c r="G212" i="12"/>
  <c r="H212" i="12"/>
  <c r="J212" i="12"/>
  <c r="M212" i="12"/>
  <c r="A213" i="12"/>
  <c r="B213" i="12"/>
  <c r="C213" i="12"/>
  <c r="D213" i="12"/>
  <c r="E213" i="12"/>
  <c r="F213" i="12"/>
  <c r="G213" i="12"/>
  <c r="H213" i="12"/>
  <c r="J213" i="12"/>
  <c r="M213" i="12"/>
  <c r="A214" i="12"/>
  <c r="B214" i="12"/>
  <c r="C214" i="12"/>
  <c r="D214" i="12"/>
  <c r="E214" i="12"/>
  <c r="F214" i="12"/>
  <c r="G214" i="12"/>
  <c r="H214" i="12"/>
  <c r="J214" i="12"/>
  <c r="M214" i="12"/>
  <c r="A215" i="12"/>
  <c r="B215" i="12"/>
  <c r="C215" i="12"/>
  <c r="D215" i="12"/>
  <c r="E215" i="12"/>
  <c r="F215" i="12"/>
  <c r="G215" i="12"/>
  <c r="H215" i="12"/>
  <c r="J215" i="12"/>
  <c r="M215" i="12"/>
  <c r="A216" i="12"/>
  <c r="B216" i="12"/>
  <c r="C216" i="12"/>
  <c r="D216" i="12"/>
  <c r="E216" i="12"/>
  <c r="F216" i="12"/>
  <c r="G216" i="12"/>
  <c r="H216" i="12"/>
  <c r="J216" i="12"/>
  <c r="M216" i="12"/>
  <c r="A217" i="12"/>
  <c r="B217" i="12"/>
  <c r="C217" i="12"/>
  <c r="D217" i="12"/>
  <c r="E217" i="12"/>
  <c r="F217" i="12"/>
  <c r="G217" i="12"/>
  <c r="H217" i="12"/>
  <c r="J217" i="12"/>
  <c r="M217" i="12"/>
  <c r="A218" i="12"/>
  <c r="B218" i="12"/>
  <c r="C218" i="12"/>
  <c r="D218" i="12"/>
  <c r="E218" i="12"/>
  <c r="F218" i="12"/>
  <c r="G218" i="12"/>
  <c r="H218" i="12"/>
  <c r="J218" i="12"/>
  <c r="M218" i="12"/>
  <c r="A219" i="12"/>
  <c r="B219" i="12"/>
  <c r="C219" i="12"/>
  <c r="D219" i="12"/>
  <c r="E219" i="12"/>
  <c r="F219" i="12"/>
  <c r="G219" i="12"/>
  <c r="H219" i="12"/>
  <c r="J219" i="12"/>
  <c r="M219" i="12"/>
  <c r="A220" i="12"/>
  <c r="B220" i="12"/>
  <c r="C220" i="12"/>
  <c r="D220" i="12"/>
  <c r="E220" i="12"/>
  <c r="F220" i="12"/>
  <c r="G220" i="12"/>
  <c r="H220" i="12"/>
  <c r="J220" i="12"/>
  <c r="M220" i="12"/>
  <c r="A221" i="12"/>
  <c r="B221" i="12"/>
  <c r="C221" i="12"/>
  <c r="D221" i="12"/>
  <c r="E221" i="12"/>
  <c r="F221" i="12"/>
  <c r="G221" i="12"/>
  <c r="H221" i="12"/>
  <c r="J221" i="12"/>
  <c r="M221" i="12"/>
  <c r="A222" i="12"/>
  <c r="B222" i="12"/>
  <c r="C222" i="12"/>
  <c r="D222" i="12"/>
  <c r="E222" i="12"/>
  <c r="F222" i="12"/>
  <c r="G222" i="12"/>
  <c r="H222" i="12"/>
  <c r="J222" i="12"/>
  <c r="M222" i="12"/>
  <c r="A223" i="12"/>
  <c r="B223" i="12"/>
  <c r="C223" i="12"/>
  <c r="D223" i="12"/>
  <c r="E223" i="12"/>
  <c r="F223" i="12"/>
  <c r="G223" i="12"/>
  <c r="H223" i="12"/>
  <c r="J223" i="12"/>
  <c r="M223" i="12"/>
  <c r="A224" i="12"/>
  <c r="B224" i="12"/>
  <c r="C224" i="12"/>
  <c r="D224" i="12"/>
  <c r="E224" i="12"/>
  <c r="F224" i="12"/>
  <c r="G224" i="12"/>
  <c r="H224" i="12"/>
  <c r="J224" i="12"/>
  <c r="M224" i="12"/>
  <c r="A225" i="12"/>
  <c r="B225" i="12"/>
  <c r="C225" i="12"/>
  <c r="D225" i="12"/>
  <c r="E225" i="12"/>
  <c r="F225" i="12"/>
  <c r="G225" i="12"/>
  <c r="H225" i="12"/>
  <c r="J225" i="12"/>
  <c r="M225" i="12"/>
  <c r="A226" i="12"/>
  <c r="B226" i="12"/>
  <c r="C226" i="12"/>
  <c r="D226" i="12"/>
  <c r="E226" i="12"/>
  <c r="F226" i="12"/>
  <c r="G226" i="12"/>
  <c r="H226" i="12"/>
  <c r="J226" i="12"/>
  <c r="M226" i="12"/>
  <c r="A227" i="12"/>
  <c r="B227" i="12"/>
  <c r="C227" i="12"/>
  <c r="D227" i="12"/>
  <c r="E227" i="12"/>
  <c r="F227" i="12"/>
  <c r="G227" i="12"/>
  <c r="H227" i="12"/>
  <c r="J227" i="12"/>
  <c r="M227" i="12"/>
  <c r="A228" i="12"/>
  <c r="B228" i="12"/>
  <c r="C228" i="12"/>
  <c r="D228" i="12"/>
  <c r="E228" i="12"/>
  <c r="F228" i="12"/>
  <c r="G228" i="12"/>
  <c r="H228" i="12"/>
  <c r="J228" i="12"/>
  <c r="M228" i="12"/>
  <c r="A229" i="12"/>
  <c r="B229" i="12"/>
  <c r="C229" i="12"/>
  <c r="D229" i="12"/>
  <c r="E229" i="12"/>
  <c r="F229" i="12"/>
  <c r="G229" i="12"/>
  <c r="H229" i="12"/>
  <c r="J229" i="12"/>
  <c r="M229" i="12"/>
  <c r="A230" i="12"/>
  <c r="B230" i="12"/>
  <c r="C230" i="12"/>
  <c r="D230" i="12"/>
  <c r="E230" i="12"/>
  <c r="F230" i="12"/>
  <c r="G230" i="12"/>
  <c r="H230" i="12"/>
  <c r="J230" i="12"/>
  <c r="M230" i="12"/>
  <c r="A231" i="12"/>
  <c r="B231" i="12"/>
  <c r="C231" i="12"/>
  <c r="D231" i="12"/>
  <c r="E231" i="12"/>
  <c r="F231" i="12"/>
  <c r="G231" i="12"/>
  <c r="H231" i="12"/>
  <c r="J231" i="12"/>
  <c r="M231" i="12"/>
  <c r="A232" i="12"/>
  <c r="B232" i="12"/>
  <c r="C232" i="12"/>
  <c r="D232" i="12"/>
  <c r="E232" i="12"/>
  <c r="F232" i="12"/>
  <c r="G232" i="12"/>
  <c r="H232" i="12"/>
  <c r="J232" i="12"/>
  <c r="M232" i="12"/>
  <c r="A233" i="12"/>
  <c r="B233" i="12"/>
  <c r="C233" i="12"/>
  <c r="D233" i="12"/>
  <c r="E233" i="12"/>
  <c r="F233" i="12"/>
  <c r="G233" i="12"/>
  <c r="H233" i="12"/>
  <c r="J233" i="12"/>
  <c r="M233" i="12"/>
  <c r="A234" i="12"/>
  <c r="B234" i="12"/>
  <c r="C234" i="12"/>
  <c r="D234" i="12"/>
  <c r="E234" i="12"/>
  <c r="F234" i="12"/>
  <c r="G234" i="12"/>
  <c r="H234" i="12"/>
  <c r="J234" i="12"/>
  <c r="M234" i="12"/>
  <c r="A235" i="12"/>
  <c r="B235" i="12"/>
  <c r="C235" i="12"/>
  <c r="D235" i="12"/>
  <c r="E235" i="12"/>
  <c r="F235" i="12"/>
  <c r="G235" i="12"/>
  <c r="H235" i="12"/>
  <c r="J235" i="12"/>
  <c r="M235" i="12"/>
  <c r="A236" i="12"/>
  <c r="B236" i="12"/>
  <c r="C236" i="12"/>
  <c r="D236" i="12"/>
  <c r="E236" i="12"/>
  <c r="F236" i="12"/>
  <c r="G236" i="12"/>
  <c r="H236" i="12"/>
  <c r="J236" i="12"/>
  <c r="M236" i="12"/>
  <c r="A237" i="12"/>
  <c r="B237" i="12"/>
  <c r="C237" i="12"/>
  <c r="D237" i="12"/>
  <c r="E237" i="12"/>
  <c r="F237" i="12"/>
  <c r="G237" i="12"/>
  <c r="H237" i="12"/>
  <c r="J237" i="12"/>
  <c r="M237" i="12"/>
  <c r="A238" i="12"/>
  <c r="B238" i="12"/>
  <c r="C238" i="12"/>
  <c r="D238" i="12"/>
  <c r="E238" i="12"/>
  <c r="F238" i="12"/>
  <c r="G238" i="12"/>
  <c r="H238" i="12"/>
  <c r="J238" i="12"/>
  <c r="M238" i="12"/>
  <c r="A239" i="12"/>
  <c r="B239" i="12"/>
  <c r="C239" i="12"/>
  <c r="D239" i="12"/>
  <c r="E239" i="12"/>
  <c r="F239" i="12"/>
  <c r="G239" i="12"/>
  <c r="H239" i="12"/>
  <c r="J239" i="12"/>
  <c r="M239" i="12"/>
  <c r="A240" i="12"/>
  <c r="B240" i="12"/>
  <c r="C240" i="12"/>
  <c r="D240" i="12"/>
  <c r="E240" i="12"/>
  <c r="F240" i="12"/>
  <c r="G240" i="12"/>
  <c r="H240" i="12"/>
  <c r="J240" i="12"/>
  <c r="M240" i="12"/>
  <c r="A241" i="12"/>
  <c r="B241" i="12"/>
  <c r="C241" i="12"/>
  <c r="D241" i="12"/>
  <c r="E241" i="12"/>
  <c r="F241" i="12"/>
  <c r="G241" i="12"/>
  <c r="H241" i="12"/>
  <c r="J241" i="12"/>
  <c r="M241" i="12"/>
  <c r="A242" i="12"/>
  <c r="B242" i="12"/>
  <c r="C242" i="12"/>
  <c r="D242" i="12"/>
  <c r="E242" i="12"/>
  <c r="F242" i="12"/>
  <c r="G242" i="12"/>
  <c r="H242" i="12"/>
  <c r="J242" i="12"/>
  <c r="M242" i="12"/>
  <c r="A243" i="12"/>
  <c r="B243" i="12"/>
  <c r="C243" i="12"/>
  <c r="D243" i="12"/>
  <c r="E243" i="12"/>
  <c r="F243" i="12"/>
  <c r="G243" i="12"/>
  <c r="H243" i="12"/>
  <c r="J243" i="12"/>
  <c r="M243" i="12"/>
  <c r="A244" i="12"/>
  <c r="B244" i="12"/>
  <c r="C244" i="12"/>
  <c r="D244" i="12"/>
  <c r="E244" i="12"/>
  <c r="F244" i="12"/>
  <c r="G244" i="12"/>
  <c r="H244" i="12"/>
  <c r="J244" i="12"/>
  <c r="M244" i="12"/>
  <c r="A245" i="12"/>
  <c r="B245" i="12"/>
  <c r="C245" i="12"/>
  <c r="D245" i="12"/>
  <c r="E245" i="12"/>
  <c r="F245" i="12"/>
  <c r="G245" i="12"/>
  <c r="H245" i="12"/>
  <c r="J245" i="12"/>
  <c r="M245" i="12"/>
  <c r="A246" i="12"/>
  <c r="B246" i="12"/>
  <c r="C246" i="12"/>
  <c r="D246" i="12"/>
  <c r="E246" i="12"/>
  <c r="F246" i="12"/>
  <c r="G246" i="12"/>
  <c r="H246" i="12"/>
  <c r="J246" i="12"/>
  <c r="M246" i="12"/>
  <c r="A247" i="12"/>
  <c r="B247" i="12"/>
  <c r="C247" i="12"/>
  <c r="D247" i="12"/>
  <c r="E247" i="12"/>
  <c r="F247" i="12"/>
  <c r="G247" i="12"/>
  <c r="H247" i="12"/>
  <c r="J247" i="12"/>
  <c r="M247" i="12"/>
  <c r="A248" i="12"/>
  <c r="B248" i="12"/>
  <c r="C248" i="12"/>
  <c r="D248" i="12"/>
  <c r="E248" i="12"/>
  <c r="F248" i="12"/>
  <c r="G248" i="12"/>
  <c r="H248" i="12"/>
  <c r="J248" i="12"/>
  <c r="M248" i="12"/>
  <c r="A249" i="12"/>
  <c r="B249" i="12"/>
  <c r="C249" i="12"/>
  <c r="D249" i="12"/>
  <c r="E249" i="12"/>
  <c r="F249" i="12"/>
  <c r="G249" i="12"/>
  <c r="H249" i="12"/>
  <c r="J249" i="12"/>
  <c r="M249" i="12"/>
  <c r="A250" i="12"/>
  <c r="B250" i="12"/>
  <c r="C250" i="12"/>
  <c r="D250" i="12"/>
  <c r="E250" i="12"/>
  <c r="F250" i="12"/>
  <c r="G250" i="12"/>
  <c r="H250" i="12"/>
  <c r="J250" i="12"/>
  <c r="M250" i="12"/>
  <c r="A251" i="12"/>
  <c r="B251" i="12"/>
  <c r="C251" i="12"/>
  <c r="D251" i="12"/>
  <c r="E251" i="12"/>
  <c r="F251" i="12"/>
  <c r="G251" i="12"/>
  <c r="H251" i="12"/>
  <c r="J251" i="12"/>
  <c r="M251" i="12"/>
  <c r="N251" i="12"/>
  <c r="A252" i="12"/>
  <c r="B252" i="12"/>
  <c r="C252" i="12"/>
  <c r="D252" i="12"/>
  <c r="E252" i="12"/>
  <c r="F252" i="12"/>
  <c r="G252" i="12"/>
  <c r="H252" i="12"/>
  <c r="J252" i="12"/>
  <c r="M252" i="12"/>
  <c r="A253" i="12"/>
  <c r="B253" i="12"/>
  <c r="C253" i="12"/>
  <c r="D253" i="12"/>
  <c r="E253" i="12"/>
  <c r="F253" i="12"/>
  <c r="G253" i="12"/>
  <c r="H253" i="12"/>
  <c r="J253" i="12"/>
  <c r="M253" i="12"/>
  <c r="A254" i="12"/>
  <c r="B254" i="12"/>
  <c r="C254" i="12"/>
  <c r="D254" i="12"/>
  <c r="E254" i="12"/>
  <c r="F254" i="12"/>
  <c r="G254" i="12"/>
  <c r="H254" i="12"/>
  <c r="J254" i="12"/>
  <c r="M254" i="12"/>
  <c r="A255" i="12"/>
  <c r="B255" i="12"/>
  <c r="C255" i="12"/>
  <c r="D255" i="12"/>
  <c r="E255" i="12"/>
  <c r="F255" i="12"/>
  <c r="G255" i="12"/>
  <c r="H255" i="12"/>
  <c r="J255" i="12"/>
  <c r="M255" i="12"/>
  <c r="A256" i="12"/>
  <c r="B256" i="12"/>
  <c r="C256" i="12"/>
  <c r="D256" i="12"/>
  <c r="E256" i="12"/>
  <c r="F256" i="12"/>
  <c r="G256" i="12"/>
  <c r="H256" i="12"/>
  <c r="J256" i="12"/>
  <c r="M256" i="12"/>
  <c r="A257" i="12"/>
  <c r="B257" i="12"/>
  <c r="C257" i="12"/>
  <c r="D257" i="12"/>
  <c r="E257" i="12"/>
  <c r="F257" i="12"/>
  <c r="G257" i="12"/>
  <c r="H257" i="12"/>
  <c r="J257" i="12"/>
  <c r="M257" i="12"/>
  <c r="A258" i="12"/>
  <c r="B258" i="12"/>
  <c r="C258" i="12"/>
  <c r="D258" i="12"/>
  <c r="E258" i="12"/>
  <c r="F258" i="12"/>
  <c r="G258" i="12"/>
  <c r="H258" i="12"/>
  <c r="J258" i="12"/>
  <c r="M258" i="12"/>
  <c r="A259" i="12"/>
  <c r="B259" i="12"/>
  <c r="C259" i="12"/>
  <c r="D259" i="12"/>
  <c r="E259" i="12"/>
  <c r="F259" i="12"/>
  <c r="G259" i="12"/>
  <c r="H259" i="12"/>
  <c r="J259" i="12"/>
  <c r="M259" i="12"/>
  <c r="A260" i="12"/>
  <c r="B260" i="12"/>
  <c r="C260" i="12"/>
  <c r="D260" i="12"/>
  <c r="E260" i="12"/>
  <c r="F260" i="12"/>
  <c r="G260" i="12"/>
  <c r="H260" i="12"/>
  <c r="J260" i="12"/>
  <c r="M260" i="12"/>
  <c r="A261" i="12"/>
  <c r="B261" i="12"/>
  <c r="C261" i="12"/>
  <c r="D261" i="12"/>
  <c r="E261" i="12"/>
  <c r="F261" i="12"/>
  <c r="G261" i="12"/>
  <c r="H261" i="12"/>
  <c r="J261" i="12"/>
  <c r="M261" i="12"/>
  <c r="A262" i="12"/>
  <c r="B262" i="12"/>
  <c r="C262" i="12"/>
  <c r="D262" i="12"/>
  <c r="E262" i="12"/>
  <c r="F262" i="12"/>
  <c r="G262" i="12"/>
  <c r="H262" i="12"/>
  <c r="J262" i="12"/>
  <c r="M262" i="12"/>
  <c r="A263" i="12"/>
  <c r="B263" i="12"/>
  <c r="C263" i="12"/>
  <c r="D263" i="12"/>
  <c r="E263" i="12"/>
  <c r="F263" i="12"/>
  <c r="G263" i="12"/>
  <c r="H263" i="12"/>
  <c r="J263" i="12"/>
  <c r="M263" i="12"/>
  <c r="A264" i="12"/>
  <c r="B264" i="12"/>
  <c r="C264" i="12"/>
  <c r="D264" i="12"/>
  <c r="E264" i="12"/>
  <c r="F264" i="12"/>
  <c r="G264" i="12"/>
  <c r="H264" i="12"/>
  <c r="J264" i="12"/>
  <c r="M264" i="12"/>
  <c r="A265" i="12"/>
  <c r="B265" i="12"/>
  <c r="C265" i="12"/>
  <c r="D265" i="12"/>
  <c r="E265" i="12"/>
  <c r="F265" i="12"/>
  <c r="G265" i="12"/>
  <c r="H265" i="12"/>
  <c r="J265" i="12"/>
  <c r="M265" i="12"/>
  <c r="A266" i="12"/>
  <c r="B266" i="12"/>
  <c r="C266" i="12"/>
  <c r="D266" i="12"/>
  <c r="E266" i="12"/>
  <c r="F266" i="12"/>
  <c r="G266" i="12"/>
  <c r="H266" i="12"/>
  <c r="J266" i="12"/>
  <c r="M266" i="12"/>
  <c r="A267" i="12"/>
  <c r="B267" i="12"/>
  <c r="C267" i="12"/>
  <c r="D267" i="12"/>
  <c r="E267" i="12"/>
  <c r="F267" i="12"/>
  <c r="G267" i="12"/>
  <c r="H267" i="12"/>
  <c r="J267" i="12"/>
  <c r="M267" i="12"/>
  <c r="A268" i="12"/>
  <c r="B268" i="12"/>
  <c r="C268" i="12"/>
  <c r="D268" i="12"/>
  <c r="E268" i="12"/>
  <c r="F268" i="12"/>
  <c r="G268" i="12"/>
  <c r="H268" i="12"/>
  <c r="J268" i="12"/>
  <c r="M268" i="12"/>
  <c r="A269" i="12"/>
  <c r="B269" i="12"/>
  <c r="C269" i="12"/>
  <c r="D269" i="12"/>
  <c r="E269" i="12"/>
  <c r="F269" i="12"/>
  <c r="G269" i="12"/>
  <c r="H269" i="12"/>
  <c r="J269" i="12"/>
  <c r="M269" i="12"/>
  <c r="A270" i="12"/>
  <c r="B270" i="12"/>
  <c r="C270" i="12"/>
  <c r="D270" i="12"/>
  <c r="E270" i="12"/>
  <c r="F270" i="12"/>
  <c r="G270" i="12"/>
  <c r="H270" i="12"/>
  <c r="J270" i="12"/>
  <c r="M270" i="12"/>
  <c r="A271" i="12"/>
  <c r="B271" i="12"/>
  <c r="C271" i="12"/>
  <c r="D271" i="12"/>
  <c r="E271" i="12"/>
  <c r="F271" i="12"/>
  <c r="G271" i="12"/>
  <c r="H271" i="12"/>
  <c r="J271" i="12"/>
  <c r="M271" i="12"/>
  <c r="A272" i="12"/>
  <c r="B272" i="12"/>
  <c r="C272" i="12"/>
  <c r="D272" i="12"/>
  <c r="E272" i="12"/>
  <c r="F272" i="12"/>
  <c r="G272" i="12"/>
  <c r="H272" i="12"/>
  <c r="J272" i="12"/>
  <c r="M272" i="12"/>
  <c r="A273" i="12"/>
  <c r="B273" i="12"/>
  <c r="C273" i="12"/>
  <c r="D273" i="12"/>
  <c r="E273" i="12"/>
  <c r="F273" i="12"/>
  <c r="G273" i="12"/>
  <c r="H273" i="12"/>
  <c r="J273" i="12"/>
  <c r="M273" i="12"/>
  <c r="A274" i="12"/>
  <c r="B274" i="12"/>
  <c r="C274" i="12"/>
  <c r="D274" i="12"/>
  <c r="E274" i="12"/>
  <c r="F274" i="12"/>
  <c r="G274" i="12"/>
  <c r="H274" i="12"/>
  <c r="J274" i="12"/>
  <c r="M274" i="12"/>
  <c r="A275" i="12"/>
  <c r="B275" i="12"/>
  <c r="C275" i="12"/>
  <c r="D275" i="12"/>
  <c r="E275" i="12"/>
  <c r="F275" i="12"/>
  <c r="G275" i="12"/>
  <c r="H275" i="12"/>
  <c r="J275" i="12"/>
  <c r="M275" i="12"/>
  <c r="A276" i="12"/>
  <c r="B276" i="12"/>
  <c r="C276" i="12"/>
  <c r="D276" i="12"/>
  <c r="E276" i="12"/>
  <c r="F276" i="12"/>
  <c r="G276" i="12"/>
  <c r="H276" i="12"/>
  <c r="J276" i="12"/>
  <c r="M276" i="12"/>
  <c r="A277" i="12"/>
  <c r="B277" i="12"/>
  <c r="C277" i="12"/>
  <c r="D277" i="12"/>
  <c r="E277" i="12"/>
  <c r="F277" i="12"/>
  <c r="G277" i="12"/>
  <c r="H277" i="12"/>
  <c r="J277" i="12"/>
  <c r="M277" i="12"/>
  <c r="A278" i="12"/>
  <c r="B278" i="12"/>
  <c r="C278" i="12"/>
  <c r="D278" i="12"/>
  <c r="E278" i="12"/>
  <c r="F278" i="12"/>
  <c r="G278" i="12"/>
  <c r="H278" i="12"/>
  <c r="J278" i="12"/>
  <c r="M278" i="12"/>
  <c r="A279" i="12"/>
  <c r="B279" i="12"/>
  <c r="C279" i="12"/>
  <c r="D279" i="12"/>
  <c r="E279" i="12"/>
  <c r="F279" i="12"/>
  <c r="G279" i="12"/>
  <c r="H279" i="12"/>
  <c r="J279" i="12"/>
  <c r="M279" i="12"/>
  <c r="A280" i="12"/>
  <c r="B280" i="12"/>
  <c r="C280" i="12"/>
  <c r="D280" i="12"/>
  <c r="E280" i="12"/>
  <c r="F280" i="12"/>
  <c r="G280" i="12"/>
  <c r="H280" i="12"/>
  <c r="J280" i="12"/>
  <c r="M280" i="12"/>
  <c r="A281" i="12"/>
  <c r="B281" i="12"/>
  <c r="C281" i="12"/>
  <c r="D281" i="12"/>
  <c r="E281" i="12"/>
  <c r="F281" i="12"/>
  <c r="G281" i="12"/>
  <c r="H281" i="12"/>
  <c r="J281" i="12"/>
  <c r="M281" i="12"/>
  <c r="A282" i="12"/>
  <c r="B282" i="12"/>
  <c r="C282" i="12"/>
  <c r="D282" i="12"/>
  <c r="E282" i="12"/>
  <c r="F282" i="12"/>
  <c r="G282" i="12"/>
  <c r="H282" i="12"/>
  <c r="J282" i="12"/>
  <c r="M282" i="12"/>
  <c r="A283" i="12"/>
  <c r="B283" i="12"/>
  <c r="C283" i="12"/>
  <c r="D283" i="12"/>
  <c r="E283" i="12"/>
  <c r="F283" i="12"/>
  <c r="G283" i="12"/>
  <c r="H283" i="12"/>
  <c r="J283" i="12"/>
  <c r="M283" i="12"/>
  <c r="A284" i="12"/>
  <c r="B284" i="12"/>
  <c r="C284" i="12"/>
  <c r="D284" i="12"/>
  <c r="E284" i="12"/>
  <c r="F284" i="12"/>
  <c r="G284" i="12"/>
  <c r="H284" i="12"/>
  <c r="J284" i="12"/>
  <c r="M284" i="12"/>
  <c r="A285" i="12"/>
  <c r="B285" i="12"/>
  <c r="C285" i="12"/>
  <c r="D285" i="12"/>
  <c r="E285" i="12"/>
  <c r="F285" i="12"/>
  <c r="G285" i="12"/>
  <c r="H285" i="12"/>
  <c r="J285" i="12"/>
  <c r="M285" i="12"/>
  <c r="A286" i="12"/>
  <c r="B286" i="12"/>
  <c r="C286" i="12"/>
  <c r="D286" i="12"/>
  <c r="E286" i="12"/>
  <c r="F286" i="12"/>
  <c r="G286" i="12"/>
  <c r="H286" i="12"/>
  <c r="J286" i="12"/>
  <c r="M286" i="12"/>
  <c r="A287" i="12"/>
  <c r="B287" i="12"/>
  <c r="C287" i="12"/>
  <c r="D287" i="12"/>
  <c r="E287" i="12"/>
  <c r="F287" i="12"/>
  <c r="G287" i="12"/>
  <c r="H287" i="12"/>
  <c r="J287" i="12"/>
  <c r="M287" i="12"/>
  <c r="A288" i="12"/>
  <c r="B288" i="12"/>
  <c r="C288" i="12"/>
  <c r="D288" i="12"/>
  <c r="E288" i="12"/>
  <c r="F288" i="12"/>
  <c r="G288" i="12"/>
  <c r="H288" i="12"/>
  <c r="J288" i="12"/>
  <c r="M288" i="12"/>
  <c r="A289" i="12"/>
  <c r="B289" i="12"/>
  <c r="C289" i="12"/>
  <c r="D289" i="12"/>
  <c r="E289" i="12"/>
  <c r="F289" i="12"/>
  <c r="G289" i="12"/>
  <c r="H289" i="12"/>
  <c r="J289" i="12"/>
  <c r="M289" i="12"/>
  <c r="A290" i="12"/>
  <c r="B290" i="12"/>
  <c r="C290" i="12"/>
  <c r="D290" i="12"/>
  <c r="E290" i="12"/>
  <c r="F290" i="12"/>
  <c r="G290" i="12"/>
  <c r="H290" i="12"/>
  <c r="J290" i="12"/>
  <c r="M290" i="12"/>
  <c r="A291" i="12"/>
  <c r="B291" i="12"/>
  <c r="C291" i="12"/>
  <c r="D291" i="12"/>
  <c r="E291" i="12"/>
  <c r="F291" i="12"/>
  <c r="G291" i="12"/>
  <c r="H291" i="12"/>
  <c r="J291" i="12"/>
  <c r="M291" i="12"/>
  <c r="A292" i="12"/>
  <c r="B292" i="12"/>
  <c r="C292" i="12"/>
  <c r="D292" i="12"/>
  <c r="E292" i="12"/>
  <c r="F292" i="12"/>
  <c r="G292" i="12"/>
  <c r="H292" i="12"/>
  <c r="J292" i="12"/>
  <c r="M292" i="12"/>
  <c r="A293" i="12"/>
  <c r="B293" i="12"/>
  <c r="C293" i="12"/>
  <c r="D293" i="12"/>
  <c r="E293" i="12"/>
  <c r="F293" i="12"/>
  <c r="G293" i="12"/>
  <c r="H293" i="12"/>
  <c r="J293" i="12"/>
  <c r="M293" i="12"/>
  <c r="A294" i="12"/>
  <c r="B294" i="12"/>
  <c r="C294" i="12"/>
  <c r="D294" i="12"/>
  <c r="E294" i="12"/>
  <c r="F294" i="12"/>
  <c r="G294" i="12"/>
  <c r="H294" i="12"/>
  <c r="J294" i="12"/>
  <c r="M294" i="12"/>
  <c r="A295" i="12"/>
  <c r="B295" i="12"/>
  <c r="C295" i="12"/>
  <c r="D295" i="12"/>
  <c r="E295" i="12"/>
  <c r="F295" i="12"/>
  <c r="G295" i="12"/>
  <c r="H295" i="12"/>
  <c r="J295" i="12"/>
  <c r="M295" i="12"/>
  <c r="A296" i="12"/>
  <c r="B296" i="12"/>
  <c r="C296" i="12"/>
  <c r="D296" i="12"/>
  <c r="E296" i="12"/>
  <c r="F296" i="12"/>
  <c r="G296" i="12"/>
  <c r="H296" i="12"/>
  <c r="J296" i="12"/>
  <c r="M296" i="12"/>
  <c r="A297" i="12"/>
  <c r="B297" i="12"/>
  <c r="C297" i="12"/>
  <c r="D297" i="12"/>
  <c r="E297" i="12"/>
  <c r="F297" i="12"/>
  <c r="G297" i="12"/>
  <c r="H297" i="12"/>
  <c r="J297" i="12"/>
  <c r="M297" i="12"/>
  <c r="A298" i="12"/>
  <c r="B298" i="12"/>
  <c r="C298" i="12"/>
  <c r="D298" i="12"/>
  <c r="E298" i="12"/>
  <c r="F298" i="12"/>
  <c r="G298" i="12"/>
  <c r="H298" i="12"/>
  <c r="J298" i="12"/>
  <c r="M298" i="12"/>
  <c r="A299" i="12"/>
  <c r="B299" i="12"/>
  <c r="C299" i="12"/>
  <c r="D299" i="12"/>
  <c r="E299" i="12"/>
  <c r="F299" i="12"/>
  <c r="G299" i="12"/>
  <c r="H299" i="12"/>
  <c r="J299" i="12"/>
  <c r="M299" i="12"/>
  <c r="A300" i="12"/>
  <c r="B300" i="12"/>
  <c r="C300" i="12"/>
  <c r="D300" i="12"/>
  <c r="E300" i="12"/>
  <c r="F300" i="12"/>
  <c r="G300" i="12"/>
  <c r="H300" i="12"/>
  <c r="J300" i="12"/>
  <c r="M300" i="12"/>
  <c r="A301" i="12"/>
  <c r="B301" i="12"/>
  <c r="C301" i="12"/>
  <c r="D301" i="12"/>
  <c r="E301" i="12"/>
  <c r="F301" i="12"/>
  <c r="G301" i="12"/>
  <c r="H301" i="12"/>
  <c r="J301" i="12"/>
  <c r="M301" i="12"/>
  <c r="A302" i="12"/>
  <c r="B302" i="12"/>
  <c r="C302" i="12"/>
  <c r="D302" i="12"/>
  <c r="E302" i="12"/>
  <c r="F302" i="12"/>
  <c r="G302" i="12"/>
  <c r="H302" i="12"/>
  <c r="J302" i="12"/>
  <c r="M302" i="12"/>
  <c r="A303" i="12"/>
  <c r="B303" i="12"/>
  <c r="C303" i="12"/>
  <c r="D303" i="12"/>
  <c r="E303" i="12"/>
  <c r="F303" i="12"/>
  <c r="G303" i="12"/>
  <c r="H303" i="12"/>
  <c r="J303" i="12"/>
  <c r="M303" i="12"/>
  <c r="A304" i="12"/>
  <c r="B304" i="12"/>
  <c r="C304" i="12"/>
  <c r="D304" i="12"/>
  <c r="E304" i="12"/>
  <c r="F304" i="12"/>
  <c r="G304" i="12"/>
  <c r="H304" i="12"/>
  <c r="J304" i="12"/>
  <c r="M304" i="12"/>
  <c r="A305" i="12"/>
  <c r="B305" i="12"/>
  <c r="C305" i="12"/>
  <c r="D305" i="12"/>
  <c r="E305" i="12"/>
  <c r="F305" i="12"/>
  <c r="G305" i="12"/>
  <c r="H305" i="12"/>
  <c r="J305" i="12"/>
  <c r="M305" i="12"/>
  <c r="A306" i="12"/>
  <c r="B306" i="12"/>
  <c r="C306" i="12"/>
  <c r="D306" i="12"/>
  <c r="E306" i="12"/>
  <c r="F306" i="12"/>
  <c r="G306" i="12"/>
  <c r="H306" i="12"/>
  <c r="J306" i="12"/>
  <c r="M306" i="12"/>
  <c r="A307" i="12"/>
  <c r="B307" i="12"/>
  <c r="C307" i="12"/>
  <c r="D307" i="12"/>
  <c r="E307" i="12"/>
  <c r="F307" i="12"/>
  <c r="G307" i="12"/>
  <c r="H307" i="12"/>
  <c r="J307" i="12"/>
  <c r="M307" i="12"/>
  <c r="A308" i="12"/>
  <c r="B308" i="12"/>
  <c r="C308" i="12"/>
  <c r="D308" i="12"/>
  <c r="E308" i="12"/>
  <c r="F308" i="12"/>
  <c r="G308" i="12"/>
  <c r="H308" i="12"/>
  <c r="J308" i="12"/>
  <c r="M308" i="12"/>
  <c r="A309" i="12"/>
  <c r="B309" i="12"/>
  <c r="C309" i="12"/>
  <c r="D309" i="12"/>
  <c r="E309" i="12"/>
  <c r="F309" i="12"/>
  <c r="G309" i="12"/>
  <c r="H309" i="12"/>
  <c r="J309" i="12"/>
  <c r="M309" i="12"/>
  <c r="A310" i="12"/>
  <c r="B310" i="12"/>
  <c r="C310" i="12"/>
  <c r="D310" i="12"/>
  <c r="E310" i="12"/>
  <c r="F310" i="12"/>
  <c r="G310" i="12"/>
  <c r="H310" i="12"/>
  <c r="J310" i="12"/>
  <c r="M310" i="12"/>
  <c r="A311" i="12"/>
  <c r="B311" i="12"/>
  <c r="C311" i="12"/>
  <c r="D311" i="12"/>
  <c r="E311" i="12"/>
  <c r="F311" i="12"/>
  <c r="G311" i="12"/>
  <c r="H311" i="12"/>
  <c r="J311" i="12"/>
  <c r="M311" i="12"/>
  <c r="A312" i="12"/>
  <c r="B312" i="12"/>
  <c r="C312" i="12"/>
  <c r="D312" i="12"/>
  <c r="E312" i="12"/>
  <c r="F312" i="12"/>
  <c r="G312" i="12"/>
  <c r="H312" i="12"/>
  <c r="J312" i="12"/>
  <c r="M312" i="12"/>
  <c r="A313" i="12"/>
  <c r="B313" i="12"/>
  <c r="C313" i="12"/>
  <c r="D313" i="12"/>
  <c r="E313" i="12"/>
  <c r="F313" i="12"/>
  <c r="G313" i="12"/>
  <c r="H313" i="12"/>
  <c r="J313" i="12"/>
  <c r="M313" i="12"/>
  <c r="A314" i="12"/>
  <c r="B314" i="12"/>
  <c r="C314" i="12"/>
  <c r="D314" i="12"/>
  <c r="E314" i="12"/>
  <c r="F314" i="12"/>
  <c r="G314" i="12"/>
  <c r="H314" i="12"/>
  <c r="J314" i="12"/>
  <c r="M314" i="12"/>
  <c r="A315" i="12"/>
  <c r="B315" i="12"/>
  <c r="C315" i="12"/>
  <c r="D315" i="12"/>
  <c r="E315" i="12"/>
  <c r="F315" i="12"/>
  <c r="G315" i="12"/>
  <c r="H315" i="12"/>
  <c r="J315" i="12"/>
  <c r="M315" i="12"/>
  <c r="A316" i="12"/>
  <c r="B316" i="12"/>
  <c r="C316" i="12"/>
  <c r="D316" i="12"/>
  <c r="E316" i="12"/>
  <c r="F316" i="12"/>
  <c r="G316" i="12"/>
  <c r="H316" i="12"/>
  <c r="J316" i="12"/>
  <c r="M316" i="12"/>
  <c r="A317" i="12"/>
  <c r="B317" i="12"/>
  <c r="C317" i="12"/>
  <c r="D317" i="12"/>
  <c r="E317" i="12"/>
  <c r="F317" i="12"/>
  <c r="G317" i="12"/>
  <c r="H317" i="12"/>
  <c r="J317" i="12"/>
  <c r="M317" i="12"/>
  <c r="A318" i="12"/>
  <c r="B318" i="12"/>
  <c r="C318" i="12"/>
  <c r="D318" i="12"/>
  <c r="E318" i="12"/>
  <c r="F318" i="12"/>
  <c r="G318" i="12"/>
  <c r="H318" i="12"/>
  <c r="J318" i="12"/>
  <c r="M318" i="12"/>
  <c r="A319" i="12"/>
  <c r="B319" i="12"/>
  <c r="C319" i="12"/>
  <c r="D319" i="12"/>
  <c r="E319" i="12"/>
  <c r="F319" i="12"/>
  <c r="G319" i="12"/>
  <c r="H319" i="12"/>
  <c r="J319" i="12"/>
  <c r="M319" i="12"/>
  <c r="A320" i="12"/>
  <c r="B320" i="12"/>
  <c r="C320" i="12"/>
  <c r="D320" i="12"/>
  <c r="E320" i="12"/>
  <c r="F320" i="12"/>
  <c r="G320" i="12"/>
  <c r="H320" i="12"/>
  <c r="J320" i="12"/>
  <c r="M320" i="12"/>
  <c r="A321" i="12"/>
  <c r="B321" i="12"/>
  <c r="C321" i="12"/>
  <c r="D321" i="12"/>
  <c r="E321" i="12"/>
  <c r="F321" i="12"/>
  <c r="G321" i="12"/>
  <c r="H321" i="12"/>
  <c r="J321" i="12"/>
  <c r="M321" i="12"/>
  <c r="A322" i="12"/>
  <c r="B322" i="12"/>
  <c r="C322" i="12"/>
  <c r="D322" i="12"/>
  <c r="E322" i="12"/>
  <c r="F322" i="12"/>
  <c r="G322" i="12"/>
  <c r="H322" i="12"/>
  <c r="J322" i="12"/>
  <c r="M322" i="12"/>
  <c r="A323" i="12"/>
  <c r="B323" i="12"/>
  <c r="C323" i="12"/>
  <c r="D323" i="12"/>
  <c r="E323" i="12"/>
  <c r="F323" i="12"/>
  <c r="G323" i="12"/>
  <c r="H323" i="12"/>
  <c r="J323" i="12"/>
  <c r="M323" i="12"/>
  <c r="A324" i="12"/>
  <c r="B324" i="12"/>
  <c r="C324" i="12"/>
  <c r="D324" i="12"/>
  <c r="E324" i="12"/>
  <c r="F324" i="12"/>
  <c r="G324" i="12"/>
  <c r="H324" i="12"/>
  <c r="J324" i="12"/>
  <c r="M324" i="12"/>
  <c r="A325" i="12"/>
  <c r="B325" i="12"/>
  <c r="C325" i="12"/>
  <c r="D325" i="12"/>
  <c r="E325" i="12"/>
  <c r="F325" i="12"/>
  <c r="G325" i="12"/>
  <c r="H325" i="12"/>
  <c r="J325" i="12"/>
  <c r="M325" i="12"/>
  <c r="A326" i="12"/>
  <c r="B326" i="12"/>
  <c r="C326" i="12"/>
  <c r="D326" i="12"/>
  <c r="E326" i="12"/>
  <c r="F326" i="12"/>
  <c r="G326" i="12"/>
  <c r="H326" i="12"/>
  <c r="J326" i="12"/>
  <c r="M326" i="12"/>
  <c r="A327" i="12"/>
  <c r="B327" i="12"/>
  <c r="C327" i="12"/>
  <c r="D327" i="12"/>
  <c r="E327" i="12"/>
  <c r="F327" i="12"/>
  <c r="G327" i="12"/>
  <c r="H327" i="12"/>
  <c r="J327" i="12"/>
  <c r="M327" i="12"/>
  <c r="A328" i="12"/>
  <c r="B328" i="12"/>
  <c r="C328" i="12"/>
  <c r="D328" i="12"/>
  <c r="E328" i="12"/>
  <c r="F328" i="12"/>
  <c r="G328" i="12"/>
  <c r="H328" i="12"/>
  <c r="J328" i="12"/>
  <c r="M328" i="12"/>
  <c r="A329" i="12"/>
  <c r="B329" i="12"/>
  <c r="C329" i="12"/>
  <c r="D329" i="12"/>
  <c r="E329" i="12"/>
  <c r="F329" i="12"/>
  <c r="G329" i="12"/>
  <c r="H329" i="12"/>
  <c r="J329" i="12"/>
  <c r="M329" i="12"/>
  <c r="A330" i="12"/>
  <c r="B330" i="12"/>
  <c r="C330" i="12"/>
  <c r="D330" i="12"/>
  <c r="E330" i="12"/>
  <c r="F330" i="12"/>
  <c r="G330" i="12"/>
  <c r="H330" i="12"/>
  <c r="J330" i="12"/>
  <c r="M330" i="12"/>
  <c r="A331" i="12"/>
  <c r="B331" i="12"/>
  <c r="C331" i="12"/>
  <c r="D331" i="12"/>
  <c r="E331" i="12"/>
  <c r="F331" i="12"/>
  <c r="G331" i="12"/>
  <c r="H331" i="12"/>
  <c r="J331" i="12"/>
  <c r="M331" i="12"/>
  <c r="A332" i="12"/>
  <c r="B332" i="12"/>
  <c r="C332" i="12"/>
  <c r="D332" i="12"/>
  <c r="E332" i="12"/>
  <c r="F332" i="12"/>
  <c r="G332" i="12"/>
  <c r="H332" i="12"/>
  <c r="J332" i="12"/>
  <c r="M332" i="12"/>
  <c r="A333" i="12"/>
  <c r="B333" i="12"/>
  <c r="C333" i="12"/>
  <c r="D333" i="12"/>
  <c r="E333" i="12"/>
  <c r="F333" i="12"/>
  <c r="G333" i="12"/>
  <c r="H333" i="12"/>
  <c r="J333" i="12"/>
  <c r="M333" i="12"/>
  <c r="A334" i="12"/>
  <c r="B334" i="12"/>
  <c r="C334" i="12"/>
  <c r="D334" i="12"/>
  <c r="E334" i="12"/>
  <c r="F334" i="12"/>
  <c r="G334" i="12"/>
  <c r="H334" i="12"/>
  <c r="J334" i="12"/>
  <c r="M334" i="12"/>
  <c r="A335" i="12"/>
  <c r="B335" i="12"/>
  <c r="C335" i="12"/>
  <c r="D335" i="12"/>
  <c r="E335" i="12"/>
  <c r="F335" i="12"/>
  <c r="G335" i="12"/>
  <c r="H335" i="12"/>
  <c r="J335" i="12"/>
  <c r="M335" i="12"/>
  <c r="A336" i="12"/>
  <c r="B336" i="12"/>
  <c r="C336" i="12"/>
  <c r="D336" i="12"/>
  <c r="E336" i="12"/>
  <c r="F336" i="12"/>
  <c r="G336" i="12"/>
  <c r="H336" i="12"/>
  <c r="J336" i="12"/>
  <c r="M336" i="12"/>
  <c r="A337" i="12"/>
  <c r="B337" i="12"/>
  <c r="C337" i="12"/>
  <c r="D337" i="12"/>
  <c r="E337" i="12"/>
  <c r="F337" i="12"/>
  <c r="G337" i="12"/>
  <c r="H337" i="12"/>
  <c r="J337" i="12"/>
  <c r="M337" i="12"/>
  <c r="A338" i="12"/>
  <c r="B338" i="12"/>
  <c r="C338" i="12"/>
  <c r="D338" i="12"/>
  <c r="E338" i="12"/>
  <c r="F338" i="12"/>
  <c r="G338" i="12"/>
  <c r="H338" i="12"/>
  <c r="J338" i="12"/>
  <c r="M338" i="12"/>
  <c r="A339" i="12"/>
  <c r="B339" i="12"/>
  <c r="C339" i="12"/>
  <c r="D339" i="12"/>
  <c r="E339" i="12"/>
  <c r="F339" i="12"/>
  <c r="G339" i="12"/>
  <c r="H339" i="12"/>
  <c r="J339" i="12"/>
  <c r="M339" i="12"/>
  <c r="A340" i="12"/>
  <c r="B340" i="12"/>
  <c r="C340" i="12"/>
  <c r="D340" i="12"/>
  <c r="E340" i="12"/>
  <c r="F340" i="12"/>
  <c r="G340" i="12"/>
  <c r="H340" i="12"/>
  <c r="J340" i="12"/>
  <c r="M340" i="12"/>
  <c r="A341" i="12"/>
  <c r="B341" i="12"/>
  <c r="C341" i="12"/>
  <c r="D341" i="12"/>
  <c r="E341" i="12"/>
  <c r="F341" i="12"/>
  <c r="G341" i="12"/>
  <c r="H341" i="12"/>
  <c r="J341" i="12"/>
  <c r="M341" i="12"/>
  <c r="A342" i="12"/>
  <c r="B342" i="12"/>
  <c r="C342" i="12"/>
  <c r="D342" i="12"/>
  <c r="E342" i="12"/>
  <c r="F342" i="12"/>
  <c r="G342" i="12"/>
  <c r="H342" i="12"/>
  <c r="J342" i="12"/>
  <c r="M342" i="12"/>
  <c r="A343" i="12"/>
  <c r="B343" i="12"/>
  <c r="C343" i="12"/>
  <c r="D343" i="12"/>
  <c r="E343" i="12"/>
  <c r="F343" i="12"/>
  <c r="G343" i="12"/>
  <c r="H343" i="12"/>
  <c r="J343" i="12"/>
  <c r="M343" i="12"/>
  <c r="A344" i="12"/>
  <c r="B344" i="12"/>
  <c r="C344" i="12"/>
  <c r="D344" i="12"/>
  <c r="E344" i="12"/>
  <c r="F344" i="12"/>
  <c r="G344" i="12"/>
  <c r="H344" i="12"/>
  <c r="J344" i="12"/>
  <c r="M344" i="12"/>
  <c r="A345" i="12"/>
  <c r="B345" i="12"/>
  <c r="C345" i="12"/>
  <c r="D345" i="12"/>
  <c r="E345" i="12"/>
  <c r="F345" i="12"/>
  <c r="G345" i="12"/>
  <c r="H345" i="12"/>
  <c r="J345" i="12"/>
  <c r="M345" i="12"/>
  <c r="A346" i="12"/>
  <c r="B346" i="12"/>
  <c r="C346" i="12"/>
  <c r="D346" i="12"/>
  <c r="E346" i="12"/>
  <c r="F346" i="12"/>
  <c r="G346" i="12"/>
  <c r="H346" i="12"/>
  <c r="J346" i="12"/>
  <c r="M346" i="12"/>
  <c r="N346" i="12"/>
  <c r="A347" i="12"/>
  <c r="B347" i="12"/>
  <c r="C347" i="12"/>
  <c r="D347" i="12"/>
  <c r="E347" i="12"/>
  <c r="F347" i="12"/>
  <c r="G347" i="12"/>
  <c r="H347" i="12"/>
  <c r="J347" i="12"/>
  <c r="M347" i="12"/>
  <c r="A348" i="12"/>
  <c r="B348" i="12"/>
  <c r="C348" i="12"/>
  <c r="D348" i="12"/>
  <c r="E348" i="12"/>
  <c r="F348" i="12"/>
  <c r="G348" i="12"/>
  <c r="H348" i="12"/>
  <c r="J348" i="12"/>
  <c r="M348" i="12"/>
  <c r="A349" i="12"/>
  <c r="B349" i="12"/>
  <c r="C349" i="12"/>
  <c r="D349" i="12"/>
  <c r="E349" i="12"/>
  <c r="F349" i="12"/>
  <c r="G349" i="12"/>
  <c r="H349" i="12"/>
  <c r="J349" i="12"/>
  <c r="M349" i="12"/>
  <c r="B2" i="12"/>
  <c r="C2" i="12"/>
  <c r="D2" i="12"/>
  <c r="E2" i="12"/>
  <c r="F2" i="12"/>
  <c r="G2" i="12"/>
  <c r="H2" i="12"/>
  <c r="J2" i="12"/>
  <c r="M2" i="12"/>
  <c r="N2" i="12"/>
  <c r="B3" i="12"/>
  <c r="C3" i="12"/>
  <c r="D3" i="12"/>
  <c r="E3" i="12"/>
  <c r="F3" i="12"/>
  <c r="G3" i="12"/>
  <c r="H3" i="12"/>
  <c r="J3" i="12"/>
  <c r="M3" i="12"/>
  <c r="B4" i="12"/>
  <c r="C4" i="12"/>
  <c r="D4" i="12"/>
  <c r="E4" i="12"/>
  <c r="F4" i="12"/>
  <c r="G4" i="12"/>
  <c r="H4" i="12"/>
  <c r="J4" i="12"/>
  <c r="M4" i="12"/>
  <c r="B5" i="12"/>
  <c r="C5" i="12"/>
  <c r="D5" i="12"/>
  <c r="E5" i="12"/>
  <c r="F5" i="12"/>
  <c r="G5" i="12"/>
  <c r="H5" i="12"/>
  <c r="J5" i="12"/>
  <c r="M5" i="12"/>
  <c r="B6" i="12"/>
  <c r="C6" i="12"/>
  <c r="D6" i="12"/>
  <c r="E6" i="12"/>
  <c r="F6" i="12"/>
  <c r="G6" i="12"/>
  <c r="H6" i="12"/>
  <c r="J6" i="12"/>
  <c r="M6" i="12"/>
  <c r="B7" i="12"/>
  <c r="C7" i="12"/>
  <c r="D7" i="12"/>
  <c r="E7" i="12"/>
  <c r="F7" i="12"/>
  <c r="G7" i="12"/>
  <c r="H7" i="12"/>
  <c r="J7" i="12"/>
  <c r="M7" i="12"/>
  <c r="B8" i="12"/>
  <c r="C8" i="12"/>
  <c r="D8" i="12"/>
  <c r="E8" i="12"/>
  <c r="F8" i="12"/>
  <c r="G8" i="12"/>
  <c r="H8" i="12"/>
  <c r="J8" i="12"/>
  <c r="M8" i="12"/>
  <c r="B9" i="12"/>
  <c r="C9" i="12"/>
  <c r="D9" i="12"/>
  <c r="E9" i="12"/>
  <c r="F9" i="12"/>
  <c r="G9" i="12"/>
  <c r="H9" i="12"/>
  <c r="J9" i="12"/>
  <c r="M9" i="12"/>
  <c r="B10" i="12"/>
  <c r="C10" i="12"/>
  <c r="D10" i="12"/>
  <c r="E10" i="12"/>
  <c r="F10" i="12"/>
  <c r="G10" i="12"/>
  <c r="H10" i="12"/>
  <c r="J10" i="12"/>
  <c r="M10" i="12"/>
  <c r="B11" i="12"/>
  <c r="C11" i="12"/>
  <c r="D11" i="12"/>
  <c r="E11" i="12"/>
  <c r="F11" i="12"/>
  <c r="G11" i="12"/>
  <c r="H11" i="12"/>
  <c r="J11" i="12"/>
  <c r="M11" i="12"/>
  <c r="B12" i="12"/>
  <c r="C12" i="12"/>
  <c r="D12" i="12"/>
  <c r="E12" i="12"/>
  <c r="F12" i="12"/>
  <c r="G12" i="12"/>
  <c r="H12" i="12"/>
  <c r="J12" i="12"/>
  <c r="M12" i="12"/>
  <c r="B13" i="12"/>
  <c r="C13" i="12"/>
  <c r="D13" i="12"/>
  <c r="E13" i="12"/>
  <c r="F13" i="12"/>
  <c r="G13" i="12"/>
  <c r="H13" i="12"/>
  <c r="J13" i="12"/>
  <c r="M13" i="12"/>
  <c r="B14" i="12"/>
  <c r="C14" i="12"/>
  <c r="D14" i="12"/>
  <c r="E14" i="12"/>
  <c r="F14" i="12"/>
  <c r="G14" i="12"/>
  <c r="H14" i="12"/>
  <c r="J14" i="12"/>
  <c r="M14" i="12"/>
  <c r="A3" i="12"/>
  <c r="A4" i="12"/>
  <c r="A5" i="12"/>
  <c r="A6" i="12"/>
  <c r="A7" i="12"/>
  <c r="A8" i="12"/>
  <c r="A9" i="12"/>
  <c r="A10" i="12"/>
  <c r="A11" i="12"/>
  <c r="A12" i="12"/>
  <c r="A13" i="12"/>
  <c r="A14" i="12"/>
  <c r="A2" i="12"/>
  <c r="Q9" i="1"/>
  <c r="T3" i="12" s="1"/>
  <c r="Q10" i="1"/>
  <c r="T4" i="12" s="1"/>
  <c r="Q11" i="1"/>
  <c r="T5" i="12" s="1"/>
  <c r="Q12" i="1"/>
  <c r="T6" i="12" s="1"/>
  <c r="Q13" i="1"/>
  <c r="T7" i="12" s="1"/>
  <c r="Q14" i="1"/>
  <c r="R14" i="1" s="1"/>
  <c r="U8" i="12" s="1"/>
  <c r="Q15" i="1"/>
  <c r="R15" i="1" s="1"/>
  <c r="U9" i="12" s="1"/>
  <c r="Q16" i="1"/>
  <c r="Q17" i="1"/>
  <c r="Q18" i="1"/>
  <c r="T12" i="12" s="1"/>
  <c r="Q19" i="1"/>
  <c r="T13" i="12" s="1"/>
  <c r="Q20" i="1"/>
  <c r="T14" i="12" s="1"/>
  <c r="Q21" i="1"/>
  <c r="R21" i="1" s="1"/>
  <c r="U15" i="12" s="1"/>
  <c r="Q22" i="1"/>
  <c r="Q23" i="1"/>
  <c r="Q24" i="1"/>
  <c r="Q225"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T71" i="12"/>
  <c r="Q76" i="1"/>
  <c r="Q77" i="1"/>
  <c r="Q78" i="1"/>
  <c r="Q79" i="1"/>
  <c r="Q80" i="1"/>
  <c r="Q81" i="1"/>
  <c r="Q82" i="1"/>
  <c r="Q83" i="1"/>
  <c r="R83" i="1" s="1"/>
  <c r="Q84" i="1"/>
  <c r="Q85" i="1"/>
  <c r="Q86" i="1"/>
  <c r="Q87" i="1"/>
  <c r="Q88" i="1"/>
  <c r="Q89" i="1"/>
  <c r="Q90" i="1"/>
  <c r="Q91" i="1"/>
  <c r="Q92" i="1"/>
  <c r="Q93" i="1"/>
  <c r="Q94" i="1"/>
  <c r="Q95" i="1"/>
  <c r="Q96" i="1"/>
  <c r="Q97" i="1"/>
  <c r="T94" i="12"/>
  <c r="Q98" i="1"/>
  <c r="R98" i="1" s="1"/>
  <c r="Q99" i="1"/>
  <c r="Q100" i="1"/>
  <c r="Q101" i="1"/>
  <c r="Q102" i="1"/>
  <c r="Q103" i="1"/>
  <c r="Q109" i="1"/>
  <c r="Q104" i="1"/>
  <c r="Q105" i="1"/>
  <c r="Q106" i="1"/>
  <c r="Q107" i="1"/>
  <c r="Q108" i="1"/>
  <c r="R108" i="1" s="1"/>
  <c r="Q110" i="1"/>
  <c r="Q111" i="1"/>
  <c r="Q112" i="1"/>
  <c r="T111" i="12"/>
  <c r="Q113" i="1"/>
  <c r="R113" i="1" s="1"/>
  <c r="Q114" i="1"/>
  <c r="Q115" i="1"/>
  <c r="Q116" i="1"/>
  <c r="R116" i="1" s="1"/>
  <c r="Q117" i="1"/>
  <c r="Q118" i="1"/>
  <c r="Q119" i="1"/>
  <c r="Q120" i="1"/>
  <c r="Q121" i="1"/>
  <c r="R121" i="1" s="1"/>
  <c r="Q122" i="1"/>
  <c r="T122" i="12"/>
  <c r="Q123" i="1"/>
  <c r="Q124" i="1"/>
  <c r="Q125" i="1"/>
  <c r="Q126" i="1"/>
  <c r="Q127" i="1"/>
  <c r="R127" i="1" s="1"/>
  <c r="Q128" i="1"/>
  <c r="R128" i="1" s="1"/>
  <c r="Q129" i="1"/>
  <c r="Q130" i="1"/>
  <c r="Q131" i="1"/>
  <c r="Q132" i="1"/>
  <c r="Q133" i="1"/>
  <c r="Q135" i="1"/>
  <c r="T134" i="12" s="1"/>
  <c r="Q136" i="1"/>
  <c r="R136" i="1" s="1"/>
  <c r="U135" i="12" s="1"/>
  <c r="Q137" i="1"/>
  <c r="Q138" i="1"/>
  <c r="Q139" i="1"/>
  <c r="Q140" i="1"/>
  <c r="Q141" i="1"/>
  <c r="T140" i="12" s="1"/>
  <c r="Q142" i="1"/>
  <c r="T141" i="12" s="1"/>
  <c r="Q143" i="1"/>
  <c r="T142" i="12" s="1"/>
  <c r="Q144" i="1"/>
  <c r="R144" i="1" s="1"/>
  <c r="U143" i="12" s="1"/>
  <c r="Q145" i="1"/>
  <c r="Q146" i="1"/>
  <c r="T145" i="12" s="1"/>
  <c r="Q147" i="1"/>
  <c r="Q148" i="1"/>
  <c r="Q149" i="1"/>
  <c r="T148" i="12" s="1"/>
  <c r="Q150" i="1"/>
  <c r="T149" i="12" s="1"/>
  <c r="Q151" i="1"/>
  <c r="T150" i="12" s="1"/>
  <c r="Q152" i="1"/>
  <c r="T151" i="12" s="1"/>
  <c r="Q153" i="1"/>
  <c r="Q154" i="1"/>
  <c r="Q155" i="1"/>
  <c r="T154" i="12" s="1"/>
  <c r="Q156" i="1"/>
  <c r="Q157" i="1"/>
  <c r="T156" i="12" s="1"/>
  <c r="Q158" i="1"/>
  <c r="Q159" i="1"/>
  <c r="T158" i="12" s="1"/>
  <c r="Q134" i="1"/>
  <c r="Q160" i="1"/>
  <c r="Q161" i="1"/>
  <c r="Q162" i="1"/>
  <c r="Q163" i="1"/>
  <c r="Q164" i="1"/>
  <c r="Q165" i="1"/>
  <c r="Q166" i="1"/>
  <c r="Q167" i="1"/>
  <c r="R167" i="1" s="1"/>
  <c r="Q168" i="1"/>
  <c r="Q169" i="1"/>
  <c r="Q170" i="1"/>
  <c r="Q171" i="1"/>
  <c r="R171" i="1" s="1"/>
  <c r="Q172" i="1"/>
  <c r="Q173" i="1"/>
  <c r="Q174" i="1"/>
  <c r="Q175" i="1"/>
  <c r="R175" i="1" s="1"/>
  <c r="Q176" i="1"/>
  <c r="R176" i="1" s="1"/>
  <c r="Q177" i="1"/>
  <c r="Q178" i="1"/>
  <c r="Q179" i="1"/>
  <c r="R179" i="1" s="1"/>
  <c r="Q180" i="1"/>
  <c r="Q181" i="1"/>
  <c r="Q182" i="1"/>
  <c r="Q183" i="1"/>
  <c r="Q184" i="1"/>
  <c r="R184" i="1" s="1"/>
  <c r="Q185" i="1"/>
  <c r="Q186" i="1"/>
  <c r="Q187" i="1"/>
  <c r="Q188" i="1"/>
  <c r="Q189" i="1"/>
  <c r="Q190" i="1"/>
  <c r="Q191" i="1"/>
  <c r="R191" i="1" s="1"/>
  <c r="Q192" i="1"/>
  <c r="R192" i="1" s="1"/>
  <c r="Q193" i="1"/>
  <c r="Q194" i="1"/>
  <c r="Q195" i="1"/>
  <c r="Q196" i="1"/>
  <c r="Q197" i="1"/>
  <c r="Q198" i="1"/>
  <c r="Q199" i="1"/>
  <c r="Q200" i="1"/>
  <c r="Q201" i="1"/>
  <c r="Q202" i="1"/>
  <c r="Q203" i="1"/>
  <c r="Q204" i="1"/>
  <c r="Q205" i="1"/>
  <c r="Q206" i="1"/>
  <c r="Q207" i="1"/>
  <c r="Q208" i="1"/>
  <c r="Q209" i="1"/>
  <c r="Q210" i="1"/>
  <c r="Q211" i="1"/>
  <c r="Q212" i="1"/>
  <c r="Q213" i="1"/>
  <c r="Q214" i="1"/>
  <c r="Q215" i="1"/>
  <c r="R215" i="1" s="1"/>
  <c r="Q216" i="1"/>
  <c r="Q217" i="1"/>
  <c r="R217" i="1" s="1"/>
  <c r="Q218" i="1"/>
  <c r="Q219" i="1"/>
  <c r="Q220" i="1"/>
  <c r="R220" i="1" s="1"/>
  <c r="Q221" i="1"/>
  <c r="Q222" i="1"/>
  <c r="Q223" i="1"/>
  <c r="R223" i="1" s="1"/>
  <c r="Q224" i="1"/>
  <c r="Q226" i="1"/>
  <c r="T225" i="12" s="1"/>
  <c r="Q227" i="1"/>
  <c r="Q228" i="1"/>
  <c r="T227" i="12" s="1"/>
  <c r="Q229" i="1"/>
  <c r="R229" i="1" s="1"/>
  <c r="U228" i="12" s="1"/>
  <c r="Q230" i="1"/>
  <c r="R230" i="1" s="1"/>
  <c r="U229" i="12" s="1"/>
  <c r="Q231" i="1"/>
  <c r="T230" i="12" s="1"/>
  <c r="Q232" i="1"/>
  <c r="T231" i="12" s="1"/>
  <c r="Q233" i="1"/>
  <c r="R233" i="1" s="1"/>
  <c r="U232" i="12" s="1"/>
  <c r="Q234" i="1"/>
  <c r="T233" i="12" s="1"/>
  <c r="Q235" i="1"/>
  <c r="T234" i="12" s="1"/>
  <c r="Q236" i="1"/>
  <c r="Q237" i="1"/>
  <c r="T236" i="12" s="1"/>
  <c r="Q238" i="1"/>
  <c r="R238" i="1" s="1"/>
  <c r="U237" i="12" s="1"/>
  <c r="Q239" i="1"/>
  <c r="T238" i="12" s="1"/>
  <c r="Q240" i="1"/>
  <c r="T239" i="12" s="1"/>
  <c r="Q241" i="1"/>
  <c r="R241" i="1" s="1"/>
  <c r="U240" i="12" s="1"/>
  <c r="Q242" i="1"/>
  <c r="T241" i="12" s="1"/>
  <c r="Q243" i="1"/>
  <c r="T242" i="12" s="1"/>
  <c r="Q244" i="1"/>
  <c r="T243" i="12" s="1"/>
  <c r="Q245" i="1"/>
  <c r="T244" i="12" s="1"/>
  <c r="Q246" i="1"/>
  <c r="T245" i="12" s="1"/>
  <c r="Q247" i="1"/>
  <c r="T246" i="12" s="1"/>
  <c r="Q248" i="1"/>
  <c r="R248" i="1" s="1"/>
  <c r="U247" i="12" s="1"/>
  <c r="Q249" i="1"/>
  <c r="R249" i="1" s="1"/>
  <c r="U248" i="12" s="1"/>
  <c r="Q250" i="1"/>
  <c r="Q251" i="1"/>
  <c r="T250" i="12" s="1"/>
  <c r="T251" i="12"/>
  <c r="Q252" i="1"/>
  <c r="T252" i="12" s="1"/>
  <c r="Q253" i="1"/>
  <c r="Q254" i="1"/>
  <c r="T254" i="12" s="1"/>
  <c r="Q255" i="1"/>
  <c r="R255" i="1" s="1"/>
  <c r="U255" i="12" s="1"/>
  <c r="Q256" i="1"/>
  <c r="R256" i="1" s="1"/>
  <c r="U256" i="12" s="1"/>
  <c r="Q257" i="1"/>
  <c r="Q258" i="1"/>
  <c r="T259" i="12" s="1"/>
  <c r="Q259" i="1"/>
  <c r="R259" i="1" s="1"/>
  <c r="U260" i="12" s="1"/>
  <c r="Q260" i="1"/>
  <c r="T261" i="12" s="1"/>
  <c r="Q261" i="1"/>
  <c r="T262" i="12" s="1"/>
  <c r="Q262" i="1"/>
  <c r="R262" i="1" s="1"/>
  <c r="U263" i="12" s="1"/>
  <c r="Q263" i="1"/>
  <c r="U265" i="12"/>
  <c r="Q264" i="1"/>
  <c r="Q265" i="1"/>
  <c r="T267" i="12" s="1"/>
  <c r="Q266" i="1"/>
  <c r="T268" i="12" s="1"/>
  <c r="Q267" i="1"/>
  <c r="T269" i="12" s="1"/>
  <c r="Q268" i="1"/>
  <c r="T270" i="12" s="1"/>
  <c r="Q269" i="1"/>
  <c r="R269" i="1" s="1"/>
  <c r="Q270" i="1"/>
  <c r="Q271" i="1"/>
  <c r="Q272" i="1"/>
  <c r="Q273" i="1"/>
  <c r="Q274" i="1"/>
  <c r="T276" i="12" s="1"/>
  <c r="Q276" i="1"/>
  <c r="T277" i="12" s="1"/>
  <c r="Q277" i="1"/>
  <c r="T278" i="12" s="1"/>
  <c r="Q278" i="1"/>
  <c r="T279" i="12" s="1"/>
  <c r="Q279" i="1"/>
  <c r="R279" i="1" s="1"/>
  <c r="U280" i="12" s="1"/>
  <c r="Q280" i="1"/>
  <c r="Q281" i="1"/>
  <c r="Q282" i="1"/>
  <c r="T283" i="12" s="1"/>
  <c r="Q283" i="1"/>
  <c r="T284" i="12" s="1"/>
  <c r="T285" i="12"/>
  <c r="Q284" i="1"/>
  <c r="T286" i="12" s="1"/>
  <c r="Q285" i="1"/>
  <c r="T287" i="12" s="1"/>
  <c r="Q286" i="1"/>
  <c r="Q287" i="1"/>
  <c r="R287" i="1" s="1"/>
  <c r="U289" i="12" s="1"/>
  <c r="Q288" i="1"/>
  <c r="Q289" i="1"/>
  <c r="T291" i="12" s="1"/>
  <c r="Q290" i="1"/>
  <c r="R290" i="1" s="1"/>
  <c r="U292" i="12" s="1"/>
  <c r="Q291" i="1"/>
  <c r="T293" i="12" s="1"/>
  <c r="Q292" i="1"/>
  <c r="T294" i="12" s="1"/>
  <c r="Q293" i="1"/>
  <c r="T295" i="12" s="1"/>
  <c r="Q294" i="1"/>
  <c r="Q295" i="1"/>
  <c r="Q296" i="1"/>
  <c r="T299" i="12" s="1"/>
  <c r="Q297" i="1"/>
  <c r="T300" i="12" s="1"/>
  <c r="Q298" i="1"/>
  <c r="T301" i="12" s="1"/>
  <c r="Q299" i="1"/>
  <c r="T302" i="12" s="1"/>
  <c r="Q300" i="1"/>
  <c r="R300" i="1" s="1"/>
  <c r="U303" i="12" s="1"/>
  <c r="Q301" i="1"/>
  <c r="R301" i="1" s="1"/>
  <c r="U304" i="12" s="1"/>
  <c r="Q302" i="1"/>
  <c r="Q303" i="1"/>
  <c r="Q304" i="1"/>
  <c r="R304" i="1" s="1"/>
  <c r="U307" i="12" s="1"/>
  <c r="Q305" i="1"/>
  <c r="R305" i="1" s="1"/>
  <c r="U308" i="12" s="1"/>
  <c r="Q306" i="1"/>
  <c r="T309" i="12" s="1"/>
  <c r="Q307" i="1"/>
  <c r="T310" i="12" s="1"/>
  <c r="U311" i="12"/>
  <c r="Q308" i="1"/>
  <c r="Q309" i="1"/>
  <c r="R309" i="1" s="1"/>
  <c r="U313" i="12" s="1"/>
  <c r="Q310" i="1"/>
  <c r="Q311" i="1"/>
  <c r="T315" i="12" s="1"/>
  <c r="Q312" i="1"/>
  <c r="R312" i="1" s="1"/>
  <c r="U316" i="12" s="1"/>
  <c r="Q313" i="1"/>
  <c r="T317" i="12" s="1"/>
  <c r="Q314" i="1"/>
  <c r="T318" i="12" s="1"/>
  <c r="Q315" i="1"/>
  <c r="T319" i="12" s="1"/>
  <c r="Q316" i="1"/>
  <c r="Q317" i="1"/>
  <c r="Q318" i="1"/>
  <c r="Q319" i="1"/>
  <c r="T323" i="12" s="1"/>
  <c r="Q320" i="1"/>
  <c r="T324" i="12" s="1"/>
  <c r="Q321" i="1"/>
  <c r="T325" i="12" s="1"/>
  <c r="Q322" i="1"/>
  <c r="T326" i="12" s="1"/>
  <c r="Q323" i="1"/>
  <c r="R323" i="1" s="1"/>
  <c r="U327" i="12" s="1"/>
  <c r="Q324" i="1"/>
  <c r="R324" i="1" s="1"/>
  <c r="U328" i="12" s="1"/>
  <c r="Q325" i="1"/>
  <c r="Q326" i="1"/>
  <c r="Q327" i="1"/>
  <c r="R327" i="1" s="1"/>
  <c r="U331" i="12" s="1"/>
  <c r="Q328" i="1"/>
  <c r="T332" i="12" s="1"/>
  <c r="Q329" i="1"/>
  <c r="T333" i="12" s="1"/>
  <c r="Q330" i="1"/>
  <c r="T334" i="12" s="1"/>
  <c r="Q331" i="1"/>
  <c r="R331" i="1" s="1"/>
  <c r="U335" i="12" s="1"/>
  <c r="Q332" i="1"/>
  <c r="Q333" i="1"/>
  <c r="R333" i="1" s="1"/>
  <c r="U337" i="12" s="1"/>
  <c r="Q334" i="1"/>
  <c r="Q335" i="1"/>
  <c r="T339" i="12" s="1"/>
  <c r="Q336" i="1"/>
  <c r="T340" i="12" s="1"/>
  <c r="Q337" i="1"/>
  <c r="T341" i="12" s="1"/>
  <c r="Q338" i="1"/>
  <c r="T342" i="12" s="1"/>
  <c r="Q339" i="1"/>
  <c r="T343" i="12" s="1"/>
  <c r="Q340" i="1"/>
  <c r="Q341" i="1"/>
  <c r="Q342" i="1"/>
  <c r="T347" i="12" s="1"/>
  <c r="Q343" i="1"/>
  <c r="T348" i="12" s="1"/>
  <c r="T349" i="12"/>
  <c r="T2" i="12"/>
  <c r="K330" i="12"/>
  <c r="T169" i="12" l="1"/>
  <c r="T161" i="12"/>
  <c r="T218" i="12"/>
  <c r="T177" i="12"/>
  <c r="T186" i="12"/>
  <c r="T206" i="12"/>
  <c r="T198" i="12"/>
  <c r="T126" i="12"/>
  <c r="T118" i="12"/>
  <c r="T85" i="12"/>
  <c r="T77" i="12"/>
  <c r="T69" i="12"/>
  <c r="T214" i="12"/>
  <c r="T190" i="12"/>
  <c r="T100" i="12"/>
  <c r="T178" i="12"/>
  <c r="T170" i="12"/>
  <c r="T97" i="12"/>
  <c r="T81" i="12"/>
  <c r="T49" i="12"/>
  <c r="T222" i="12"/>
  <c r="T182" i="12"/>
  <c r="T174" i="12"/>
  <c r="T21" i="12"/>
  <c r="T41" i="12"/>
  <c r="T33" i="12"/>
  <c r="T166" i="12"/>
  <c r="T133" i="12"/>
  <c r="T275" i="12"/>
  <c r="T114" i="12"/>
  <c r="T110" i="12"/>
  <c r="T212" i="12"/>
  <c r="T204" i="12"/>
  <c r="T196" i="12"/>
  <c r="T188" i="12"/>
  <c r="T180" i="12"/>
  <c r="T172" i="12"/>
  <c r="T164" i="12"/>
  <c r="T132" i="12"/>
  <c r="T124" i="12"/>
  <c r="T116" i="12"/>
  <c r="T108" i="12"/>
  <c r="T99" i="12"/>
  <c r="T67" i="12"/>
  <c r="T59" i="12"/>
  <c r="T51" i="12"/>
  <c r="T209" i="12"/>
  <c r="T113" i="12"/>
  <c r="T87" i="12"/>
  <c r="T63" i="12"/>
  <c r="T55" i="12"/>
  <c r="T47" i="12"/>
  <c r="T39" i="12"/>
  <c r="T31" i="12"/>
  <c r="T23" i="12"/>
  <c r="T207" i="12"/>
  <c r="T199" i="12"/>
  <c r="U191" i="12"/>
  <c r="T183" i="12"/>
  <c r="U175" i="12"/>
  <c r="T159" i="12"/>
  <c r="U127" i="12"/>
  <c r="T119" i="12"/>
  <c r="T86" i="12"/>
  <c r="T78" i="12"/>
  <c r="T70" i="12"/>
  <c r="T62" i="12"/>
  <c r="T54" i="12"/>
  <c r="T46" i="12"/>
  <c r="T38" i="12"/>
  <c r="T30" i="12"/>
  <c r="T22" i="12"/>
  <c r="T213" i="12"/>
  <c r="T205" i="12"/>
  <c r="T197" i="12"/>
  <c r="T181" i="12"/>
  <c r="T117" i="12"/>
  <c r="T92" i="12"/>
  <c r="T84" i="12"/>
  <c r="T76" i="12"/>
  <c r="T68" i="12"/>
  <c r="T60" i="12"/>
  <c r="T52" i="12"/>
  <c r="T44" i="12"/>
  <c r="T36" i="12"/>
  <c r="T28" i="12"/>
  <c r="T20" i="12"/>
  <c r="T195" i="12"/>
  <c r="T187" i="12"/>
  <c r="T163" i="12"/>
  <c r="T131" i="12"/>
  <c r="T123" i="12"/>
  <c r="T90" i="12"/>
  <c r="T58" i="12"/>
  <c r="T50" i="12"/>
  <c r="T42" i="12"/>
  <c r="T102" i="12"/>
  <c r="T106" i="12"/>
  <c r="T105" i="12"/>
  <c r="T103" i="12"/>
  <c r="T327" i="12"/>
  <c r="R339" i="1"/>
  <c r="U343" i="12" s="1"/>
  <c r="T331" i="12"/>
  <c r="T292" i="12"/>
  <c r="T167" i="12"/>
  <c r="R266" i="1"/>
  <c r="U268" i="12" s="1"/>
  <c r="R104" i="1"/>
  <c r="R320" i="1"/>
  <c r="U324" i="12" s="1"/>
  <c r="U94" i="12"/>
  <c r="T237" i="12"/>
  <c r="R278" i="1"/>
  <c r="U279" i="12" s="1"/>
  <c r="R52" i="1"/>
  <c r="R214" i="1"/>
  <c r="U214" i="12" s="1"/>
  <c r="R19" i="1"/>
  <c r="U13" i="12" s="1"/>
  <c r="R43" i="1"/>
  <c r="R212" i="1"/>
  <c r="R18" i="1"/>
  <c r="U12" i="12" s="1"/>
  <c r="R190" i="1"/>
  <c r="U190" i="12" s="1"/>
  <c r="R343" i="1"/>
  <c r="U348" i="12" s="1"/>
  <c r="R159" i="1"/>
  <c r="U158" i="12" s="1"/>
  <c r="R296" i="1"/>
  <c r="U299" i="12" s="1"/>
  <c r="U251" i="12"/>
  <c r="R123" i="1"/>
  <c r="R72" i="1"/>
  <c r="T215" i="12"/>
  <c r="T79" i="12"/>
  <c r="R293" i="1"/>
  <c r="U295" i="12" s="1"/>
  <c r="R240" i="1"/>
  <c r="U239" i="12" s="1"/>
  <c r="U111" i="12"/>
  <c r="R68" i="1"/>
  <c r="T191" i="12"/>
  <c r="R342" i="1"/>
  <c r="U347" i="12" s="1"/>
  <c r="R282" i="1"/>
  <c r="U283" i="12" s="1"/>
  <c r="R222" i="1"/>
  <c r="U222" i="12" s="1"/>
  <c r="R134" i="1"/>
  <c r="R110" i="1"/>
  <c r="R67" i="1"/>
  <c r="R13" i="1"/>
  <c r="U7" i="12" s="1"/>
  <c r="T303" i="12"/>
  <c r="T175" i="12"/>
  <c r="T271" i="12"/>
  <c r="R90" i="1"/>
  <c r="T135" i="12"/>
  <c r="R152" i="1"/>
  <c r="U151" i="12" s="1"/>
  <c r="T15" i="12"/>
  <c r="R143" i="1"/>
  <c r="U142" i="12" s="1"/>
  <c r="T263" i="12"/>
  <c r="R315" i="1"/>
  <c r="U319" i="12" s="1"/>
  <c r="R265" i="1"/>
  <c r="U267" i="12" s="1"/>
  <c r="R199" i="1"/>
  <c r="R141" i="1"/>
  <c r="U140" i="12" s="1"/>
  <c r="R88" i="1"/>
  <c r="R35" i="1"/>
  <c r="T335" i="12"/>
  <c r="T127" i="12"/>
  <c r="R207" i="1"/>
  <c r="R36" i="1"/>
  <c r="T307" i="12"/>
  <c r="R254" i="1"/>
  <c r="U254" i="12" s="1"/>
  <c r="U71" i="12"/>
  <c r="T223" i="12"/>
  <c r="T95" i="12"/>
  <c r="R49" i="1"/>
  <c r="R297" i="1"/>
  <c r="U300" i="12" s="1"/>
  <c r="R274" i="1"/>
  <c r="U276" i="12" s="1"/>
  <c r="R252" i="1"/>
  <c r="U252" i="12" s="1"/>
  <c r="R196" i="1"/>
  <c r="R166" i="1"/>
  <c r="U166" i="12" s="1"/>
  <c r="R142" i="1"/>
  <c r="U141" i="12" s="1"/>
  <c r="R114" i="1"/>
  <c r="U112" i="12" s="1"/>
  <c r="R91" i="1"/>
  <c r="R73" i="1"/>
  <c r="R44" i="1"/>
  <c r="R20" i="1"/>
  <c r="U14" i="12" s="1"/>
  <c r="T311" i="12"/>
  <c r="T260" i="12"/>
  <c r="T179" i="12"/>
  <c r="T143" i="12"/>
  <c r="R132" i="1"/>
  <c r="T316" i="12"/>
  <c r="R336" i="1"/>
  <c r="U340" i="12" s="1"/>
  <c r="R311" i="1"/>
  <c r="U315" i="12" s="1"/>
  <c r="R285" i="1"/>
  <c r="U287" i="12" s="1"/>
  <c r="R232" i="1"/>
  <c r="U231" i="12" s="1"/>
  <c r="R206" i="1"/>
  <c r="R187" i="1"/>
  <c r="R151" i="1"/>
  <c r="U150" i="12" s="1"/>
  <c r="R65" i="1"/>
  <c r="R28" i="1"/>
  <c r="R11" i="1"/>
  <c r="U5" i="12" s="1"/>
  <c r="T228" i="12"/>
  <c r="T115" i="12"/>
  <c r="R188" i="1"/>
  <c r="R283" i="1"/>
  <c r="U284" i="12" s="1"/>
  <c r="R231" i="1"/>
  <c r="U230" i="12" s="1"/>
  <c r="R205" i="1"/>
  <c r="R149" i="1"/>
  <c r="U148" i="12" s="1"/>
  <c r="R126" i="1"/>
  <c r="U126" i="12" s="1"/>
  <c r="R100" i="1"/>
  <c r="R82" i="1"/>
  <c r="U78" i="12" s="1"/>
  <c r="R54" i="1"/>
  <c r="R27" i="1"/>
  <c r="R10" i="1"/>
  <c r="U4" i="12" s="1"/>
  <c r="T308" i="12"/>
  <c r="T255" i="12"/>
  <c r="R237" i="1"/>
  <c r="U236" i="12" s="1"/>
  <c r="R85" i="1"/>
  <c r="R328" i="1"/>
  <c r="U332" i="12" s="1"/>
  <c r="R204" i="1"/>
  <c r="R172" i="1"/>
  <c r="U171" i="12" s="1"/>
  <c r="R124" i="1"/>
  <c r="R80" i="1"/>
  <c r="R25" i="1"/>
  <c r="T247" i="12"/>
  <c r="T220" i="12"/>
  <c r="T346" i="12"/>
  <c r="U346" i="12"/>
  <c r="T322" i="12"/>
  <c r="R318" i="1"/>
  <c r="U322" i="12" s="1"/>
  <c r="T290" i="12"/>
  <c r="R288" i="1"/>
  <c r="U290" i="12" s="1"/>
  <c r="T226" i="12"/>
  <c r="R227" i="1"/>
  <c r="U226" i="12" s="1"/>
  <c r="T202" i="12"/>
  <c r="R202" i="1"/>
  <c r="T162" i="12"/>
  <c r="R162" i="1"/>
  <c r="T130" i="12"/>
  <c r="R130" i="1"/>
  <c r="T26" i="12"/>
  <c r="R31" i="1"/>
  <c r="T329" i="12"/>
  <c r="R325" i="1"/>
  <c r="U329" i="12" s="1"/>
  <c r="T273" i="12"/>
  <c r="R271" i="1"/>
  <c r="T193" i="12"/>
  <c r="R193" i="1"/>
  <c r="U192" i="12" s="1"/>
  <c r="T137" i="12"/>
  <c r="R138" i="1"/>
  <c r="U137" i="12" s="1"/>
  <c r="T121" i="12"/>
  <c r="R122" i="1"/>
  <c r="U120" i="12" s="1"/>
  <c r="T89" i="12"/>
  <c r="R93" i="1"/>
  <c r="T65" i="12"/>
  <c r="R70" i="1"/>
  <c r="T25" i="12"/>
  <c r="R30" i="1"/>
  <c r="U25" i="12" s="1"/>
  <c r="R218" i="1"/>
  <c r="T312" i="12"/>
  <c r="R308" i="1"/>
  <c r="U312" i="12" s="1"/>
  <c r="U296" i="12"/>
  <c r="T296" i="12"/>
  <c r="R270" i="1"/>
  <c r="U271" i="12" s="1"/>
  <c r="T272" i="12"/>
  <c r="R224" i="1"/>
  <c r="T224" i="12"/>
  <c r="R200" i="1"/>
  <c r="T200" i="12"/>
  <c r="R153" i="1"/>
  <c r="U152" i="12" s="1"/>
  <c r="T152" i="12"/>
  <c r="R105" i="1"/>
  <c r="T104" i="12"/>
  <c r="T80" i="12"/>
  <c r="R84" i="1"/>
  <c r="T56" i="12"/>
  <c r="R61" i="1"/>
  <c r="T48" i="12"/>
  <c r="R53" i="1"/>
  <c r="T32" i="12"/>
  <c r="R37" i="1"/>
  <c r="R251" i="1"/>
  <c r="U250" i="12" s="1"/>
  <c r="R234" i="1"/>
  <c r="U233" i="12" s="1"/>
  <c r="R170" i="1"/>
  <c r="U170" i="12" s="1"/>
  <c r="R155" i="1"/>
  <c r="U154" i="12" s="1"/>
  <c r="T265" i="12"/>
  <c r="T217" i="12"/>
  <c r="T184" i="12"/>
  <c r="T120" i="12"/>
  <c r="R337" i="1"/>
  <c r="U341" i="12" s="1"/>
  <c r="R321" i="1"/>
  <c r="U325" i="12" s="1"/>
  <c r="R306" i="1"/>
  <c r="U309" i="12" s="1"/>
  <c r="R291" i="1"/>
  <c r="U293" i="12" s="1"/>
  <c r="R276" i="1"/>
  <c r="U277" i="12" s="1"/>
  <c r="R260" i="1"/>
  <c r="U261" i="12" s="1"/>
  <c r="R246" i="1"/>
  <c r="U245" i="12" s="1"/>
  <c r="R186" i="1"/>
  <c r="R169" i="1"/>
  <c r="R107" i="1"/>
  <c r="R94" i="1"/>
  <c r="R81" i="1"/>
  <c r="R47" i="1"/>
  <c r="T289" i="12"/>
  <c r="T256" i="12"/>
  <c r="R244" i="1"/>
  <c r="U243" i="12" s="1"/>
  <c r="R213" i="1"/>
  <c r="R197" i="1"/>
  <c r="R181" i="1"/>
  <c r="U122" i="12"/>
  <c r="R106" i="1"/>
  <c r="R64" i="1"/>
  <c r="U59" i="12" s="1"/>
  <c r="R46" i="1"/>
  <c r="R26" i="1"/>
  <c r="T240" i="12"/>
  <c r="T229" i="12"/>
  <c r="T171" i="12"/>
  <c r="T107" i="12"/>
  <c r="T314" i="12"/>
  <c r="R310" i="1"/>
  <c r="U314" i="12" s="1"/>
  <c r="T274" i="12"/>
  <c r="R272" i="1"/>
  <c r="T210" i="12"/>
  <c r="R210" i="1"/>
  <c r="T138" i="12"/>
  <c r="R139" i="1"/>
  <c r="U138" i="12" s="1"/>
  <c r="T82" i="12"/>
  <c r="R86" i="1"/>
  <c r="T18" i="12"/>
  <c r="R24" i="1"/>
  <c r="U18" i="12" s="1"/>
  <c r="T321" i="12"/>
  <c r="R317" i="1"/>
  <c r="U321" i="12" s="1"/>
  <c r="T297" i="12"/>
  <c r="R294" i="1"/>
  <c r="U297" i="12" s="1"/>
  <c r="T249" i="12"/>
  <c r="R250" i="1"/>
  <c r="U249" i="12" s="1"/>
  <c r="T201" i="12"/>
  <c r="R201" i="1"/>
  <c r="T185" i="12"/>
  <c r="R185" i="1"/>
  <c r="T336" i="12"/>
  <c r="R332" i="1"/>
  <c r="U336" i="12" s="1"/>
  <c r="R316" i="1"/>
  <c r="U320" i="12" s="1"/>
  <c r="T320" i="12"/>
  <c r="T288" i="12"/>
  <c r="R286" i="1"/>
  <c r="U288" i="12" s="1"/>
  <c r="R208" i="1"/>
  <c r="T208" i="12"/>
  <c r="R160" i="1"/>
  <c r="T160" i="12"/>
  <c r="R137" i="1"/>
  <c r="U136" i="12" s="1"/>
  <c r="T136" i="12"/>
  <c r="T88" i="12"/>
  <c r="R92" i="1"/>
  <c r="T72" i="12"/>
  <c r="R76" i="1"/>
  <c r="T40" i="12"/>
  <c r="R45" i="1"/>
  <c r="T61" i="12"/>
  <c r="R66" i="1"/>
  <c r="T53" i="12"/>
  <c r="R58" i="1"/>
  <c r="T45" i="12"/>
  <c r="R50" i="1"/>
  <c r="T37" i="12"/>
  <c r="R42" i="1"/>
  <c r="T29" i="12"/>
  <c r="R34" i="1"/>
  <c r="R335" i="1"/>
  <c r="U339" i="12" s="1"/>
  <c r="R319" i="1"/>
  <c r="U323" i="12" s="1"/>
  <c r="R289" i="1"/>
  <c r="U291" i="12" s="1"/>
  <c r="R273" i="1"/>
  <c r="R258" i="1"/>
  <c r="U259" i="12" s="1"/>
  <c r="R243" i="1"/>
  <c r="U242" i="12" s="1"/>
  <c r="R228" i="1"/>
  <c r="U227" i="12" s="1"/>
  <c r="R150" i="1"/>
  <c r="U149" i="12" s="1"/>
  <c r="R133" i="1"/>
  <c r="R118" i="1"/>
  <c r="R63" i="1"/>
  <c r="R9" i="1"/>
  <c r="U3" i="12" s="1"/>
  <c r="T313" i="12"/>
  <c r="T280" i="12"/>
  <c r="T176" i="12"/>
  <c r="T112" i="12"/>
  <c r="T330" i="12"/>
  <c r="R326" i="1"/>
  <c r="U330" i="12" s="1"/>
  <c r="T298" i="12"/>
  <c r="R295" i="1"/>
  <c r="U298" i="12" s="1"/>
  <c r="T266" i="12"/>
  <c r="R264" i="1"/>
  <c r="U266" i="12" s="1"/>
  <c r="T194" i="12"/>
  <c r="R194" i="1"/>
  <c r="T74" i="12"/>
  <c r="R78" i="1"/>
  <c r="R221" i="1"/>
  <c r="T221" i="12"/>
  <c r="T189" i="12"/>
  <c r="R189" i="1"/>
  <c r="T173" i="12"/>
  <c r="R173" i="1"/>
  <c r="T165" i="12"/>
  <c r="R165" i="1"/>
  <c r="T157" i="12"/>
  <c r="R158" i="1"/>
  <c r="U157" i="12" s="1"/>
  <c r="T125" i="12"/>
  <c r="R125" i="1"/>
  <c r="T109" i="12"/>
  <c r="R111" i="1"/>
  <c r="T101" i="12"/>
  <c r="R109" i="1"/>
  <c r="T93" i="12"/>
  <c r="R97" i="1"/>
  <c r="U93" i="12" s="1"/>
  <c r="R242" i="1"/>
  <c r="U241" i="12" s="1"/>
  <c r="R226" i="1"/>
  <c r="U225" i="12" s="1"/>
  <c r="R209" i="1"/>
  <c r="R195" i="1"/>
  <c r="R178" i="1"/>
  <c r="U178" i="12" s="1"/>
  <c r="R163" i="1"/>
  <c r="R89" i="1"/>
  <c r="R74" i="1"/>
  <c r="R56" i="1"/>
  <c r="T9" i="12"/>
  <c r="T337" i="12"/>
  <c r="T192" i="12"/>
  <c r="T128" i="12"/>
  <c r="T338" i="12"/>
  <c r="R334" i="1"/>
  <c r="U338" i="12" s="1"/>
  <c r="T306" i="12"/>
  <c r="R303" i="1"/>
  <c r="U306" i="12" s="1"/>
  <c r="T282" i="12"/>
  <c r="R281" i="1"/>
  <c r="U282" i="12" s="1"/>
  <c r="T258" i="12"/>
  <c r="U258" i="12"/>
  <c r="T146" i="12"/>
  <c r="R147" i="1"/>
  <c r="U146" i="12" s="1"/>
  <c r="T98" i="12"/>
  <c r="R101" i="1"/>
  <c r="T66" i="12"/>
  <c r="R71" i="1"/>
  <c r="T34" i="12"/>
  <c r="R39" i="1"/>
  <c r="T10" i="12"/>
  <c r="R16" i="1"/>
  <c r="U10" i="12" s="1"/>
  <c r="T345" i="12"/>
  <c r="R341" i="1"/>
  <c r="U345" i="12" s="1"/>
  <c r="T305" i="12"/>
  <c r="R302" i="1"/>
  <c r="U305" i="12" s="1"/>
  <c r="R280" i="1"/>
  <c r="U281" i="12" s="1"/>
  <c r="T281" i="12"/>
  <c r="R257" i="1"/>
  <c r="U257" i="12" s="1"/>
  <c r="T257" i="12"/>
  <c r="T153" i="12"/>
  <c r="R154" i="1"/>
  <c r="U153" i="12" s="1"/>
  <c r="T129" i="12"/>
  <c r="R129" i="1"/>
  <c r="T73" i="12"/>
  <c r="R77" i="1"/>
  <c r="T57" i="12"/>
  <c r="R62" i="1"/>
  <c r="U57" i="12" s="1"/>
  <c r="T17" i="12"/>
  <c r="R23" i="1"/>
  <c r="U17" i="12" s="1"/>
  <c r="R235" i="1"/>
  <c r="U234" i="12" s="1"/>
  <c r="R340" i="1"/>
  <c r="U344" i="12" s="1"/>
  <c r="T344" i="12"/>
  <c r="T264" i="12"/>
  <c r="R263" i="1"/>
  <c r="U264" i="12" s="1"/>
  <c r="R216" i="1"/>
  <c r="U216" i="12" s="1"/>
  <c r="T216" i="12"/>
  <c r="R168" i="1"/>
  <c r="U167" i="12" s="1"/>
  <c r="T168" i="12"/>
  <c r="R145" i="1"/>
  <c r="U144" i="12" s="1"/>
  <c r="T144" i="12"/>
  <c r="R99" i="1"/>
  <c r="U95" i="12" s="1"/>
  <c r="T96" i="12"/>
  <c r="T64" i="12"/>
  <c r="R69" i="1"/>
  <c r="T253" i="12"/>
  <c r="R253" i="1"/>
  <c r="U253" i="12" s="1"/>
  <c r="T235" i="12"/>
  <c r="R236" i="1"/>
  <c r="U235" i="12" s="1"/>
  <c r="T219" i="12"/>
  <c r="R219" i="1"/>
  <c r="U219" i="12" s="1"/>
  <c r="T211" i="12"/>
  <c r="R211" i="1"/>
  <c r="T203" i="12"/>
  <c r="R203" i="1"/>
  <c r="T155" i="12"/>
  <c r="R156" i="1"/>
  <c r="U155" i="12" s="1"/>
  <c r="T147" i="12"/>
  <c r="R148" i="1"/>
  <c r="U147" i="12" s="1"/>
  <c r="T139" i="12"/>
  <c r="R140" i="1"/>
  <c r="U139" i="12" s="1"/>
  <c r="T91" i="12"/>
  <c r="R95" i="1"/>
  <c r="T83" i="12"/>
  <c r="R87" i="1"/>
  <c r="T75" i="12"/>
  <c r="R79" i="1"/>
  <c r="T43" i="12"/>
  <c r="R48" i="1"/>
  <c r="T35" i="12"/>
  <c r="R40" i="1"/>
  <c r="T27" i="12"/>
  <c r="R32" i="1"/>
  <c r="T19" i="12"/>
  <c r="R225" i="1"/>
  <c r="T11" i="12"/>
  <c r="R17" i="1"/>
  <c r="U11" i="12" s="1"/>
  <c r="R329" i="1"/>
  <c r="U333" i="12" s="1"/>
  <c r="R313" i="1"/>
  <c r="U317" i="12" s="1"/>
  <c r="R298" i="1"/>
  <c r="U301" i="12" s="1"/>
  <c r="U285" i="12"/>
  <c r="R267" i="1"/>
  <c r="U269" i="12" s="1"/>
  <c r="R177" i="1"/>
  <c r="R161" i="1"/>
  <c r="R146" i="1"/>
  <c r="U145" i="12" s="1"/>
  <c r="R131" i="1"/>
  <c r="R115" i="1"/>
  <c r="U114" i="12" s="1"/>
  <c r="R102" i="1"/>
  <c r="R55" i="1"/>
  <c r="R38" i="1"/>
  <c r="U33" i="12" s="1"/>
  <c r="T328" i="12"/>
  <c r="T304" i="12"/>
  <c r="T248" i="12"/>
  <c r="T232" i="12"/>
  <c r="R239" i="1"/>
  <c r="U238" i="12" s="1"/>
  <c r="R183" i="1"/>
  <c r="U183" i="12" s="1"/>
  <c r="R174" i="1"/>
  <c r="U174" i="12" s="1"/>
  <c r="R157" i="1"/>
  <c r="U156" i="12" s="1"/>
  <c r="R120" i="1"/>
  <c r="U119" i="12" s="1"/>
  <c r="R112" i="1"/>
  <c r="U110" i="12" s="1"/>
  <c r="R96" i="1"/>
  <c r="R60" i="1"/>
  <c r="R51" i="1"/>
  <c r="R33" i="1"/>
  <c r="T24" i="12"/>
  <c r="R29" i="1"/>
  <c r="T16" i="12"/>
  <c r="R22" i="1"/>
  <c r="U16" i="12" s="1"/>
  <c r="R247" i="1"/>
  <c r="U246" i="12" s="1"/>
  <c r="R182" i="1"/>
  <c r="R164" i="1"/>
  <c r="R119" i="1"/>
  <c r="R103" i="1"/>
  <c r="R59" i="1"/>
  <c r="R41" i="1"/>
  <c r="T8" i="12"/>
  <c r="R338" i="1"/>
  <c r="U342" i="12" s="1"/>
  <c r="R330" i="1"/>
  <c r="U334" i="12" s="1"/>
  <c r="R322" i="1"/>
  <c r="U326" i="12" s="1"/>
  <c r="R314" i="1"/>
  <c r="U318" i="12" s="1"/>
  <c r="R307" i="1"/>
  <c r="U310" i="12" s="1"/>
  <c r="R299" i="1"/>
  <c r="U302" i="12" s="1"/>
  <c r="R292" i="1"/>
  <c r="U294" i="12" s="1"/>
  <c r="R284" i="1"/>
  <c r="U286" i="12" s="1"/>
  <c r="R277" i="1"/>
  <c r="U278" i="12" s="1"/>
  <c r="R268" i="1"/>
  <c r="U270" i="12" s="1"/>
  <c r="R261" i="1"/>
  <c r="U262" i="12" s="1"/>
  <c r="R245" i="1"/>
  <c r="U244" i="12" s="1"/>
  <c r="R198" i="1"/>
  <c r="R180" i="1"/>
  <c r="R135" i="1"/>
  <c r="U134" i="12" s="1"/>
  <c r="R117" i="1"/>
  <c r="R75" i="1"/>
  <c r="U70" i="12" s="1"/>
  <c r="R57" i="1"/>
  <c r="R12" i="1"/>
  <c r="U6" i="12" s="1"/>
  <c r="Q347" i="1"/>
  <c r="U349" i="12"/>
  <c r="Q350" i="1"/>
  <c r="Q348" i="1"/>
  <c r="Q349" i="1"/>
  <c r="Q345" i="1"/>
  <c r="Q346" i="1"/>
  <c r="K290" i="12"/>
  <c r="K15" i="12"/>
  <c r="K23" i="12"/>
  <c r="K33" i="12"/>
  <c r="K45" i="12"/>
  <c r="K55" i="12"/>
  <c r="K67" i="12"/>
  <c r="K77" i="12"/>
  <c r="K91" i="12"/>
  <c r="K107" i="12"/>
  <c r="K115" i="12"/>
  <c r="K131" i="12"/>
  <c r="K147" i="12"/>
  <c r="K157" i="12"/>
  <c r="K167" i="12"/>
  <c r="K179" i="12"/>
  <c r="K189" i="12"/>
  <c r="K197" i="12"/>
  <c r="K64" i="12"/>
  <c r="K3" i="12"/>
  <c r="K11" i="12"/>
  <c r="K29" i="12"/>
  <c r="K37" i="12"/>
  <c r="K43" i="12"/>
  <c r="K61" i="12"/>
  <c r="K75" i="12"/>
  <c r="K85" i="12"/>
  <c r="K99" i="12"/>
  <c r="K117" i="12"/>
  <c r="K125" i="12"/>
  <c r="K139" i="12"/>
  <c r="K155" i="12"/>
  <c r="K173" i="12"/>
  <c r="K187" i="12"/>
  <c r="K98" i="12"/>
  <c r="K7" i="12"/>
  <c r="K19" i="12"/>
  <c r="K27" i="12"/>
  <c r="K35" i="12"/>
  <c r="K51" i="12"/>
  <c r="K63" i="12"/>
  <c r="K71" i="12"/>
  <c r="K83" i="12"/>
  <c r="K93" i="12"/>
  <c r="K101" i="12"/>
  <c r="K109" i="12"/>
  <c r="K123" i="12"/>
  <c r="K133" i="12"/>
  <c r="K141" i="12"/>
  <c r="K151" i="12"/>
  <c r="K159" i="12"/>
  <c r="K165" i="12"/>
  <c r="K181" i="12"/>
  <c r="K199" i="12"/>
  <c r="K306" i="12"/>
  <c r="K137" i="12"/>
  <c r="K5" i="12"/>
  <c r="K13" i="12"/>
  <c r="K21" i="12"/>
  <c r="K25" i="12"/>
  <c r="K31" i="12"/>
  <c r="K39" i="12"/>
  <c r="K47" i="12"/>
  <c r="K53" i="12"/>
  <c r="K59" i="12"/>
  <c r="K69" i="12"/>
  <c r="K79" i="12"/>
  <c r="K87" i="12"/>
  <c r="K95" i="12"/>
  <c r="K103" i="12"/>
  <c r="K111" i="12"/>
  <c r="K119" i="12"/>
  <c r="K127" i="12"/>
  <c r="K135" i="12"/>
  <c r="K143" i="12"/>
  <c r="K149" i="12"/>
  <c r="K163" i="12"/>
  <c r="K171" i="12"/>
  <c r="K175" i="12"/>
  <c r="K183" i="12"/>
  <c r="K191" i="12"/>
  <c r="K195" i="12"/>
  <c r="K203" i="12"/>
  <c r="K32" i="12"/>
  <c r="K178" i="12"/>
  <c r="K224" i="12"/>
  <c r="K265" i="12"/>
  <c r="K34" i="12"/>
  <c r="K72" i="12"/>
  <c r="K104" i="12"/>
  <c r="K144" i="12"/>
  <c r="K185" i="12"/>
  <c r="K226" i="12"/>
  <c r="K272" i="12"/>
  <c r="K313" i="12"/>
  <c r="K205" i="12"/>
  <c r="K207" i="12"/>
  <c r="K211" i="12"/>
  <c r="K213" i="12"/>
  <c r="K215" i="12"/>
  <c r="K219" i="12"/>
  <c r="K221" i="12"/>
  <c r="K223" i="12"/>
  <c r="K227" i="12"/>
  <c r="K229" i="12"/>
  <c r="K231" i="12"/>
  <c r="K235" i="12"/>
  <c r="K237" i="12"/>
  <c r="K239" i="12"/>
  <c r="K243" i="12"/>
  <c r="K245" i="12"/>
  <c r="K247" i="12"/>
  <c r="K251" i="12"/>
  <c r="K253" i="12"/>
  <c r="K255" i="12"/>
  <c r="K259" i="12"/>
  <c r="K261" i="12"/>
  <c r="K263" i="12"/>
  <c r="K267" i="12"/>
  <c r="K269" i="12"/>
  <c r="K271" i="12"/>
  <c r="K275" i="12"/>
  <c r="K277" i="12"/>
  <c r="K279" i="12"/>
  <c r="K283" i="12"/>
  <c r="K285" i="12"/>
  <c r="K287" i="12"/>
  <c r="K291" i="12"/>
  <c r="K293" i="12"/>
  <c r="K295" i="12"/>
  <c r="K299" i="12"/>
  <c r="K301" i="12"/>
  <c r="K303" i="12"/>
  <c r="K307" i="12"/>
  <c r="K8" i="12"/>
  <c r="K40" i="12"/>
  <c r="K73" i="12"/>
  <c r="K105" i="12"/>
  <c r="K145" i="12"/>
  <c r="K186" i="12"/>
  <c r="K232" i="12"/>
  <c r="K273" i="12"/>
  <c r="K314" i="12"/>
  <c r="K9" i="12"/>
  <c r="K41" i="12"/>
  <c r="K80" i="12"/>
  <c r="K113" i="12"/>
  <c r="K146" i="12"/>
  <c r="K192" i="12"/>
  <c r="K233" i="12"/>
  <c r="K274" i="12"/>
  <c r="K320" i="12"/>
  <c r="K16" i="12"/>
  <c r="K49" i="12"/>
  <c r="K81" i="12"/>
  <c r="K114" i="12"/>
  <c r="K160" i="12"/>
  <c r="K201" i="12"/>
  <c r="K242" i="12"/>
  <c r="K288" i="12"/>
  <c r="K329" i="12"/>
  <c r="K17" i="12"/>
  <c r="K50" i="12"/>
  <c r="K82" i="12"/>
  <c r="K121" i="12"/>
  <c r="K162" i="12"/>
  <c r="K208" i="12"/>
  <c r="K249" i="12"/>
  <c r="K336" i="12"/>
  <c r="K4" i="12"/>
  <c r="K12" i="12"/>
  <c r="K20" i="12"/>
  <c r="K28" i="12"/>
  <c r="K36" i="12"/>
  <c r="K44" i="12"/>
  <c r="K52" i="12"/>
  <c r="K60" i="12"/>
  <c r="K68" i="12"/>
  <c r="K76" i="12"/>
  <c r="K84" i="12"/>
  <c r="K92" i="12"/>
  <c r="K100" i="12"/>
  <c r="K108" i="12"/>
  <c r="K116" i="12"/>
  <c r="K124" i="12"/>
  <c r="K132" i="12"/>
  <c r="K140" i="12"/>
  <c r="K148" i="12"/>
  <c r="K156" i="12"/>
  <c r="K164" i="12"/>
  <c r="K172" i="12"/>
  <c r="K180" i="12"/>
  <c r="K188" i="12"/>
  <c r="K196" i="12"/>
  <c r="K204" i="12"/>
  <c r="K212" i="12"/>
  <c r="K220" i="12"/>
  <c r="K228" i="12"/>
  <c r="K236" i="12"/>
  <c r="K244" i="12"/>
  <c r="K252" i="12"/>
  <c r="K260" i="12"/>
  <c r="K268" i="12"/>
  <c r="K276" i="12"/>
  <c r="K284" i="12"/>
  <c r="K292" i="12"/>
  <c r="K300" i="12"/>
  <c r="K308" i="12"/>
  <c r="K316" i="12"/>
  <c r="K324" i="12"/>
  <c r="K332" i="12"/>
  <c r="K340" i="12"/>
  <c r="K348" i="12"/>
  <c r="K18" i="12"/>
  <c r="K57" i="12"/>
  <c r="K90" i="12"/>
  <c r="K122" i="12"/>
  <c r="K168" i="12"/>
  <c r="K209" i="12"/>
  <c r="K250" i="12"/>
  <c r="K296" i="12"/>
  <c r="K337" i="12"/>
  <c r="K26" i="12"/>
  <c r="K58" i="12"/>
  <c r="K96" i="12"/>
  <c r="K128" i="12"/>
  <c r="K169" i="12"/>
  <c r="K210" i="12"/>
  <c r="K256" i="12"/>
  <c r="K297" i="12"/>
  <c r="K338" i="12"/>
  <c r="K10" i="12"/>
  <c r="K56" i="12"/>
  <c r="K74" i="12"/>
  <c r="K97" i="12"/>
  <c r="K120" i="12"/>
  <c r="K138" i="12"/>
  <c r="K161" i="12"/>
  <c r="K184" i="12"/>
  <c r="K202" i="12"/>
  <c r="K225" i="12"/>
  <c r="K248" i="12"/>
  <c r="K266" i="12"/>
  <c r="K289" i="12"/>
  <c r="K312" i="12"/>
  <c r="K2" i="12"/>
  <c r="K342" i="12"/>
  <c r="K334" i="12"/>
  <c r="K326" i="12"/>
  <c r="K318" i="12"/>
  <c r="K310" i="12"/>
  <c r="K302" i="12"/>
  <c r="K294" i="12"/>
  <c r="K286" i="12"/>
  <c r="K278" i="12"/>
  <c r="K270" i="12"/>
  <c r="K262" i="12"/>
  <c r="K254" i="12"/>
  <c r="K246" i="12"/>
  <c r="K238" i="12"/>
  <c r="K230" i="12"/>
  <c r="K222" i="12"/>
  <c r="K214" i="12"/>
  <c r="K206" i="12"/>
  <c r="K198" i="12"/>
  <c r="K190" i="12"/>
  <c r="K182" i="12"/>
  <c r="K174" i="12"/>
  <c r="K166" i="12"/>
  <c r="K158" i="12"/>
  <c r="K150" i="12"/>
  <c r="K142" i="12"/>
  <c r="K134" i="12"/>
  <c r="K126" i="12"/>
  <c r="K118" i="12"/>
  <c r="K110" i="12"/>
  <c r="K102" i="12"/>
  <c r="K94" i="12"/>
  <c r="K86" i="12"/>
  <c r="K78" i="12"/>
  <c r="K70" i="12"/>
  <c r="K62" i="12"/>
  <c r="K54" i="12"/>
  <c r="K46" i="12"/>
  <c r="K38" i="12"/>
  <c r="K30" i="12"/>
  <c r="K22" i="12"/>
  <c r="K14" i="12"/>
  <c r="K24" i="12"/>
  <c r="K42" i="12"/>
  <c r="K65" i="12"/>
  <c r="K88" i="12"/>
  <c r="K106" i="12"/>
  <c r="K129" i="12"/>
  <c r="K152" i="12"/>
  <c r="K170" i="12"/>
  <c r="K193" i="12"/>
  <c r="K216" i="12"/>
  <c r="K234" i="12"/>
  <c r="K257" i="12"/>
  <c r="K280" i="12"/>
  <c r="K298" i="12"/>
  <c r="K321" i="12"/>
  <c r="K344" i="12"/>
  <c r="K309" i="12"/>
  <c r="K311" i="12"/>
  <c r="K315" i="12"/>
  <c r="K317" i="12"/>
  <c r="K319" i="12"/>
  <c r="K323" i="12"/>
  <c r="K325" i="12"/>
  <c r="K327" i="12"/>
  <c r="K331" i="12"/>
  <c r="K333" i="12"/>
  <c r="K335" i="12"/>
  <c r="K339" i="12"/>
  <c r="K341" i="12"/>
  <c r="K343" i="12"/>
  <c r="K347" i="12"/>
  <c r="K349" i="12"/>
  <c r="K6" i="12"/>
  <c r="K48" i="12"/>
  <c r="K66" i="12"/>
  <c r="K89" i="12"/>
  <c r="K112" i="12"/>
  <c r="K130" i="12"/>
  <c r="K153" i="12"/>
  <c r="K176" i="12"/>
  <c r="K194" i="12"/>
  <c r="K217" i="12"/>
  <c r="K240" i="12"/>
  <c r="K258" i="12"/>
  <c r="K281" i="12"/>
  <c r="K304" i="12"/>
  <c r="K322" i="12"/>
  <c r="K345" i="12"/>
  <c r="K136" i="12"/>
  <c r="K154" i="12"/>
  <c r="K177" i="12"/>
  <c r="K200" i="12"/>
  <c r="K218" i="12"/>
  <c r="K241" i="12"/>
  <c r="K264" i="12"/>
  <c r="K282" i="12"/>
  <c r="K305" i="12"/>
  <c r="K328" i="12"/>
  <c r="K346" i="12"/>
  <c r="E346" i="5"/>
  <c r="E338" i="5"/>
  <c r="E328" i="10"/>
  <c r="E320" i="5"/>
  <c r="E313" i="10"/>
  <c r="E288" i="10"/>
  <c r="E287" i="10"/>
  <c r="E264" i="5"/>
  <c r="E215" i="10"/>
  <c r="E190" i="5"/>
  <c r="E175" i="5"/>
  <c r="E174" i="5"/>
  <c r="E167" i="5"/>
  <c r="E166" i="10"/>
  <c r="E144" i="10"/>
  <c r="E127" i="10"/>
  <c r="E120" i="10"/>
  <c r="E119" i="10"/>
  <c r="E104" i="5"/>
  <c r="E102" i="5"/>
  <c r="E72" i="10"/>
  <c r="E47" i="5"/>
  <c r="E40" i="10"/>
  <c r="E36" i="10"/>
  <c r="E37" i="5"/>
  <c r="E45" i="10"/>
  <c r="E75" i="5"/>
  <c r="E91" i="5"/>
  <c r="E107" i="10"/>
  <c r="E132" i="5"/>
  <c r="E145" i="5"/>
  <c r="E148" i="10"/>
  <c r="E153" i="10"/>
  <c r="E161" i="5"/>
  <c r="E163" i="10"/>
  <c r="E165" i="5"/>
  <c r="E173" i="10"/>
  <c r="E181" i="10"/>
  <c r="E189" i="5"/>
  <c r="E197" i="10"/>
  <c r="E198" i="10"/>
  <c r="E203" i="5"/>
  <c r="E205" i="5"/>
  <c r="E213" i="5"/>
  <c r="E219" i="10"/>
  <c r="E229" i="5"/>
  <c r="E234" i="10"/>
  <c r="E235" i="10"/>
  <c r="E237" i="10"/>
  <c r="E243" i="10"/>
  <c r="E251" i="5"/>
  <c r="E269" i="5"/>
  <c r="E274" i="5"/>
  <c r="E275" i="5"/>
  <c r="E285" i="5"/>
  <c r="E291" i="5"/>
  <c r="E292" i="5"/>
  <c r="E292" i="10"/>
  <c r="E306" i="5"/>
  <c r="E309" i="5"/>
  <c r="E313" i="5"/>
  <c r="E317" i="5"/>
  <c r="E318" i="5"/>
  <c r="E319" i="5"/>
  <c r="E333" i="5"/>
  <c r="E335" i="10"/>
  <c r="E339" i="5"/>
  <c r="E342" i="5"/>
  <c r="E348" i="5"/>
  <c r="E349" i="5"/>
  <c r="E357" i="5"/>
  <c r="E358" i="5"/>
  <c r="H14" i="4"/>
  <c r="H15" i="4"/>
  <c r="H20" i="4"/>
  <c r="H22" i="4"/>
  <c r="H23" i="4"/>
  <c r="H28" i="4"/>
  <c r="H29" i="4"/>
  <c r="H30" i="4"/>
  <c r="H35" i="4"/>
  <c r="H37" i="4"/>
  <c r="H38" i="4"/>
  <c r="H39" i="4"/>
  <c r="H43" i="4"/>
  <c r="H46" i="4"/>
  <c r="H47" i="4"/>
  <c r="H54" i="4"/>
  <c r="H55" i="4"/>
  <c r="H62" i="4"/>
  <c r="H63" i="4"/>
  <c r="H70" i="4"/>
  <c r="H71" i="4"/>
  <c r="H78" i="4"/>
  <c r="H79" i="4"/>
  <c r="H85" i="4"/>
  <c r="H86" i="4"/>
  <c r="H87" i="4"/>
  <c r="H92" i="4"/>
  <c r="H93" i="4"/>
  <c r="H94" i="4"/>
  <c r="H102" i="4"/>
  <c r="H103" i="4"/>
  <c r="H111" i="4"/>
  <c r="H119" i="4"/>
  <c r="H124" i="4"/>
  <c r="H125" i="4"/>
  <c r="H126" i="4"/>
  <c r="H127" i="4"/>
  <c r="H131" i="4"/>
  <c r="H132" i="4"/>
  <c r="H134" i="4"/>
  <c r="H135" i="4"/>
  <c r="H140" i="4"/>
  <c r="H142" i="4"/>
  <c r="H143" i="4"/>
  <c r="H149" i="4"/>
  <c r="H150" i="4"/>
  <c r="H151" i="4"/>
  <c r="H155" i="4"/>
  <c r="H157" i="4"/>
  <c r="H158" i="4"/>
  <c r="H159" i="4"/>
  <c r="H163" i="4"/>
  <c r="H165" i="4"/>
  <c r="H166" i="4"/>
  <c r="H167" i="4"/>
  <c r="H173" i="4"/>
  <c r="H175" i="4"/>
  <c r="H180" i="4"/>
  <c r="H182" i="4"/>
  <c r="H183" i="4"/>
  <c r="I187" i="4"/>
  <c r="U187" i="4" s="1"/>
  <c r="H189" i="4"/>
  <c r="H190" i="4"/>
  <c r="H198" i="4"/>
  <c r="H199" i="4"/>
  <c r="H204" i="4"/>
  <c r="H206" i="4"/>
  <c r="H207" i="4"/>
  <c r="H211" i="4"/>
  <c r="H214" i="4"/>
  <c r="H215" i="4"/>
  <c r="H219" i="4"/>
  <c r="H222" i="4"/>
  <c r="H223" i="4"/>
  <c r="H227" i="4"/>
  <c r="H228" i="4"/>
  <c r="H230" i="4"/>
  <c r="H231" i="4"/>
  <c r="H236" i="4"/>
  <c r="H239" i="4"/>
  <c r="H246" i="4"/>
  <c r="H247" i="4"/>
  <c r="H252" i="4"/>
  <c r="H263" i="4"/>
  <c r="H267" i="4"/>
  <c r="H268" i="4"/>
  <c r="H270" i="4"/>
  <c r="H271" i="4"/>
  <c r="H277" i="4"/>
  <c r="H278" i="4"/>
  <c r="H279" i="4"/>
  <c r="H283" i="4"/>
  <c r="H287" i="4"/>
  <c r="H292" i="4"/>
  <c r="H295" i="4"/>
  <c r="H296" i="4"/>
  <c r="H301" i="4"/>
  <c r="H302" i="4"/>
  <c r="H303" i="4"/>
  <c r="H304" i="4"/>
  <c r="H308" i="4"/>
  <c r="H310" i="4"/>
  <c r="H311" i="4"/>
  <c r="H313" i="4"/>
  <c r="H317" i="4"/>
  <c r="H318" i="4"/>
  <c r="H320" i="4"/>
  <c r="H321" i="4"/>
  <c r="H326" i="4"/>
  <c r="H328" i="4"/>
  <c r="H329" i="4"/>
  <c r="H336" i="4"/>
  <c r="H337" i="4"/>
  <c r="H341" i="4"/>
  <c r="H343" i="4"/>
  <c r="H345" i="4"/>
  <c r="H351" i="4"/>
  <c r="H352" i="4"/>
  <c r="H353" i="4"/>
  <c r="H357" i="4"/>
  <c r="G13" i="4"/>
  <c r="G21" i="4"/>
  <c r="G22" i="4"/>
  <c r="G28" i="4"/>
  <c r="G36" i="4"/>
  <c r="G38" i="4"/>
  <c r="G44" i="4"/>
  <c r="G52" i="4"/>
  <c r="G54" i="4"/>
  <c r="G60" i="4"/>
  <c r="G62" i="4"/>
  <c r="G65" i="4"/>
  <c r="G68" i="4"/>
  <c r="G76" i="4"/>
  <c r="G77" i="4"/>
  <c r="G78" i="4"/>
  <c r="G81" i="4"/>
  <c r="G84" i="4"/>
  <c r="G92" i="4"/>
  <c r="G94" i="4"/>
  <c r="G100" i="4"/>
  <c r="G103" i="4"/>
  <c r="G105" i="4"/>
  <c r="I106" i="4"/>
  <c r="U106" i="4" s="1"/>
  <c r="G108" i="4"/>
  <c r="G110" i="4"/>
  <c r="G111" i="4"/>
  <c r="G118" i="4"/>
  <c r="G129" i="4"/>
  <c r="G132" i="4"/>
  <c r="G134" i="4"/>
  <c r="G137" i="4"/>
  <c r="G140" i="4"/>
  <c r="G141" i="4"/>
  <c r="G148" i="4"/>
  <c r="G149" i="4"/>
  <c r="G156" i="4"/>
  <c r="G157" i="4"/>
  <c r="I162" i="4"/>
  <c r="U162" i="4" s="1"/>
  <c r="G164" i="4"/>
  <c r="G172" i="4"/>
  <c r="G191" i="4"/>
  <c r="G196" i="4"/>
  <c r="G197" i="4"/>
  <c r="G198" i="4"/>
  <c r="G206" i="4"/>
  <c r="G210" i="4"/>
  <c r="G212" i="4"/>
  <c r="G215" i="4"/>
  <c r="G217" i="4"/>
  <c r="G218" i="4"/>
  <c r="G220" i="4"/>
  <c r="G228" i="4"/>
  <c r="G234" i="4"/>
  <c r="G236" i="4"/>
  <c r="G238" i="4"/>
  <c r="G244" i="4"/>
  <c r="G246" i="4"/>
  <c r="G247" i="4"/>
  <c r="G252" i="4"/>
  <c r="G255" i="4"/>
  <c r="G257" i="4"/>
  <c r="G260" i="4"/>
  <c r="G262" i="4"/>
  <c r="G263" i="4"/>
  <c r="G268" i="4"/>
  <c r="G270" i="4"/>
  <c r="G274" i="4"/>
  <c r="G282" i="4"/>
  <c r="G285" i="4"/>
  <c r="G289" i="4"/>
  <c r="G292" i="4"/>
  <c r="G295" i="4"/>
  <c r="G299" i="4"/>
  <c r="G302" i="4"/>
  <c r="G309" i="4"/>
  <c r="G311" i="4"/>
  <c r="G313" i="4"/>
  <c r="G318" i="4"/>
  <c r="G319" i="4"/>
  <c r="G320" i="4"/>
  <c r="G321" i="4"/>
  <c r="G323" i="4"/>
  <c r="G326" i="4"/>
  <c r="G331" i="4"/>
  <c r="G334" i="4"/>
  <c r="G335" i="4"/>
  <c r="G337" i="4"/>
  <c r="G342" i="4"/>
  <c r="G344" i="4"/>
  <c r="G347" i="4"/>
  <c r="G350" i="4"/>
  <c r="G358" i="4"/>
  <c r="I359" i="4"/>
  <c r="U359" i="4" s="1"/>
  <c r="F7" i="4"/>
  <c r="F12" i="4"/>
  <c r="F14" i="4"/>
  <c r="F15" i="4"/>
  <c r="F18" i="4"/>
  <c r="F19" i="4"/>
  <c r="F20" i="4"/>
  <c r="F21" i="4"/>
  <c r="F22" i="4"/>
  <c r="F23" i="4"/>
  <c r="F26" i="4"/>
  <c r="F27" i="4"/>
  <c r="F28" i="4"/>
  <c r="F30" i="4"/>
  <c r="F31" i="4"/>
  <c r="F34" i="4"/>
  <c r="F35" i="4"/>
  <c r="F36" i="4"/>
  <c r="F37" i="4"/>
  <c r="F38" i="4"/>
  <c r="F39" i="4"/>
  <c r="F44" i="4"/>
  <c r="F47" i="4"/>
  <c r="F50" i="4"/>
  <c r="F51" i="4"/>
  <c r="F52" i="4"/>
  <c r="F53" i="4"/>
  <c r="F55" i="4"/>
  <c r="F58" i="4"/>
  <c r="F59" i="4"/>
  <c r="F62" i="4"/>
  <c r="F63" i="4"/>
  <c r="F66" i="4"/>
  <c r="F68" i="4"/>
  <c r="F69" i="4"/>
  <c r="F70" i="4"/>
  <c r="F71" i="4"/>
  <c r="F74" i="4"/>
  <c r="F76" i="4"/>
  <c r="F79" i="4"/>
  <c r="F84" i="4"/>
  <c r="F86" i="4"/>
  <c r="F87" i="4"/>
  <c r="F91" i="4"/>
  <c r="F92" i="4"/>
  <c r="F94" i="4"/>
  <c r="F95" i="4"/>
  <c r="F99" i="4"/>
  <c r="F100" i="4"/>
  <c r="F103" i="4"/>
  <c r="F106" i="4"/>
  <c r="F107" i="4"/>
  <c r="F108" i="4"/>
  <c r="F110" i="4"/>
  <c r="F111" i="4"/>
  <c r="F114" i="4"/>
  <c r="F118" i="4"/>
  <c r="F119" i="4"/>
  <c r="F123" i="4"/>
  <c r="F125" i="4"/>
  <c r="F126" i="4"/>
  <c r="F127" i="4"/>
  <c r="F130" i="4"/>
  <c r="F131" i="4"/>
  <c r="F132" i="4"/>
  <c r="F134" i="4"/>
  <c r="F135" i="4"/>
  <c r="F138" i="4"/>
  <c r="F139" i="4"/>
  <c r="F140" i="4"/>
  <c r="F141" i="4"/>
  <c r="F143" i="4"/>
  <c r="F146" i="4"/>
  <c r="F148" i="4"/>
  <c r="F151" i="4"/>
  <c r="F154" i="4"/>
  <c r="F156" i="4"/>
  <c r="F157" i="4"/>
  <c r="F158" i="4"/>
  <c r="F159" i="4"/>
  <c r="F163" i="4"/>
  <c r="F164" i="4"/>
  <c r="F165" i="4"/>
  <c r="F166" i="4"/>
  <c r="F167" i="4"/>
  <c r="F170" i="4"/>
  <c r="F171" i="4"/>
  <c r="F174" i="4"/>
  <c r="F175" i="4"/>
  <c r="F180" i="4"/>
  <c r="F183" i="4"/>
  <c r="F187" i="4"/>
  <c r="F188" i="4"/>
  <c r="F190" i="4"/>
  <c r="F191" i="4"/>
  <c r="F195" i="4"/>
  <c r="F196" i="4"/>
  <c r="F197" i="4"/>
  <c r="F198" i="4"/>
  <c r="F199" i="4"/>
  <c r="F203" i="4"/>
  <c r="F204" i="4"/>
  <c r="F207" i="4"/>
  <c r="F211" i="4"/>
  <c r="F212" i="4"/>
  <c r="F214" i="4"/>
  <c r="F215" i="4"/>
  <c r="F218" i="4"/>
  <c r="F219" i="4"/>
  <c r="F222" i="4"/>
  <c r="F223" i="4"/>
  <c r="F226" i="4"/>
  <c r="F227" i="4"/>
  <c r="F228" i="4"/>
  <c r="F230" i="4"/>
  <c r="F231" i="4"/>
  <c r="F235" i="4"/>
  <c r="F236" i="4"/>
  <c r="F239" i="4"/>
  <c r="F242" i="4"/>
  <c r="F247" i="4"/>
  <c r="F252" i="4"/>
  <c r="F254" i="4"/>
  <c r="F255" i="4"/>
  <c r="F259" i="4"/>
  <c r="F263" i="4"/>
  <c r="F266" i="4"/>
  <c r="F267" i="4"/>
  <c r="F268" i="4"/>
  <c r="F269" i="4"/>
  <c r="F271" i="4"/>
  <c r="F274" i="4"/>
  <c r="F275" i="4"/>
  <c r="F276" i="4"/>
  <c r="F278" i="4"/>
  <c r="F279" i="4"/>
  <c r="F285" i="4"/>
  <c r="F286" i="4"/>
  <c r="F287" i="4"/>
  <c r="F292" i="4"/>
  <c r="F295" i="4"/>
  <c r="F296" i="4"/>
  <c r="F300" i="4"/>
  <c r="F301" i="4"/>
  <c r="F303" i="4"/>
  <c r="F304" i="4"/>
  <c r="F309" i="4"/>
  <c r="F310" i="4"/>
  <c r="F311" i="4"/>
  <c r="F313" i="4"/>
  <c r="F317" i="4"/>
  <c r="F318" i="4"/>
  <c r="F319" i="4"/>
  <c r="F320" i="4"/>
  <c r="F321" i="4"/>
  <c r="F326" i="4"/>
  <c r="F327" i="4"/>
  <c r="F328" i="4"/>
  <c r="F329" i="4"/>
  <c r="F333" i="4"/>
  <c r="F334" i="4"/>
  <c r="F336" i="4"/>
  <c r="F337" i="4"/>
  <c r="F341" i="4"/>
  <c r="F342" i="4"/>
  <c r="F343" i="4"/>
  <c r="F345" i="4"/>
  <c r="F348" i="4"/>
  <c r="F350" i="4"/>
  <c r="F351" i="4"/>
  <c r="F352" i="4"/>
  <c r="F353" i="4"/>
  <c r="F357" i="4"/>
  <c r="F358" i="4"/>
  <c r="E9" i="4"/>
  <c r="E10" i="4"/>
  <c r="E14" i="4"/>
  <c r="E17" i="4"/>
  <c r="E22" i="4"/>
  <c r="E23" i="4"/>
  <c r="E24" i="4"/>
  <c r="E25" i="4"/>
  <c r="E26" i="4"/>
  <c r="E30" i="4"/>
  <c r="E31" i="4"/>
  <c r="E32" i="4"/>
  <c r="E33" i="4"/>
  <c r="E34" i="4"/>
  <c r="E38" i="4"/>
  <c r="E39" i="4"/>
  <c r="E41" i="4"/>
  <c r="E42" i="4"/>
  <c r="E46" i="4"/>
  <c r="E47" i="4"/>
  <c r="E48" i="4"/>
  <c r="E49" i="4"/>
  <c r="E50" i="4"/>
  <c r="E54" i="4"/>
  <c r="E55" i="4"/>
  <c r="E57" i="4"/>
  <c r="E58" i="4"/>
  <c r="E62" i="4"/>
  <c r="E63" i="4"/>
  <c r="E64" i="4"/>
  <c r="E65" i="4"/>
  <c r="E66" i="4"/>
  <c r="E70" i="4"/>
  <c r="E71" i="4"/>
  <c r="E72" i="4"/>
  <c r="E73" i="4"/>
  <c r="E74" i="4"/>
  <c r="E78" i="4"/>
  <c r="E79" i="4"/>
  <c r="E80" i="4"/>
  <c r="E81" i="4"/>
  <c r="E82" i="4"/>
  <c r="E86" i="4"/>
  <c r="E87" i="4"/>
  <c r="E89" i="4"/>
  <c r="E90" i="4"/>
  <c r="E94" i="4"/>
  <c r="E95" i="4"/>
  <c r="E96" i="4"/>
  <c r="E97" i="4"/>
  <c r="E98" i="4"/>
  <c r="E102" i="4"/>
  <c r="E103" i="4"/>
  <c r="E104" i="4"/>
  <c r="E105" i="4"/>
  <c r="E106" i="4"/>
  <c r="E110" i="4"/>
  <c r="E111" i="4"/>
  <c r="E112" i="4"/>
  <c r="E113" i="4"/>
  <c r="E114" i="4"/>
  <c r="E118" i="4"/>
  <c r="E119" i="4"/>
  <c r="E120" i="4"/>
  <c r="E121" i="4"/>
  <c r="E122" i="4"/>
  <c r="E126" i="4"/>
  <c r="E127" i="4"/>
  <c r="E129" i="4"/>
  <c r="E130" i="4"/>
  <c r="E134" i="4"/>
  <c r="E135" i="4"/>
  <c r="E136" i="4"/>
  <c r="E137" i="4"/>
  <c r="E138" i="4"/>
  <c r="E142" i="4"/>
  <c r="E143" i="4"/>
  <c r="E144" i="4"/>
  <c r="E145" i="4"/>
  <c r="E146" i="4"/>
  <c r="E150" i="4"/>
  <c r="E151" i="4"/>
  <c r="E152" i="4"/>
  <c r="E153" i="4"/>
  <c r="E154" i="4"/>
  <c r="E158" i="4"/>
  <c r="E159" i="4"/>
  <c r="E160" i="4"/>
  <c r="E161" i="4"/>
  <c r="E166" i="4"/>
  <c r="E167" i="4"/>
  <c r="E168" i="4"/>
  <c r="E169" i="4"/>
  <c r="E170" i="4"/>
  <c r="E174" i="4"/>
  <c r="E175" i="4"/>
  <c r="E176" i="4"/>
  <c r="E177" i="4"/>
  <c r="E178" i="4"/>
  <c r="E182" i="4"/>
  <c r="E183" i="4"/>
  <c r="E185" i="4"/>
  <c r="E186" i="4"/>
  <c r="E190" i="4"/>
  <c r="E193" i="4"/>
  <c r="E194" i="4"/>
  <c r="E198" i="4"/>
  <c r="E199" i="4"/>
  <c r="E201" i="4"/>
  <c r="E202" i="4"/>
  <c r="E206" i="4"/>
  <c r="E207" i="4"/>
  <c r="E208" i="4"/>
  <c r="E209" i="4"/>
  <c r="E210" i="4"/>
  <c r="E214" i="4"/>
  <c r="E215" i="4"/>
  <c r="E216" i="4"/>
  <c r="E217" i="4"/>
  <c r="E218" i="4"/>
  <c r="E222" i="4"/>
  <c r="E223" i="4"/>
  <c r="E225" i="4"/>
  <c r="E226" i="4"/>
  <c r="E230" i="4"/>
  <c r="E231" i="4"/>
  <c r="E232" i="4"/>
  <c r="E233" i="4"/>
  <c r="E234" i="4"/>
  <c r="E238" i="4"/>
  <c r="E239" i="4"/>
  <c r="E241" i="4"/>
  <c r="E246" i="4"/>
  <c r="E247" i="4"/>
  <c r="E249" i="4"/>
  <c r="E250" i="4"/>
  <c r="E254" i="4"/>
  <c r="E255" i="4"/>
  <c r="E256" i="4"/>
  <c r="E257" i="4"/>
  <c r="E258" i="4"/>
  <c r="E262" i="4"/>
  <c r="E263" i="4"/>
  <c r="E265" i="4"/>
  <c r="E270" i="4"/>
  <c r="E271" i="4"/>
  <c r="E273" i="4"/>
  <c r="E278" i="4"/>
  <c r="E279" i="4"/>
  <c r="E280" i="4"/>
  <c r="E281" i="4"/>
  <c r="E282" i="4"/>
  <c r="E286" i="4"/>
  <c r="E287" i="4"/>
  <c r="E288" i="4"/>
  <c r="E289" i="4"/>
  <c r="E290" i="4"/>
  <c r="E295" i="4"/>
  <c r="E296" i="4"/>
  <c r="E298" i="4"/>
  <c r="E299" i="4"/>
  <c r="E303" i="4"/>
  <c r="E304" i="4"/>
  <c r="E305" i="4"/>
  <c r="E306" i="4"/>
  <c r="E311" i="4"/>
  <c r="E313" i="4"/>
  <c r="E314" i="4"/>
  <c r="E315" i="4"/>
  <c r="E316" i="4"/>
  <c r="E320" i="4"/>
  <c r="E321" i="4"/>
  <c r="E323" i="4"/>
  <c r="E324" i="4"/>
  <c r="E328" i="4"/>
  <c r="E329" i="4"/>
  <c r="E330" i="4"/>
  <c r="E331" i="4"/>
  <c r="E332" i="4"/>
  <c r="E336" i="4"/>
  <c r="E337" i="4"/>
  <c r="E338" i="4"/>
  <c r="E339" i="4"/>
  <c r="E344" i="4"/>
  <c r="E345" i="4"/>
  <c r="E347" i="4"/>
  <c r="E352" i="4"/>
  <c r="E353" i="4"/>
  <c r="E354" i="4"/>
  <c r="E355" i="4"/>
  <c r="E7" i="4"/>
  <c r="P2" i="7"/>
  <c r="Q2" i="7" s="1"/>
  <c r="AD374" i="10"/>
  <c r="AC374" i="10"/>
  <c r="AA374" i="10"/>
  <c r="Z374" i="10"/>
  <c r="X374" i="10"/>
  <c r="Q374" i="10"/>
  <c r="P374" i="10"/>
  <c r="M374" i="10"/>
  <c r="L374" i="10"/>
  <c r="K374" i="10"/>
  <c r="J374" i="10"/>
  <c r="AD373" i="10"/>
  <c r="AC373" i="10"/>
  <c r="AA373" i="10"/>
  <c r="Z373" i="10"/>
  <c r="X373" i="10"/>
  <c r="Q373" i="10"/>
  <c r="P373" i="10"/>
  <c r="M373" i="10"/>
  <c r="L373" i="10"/>
  <c r="K373" i="10"/>
  <c r="J373" i="10"/>
  <c r="AD372" i="10"/>
  <c r="AC372" i="10"/>
  <c r="AA372" i="10"/>
  <c r="Z372" i="10"/>
  <c r="X372" i="10"/>
  <c r="Q372" i="10"/>
  <c r="P372" i="10"/>
  <c r="M372" i="10"/>
  <c r="L372" i="10"/>
  <c r="K372" i="10"/>
  <c r="J372" i="10"/>
  <c r="AD371" i="10"/>
  <c r="AC371" i="10"/>
  <c r="AA371" i="10"/>
  <c r="Z371" i="10"/>
  <c r="X371" i="10"/>
  <c r="Q371" i="10"/>
  <c r="P371" i="10"/>
  <c r="M371" i="10"/>
  <c r="L371" i="10"/>
  <c r="K371" i="10"/>
  <c r="J371" i="10"/>
  <c r="AD370" i="10"/>
  <c r="AC370" i="10"/>
  <c r="AA370" i="10"/>
  <c r="Z370" i="10"/>
  <c r="X370" i="10"/>
  <c r="Q370" i="10"/>
  <c r="P370" i="10"/>
  <c r="M370" i="10"/>
  <c r="L370" i="10"/>
  <c r="K370" i="10"/>
  <c r="J370" i="10"/>
  <c r="AD369" i="10"/>
  <c r="AC369" i="10"/>
  <c r="AA369" i="10"/>
  <c r="Z369" i="10"/>
  <c r="X369" i="10"/>
  <c r="Q369" i="10"/>
  <c r="P369" i="10"/>
  <c r="M369" i="10"/>
  <c r="L369" i="10"/>
  <c r="K369" i="10"/>
  <c r="J369" i="10"/>
  <c r="O367" i="10"/>
  <c r="N367" i="10"/>
  <c r="E367" i="10"/>
  <c r="D367" i="10"/>
  <c r="C367" i="10"/>
  <c r="B367" i="10"/>
  <c r="A367" i="10"/>
  <c r="O366" i="10"/>
  <c r="N366" i="10"/>
  <c r="E366" i="10"/>
  <c r="D366" i="10"/>
  <c r="C366" i="10"/>
  <c r="B366" i="10"/>
  <c r="A366" i="10"/>
  <c r="O365" i="10"/>
  <c r="N365" i="10"/>
  <c r="E365" i="10"/>
  <c r="D365" i="10"/>
  <c r="C365" i="10"/>
  <c r="B365" i="10"/>
  <c r="A365" i="10"/>
  <c r="O364" i="10"/>
  <c r="N364" i="10"/>
  <c r="E364" i="10"/>
  <c r="D364" i="10"/>
  <c r="C364" i="10"/>
  <c r="B364" i="10"/>
  <c r="A364" i="10"/>
  <c r="O363" i="10"/>
  <c r="N363" i="10"/>
  <c r="E363" i="10"/>
  <c r="D363" i="10"/>
  <c r="C363" i="10"/>
  <c r="B363" i="10"/>
  <c r="A363" i="10"/>
  <c r="O362" i="10"/>
  <c r="N362" i="10"/>
  <c r="E362" i="10"/>
  <c r="D362" i="10"/>
  <c r="C362" i="10"/>
  <c r="B362" i="10"/>
  <c r="A362" i="10"/>
  <c r="O361" i="10"/>
  <c r="N361" i="10"/>
  <c r="E361" i="10"/>
  <c r="D361" i="10"/>
  <c r="C361" i="10"/>
  <c r="B361" i="10"/>
  <c r="A361" i="10"/>
  <c r="O360" i="10"/>
  <c r="N360" i="10"/>
  <c r="E360" i="10"/>
  <c r="D360" i="10"/>
  <c r="C360" i="10"/>
  <c r="B360" i="10"/>
  <c r="A360" i="10"/>
  <c r="O359" i="10"/>
  <c r="N359" i="10"/>
  <c r="D359" i="10"/>
  <c r="C359" i="10"/>
  <c r="B359" i="10"/>
  <c r="A359" i="10"/>
  <c r="O358" i="10"/>
  <c r="N358" i="10"/>
  <c r="E358" i="10"/>
  <c r="D358" i="10"/>
  <c r="C358" i="10"/>
  <c r="B358" i="10"/>
  <c r="A358" i="10"/>
  <c r="O357" i="10"/>
  <c r="N357" i="10"/>
  <c r="E357" i="10"/>
  <c r="D357" i="10"/>
  <c r="C357" i="10"/>
  <c r="B357" i="10"/>
  <c r="A357" i="10"/>
  <c r="O356" i="10"/>
  <c r="N356" i="10"/>
  <c r="E356" i="10"/>
  <c r="D356" i="10"/>
  <c r="C356" i="10"/>
  <c r="B356" i="10"/>
  <c r="A356" i="10"/>
  <c r="O355" i="10"/>
  <c r="N355" i="10"/>
  <c r="D355" i="10"/>
  <c r="C355" i="10"/>
  <c r="B355" i="10"/>
  <c r="A355" i="10"/>
  <c r="O354" i="10"/>
  <c r="N354" i="10"/>
  <c r="D354" i="10"/>
  <c r="C354" i="10"/>
  <c r="B354" i="10"/>
  <c r="A354" i="10"/>
  <c r="O353" i="10"/>
  <c r="N353" i="10"/>
  <c r="D353" i="10"/>
  <c r="C353" i="10"/>
  <c r="B353" i="10"/>
  <c r="A353" i="10"/>
  <c r="O352" i="10"/>
  <c r="N352" i="10"/>
  <c r="D352" i="10"/>
  <c r="C352" i="10"/>
  <c r="B352" i="10"/>
  <c r="A352" i="10"/>
  <c r="O351" i="10"/>
  <c r="N351" i="10"/>
  <c r="E351" i="10"/>
  <c r="D351" i="10"/>
  <c r="C351" i="10"/>
  <c r="B351" i="10"/>
  <c r="A351" i="10"/>
  <c r="O350" i="10"/>
  <c r="N350" i="10"/>
  <c r="D350" i="10"/>
  <c r="C350" i="10"/>
  <c r="B350" i="10"/>
  <c r="A350" i="10"/>
  <c r="O349" i="10"/>
  <c r="N349" i="10"/>
  <c r="E349" i="10"/>
  <c r="D349" i="10"/>
  <c r="C349" i="10"/>
  <c r="B349" i="10"/>
  <c r="A349" i="10"/>
  <c r="O348" i="10"/>
  <c r="N348" i="10"/>
  <c r="E348" i="10"/>
  <c r="D348" i="10"/>
  <c r="C348" i="10"/>
  <c r="B348" i="10"/>
  <c r="A348" i="10"/>
  <c r="O347" i="10"/>
  <c r="N347" i="10"/>
  <c r="E347" i="10"/>
  <c r="D347" i="10"/>
  <c r="C347" i="10"/>
  <c r="B347" i="10"/>
  <c r="A347" i="10"/>
  <c r="O346" i="10"/>
  <c r="N346" i="10"/>
  <c r="E346" i="10"/>
  <c r="D346" i="10"/>
  <c r="C346" i="10"/>
  <c r="B346" i="10"/>
  <c r="A346" i="10"/>
  <c r="O345" i="10"/>
  <c r="N345" i="10"/>
  <c r="D345" i="10"/>
  <c r="C345" i="10"/>
  <c r="B345" i="10"/>
  <c r="A345" i="10"/>
  <c r="O344" i="10"/>
  <c r="N344" i="10"/>
  <c r="D344" i="10"/>
  <c r="C344" i="10"/>
  <c r="B344" i="10"/>
  <c r="A344" i="10"/>
  <c r="O343" i="10"/>
  <c r="N343" i="10"/>
  <c r="D343" i="10"/>
  <c r="C343" i="10"/>
  <c r="B343" i="10"/>
  <c r="A343" i="10"/>
  <c r="O342" i="10"/>
  <c r="N342" i="10"/>
  <c r="E342" i="10"/>
  <c r="D342" i="10"/>
  <c r="C342" i="10"/>
  <c r="B342" i="10"/>
  <c r="A342" i="10"/>
  <c r="O341" i="10"/>
  <c r="N341" i="10"/>
  <c r="E341" i="10"/>
  <c r="D341" i="10"/>
  <c r="C341" i="10"/>
  <c r="B341" i="10"/>
  <c r="A341" i="10"/>
  <c r="O340" i="10"/>
  <c r="N340" i="10"/>
  <c r="D340" i="10"/>
  <c r="C340" i="10"/>
  <c r="B340" i="10"/>
  <c r="A340" i="10"/>
  <c r="O339" i="10"/>
  <c r="N339" i="10"/>
  <c r="E339" i="10"/>
  <c r="D339" i="10"/>
  <c r="C339" i="10"/>
  <c r="B339" i="10"/>
  <c r="A339" i="10"/>
  <c r="O338" i="10"/>
  <c r="N338" i="10"/>
  <c r="E338" i="10"/>
  <c r="D338" i="10"/>
  <c r="C338" i="10"/>
  <c r="B338" i="10"/>
  <c r="A338" i="10"/>
  <c r="O337" i="10"/>
  <c r="N337" i="10"/>
  <c r="D337" i="10"/>
  <c r="C337" i="10"/>
  <c r="B337" i="10"/>
  <c r="A337" i="10"/>
  <c r="O336" i="10"/>
  <c r="N336" i="10"/>
  <c r="D336" i="10"/>
  <c r="C336" i="10"/>
  <c r="B336" i="10"/>
  <c r="A336" i="10"/>
  <c r="O335" i="10"/>
  <c r="N335" i="10"/>
  <c r="D335" i="10"/>
  <c r="C335" i="10"/>
  <c r="B335" i="10"/>
  <c r="A335" i="10"/>
  <c r="O334" i="10"/>
  <c r="N334" i="10"/>
  <c r="D334" i="10"/>
  <c r="C334" i="10"/>
  <c r="B334" i="10"/>
  <c r="A334" i="10"/>
  <c r="O333" i="10"/>
  <c r="N333" i="10"/>
  <c r="E333" i="10"/>
  <c r="D333" i="10"/>
  <c r="C333" i="10"/>
  <c r="B333" i="10"/>
  <c r="A333" i="10"/>
  <c r="O332" i="10"/>
  <c r="N332" i="10"/>
  <c r="E332" i="10"/>
  <c r="D332" i="10"/>
  <c r="C332" i="10"/>
  <c r="B332" i="10"/>
  <c r="A332" i="10"/>
  <c r="O331" i="10"/>
  <c r="N331" i="10"/>
  <c r="E331" i="10"/>
  <c r="D331" i="10"/>
  <c r="C331" i="10"/>
  <c r="B331" i="10"/>
  <c r="A331" i="10"/>
  <c r="O330" i="10"/>
  <c r="N330" i="10"/>
  <c r="D330" i="10"/>
  <c r="C330" i="10"/>
  <c r="B330" i="10"/>
  <c r="A330" i="10"/>
  <c r="O329" i="10"/>
  <c r="N329" i="10"/>
  <c r="D329" i="10"/>
  <c r="C329" i="10"/>
  <c r="B329" i="10"/>
  <c r="A329" i="10"/>
  <c r="O328" i="10"/>
  <c r="N328" i="10"/>
  <c r="D328" i="10"/>
  <c r="C328" i="10"/>
  <c r="B328" i="10"/>
  <c r="A328" i="10"/>
  <c r="O327" i="10"/>
  <c r="N327" i="10"/>
  <c r="E327" i="10"/>
  <c r="D327" i="10"/>
  <c r="C327" i="10"/>
  <c r="B327" i="10"/>
  <c r="A327" i="10"/>
  <c r="O326" i="10"/>
  <c r="N326" i="10"/>
  <c r="E326" i="10"/>
  <c r="D326" i="10"/>
  <c r="C326" i="10"/>
  <c r="B326" i="10"/>
  <c r="A326" i="10"/>
  <c r="O325" i="10"/>
  <c r="N325" i="10"/>
  <c r="D325" i="10"/>
  <c r="C325" i="10"/>
  <c r="B325" i="10"/>
  <c r="A325" i="10"/>
  <c r="O324" i="10"/>
  <c r="N324" i="10"/>
  <c r="D324" i="10"/>
  <c r="C324" i="10"/>
  <c r="B324" i="10"/>
  <c r="A324" i="10"/>
  <c r="O323" i="10"/>
  <c r="N323" i="10"/>
  <c r="D323" i="10"/>
  <c r="C323" i="10"/>
  <c r="B323" i="10"/>
  <c r="A323" i="10"/>
  <c r="O322" i="10"/>
  <c r="N322" i="10"/>
  <c r="D322" i="10"/>
  <c r="C322" i="10"/>
  <c r="B322" i="10"/>
  <c r="A322" i="10"/>
  <c r="O321" i="10"/>
  <c r="N321" i="10"/>
  <c r="D321" i="10"/>
  <c r="C321" i="10"/>
  <c r="B321" i="10"/>
  <c r="A321" i="10"/>
  <c r="O320" i="10"/>
  <c r="N320" i="10"/>
  <c r="D320" i="10"/>
  <c r="C320" i="10"/>
  <c r="B320" i="10"/>
  <c r="A320" i="10"/>
  <c r="O319" i="10"/>
  <c r="N319" i="10"/>
  <c r="E319" i="10"/>
  <c r="D319" i="10"/>
  <c r="C319" i="10"/>
  <c r="B319" i="10"/>
  <c r="A319" i="10"/>
  <c r="O318" i="10"/>
  <c r="N318" i="10"/>
  <c r="E318" i="10"/>
  <c r="D318" i="10"/>
  <c r="C318" i="10"/>
  <c r="B318" i="10"/>
  <c r="A318" i="10"/>
  <c r="O317" i="10"/>
  <c r="N317" i="10"/>
  <c r="E317" i="10"/>
  <c r="D317" i="10"/>
  <c r="C317" i="10"/>
  <c r="B317" i="10"/>
  <c r="A317" i="10"/>
  <c r="O316" i="10"/>
  <c r="N316" i="10"/>
  <c r="E316" i="10"/>
  <c r="D316" i="10"/>
  <c r="C316" i="10"/>
  <c r="B316" i="10"/>
  <c r="A316" i="10"/>
  <c r="O315" i="10"/>
  <c r="N315" i="10"/>
  <c r="E315" i="10"/>
  <c r="D315" i="10"/>
  <c r="C315" i="10"/>
  <c r="B315" i="10"/>
  <c r="A315" i="10"/>
  <c r="O314" i="10"/>
  <c r="N314" i="10"/>
  <c r="D314" i="10"/>
  <c r="C314" i="10"/>
  <c r="B314" i="10"/>
  <c r="A314" i="10"/>
  <c r="O313" i="10"/>
  <c r="N313" i="10"/>
  <c r="D313" i="10"/>
  <c r="C313" i="10"/>
  <c r="B313" i="10"/>
  <c r="A313" i="10"/>
  <c r="O312" i="10"/>
  <c r="N312" i="10"/>
  <c r="I312" i="10"/>
  <c r="U312" i="10" s="1"/>
  <c r="H312" i="10"/>
  <c r="G312" i="10"/>
  <c r="F312" i="10"/>
  <c r="E312" i="10"/>
  <c r="D312" i="10"/>
  <c r="C312" i="10"/>
  <c r="B312" i="10"/>
  <c r="A312" i="10"/>
  <c r="O311" i="10"/>
  <c r="N311" i="10"/>
  <c r="D311" i="10"/>
  <c r="C311" i="10"/>
  <c r="B311" i="10"/>
  <c r="A311" i="10"/>
  <c r="O310" i="10"/>
  <c r="N310" i="10"/>
  <c r="E310" i="10"/>
  <c r="D310" i="10"/>
  <c r="C310" i="10"/>
  <c r="B310" i="10"/>
  <c r="A310" i="10"/>
  <c r="O309" i="10"/>
  <c r="N309" i="10"/>
  <c r="E309" i="10"/>
  <c r="D309" i="10"/>
  <c r="C309" i="10"/>
  <c r="B309" i="10"/>
  <c r="A309" i="10"/>
  <c r="O308" i="10"/>
  <c r="N308" i="10"/>
  <c r="D308" i="10"/>
  <c r="C308" i="10"/>
  <c r="B308" i="10"/>
  <c r="A308" i="10"/>
  <c r="O307" i="10"/>
  <c r="N307" i="10"/>
  <c r="D307" i="10"/>
  <c r="C307" i="10"/>
  <c r="B307" i="10"/>
  <c r="A307" i="10"/>
  <c r="O306" i="10"/>
  <c r="N306" i="10"/>
  <c r="E306" i="10"/>
  <c r="D306" i="10"/>
  <c r="C306" i="10"/>
  <c r="B306" i="10"/>
  <c r="A306" i="10"/>
  <c r="O305" i="10"/>
  <c r="N305" i="10"/>
  <c r="D305" i="10"/>
  <c r="C305" i="10"/>
  <c r="B305" i="10"/>
  <c r="A305" i="10"/>
  <c r="O304" i="10"/>
  <c r="N304" i="10"/>
  <c r="D304" i="10"/>
  <c r="C304" i="10"/>
  <c r="B304" i="10"/>
  <c r="A304" i="10"/>
  <c r="O303" i="10"/>
  <c r="N303" i="10"/>
  <c r="D303" i="10"/>
  <c r="C303" i="10"/>
  <c r="B303" i="10"/>
  <c r="A303" i="10"/>
  <c r="O302" i="10"/>
  <c r="N302" i="10"/>
  <c r="E302" i="10"/>
  <c r="D302" i="10"/>
  <c r="C302" i="10"/>
  <c r="B302" i="10"/>
  <c r="A302" i="10"/>
  <c r="O301" i="10"/>
  <c r="N301" i="10"/>
  <c r="D301" i="10"/>
  <c r="C301" i="10"/>
  <c r="B301" i="10"/>
  <c r="A301" i="10"/>
  <c r="O300" i="10"/>
  <c r="N300" i="10"/>
  <c r="D300" i="10"/>
  <c r="C300" i="10"/>
  <c r="B300" i="10"/>
  <c r="A300" i="10"/>
  <c r="O299" i="10"/>
  <c r="N299" i="10"/>
  <c r="D299" i="10"/>
  <c r="C299" i="10"/>
  <c r="B299" i="10"/>
  <c r="A299" i="10"/>
  <c r="O298" i="10"/>
  <c r="N298" i="10"/>
  <c r="D298" i="10"/>
  <c r="C298" i="10"/>
  <c r="B298" i="10"/>
  <c r="A298" i="10"/>
  <c r="O297" i="10"/>
  <c r="N297" i="10"/>
  <c r="D297" i="10"/>
  <c r="C297" i="10"/>
  <c r="B297" i="10"/>
  <c r="A297" i="10"/>
  <c r="O296" i="10"/>
  <c r="N296" i="10"/>
  <c r="D296" i="10"/>
  <c r="C296" i="10"/>
  <c r="B296" i="10"/>
  <c r="A296" i="10"/>
  <c r="O295" i="10"/>
  <c r="N295" i="10"/>
  <c r="D295" i="10"/>
  <c r="C295" i="10"/>
  <c r="B295" i="10"/>
  <c r="A295" i="10"/>
  <c r="O294" i="10"/>
  <c r="N294" i="10"/>
  <c r="E294" i="10"/>
  <c r="D294" i="10"/>
  <c r="C294" i="10"/>
  <c r="B294" i="10"/>
  <c r="A294" i="10"/>
  <c r="O293" i="10"/>
  <c r="N293" i="10"/>
  <c r="I293" i="10"/>
  <c r="U293" i="10" s="1"/>
  <c r="H293" i="10"/>
  <c r="G293" i="10"/>
  <c r="F293" i="10"/>
  <c r="E293" i="10"/>
  <c r="D293" i="10"/>
  <c r="C293" i="10"/>
  <c r="B293" i="10"/>
  <c r="A293" i="10"/>
  <c r="O292" i="10"/>
  <c r="N292" i="10"/>
  <c r="D292" i="10"/>
  <c r="C292" i="10"/>
  <c r="B292" i="10"/>
  <c r="A292" i="10"/>
  <c r="O291" i="10"/>
  <c r="N291" i="10"/>
  <c r="D291" i="10"/>
  <c r="C291" i="10"/>
  <c r="B291" i="10"/>
  <c r="A291" i="10"/>
  <c r="O290" i="10"/>
  <c r="N290" i="10"/>
  <c r="D290" i="10"/>
  <c r="C290" i="10"/>
  <c r="B290" i="10"/>
  <c r="A290" i="10"/>
  <c r="O289" i="10"/>
  <c r="N289" i="10"/>
  <c r="E289" i="10"/>
  <c r="D289" i="10"/>
  <c r="C289" i="10"/>
  <c r="B289" i="10"/>
  <c r="A289" i="10"/>
  <c r="O288" i="10"/>
  <c r="N288" i="10"/>
  <c r="D288" i="10"/>
  <c r="C288" i="10"/>
  <c r="B288" i="10"/>
  <c r="A288" i="10"/>
  <c r="O287" i="10"/>
  <c r="N287" i="10"/>
  <c r="D287" i="10"/>
  <c r="C287" i="10"/>
  <c r="B287" i="10"/>
  <c r="A287" i="10"/>
  <c r="O286" i="10"/>
  <c r="N286" i="10"/>
  <c r="D286" i="10"/>
  <c r="C286" i="10"/>
  <c r="B286" i="10"/>
  <c r="A286" i="10"/>
  <c r="O285" i="10"/>
  <c r="N285" i="10"/>
  <c r="E285" i="10"/>
  <c r="D285" i="10"/>
  <c r="C285" i="10"/>
  <c r="B285" i="10"/>
  <c r="A285" i="10"/>
  <c r="O284" i="10"/>
  <c r="N284" i="10"/>
  <c r="D284" i="10"/>
  <c r="C284" i="10"/>
  <c r="B284" i="10"/>
  <c r="A284" i="10"/>
  <c r="O283" i="10"/>
  <c r="N283" i="10"/>
  <c r="D283" i="10"/>
  <c r="C283" i="10"/>
  <c r="B283" i="10"/>
  <c r="A283" i="10"/>
  <c r="O282" i="10"/>
  <c r="N282" i="10"/>
  <c r="E282" i="10"/>
  <c r="D282" i="10"/>
  <c r="C282" i="10"/>
  <c r="B282" i="10"/>
  <c r="A282" i="10"/>
  <c r="O281" i="10"/>
  <c r="N281" i="10"/>
  <c r="E281" i="10"/>
  <c r="D281" i="10"/>
  <c r="C281" i="10"/>
  <c r="B281" i="10"/>
  <c r="A281" i="10"/>
  <c r="O280" i="10"/>
  <c r="N280" i="10"/>
  <c r="D280" i="10"/>
  <c r="C280" i="10"/>
  <c r="B280" i="10"/>
  <c r="A280" i="10"/>
  <c r="O279" i="10"/>
  <c r="N279" i="10"/>
  <c r="D279" i="10"/>
  <c r="C279" i="10"/>
  <c r="B279" i="10"/>
  <c r="A279" i="10"/>
  <c r="O278" i="10"/>
  <c r="N278" i="10"/>
  <c r="D278" i="10"/>
  <c r="C278" i="10"/>
  <c r="B278" i="10"/>
  <c r="A278" i="10"/>
  <c r="O277" i="10"/>
  <c r="N277" i="10"/>
  <c r="D277" i="10"/>
  <c r="C277" i="10"/>
  <c r="B277" i="10"/>
  <c r="A277" i="10"/>
  <c r="O276" i="10"/>
  <c r="N276" i="10"/>
  <c r="D276" i="10"/>
  <c r="C276" i="10"/>
  <c r="B276" i="10"/>
  <c r="A276" i="10"/>
  <c r="O275" i="10"/>
  <c r="N275" i="10"/>
  <c r="D275" i="10"/>
  <c r="C275" i="10"/>
  <c r="B275" i="10"/>
  <c r="A275" i="10"/>
  <c r="O274" i="10"/>
  <c r="N274" i="10"/>
  <c r="E274" i="10"/>
  <c r="D274" i="10"/>
  <c r="C274" i="10"/>
  <c r="B274" i="10"/>
  <c r="A274" i="10"/>
  <c r="O273" i="10"/>
  <c r="N273" i="10"/>
  <c r="E273" i="10"/>
  <c r="D273" i="10"/>
  <c r="C273" i="10"/>
  <c r="B273" i="10"/>
  <c r="A273" i="10"/>
  <c r="O272" i="10"/>
  <c r="N272" i="10"/>
  <c r="D272" i="10"/>
  <c r="C272" i="10"/>
  <c r="B272" i="10"/>
  <c r="A272" i="10"/>
  <c r="O271" i="10"/>
  <c r="N271" i="10"/>
  <c r="D271" i="10"/>
  <c r="C271" i="10"/>
  <c r="B271" i="10"/>
  <c r="A271" i="10"/>
  <c r="O270" i="10"/>
  <c r="N270" i="10"/>
  <c r="D270" i="10"/>
  <c r="C270" i="10"/>
  <c r="B270" i="10"/>
  <c r="A270" i="10"/>
  <c r="O269" i="10"/>
  <c r="N269" i="10"/>
  <c r="E269" i="10"/>
  <c r="D269" i="10"/>
  <c r="C269" i="10"/>
  <c r="B269" i="10"/>
  <c r="A269" i="10"/>
  <c r="O268" i="10"/>
  <c r="N268" i="10"/>
  <c r="D268" i="10"/>
  <c r="C268" i="10"/>
  <c r="B268" i="10"/>
  <c r="A268" i="10"/>
  <c r="O267" i="10"/>
  <c r="N267" i="10"/>
  <c r="D267" i="10"/>
  <c r="C267" i="10"/>
  <c r="B267" i="10"/>
  <c r="A267" i="10"/>
  <c r="O266" i="10"/>
  <c r="N266" i="10"/>
  <c r="D266" i="10"/>
  <c r="C266" i="10"/>
  <c r="B266" i="10"/>
  <c r="A266" i="10"/>
  <c r="O265" i="10"/>
  <c r="N265" i="10"/>
  <c r="E265" i="10"/>
  <c r="D265" i="10"/>
  <c r="C265" i="10"/>
  <c r="B265" i="10"/>
  <c r="A265" i="10"/>
  <c r="O264" i="10"/>
  <c r="N264" i="10"/>
  <c r="E264" i="10"/>
  <c r="D264" i="10"/>
  <c r="C264" i="10"/>
  <c r="B264" i="10"/>
  <c r="A264" i="10"/>
  <c r="O263" i="10"/>
  <c r="N263" i="10"/>
  <c r="D263" i="10"/>
  <c r="C263" i="10"/>
  <c r="B263" i="10"/>
  <c r="A263" i="10"/>
  <c r="O262" i="10"/>
  <c r="N262" i="10"/>
  <c r="D262" i="10"/>
  <c r="C262" i="10"/>
  <c r="B262" i="10"/>
  <c r="A262" i="10"/>
  <c r="O261" i="10"/>
  <c r="N261" i="10"/>
  <c r="D261" i="10"/>
  <c r="C261" i="10"/>
  <c r="B261" i="10"/>
  <c r="A261" i="10"/>
  <c r="O260" i="10"/>
  <c r="N260" i="10"/>
  <c r="D260" i="10"/>
  <c r="C260" i="10"/>
  <c r="B260" i="10"/>
  <c r="A260" i="10"/>
  <c r="O259" i="10"/>
  <c r="N259" i="10"/>
  <c r="D259" i="10"/>
  <c r="C259" i="10"/>
  <c r="B259" i="10"/>
  <c r="A259" i="10"/>
  <c r="O258" i="10"/>
  <c r="N258" i="10"/>
  <c r="E258" i="10"/>
  <c r="D258" i="10"/>
  <c r="C258" i="10"/>
  <c r="B258" i="10"/>
  <c r="A258" i="10"/>
  <c r="O257" i="10"/>
  <c r="N257" i="10"/>
  <c r="E257" i="10"/>
  <c r="D257" i="10"/>
  <c r="C257" i="10"/>
  <c r="B257" i="10"/>
  <c r="A257" i="10"/>
  <c r="O256" i="10"/>
  <c r="N256" i="10"/>
  <c r="D256" i="10"/>
  <c r="C256" i="10"/>
  <c r="B256" i="10"/>
  <c r="A256" i="10"/>
  <c r="O255" i="10"/>
  <c r="N255" i="10"/>
  <c r="D255" i="10"/>
  <c r="C255" i="10"/>
  <c r="B255" i="10"/>
  <c r="A255" i="10"/>
  <c r="O254" i="10"/>
  <c r="N254" i="10"/>
  <c r="D254" i="10"/>
  <c r="C254" i="10"/>
  <c r="B254" i="10"/>
  <c r="A254" i="10"/>
  <c r="O253" i="10"/>
  <c r="N253" i="10"/>
  <c r="D253" i="10"/>
  <c r="C253" i="10"/>
  <c r="B253" i="10"/>
  <c r="A253" i="10"/>
  <c r="O252" i="10"/>
  <c r="N252" i="10"/>
  <c r="D252" i="10"/>
  <c r="C252" i="10"/>
  <c r="B252" i="10"/>
  <c r="A252" i="10"/>
  <c r="O251" i="10"/>
  <c r="N251" i="10"/>
  <c r="D251" i="10"/>
  <c r="C251" i="10"/>
  <c r="B251" i="10"/>
  <c r="A251" i="10"/>
  <c r="O250" i="10"/>
  <c r="N250" i="10"/>
  <c r="D250" i="10"/>
  <c r="C250" i="10"/>
  <c r="B250" i="10"/>
  <c r="A250" i="10"/>
  <c r="O249" i="10"/>
  <c r="N249" i="10"/>
  <c r="E249" i="10"/>
  <c r="D249" i="10"/>
  <c r="C249" i="10"/>
  <c r="B249" i="10"/>
  <c r="A249" i="10"/>
  <c r="O248" i="10"/>
  <c r="N248" i="10"/>
  <c r="E248" i="10"/>
  <c r="D248" i="10"/>
  <c r="C248" i="10"/>
  <c r="B248" i="10"/>
  <c r="A248" i="10"/>
  <c r="O247" i="10"/>
  <c r="N247" i="10"/>
  <c r="D247" i="10"/>
  <c r="C247" i="10"/>
  <c r="B247" i="10"/>
  <c r="A247" i="10"/>
  <c r="O246" i="10"/>
  <c r="N246" i="10"/>
  <c r="D246" i="10"/>
  <c r="C246" i="10"/>
  <c r="B246" i="10"/>
  <c r="A246" i="10"/>
  <c r="O245" i="10"/>
  <c r="N245" i="10"/>
  <c r="D245" i="10"/>
  <c r="C245" i="10"/>
  <c r="B245" i="10"/>
  <c r="A245" i="10"/>
  <c r="O244" i="10"/>
  <c r="N244" i="10"/>
  <c r="D244" i="10"/>
  <c r="C244" i="10"/>
  <c r="B244" i="10"/>
  <c r="A244" i="10"/>
  <c r="O243" i="10"/>
  <c r="N243" i="10"/>
  <c r="D243" i="10"/>
  <c r="C243" i="10"/>
  <c r="B243" i="10"/>
  <c r="A243" i="10"/>
  <c r="O242" i="10"/>
  <c r="N242" i="10"/>
  <c r="E242" i="10"/>
  <c r="D242" i="10"/>
  <c r="C242" i="10"/>
  <c r="B242" i="10"/>
  <c r="A242" i="10"/>
  <c r="O241" i="10"/>
  <c r="N241" i="10"/>
  <c r="E241" i="10"/>
  <c r="D241" i="10"/>
  <c r="C241" i="10"/>
  <c r="B241" i="10"/>
  <c r="A241" i="10"/>
  <c r="O240" i="10"/>
  <c r="N240" i="10"/>
  <c r="D240" i="10"/>
  <c r="C240" i="10"/>
  <c r="B240" i="10"/>
  <c r="A240" i="10"/>
  <c r="O239" i="10"/>
  <c r="N239" i="10"/>
  <c r="D239" i="10"/>
  <c r="C239" i="10"/>
  <c r="B239" i="10"/>
  <c r="A239" i="10"/>
  <c r="O238" i="10"/>
  <c r="N238" i="10"/>
  <c r="D238" i="10"/>
  <c r="C238" i="10"/>
  <c r="B238" i="10"/>
  <c r="A238" i="10"/>
  <c r="O237" i="10"/>
  <c r="N237" i="10"/>
  <c r="D237" i="10"/>
  <c r="C237" i="10"/>
  <c r="B237" i="10"/>
  <c r="A237" i="10"/>
  <c r="O236" i="10"/>
  <c r="N236" i="10"/>
  <c r="D236" i="10"/>
  <c r="C236" i="10"/>
  <c r="B236" i="10"/>
  <c r="A236" i="10"/>
  <c r="O235" i="10"/>
  <c r="N235" i="10"/>
  <c r="D235" i="10"/>
  <c r="C235" i="10"/>
  <c r="B235" i="10"/>
  <c r="A235" i="10"/>
  <c r="O234" i="10"/>
  <c r="N234" i="10"/>
  <c r="D234" i="10"/>
  <c r="C234" i="10"/>
  <c r="B234" i="10"/>
  <c r="A234" i="10"/>
  <c r="O233" i="10"/>
  <c r="N233" i="10"/>
  <c r="E233" i="10"/>
  <c r="D233" i="10"/>
  <c r="C233" i="10"/>
  <c r="B233" i="10"/>
  <c r="A233" i="10"/>
  <c r="O232" i="10"/>
  <c r="N232" i="10"/>
  <c r="D232" i="10"/>
  <c r="C232" i="10"/>
  <c r="B232" i="10"/>
  <c r="A232" i="10"/>
  <c r="O231" i="10"/>
  <c r="N231" i="10"/>
  <c r="D231" i="10"/>
  <c r="C231" i="10"/>
  <c r="B231" i="10"/>
  <c r="A231" i="10"/>
  <c r="O230" i="10"/>
  <c r="N230" i="10"/>
  <c r="D230" i="10"/>
  <c r="C230" i="10"/>
  <c r="B230" i="10"/>
  <c r="A230" i="10"/>
  <c r="O229" i="10"/>
  <c r="N229" i="10"/>
  <c r="E229" i="10"/>
  <c r="D229" i="10"/>
  <c r="C229" i="10"/>
  <c r="B229" i="10"/>
  <c r="A229" i="10"/>
  <c r="O228" i="10"/>
  <c r="N228" i="10"/>
  <c r="D228" i="10"/>
  <c r="C228" i="10"/>
  <c r="B228" i="10"/>
  <c r="A228" i="10"/>
  <c r="O227" i="10"/>
  <c r="N227" i="10"/>
  <c r="D227" i="10"/>
  <c r="C227" i="10"/>
  <c r="B227" i="10"/>
  <c r="A227" i="10"/>
  <c r="O226" i="10"/>
  <c r="N226" i="10"/>
  <c r="D226" i="10"/>
  <c r="C226" i="10"/>
  <c r="B226" i="10"/>
  <c r="A226" i="10"/>
  <c r="O225" i="10"/>
  <c r="N225" i="10"/>
  <c r="E225" i="10"/>
  <c r="D225" i="10"/>
  <c r="C225" i="10"/>
  <c r="B225" i="10"/>
  <c r="A225" i="10"/>
  <c r="O224" i="10"/>
  <c r="N224" i="10"/>
  <c r="D224" i="10"/>
  <c r="C224" i="10"/>
  <c r="B224" i="10"/>
  <c r="A224" i="10"/>
  <c r="O223" i="10"/>
  <c r="N223" i="10"/>
  <c r="D223" i="10"/>
  <c r="C223" i="10"/>
  <c r="B223" i="10"/>
  <c r="A223" i="10"/>
  <c r="O222" i="10"/>
  <c r="N222" i="10"/>
  <c r="D222" i="10"/>
  <c r="C222" i="10"/>
  <c r="B222" i="10"/>
  <c r="A222" i="10"/>
  <c r="O221" i="10"/>
  <c r="N221" i="10"/>
  <c r="D221" i="10"/>
  <c r="C221" i="10"/>
  <c r="B221" i="10"/>
  <c r="A221" i="10"/>
  <c r="O220" i="10"/>
  <c r="N220" i="10"/>
  <c r="D220" i="10"/>
  <c r="C220" i="10"/>
  <c r="B220" i="10"/>
  <c r="A220" i="10"/>
  <c r="O219" i="10"/>
  <c r="N219" i="10"/>
  <c r="D219" i="10"/>
  <c r="C219" i="10"/>
  <c r="B219" i="10"/>
  <c r="A219" i="10"/>
  <c r="O218" i="10"/>
  <c r="N218" i="10"/>
  <c r="E218" i="10"/>
  <c r="D218" i="10"/>
  <c r="C218" i="10"/>
  <c r="B218" i="10"/>
  <c r="A218" i="10"/>
  <c r="O217" i="10"/>
  <c r="N217" i="10"/>
  <c r="E217" i="10"/>
  <c r="D217" i="10"/>
  <c r="C217" i="10"/>
  <c r="B217" i="10"/>
  <c r="A217" i="10"/>
  <c r="O216" i="10"/>
  <c r="N216" i="10"/>
  <c r="D216" i="10"/>
  <c r="C216" i="10"/>
  <c r="B216" i="10"/>
  <c r="A216" i="10"/>
  <c r="O215" i="10"/>
  <c r="N215" i="10"/>
  <c r="D215" i="10"/>
  <c r="C215" i="10"/>
  <c r="B215" i="10"/>
  <c r="A215" i="10"/>
  <c r="O214" i="10"/>
  <c r="N214" i="10"/>
  <c r="D214" i="10"/>
  <c r="C214" i="10"/>
  <c r="B214" i="10"/>
  <c r="A214" i="10"/>
  <c r="O213" i="10"/>
  <c r="N213" i="10"/>
  <c r="E213" i="10"/>
  <c r="D213" i="10"/>
  <c r="C213" i="10"/>
  <c r="B213" i="10"/>
  <c r="A213" i="10"/>
  <c r="O212" i="10"/>
  <c r="N212" i="10"/>
  <c r="D212" i="10"/>
  <c r="C212" i="10"/>
  <c r="B212" i="10"/>
  <c r="A212" i="10"/>
  <c r="O211" i="10"/>
  <c r="N211" i="10"/>
  <c r="D211" i="10"/>
  <c r="C211" i="10"/>
  <c r="B211" i="10"/>
  <c r="A211" i="10"/>
  <c r="O210" i="10"/>
  <c r="N210" i="10"/>
  <c r="E210" i="10"/>
  <c r="D210" i="10"/>
  <c r="C210" i="10"/>
  <c r="B210" i="10"/>
  <c r="A210" i="10"/>
  <c r="O209" i="10"/>
  <c r="N209" i="10"/>
  <c r="E209" i="10"/>
  <c r="D209" i="10"/>
  <c r="C209" i="10"/>
  <c r="B209" i="10"/>
  <c r="A209" i="10"/>
  <c r="O208" i="10"/>
  <c r="N208" i="10"/>
  <c r="D208" i="10"/>
  <c r="C208" i="10"/>
  <c r="B208" i="10"/>
  <c r="A208" i="10"/>
  <c r="O207" i="10"/>
  <c r="N207" i="10"/>
  <c r="D207" i="10"/>
  <c r="C207" i="10"/>
  <c r="B207" i="10"/>
  <c r="A207" i="10"/>
  <c r="O206" i="10"/>
  <c r="N206" i="10"/>
  <c r="D206" i="10"/>
  <c r="C206" i="10"/>
  <c r="B206" i="10"/>
  <c r="A206" i="10"/>
  <c r="O205" i="10"/>
  <c r="N205" i="10"/>
  <c r="E205" i="10"/>
  <c r="D205" i="10"/>
  <c r="C205" i="10"/>
  <c r="B205" i="10"/>
  <c r="A205" i="10"/>
  <c r="O204" i="10"/>
  <c r="N204" i="10"/>
  <c r="D204" i="10"/>
  <c r="C204" i="10"/>
  <c r="B204" i="10"/>
  <c r="A204" i="10"/>
  <c r="O203" i="10"/>
  <c r="N203" i="10"/>
  <c r="E203" i="10"/>
  <c r="D203" i="10"/>
  <c r="C203" i="10"/>
  <c r="B203" i="10"/>
  <c r="A203" i="10"/>
  <c r="O202" i="10"/>
  <c r="N202" i="10"/>
  <c r="E202" i="10"/>
  <c r="D202" i="10"/>
  <c r="C202" i="10"/>
  <c r="B202" i="10"/>
  <c r="A202" i="10"/>
  <c r="O201" i="10"/>
  <c r="N201" i="10"/>
  <c r="E201" i="10"/>
  <c r="D201" i="10"/>
  <c r="C201" i="10"/>
  <c r="B201" i="10"/>
  <c r="A201" i="10"/>
  <c r="O200" i="10"/>
  <c r="N200" i="10"/>
  <c r="D200" i="10"/>
  <c r="C200" i="10"/>
  <c r="B200" i="10"/>
  <c r="A200" i="10"/>
  <c r="O199" i="10"/>
  <c r="N199" i="10"/>
  <c r="D199" i="10"/>
  <c r="C199" i="10"/>
  <c r="B199" i="10"/>
  <c r="A199" i="10"/>
  <c r="O198" i="10"/>
  <c r="N198" i="10"/>
  <c r="D198" i="10"/>
  <c r="C198" i="10"/>
  <c r="B198" i="10"/>
  <c r="A198" i="10"/>
  <c r="O197" i="10"/>
  <c r="N197" i="10"/>
  <c r="D197" i="10"/>
  <c r="C197" i="10"/>
  <c r="B197" i="10"/>
  <c r="A197" i="10"/>
  <c r="O196" i="10"/>
  <c r="N196" i="10"/>
  <c r="D196" i="10"/>
  <c r="C196" i="10"/>
  <c r="B196" i="10"/>
  <c r="A196" i="10"/>
  <c r="O195" i="10"/>
  <c r="N195" i="10"/>
  <c r="D195" i="10"/>
  <c r="C195" i="10"/>
  <c r="B195" i="10"/>
  <c r="A195" i="10"/>
  <c r="O194" i="10"/>
  <c r="N194" i="10"/>
  <c r="E194" i="10"/>
  <c r="D194" i="10"/>
  <c r="C194" i="10"/>
  <c r="B194" i="10"/>
  <c r="A194" i="10"/>
  <c r="O193" i="10"/>
  <c r="N193" i="10"/>
  <c r="E193" i="10"/>
  <c r="D193" i="10"/>
  <c r="C193" i="10"/>
  <c r="B193" i="10"/>
  <c r="A193" i="10"/>
  <c r="O192" i="10"/>
  <c r="N192" i="10"/>
  <c r="D192" i="10"/>
  <c r="C192" i="10"/>
  <c r="B192" i="10"/>
  <c r="A192" i="10"/>
  <c r="O191" i="10"/>
  <c r="N191" i="10"/>
  <c r="D191" i="10"/>
  <c r="C191" i="10"/>
  <c r="B191" i="10"/>
  <c r="A191" i="10"/>
  <c r="O190" i="10"/>
  <c r="N190" i="10"/>
  <c r="D190" i="10"/>
  <c r="C190" i="10"/>
  <c r="B190" i="10"/>
  <c r="A190" i="10"/>
  <c r="O189" i="10"/>
  <c r="N189" i="10"/>
  <c r="E189" i="10"/>
  <c r="D189" i="10"/>
  <c r="C189" i="10"/>
  <c r="B189" i="10"/>
  <c r="A189" i="10"/>
  <c r="O188" i="10"/>
  <c r="N188" i="10"/>
  <c r="D188" i="10"/>
  <c r="C188" i="10"/>
  <c r="B188" i="10"/>
  <c r="A188" i="10"/>
  <c r="O187" i="10"/>
  <c r="N187" i="10"/>
  <c r="D187" i="10"/>
  <c r="C187" i="10"/>
  <c r="B187" i="10"/>
  <c r="A187" i="10"/>
  <c r="O186" i="10"/>
  <c r="N186" i="10"/>
  <c r="E186" i="10"/>
  <c r="D186" i="10"/>
  <c r="C186" i="10"/>
  <c r="B186" i="10"/>
  <c r="A186" i="10"/>
  <c r="O185" i="10"/>
  <c r="N185" i="10"/>
  <c r="E185" i="10"/>
  <c r="D185" i="10"/>
  <c r="C185" i="10"/>
  <c r="B185" i="10"/>
  <c r="A185" i="10"/>
  <c r="O184" i="10"/>
  <c r="N184" i="10"/>
  <c r="D184" i="10"/>
  <c r="C184" i="10"/>
  <c r="B184" i="10"/>
  <c r="A184" i="10"/>
  <c r="O183" i="10"/>
  <c r="N183" i="10"/>
  <c r="D183" i="10"/>
  <c r="C183" i="10"/>
  <c r="B183" i="10"/>
  <c r="A183" i="10"/>
  <c r="O182" i="10"/>
  <c r="N182" i="10"/>
  <c r="D182" i="10"/>
  <c r="C182" i="10"/>
  <c r="B182" i="10"/>
  <c r="A182" i="10"/>
  <c r="O181" i="10"/>
  <c r="N181" i="10"/>
  <c r="D181" i="10"/>
  <c r="C181" i="10"/>
  <c r="B181" i="10"/>
  <c r="A181" i="10"/>
  <c r="O180" i="10"/>
  <c r="N180" i="10"/>
  <c r="D180" i="10"/>
  <c r="C180" i="10"/>
  <c r="B180" i="10"/>
  <c r="A180" i="10"/>
  <c r="O179" i="10"/>
  <c r="N179" i="10"/>
  <c r="D179" i="10"/>
  <c r="C179" i="10"/>
  <c r="B179" i="10"/>
  <c r="A179" i="10"/>
  <c r="O178" i="10"/>
  <c r="N178" i="10"/>
  <c r="E178" i="10"/>
  <c r="D178" i="10"/>
  <c r="C178" i="10"/>
  <c r="B178" i="10"/>
  <c r="A178" i="10"/>
  <c r="O177" i="10"/>
  <c r="N177" i="10"/>
  <c r="E177" i="10"/>
  <c r="D177" i="10"/>
  <c r="C177" i="10"/>
  <c r="B177" i="10"/>
  <c r="A177" i="10"/>
  <c r="O176" i="10"/>
  <c r="N176" i="10"/>
  <c r="D176" i="10"/>
  <c r="C176" i="10"/>
  <c r="B176" i="10"/>
  <c r="A176" i="10"/>
  <c r="O175" i="10"/>
  <c r="N175" i="10"/>
  <c r="D175" i="10"/>
  <c r="C175" i="10"/>
  <c r="B175" i="10"/>
  <c r="A175" i="10"/>
  <c r="O174" i="10"/>
  <c r="N174" i="10"/>
  <c r="D174" i="10"/>
  <c r="C174" i="10"/>
  <c r="B174" i="10"/>
  <c r="A174" i="10"/>
  <c r="O173" i="10"/>
  <c r="N173" i="10"/>
  <c r="D173" i="10"/>
  <c r="C173" i="10"/>
  <c r="B173" i="10"/>
  <c r="A173" i="10"/>
  <c r="O172" i="10"/>
  <c r="N172" i="10"/>
  <c r="D172" i="10"/>
  <c r="C172" i="10"/>
  <c r="B172" i="10"/>
  <c r="A172" i="10"/>
  <c r="O171" i="10"/>
  <c r="N171" i="10"/>
  <c r="D171" i="10"/>
  <c r="C171" i="10"/>
  <c r="B171" i="10"/>
  <c r="A171" i="10"/>
  <c r="O170" i="10"/>
  <c r="N170" i="10"/>
  <c r="E170" i="10"/>
  <c r="D170" i="10"/>
  <c r="C170" i="10"/>
  <c r="B170" i="10"/>
  <c r="A170" i="10"/>
  <c r="O169" i="10"/>
  <c r="N169" i="10"/>
  <c r="E169" i="10"/>
  <c r="D169" i="10"/>
  <c r="C169" i="10"/>
  <c r="B169" i="10"/>
  <c r="A169" i="10"/>
  <c r="O168" i="10"/>
  <c r="N168" i="10"/>
  <c r="D168" i="10"/>
  <c r="C168" i="10"/>
  <c r="B168" i="10"/>
  <c r="A168" i="10"/>
  <c r="O167" i="10"/>
  <c r="N167" i="10"/>
  <c r="D167" i="10"/>
  <c r="C167" i="10"/>
  <c r="B167" i="10"/>
  <c r="A167" i="10"/>
  <c r="O166" i="10"/>
  <c r="N166" i="10"/>
  <c r="D166" i="10"/>
  <c r="C166" i="10"/>
  <c r="B166" i="10"/>
  <c r="A166" i="10"/>
  <c r="O165" i="10"/>
  <c r="N165" i="10"/>
  <c r="E165" i="10"/>
  <c r="D165" i="10"/>
  <c r="C165" i="10"/>
  <c r="B165" i="10"/>
  <c r="A165" i="10"/>
  <c r="O164" i="10"/>
  <c r="N164" i="10"/>
  <c r="D164" i="10"/>
  <c r="C164" i="10"/>
  <c r="B164" i="10"/>
  <c r="A164" i="10"/>
  <c r="O163" i="10"/>
  <c r="N163" i="10"/>
  <c r="D163" i="10"/>
  <c r="C163" i="10"/>
  <c r="B163" i="10"/>
  <c r="A163" i="10"/>
  <c r="O162" i="10"/>
  <c r="N162" i="10"/>
  <c r="E162" i="10"/>
  <c r="D162" i="10"/>
  <c r="C162" i="10"/>
  <c r="B162" i="10"/>
  <c r="A162" i="10"/>
  <c r="O161" i="10"/>
  <c r="N161" i="10"/>
  <c r="E161" i="10"/>
  <c r="D161" i="10"/>
  <c r="C161" i="10"/>
  <c r="B161" i="10"/>
  <c r="A161" i="10"/>
  <c r="O160" i="10"/>
  <c r="N160" i="10"/>
  <c r="D160" i="10"/>
  <c r="C160" i="10"/>
  <c r="B160" i="10"/>
  <c r="A160" i="10"/>
  <c r="O159" i="10"/>
  <c r="N159" i="10"/>
  <c r="D159" i="10"/>
  <c r="C159" i="10"/>
  <c r="B159" i="10"/>
  <c r="A159" i="10"/>
  <c r="O158" i="10"/>
  <c r="N158" i="10"/>
  <c r="D158" i="10"/>
  <c r="C158" i="10"/>
  <c r="B158" i="10"/>
  <c r="A158" i="10"/>
  <c r="O157" i="10"/>
  <c r="N157" i="10"/>
  <c r="E157" i="10"/>
  <c r="D157" i="10"/>
  <c r="C157" i="10"/>
  <c r="B157" i="10"/>
  <c r="A157" i="10"/>
  <c r="O156" i="10"/>
  <c r="N156" i="10"/>
  <c r="D156" i="10"/>
  <c r="C156" i="10"/>
  <c r="B156" i="10"/>
  <c r="A156" i="10"/>
  <c r="O155" i="10"/>
  <c r="N155" i="10"/>
  <c r="D155" i="10"/>
  <c r="C155" i="10"/>
  <c r="B155" i="10"/>
  <c r="A155" i="10"/>
  <c r="O154" i="10"/>
  <c r="N154" i="10"/>
  <c r="D154" i="10"/>
  <c r="C154" i="10"/>
  <c r="B154" i="10"/>
  <c r="A154" i="10"/>
  <c r="O153" i="10"/>
  <c r="N153" i="10"/>
  <c r="D153" i="10"/>
  <c r="C153" i="10"/>
  <c r="B153" i="10"/>
  <c r="A153" i="10"/>
  <c r="O152" i="10"/>
  <c r="N152" i="10"/>
  <c r="D152" i="10"/>
  <c r="C152" i="10"/>
  <c r="B152" i="10"/>
  <c r="A152" i="10"/>
  <c r="O151" i="10"/>
  <c r="N151" i="10"/>
  <c r="D151" i="10"/>
  <c r="C151" i="10"/>
  <c r="B151" i="10"/>
  <c r="A151" i="10"/>
  <c r="O150" i="10"/>
  <c r="N150" i="10"/>
  <c r="D150" i="10"/>
  <c r="C150" i="10"/>
  <c r="B150" i="10"/>
  <c r="A150" i="10"/>
  <c r="O149" i="10"/>
  <c r="N149" i="10"/>
  <c r="E149" i="10"/>
  <c r="D149" i="10"/>
  <c r="C149" i="10"/>
  <c r="B149" i="10"/>
  <c r="A149" i="10"/>
  <c r="O148" i="10"/>
  <c r="N148" i="10"/>
  <c r="D148" i="10"/>
  <c r="C148" i="10"/>
  <c r="B148" i="10"/>
  <c r="A148" i="10"/>
  <c r="O147" i="10"/>
  <c r="N147" i="10"/>
  <c r="D147" i="10"/>
  <c r="C147" i="10"/>
  <c r="B147" i="10"/>
  <c r="A147" i="10"/>
  <c r="O146" i="10"/>
  <c r="N146" i="10"/>
  <c r="E146" i="10"/>
  <c r="D146" i="10"/>
  <c r="C146" i="10"/>
  <c r="B146" i="10"/>
  <c r="A146" i="10"/>
  <c r="O145" i="10"/>
  <c r="N145" i="10"/>
  <c r="E145" i="10"/>
  <c r="D145" i="10"/>
  <c r="C145" i="10"/>
  <c r="B145" i="10"/>
  <c r="A145" i="10"/>
  <c r="O144" i="10"/>
  <c r="N144" i="10"/>
  <c r="D144" i="10"/>
  <c r="C144" i="10"/>
  <c r="B144" i="10"/>
  <c r="A144" i="10"/>
  <c r="O143" i="10"/>
  <c r="N143" i="10"/>
  <c r="D143" i="10"/>
  <c r="C143" i="10"/>
  <c r="B143" i="10"/>
  <c r="A143" i="10"/>
  <c r="O142" i="10"/>
  <c r="N142" i="10"/>
  <c r="D142" i="10"/>
  <c r="C142" i="10"/>
  <c r="B142" i="10"/>
  <c r="A142" i="10"/>
  <c r="O141" i="10"/>
  <c r="N141" i="10"/>
  <c r="E141" i="10"/>
  <c r="D141" i="10"/>
  <c r="C141" i="10"/>
  <c r="B141" i="10"/>
  <c r="A141" i="10"/>
  <c r="O140" i="10"/>
  <c r="N140" i="10"/>
  <c r="D140" i="10"/>
  <c r="C140" i="10"/>
  <c r="B140" i="10"/>
  <c r="A140" i="10"/>
  <c r="O139" i="10"/>
  <c r="N139" i="10"/>
  <c r="D139" i="10"/>
  <c r="C139" i="10"/>
  <c r="B139" i="10"/>
  <c r="A139" i="10"/>
  <c r="O138" i="10"/>
  <c r="N138" i="10"/>
  <c r="E138" i="10"/>
  <c r="D138" i="10"/>
  <c r="C138" i="10"/>
  <c r="B138" i="10"/>
  <c r="A138" i="10"/>
  <c r="O137" i="10"/>
  <c r="N137" i="10"/>
  <c r="E137" i="10"/>
  <c r="D137" i="10"/>
  <c r="C137" i="10"/>
  <c r="B137" i="10"/>
  <c r="A137" i="10"/>
  <c r="O136" i="10"/>
  <c r="N136" i="10"/>
  <c r="D136" i="10"/>
  <c r="C136" i="10"/>
  <c r="B136" i="10"/>
  <c r="A136" i="10"/>
  <c r="O135" i="10"/>
  <c r="N135" i="10"/>
  <c r="D135" i="10"/>
  <c r="C135" i="10"/>
  <c r="B135" i="10"/>
  <c r="A135" i="10"/>
  <c r="O134" i="10"/>
  <c r="N134" i="10"/>
  <c r="D134" i="10"/>
  <c r="C134" i="10"/>
  <c r="B134" i="10"/>
  <c r="A134" i="10"/>
  <c r="O133" i="10"/>
  <c r="N133" i="10"/>
  <c r="E133" i="10"/>
  <c r="D133" i="10"/>
  <c r="C133" i="10"/>
  <c r="B133" i="10"/>
  <c r="A133" i="10"/>
  <c r="O132" i="10"/>
  <c r="N132" i="10"/>
  <c r="E132" i="10"/>
  <c r="D132" i="10"/>
  <c r="C132" i="10"/>
  <c r="B132" i="10"/>
  <c r="A132" i="10"/>
  <c r="O131" i="10"/>
  <c r="N131" i="10"/>
  <c r="D131" i="10"/>
  <c r="C131" i="10"/>
  <c r="B131" i="10"/>
  <c r="A131" i="10"/>
  <c r="O130" i="10"/>
  <c r="N130" i="10"/>
  <c r="E130" i="10"/>
  <c r="D130" i="10"/>
  <c r="C130" i="10"/>
  <c r="B130" i="10"/>
  <c r="A130" i="10"/>
  <c r="O129" i="10"/>
  <c r="N129" i="10"/>
  <c r="E129" i="10"/>
  <c r="D129" i="10"/>
  <c r="C129" i="10"/>
  <c r="B129" i="10"/>
  <c r="A129" i="10"/>
  <c r="O128" i="10"/>
  <c r="N128" i="10"/>
  <c r="D128" i="10"/>
  <c r="C128" i="10"/>
  <c r="B128" i="10"/>
  <c r="A128" i="10"/>
  <c r="O127" i="10"/>
  <c r="N127" i="10"/>
  <c r="D127" i="10"/>
  <c r="C127" i="10"/>
  <c r="B127" i="10"/>
  <c r="A127" i="10"/>
  <c r="O126" i="10"/>
  <c r="N126" i="10"/>
  <c r="D126" i="10"/>
  <c r="C126" i="10"/>
  <c r="B126" i="10"/>
  <c r="A126" i="10"/>
  <c r="O125" i="10"/>
  <c r="N125" i="10"/>
  <c r="E125" i="10"/>
  <c r="D125" i="10"/>
  <c r="C125" i="10"/>
  <c r="B125" i="10"/>
  <c r="A125" i="10"/>
  <c r="O124" i="10"/>
  <c r="N124" i="10"/>
  <c r="D124" i="10"/>
  <c r="C124" i="10"/>
  <c r="B124" i="10"/>
  <c r="A124" i="10"/>
  <c r="O123" i="10"/>
  <c r="N123" i="10"/>
  <c r="D123" i="10"/>
  <c r="C123" i="10"/>
  <c r="B123" i="10"/>
  <c r="A123" i="10"/>
  <c r="O122" i="10"/>
  <c r="N122" i="10"/>
  <c r="E122" i="10"/>
  <c r="D122" i="10"/>
  <c r="C122" i="10"/>
  <c r="B122" i="10"/>
  <c r="A122" i="10"/>
  <c r="O121" i="10"/>
  <c r="N121" i="10"/>
  <c r="E121" i="10"/>
  <c r="D121" i="10"/>
  <c r="C121" i="10"/>
  <c r="B121" i="10"/>
  <c r="A121" i="10"/>
  <c r="O120" i="10"/>
  <c r="N120" i="10"/>
  <c r="D120" i="10"/>
  <c r="C120" i="10"/>
  <c r="B120" i="10"/>
  <c r="A120" i="10"/>
  <c r="O119" i="10"/>
  <c r="N119" i="10"/>
  <c r="D119" i="10"/>
  <c r="C119" i="10"/>
  <c r="B119" i="10"/>
  <c r="A119" i="10"/>
  <c r="O118" i="10"/>
  <c r="N118" i="10"/>
  <c r="D118" i="10"/>
  <c r="C118" i="10"/>
  <c r="B118" i="10"/>
  <c r="A118" i="10"/>
  <c r="O117" i="10"/>
  <c r="N117" i="10"/>
  <c r="E117" i="10"/>
  <c r="D117" i="10"/>
  <c r="C117" i="10"/>
  <c r="B117" i="10"/>
  <c r="A117" i="10"/>
  <c r="O116" i="10"/>
  <c r="N116" i="10"/>
  <c r="D116" i="10"/>
  <c r="C116" i="10"/>
  <c r="B116" i="10"/>
  <c r="A116" i="10"/>
  <c r="O115" i="10"/>
  <c r="N115" i="10"/>
  <c r="D115" i="10"/>
  <c r="C115" i="10"/>
  <c r="B115" i="10"/>
  <c r="A115" i="10"/>
  <c r="O114" i="10"/>
  <c r="N114" i="10"/>
  <c r="E114" i="10"/>
  <c r="D114" i="10"/>
  <c r="C114" i="10"/>
  <c r="B114" i="10"/>
  <c r="A114" i="10"/>
  <c r="O113" i="10"/>
  <c r="N113" i="10"/>
  <c r="E113" i="10"/>
  <c r="D113" i="10"/>
  <c r="C113" i="10"/>
  <c r="B113" i="10"/>
  <c r="A113" i="10"/>
  <c r="O112" i="10"/>
  <c r="N112" i="10"/>
  <c r="D112" i="10"/>
  <c r="C112" i="10"/>
  <c r="B112" i="10"/>
  <c r="A112" i="10"/>
  <c r="O111" i="10"/>
  <c r="N111" i="10"/>
  <c r="D111" i="10"/>
  <c r="C111" i="10"/>
  <c r="B111" i="10"/>
  <c r="A111" i="10"/>
  <c r="O110" i="10"/>
  <c r="N110" i="10"/>
  <c r="D110" i="10"/>
  <c r="C110" i="10"/>
  <c r="B110" i="10"/>
  <c r="A110" i="10"/>
  <c r="O109" i="10"/>
  <c r="N109" i="10"/>
  <c r="E109" i="10"/>
  <c r="D109" i="10"/>
  <c r="C109" i="10"/>
  <c r="B109" i="10"/>
  <c r="A109" i="10"/>
  <c r="O108" i="10"/>
  <c r="N108" i="10"/>
  <c r="D108" i="10"/>
  <c r="C108" i="10"/>
  <c r="B108" i="10"/>
  <c r="A108" i="10"/>
  <c r="O107" i="10"/>
  <c r="N107" i="10"/>
  <c r="D107" i="10"/>
  <c r="C107" i="10"/>
  <c r="B107" i="10"/>
  <c r="A107" i="10"/>
  <c r="O106" i="10"/>
  <c r="N106" i="10"/>
  <c r="E106" i="10"/>
  <c r="D106" i="10"/>
  <c r="C106" i="10"/>
  <c r="B106" i="10"/>
  <c r="A106" i="10"/>
  <c r="O105" i="10"/>
  <c r="N105" i="10"/>
  <c r="E105" i="10"/>
  <c r="D105" i="10"/>
  <c r="C105" i="10"/>
  <c r="B105" i="10"/>
  <c r="A105" i="10"/>
  <c r="O104" i="10"/>
  <c r="N104" i="10"/>
  <c r="D104" i="10"/>
  <c r="C104" i="10"/>
  <c r="B104" i="10"/>
  <c r="A104" i="10"/>
  <c r="O103" i="10"/>
  <c r="N103" i="10"/>
  <c r="D103" i="10"/>
  <c r="C103" i="10"/>
  <c r="B103" i="10"/>
  <c r="A103" i="10"/>
  <c r="O102" i="10"/>
  <c r="N102" i="10"/>
  <c r="D102" i="10"/>
  <c r="C102" i="10"/>
  <c r="B102" i="10"/>
  <c r="A102" i="10"/>
  <c r="O101" i="10"/>
  <c r="N101" i="10"/>
  <c r="E101" i="10"/>
  <c r="D101" i="10"/>
  <c r="C101" i="10"/>
  <c r="B101" i="10"/>
  <c r="A101" i="10"/>
  <c r="O100" i="10"/>
  <c r="N100" i="10"/>
  <c r="D100" i="10"/>
  <c r="C100" i="10"/>
  <c r="B100" i="10"/>
  <c r="A100" i="10"/>
  <c r="O99" i="10"/>
  <c r="N99" i="10"/>
  <c r="D99" i="10"/>
  <c r="C99" i="10"/>
  <c r="B99" i="10"/>
  <c r="A99" i="10"/>
  <c r="O98" i="10"/>
  <c r="N98" i="10"/>
  <c r="E98" i="10"/>
  <c r="D98" i="10"/>
  <c r="C98" i="10"/>
  <c r="B98" i="10"/>
  <c r="A98" i="10"/>
  <c r="O97" i="10"/>
  <c r="N97" i="10"/>
  <c r="E97" i="10"/>
  <c r="D97" i="10"/>
  <c r="C97" i="10"/>
  <c r="B97" i="10"/>
  <c r="A97" i="10"/>
  <c r="O96" i="10"/>
  <c r="N96" i="10"/>
  <c r="D96" i="10"/>
  <c r="C96" i="10"/>
  <c r="B96" i="10"/>
  <c r="A96" i="10"/>
  <c r="O95" i="10"/>
  <c r="N95" i="10"/>
  <c r="D95" i="10"/>
  <c r="C95" i="10"/>
  <c r="B95" i="10"/>
  <c r="A95" i="10"/>
  <c r="O94" i="10"/>
  <c r="N94" i="10"/>
  <c r="D94" i="10"/>
  <c r="C94" i="10"/>
  <c r="B94" i="10"/>
  <c r="A94" i="10"/>
  <c r="O93" i="10"/>
  <c r="N93" i="10"/>
  <c r="D93" i="10"/>
  <c r="C93" i="10"/>
  <c r="B93" i="10"/>
  <c r="A93" i="10"/>
  <c r="O92" i="10"/>
  <c r="N92" i="10"/>
  <c r="D92" i="10"/>
  <c r="C92" i="10"/>
  <c r="B92" i="10"/>
  <c r="A92" i="10"/>
  <c r="O91" i="10"/>
  <c r="N91" i="10"/>
  <c r="E91" i="10"/>
  <c r="D91" i="10"/>
  <c r="C91" i="10"/>
  <c r="B91" i="10"/>
  <c r="A91" i="10"/>
  <c r="O90" i="10"/>
  <c r="N90" i="10"/>
  <c r="E90" i="10"/>
  <c r="D90" i="10"/>
  <c r="C90" i="10"/>
  <c r="B90" i="10"/>
  <c r="A90" i="10"/>
  <c r="O89" i="10"/>
  <c r="N89" i="10"/>
  <c r="E89" i="10"/>
  <c r="D89" i="10"/>
  <c r="C89" i="10"/>
  <c r="B89" i="10"/>
  <c r="A89" i="10"/>
  <c r="O88" i="10"/>
  <c r="N88" i="10"/>
  <c r="D88" i="10"/>
  <c r="C88" i="10"/>
  <c r="B88" i="10"/>
  <c r="A88" i="10"/>
  <c r="O87" i="10"/>
  <c r="N87" i="10"/>
  <c r="D87" i="10"/>
  <c r="C87" i="10"/>
  <c r="B87" i="10"/>
  <c r="A87" i="10"/>
  <c r="O86" i="10"/>
  <c r="N86" i="10"/>
  <c r="D86" i="10"/>
  <c r="C86" i="10"/>
  <c r="B86" i="10"/>
  <c r="A86" i="10"/>
  <c r="O85" i="10"/>
  <c r="N85" i="10"/>
  <c r="D85" i="10"/>
  <c r="C85" i="10"/>
  <c r="B85" i="10"/>
  <c r="A85" i="10"/>
  <c r="O84" i="10"/>
  <c r="N84" i="10"/>
  <c r="D84" i="10"/>
  <c r="C84" i="10"/>
  <c r="B84" i="10"/>
  <c r="A84" i="10"/>
  <c r="O83" i="10"/>
  <c r="N83" i="10"/>
  <c r="D83" i="10"/>
  <c r="C83" i="10"/>
  <c r="B83" i="10"/>
  <c r="A83" i="10"/>
  <c r="O82" i="10"/>
  <c r="N82" i="10"/>
  <c r="E82" i="10"/>
  <c r="D82" i="10"/>
  <c r="C82" i="10"/>
  <c r="B82" i="10"/>
  <c r="A82" i="10"/>
  <c r="O81" i="10"/>
  <c r="N81" i="10"/>
  <c r="E81" i="10"/>
  <c r="D81" i="10"/>
  <c r="C81" i="10"/>
  <c r="B81" i="10"/>
  <c r="A81" i="10"/>
  <c r="O80" i="10"/>
  <c r="N80" i="10"/>
  <c r="D80" i="10"/>
  <c r="C80" i="10"/>
  <c r="B80" i="10"/>
  <c r="A80" i="10"/>
  <c r="O79" i="10"/>
  <c r="N79" i="10"/>
  <c r="D79" i="10"/>
  <c r="C79" i="10"/>
  <c r="B79" i="10"/>
  <c r="A79" i="10"/>
  <c r="O78" i="10"/>
  <c r="N78" i="10"/>
  <c r="D78" i="10"/>
  <c r="C78" i="10"/>
  <c r="B78" i="10"/>
  <c r="A78" i="10"/>
  <c r="O77" i="10"/>
  <c r="N77" i="10"/>
  <c r="E77" i="10"/>
  <c r="D77" i="10"/>
  <c r="C77" i="10"/>
  <c r="B77" i="10"/>
  <c r="A77" i="10"/>
  <c r="O76" i="10"/>
  <c r="N76" i="10"/>
  <c r="D76" i="10"/>
  <c r="C76" i="10"/>
  <c r="B76" i="10"/>
  <c r="A76" i="10"/>
  <c r="O75" i="10"/>
  <c r="N75" i="10"/>
  <c r="E75" i="10"/>
  <c r="D75" i="10"/>
  <c r="C75" i="10"/>
  <c r="B75" i="10"/>
  <c r="A75" i="10"/>
  <c r="O74" i="10"/>
  <c r="N74" i="10"/>
  <c r="E74" i="10"/>
  <c r="D74" i="10"/>
  <c r="C74" i="10"/>
  <c r="B74" i="10"/>
  <c r="A74" i="10"/>
  <c r="O73" i="10"/>
  <c r="N73" i="10"/>
  <c r="E73" i="10"/>
  <c r="D73" i="10"/>
  <c r="C73" i="10"/>
  <c r="B73" i="10"/>
  <c r="A73" i="10"/>
  <c r="O72" i="10"/>
  <c r="N72" i="10"/>
  <c r="D72" i="10"/>
  <c r="C72" i="10"/>
  <c r="B72" i="10"/>
  <c r="A72" i="10"/>
  <c r="O71" i="10"/>
  <c r="N71" i="10"/>
  <c r="D71" i="10"/>
  <c r="C71" i="10"/>
  <c r="B71" i="10"/>
  <c r="A71" i="10"/>
  <c r="O70" i="10"/>
  <c r="N70" i="10"/>
  <c r="D70" i="10"/>
  <c r="C70" i="10"/>
  <c r="B70" i="10"/>
  <c r="A70" i="10"/>
  <c r="O69" i="10"/>
  <c r="N69" i="10"/>
  <c r="E69" i="10"/>
  <c r="D69" i="10"/>
  <c r="C69" i="10"/>
  <c r="B69" i="10"/>
  <c r="A69" i="10"/>
  <c r="O68" i="10"/>
  <c r="N68" i="10"/>
  <c r="D68" i="10"/>
  <c r="C68" i="10"/>
  <c r="B68" i="10"/>
  <c r="A68" i="10"/>
  <c r="O67" i="10"/>
  <c r="N67" i="10"/>
  <c r="D67" i="10"/>
  <c r="C67" i="10"/>
  <c r="B67" i="10"/>
  <c r="A67" i="10"/>
  <c r="O66" i="10"/>
  <c r="N66" i="10"/>
  <c r="E66" i="10"/>
  <c r="D66" i="10"/>
  <c r="C66" i="10"/>
  <c r="B66" i="10"/>
  <c r="A66" i="10"/>
  <c r="O65" i="10"/>
  <c r="N65" i="10"/>
  <c r="E65" i="10"/>
  <c r="D65" i="10"/>
  <c r="C65" i="10"/>
  <c r="B65" i="10"/>
  <c r="A65" i="10"/>
  <c r="O64" i="10"/>
  <c r="N64" i="10"/>
  <c r="D64" i="10"/>
  <c r="C64" i="10"/>
  <c r="B64" i="10"/>
  <c r="A64" i="10"/>
  <c r="O63" i="10"/>
  <c r="N63" i="10"/>
  <c r="D63" i="10"/>
  <c r="C63" i="10"/>
  <c r="B63" i="10"/>
  <c r="A63" i="10"/>
  <c r="O62" i="10"/>
  <c r="N62" i="10"/>
  <c r="D62" i="10"/>
  <c r="C62" i="10"/>
  <c r="B62" i="10"/>
  <c r="A62" i="10"/>
  <c r="O61" i="10"/>
  <c r="N61" i="10"/>
  <c r="E61" i="10"/>
  <c r="D61" i="10"/>
  <c r="C61" i="10"/>
  <c r="B61" i="10"/>
  <c r="A61" i="10"/>
  <c r="O60" i="10"/>
  <c r="N60" i="10"/>
  <c r="D60" i="10"/>
  <c r="C60" i="10"/>
  <c r="B60" i="10"/>
  <c r="A60" i="10"/>
  <c r="O59" i="10"/>
  <c r="N59" i="10"/>
  <c r="D59" i="10"/>
  <c r="C59" i="10"/>
  <c r="B59" i="10"/>
  <c r="A59" i="10"/>
  <c r="O58" i="10"/>
  <c r="N58" i="10"/>
  <c r="E58" i="10"/>
  <c r="D58" i="10"/>
  <c r="C58" i="10"/>
  <c r="B58" i="10"/>
  <c r="A58" i="10"/>
  <c r="O57" i="10"/>
  <c r="N57" i="10"/>
  <c r="E57" i="10"/>
  <c r="D57" i="10"/>
  <c r="C57" i="10"/>
  <c r="B57" i="10"/>
  <c r="A57" i="10"/>
  <c r="O56" i="10"/>
  <c r="N56" i="10"/>
  <c r="D56" i="10"/>
  <c r="C56" i="10"/>
  <c r="B56" i="10"/>
  <c r="A56" i="10"/>
  <c r="O55" i="10"/>
  <c r="N55" i="10"/>
  <c r="D55" i="10"/>
  <c r="C55" i="10"/>
  <c r="B55" i="10"/>
  <c r="A55" i="10"/>
  <c r="O54" i="10"/>
  <c r="N54" i="10"/>
  <c r="D54" i="10"/>
  <c r="C54" i="10"/>
  <c r="B54" i="10"/>
  <c r="A54" i="10"/>
  <c r="O53" i="10"/>
  <c r="N53" i="10"/>
  <c r="E53" i="10"/>
  <c r="D53" i="10"/>
  <c r="C53" i="10"/>
  <c r="B53" i="10"/>
  <c r="A53" i="10"/>
  <c r="O52" i="10"/>
  <c r="N52" i="10"/>
  <c r="D52" i="10"/>
  <c r="C52" i="10"/>
  <c r="B52" i="10"/>
  <c r="A52" i="10"/>
  <c r="O51" i="10"/>
  <c r="N51" i="10"/>
  <c r="D51" i="10"/>
  <c r="C51" i="10"/>
  <c r="B51" i="10"/>
  <c r="A51" i="10"/>
  <c r="O50" i="10"/>
  <c r="N50" i="10"/>
  <c r="E50" i="10"/>
  <c r="D50" i="10"/>
  <c r="C50" i="10"/>
  <c r="B50" i="10"/>
  <c r="A50" i="10"/>
  <c r="O49" i="10"/>
  <c r="N49" i="10"/>
  <c r="E49" i="10"/>
  <c r="D49" i="10"/>
  <c r="C49" i="10"/>
  <c r="B49" i="10"/>
  <c r="A49" i="10"/>
  <c r="O48" i="10"/>
  <c r="N48" i="10"/>
  <c r="D48" i="10"/>
  <c r="C48" i="10"/>
  <c r="B48" i="10"/>
  <c r="A48" i="10"/>
  <c r="O47" i="10"/>
  <c r="N47" i="10"/>
  <c r="D47" i="10"/>
  <c r="C47" i="10"/>
  <c r="B47" i="10"/>
  <c r="A47" i="10"/>
  <c r="O46" i="10"/>
  <c r="N46" i="10"/>
  <c r="D46" i="10"/>
  <c r="C46" i="10"/>
  <c r="B46" i="10"/>
  <c r="A46" i="10"/>
  <c r="O45" i="10"/>
  <c r="N45" i="10"/>
  <c r="D45" i="10"/>
  <c r="C45" i="10"/>
  <c r="B45" i="10"/>
  <c r="A45" i="10"/>
  <c r="O44" i="10"/>
  <c r="N44" i="10"/>
  <c r="D44" i="10"/>
  <c r="C44" i="10"/>
  <c r="B44" i="10"/>
  <c r="A44" i="10"/>
  <c r="O43" i="10"/>
  <c r="N43" i="10"/>
  <c r="D43" i="10"/>
  <c r="C43" i="10"/>
  <c r="B43" i="10"/>
  <c r="A43" i="10"/>
  <c r="O42" i="10"/>
  <c r="N42" i="10"/>
  <c r="E42" i="10"/>
  <c r="D42" i="10"/>
  <c r="C42" i="10"/>
  <c r="B42" i="10"/>
  <c r="A42" i="10"/>
  <c r="O41" i="10"/>
  <c r="N41" i="10"/>
  <c r="E41" i="10"/>
  <c r="D41" i="10"/>
  <c r="C41" i="10"/>
  <c r="B41" i="10"/>
  <c r="A41" i="10"/>
  <c r="O40" i="10"/>
  <c r="N40" i="10"/>
  <c r="D40" i="10"/>
  <c r="C40" i="10"/>
  <c r="B40" i="10"/>
  <c r="A40" i="10"/>
  <c r="O39" i="10"/>
  <c r="N39" i="10"/>
  <c r="D39" i="10"/>
  <c r="C39" i="10"/>
  <c r="B39" i="10"/>
  <c r="A39" i="10"/>
  <c r="O38" i="10"/>
  <c r="N38" i="10"/>
  <c r="D38" i="10"/>
  <c r="C38" i="10"/>
  <c r="B38" i="10"/>
  <c r="A38" i="10"/>
  <c r="O37" i="10"/>
  <c r="N37" i="10"/>
  <c r="E37" i="10"/>
  <c r="D37" i="10"/>
  <c r="C37" i="10"/>
  <c r="B37" i="10"/>
  <c r="A37" i="10"/>
  <c r="O36" i="10"/>
  <c r="N36" i="10"/>
  <c r="D36" i="10"/>
  <c r="C36" i="10"/>
  <c r="B36" i="10"/>
  <c r="A36" i="10"/>
  <c r="O35" i="10"/>
  <c r="N35" i="10"/>
  <c r="D35" i="10"/>
  <c r="C35" i="10"/>
  <c r="B35" i="10"/>
  <c r="A35" i="10"/>
  <c r="O34" i="10"/>
  <c r="N34" i="10"/>
  <c r="E34" i="10"/>
  <c r="D34" i="10"/>
  <c r="C34" i="10"/>
  <c r="B34" i="10"/>
  <c r="A34" i="10"/>
  <c r="O33" i="10"/>
  <c r="N33" i="10"/>
  <c r="E33" i="10"/>
  <c r="D33" i="10"/>
  <c r="C33" i="10"/>
  <c r="B33" i="10"/>
  <c r="A33" i="10"/>
  <c r="O32" i="10"/>
  <c r="N32" i="10"/>
  <c r="D32" i="10"/>
  <c r="C32" i="10"/>
  <c r="B32" i="10"/>
  <c r="A32" i="10"/>
  <c r="O31" i="10"/>
  <c r="N31" i="10"/>
  <c r="D31" i="10"/>
  <c r="C31" i="10"/>
  <c r="B31" i="10"/>
  <c r="A31" i="10"/>
  <c r="O30" i="10"/>
  <c r="N30" i="10"/>
  <c r="D30" i="10"/>
  <c r="C30" i="10"/>
  <c r="B30" i="10"/>
  <c r="A30" i="10"/>
  <c r="O29" i="10"/>
  <c r="N29" i="10"/>
  <c r="E29" i="10"/>
  <c r="D29" i="10"/>
  <c r="C29" i="10"/>
  <c r="B29" i="10"/>
  <c r="A29" i="10"/>
  <c r="O28" i="10"/>
  <c r="N28" i="10"/>
  <c r="D28" i="10"/>
  <c r="C28" i="10"/>
  <c r="B28" i="10"/>
  <c r="A28" i="10"/>
  <c r="O27" i="10"/>
  <c r="N27" i="10"/>
  <c r="D27" i="10"/>
  <c r="C27" i="10"/>
  <c r="B27" i="10"/>
  <c r="A27" i="10"/>
  <c r="O26" i="10"/>
  <c r="N26" i="10"/>
  <c r="E26" i="10"/>
  <c r="D26" i="10"/>
  <c r="C26" i="10"/>
  <c r="B26" i="10"/>
  <c r="A26" i="10"/>
  <c r="O25" i="10"/>
  <c r="N25" i="10"/>
  <c r="E25" i="10"/>
  <c r="D25" i="10"/>
  <c r="C25" i="10"/>
  <c r="B25" i="10"/>
  <c r="A25" i="10"/>
  <c r="O24" i="10"/>
  <c r="N24" i="10"/>
  <c r="D24" i="10"/>
  <c r="C24" i="10"/>
  <c r="B24" i="10"/>
  <c r="A24" i="10"/>
  <c r="O23" i="10"/>
  <c r="N23" i="10"/>
  <c r="D23" i="10"/>
  <c r="C23" i="10"/>
  <c r="B23" i="10"/>
  <c r="A23" i="10"/>
  <c r="O22" i="10"/>
  <c r="N22" i="10"/>
  <c r="D22" i="10"/>
  <c r="C22" i="10"/>
  <c r="B22" i="10"/>
  <c r="A22" i="10"/>
  <c r="O21" i="10"/>
  <c r="N21" i="10"/>
  <c r="E21" i="10"/>
  <c r="D21" i="10"/>
  <c r="C21" i="10"/>
  <c r="B21" i="10"/>
  <c r="A21" i="10"/>
  <c r="O20" i="10"/>
  <c r="N20" i="10"/>
  <c r="D20" i="10"/>
  <c r="C20" i="10"/>
  <c r="B20" i="10"/>
  <c r="A20" i="10"/>
  <c r="O19" i="10"/>
  <c r="N19" i="10"/>
  <c r="D19" i="10"/>
  <c r="C19" i="10"/>
  <c r="B19" i="10"/>
  <c r="A19" i="10"/>
  <c r="O18" i="10"/>
  <c r="N18" i="10"/>
  <c r="E18" i="10"/>
  <c r="D18" i="10"/>
  <c r="C18" i="10"/>
  <c r="B18" i="10"/>
  <c r="A18" i="10"/>
  <c r="O17" i="10"/>
  <c r="N17" i="10"/>
  <c r="E17" i="10"/>
  <c r="D17" i="10"/>
  <c r="C17" i="10"/>
  <c r="B17" i="10"/>
  <c r="A17" i="10"/>
  <c r="O16" i="10"/>
  <c r="N16" i="10"/>
  <c r="D16" i="10"/>
  <c r="C16" i="10"/>
  <c r="B16" i="10"/>
  <c r="A16" i="10"/>
  <c r="O15" i="10"/>
  <c r="N15" i="10"/>
  <c r="D15" i="10"/>
  <c r="C15" i="10"/>
  <c r="B15" i="10"/>
  <c r="A15" i="10"/>
  <c r="O14" i="10"/>
  <c r="N14" i="10"/>
  <c r="D14" i="10"/>
  <c r="C14" i="10"/>
  <c r="B14" i="10"/>
  <c r="A14" i="10"/>
  <c r="O13" i="10"/>
  <c r="N13" i="10"/>
  <c r="E13" i="10"/>
  <c r="D13" i="10"/>
  <c r="C13" i="10"/>
  <c r="B13" i="10"/>
  <c r="A13" i="10"/>
  <c r="O12" i="10"/>
  <c r="N12" i="10"/>
  <c r="D12" i="10"/>
  <c r="C12" i="10"/>
  <c r="B12" i="10"/>
  <c r="A12" i="10"/>
  <c r="O11" i="10"/>
  <c r="N11" i="10"/>
  <c r="D11" i="10"/>
  <c r="C11" i="10"/>
  <c r="B11" i="10"/>
  <c r="A11" i="10"/>
  <c r="O10" i="10"/>
  <c r="N10" i="10"/>
  <c r="E10" i="10"/>
  <c r="D10" i="10"/>
  <c r="C10" i="10"/>
  <c r="B10" i="10"/>
  <c r="A10" i="10"/>
  <c r="O9" i="10"/>
  <c r="N9" i="10"/>
  <c r="E9" i="10"/>
  <c r="D9" i="10"/>
  <c r="C9" i="10"/>
  <c r="B9" i="10"/>
  <c r="A9" i="10"/>
  <c r="O8" i="10"/>
  <c r="N8" i="10"/>
  <c r="D8" i="10"/>
  <c r="C8" i="10"/>
  <c r="B8" i="10"/>
  <c r="A8" i="10"/>
  <c r="O7" i="10"/>
  <c r="N7" i="10"/>
  <c r="D7" i="10"/>
  <c r="C7" i="10"/>
  <c r="B7" i="10"/>
  <c r="A7" i="10"/>
  <c r="G1" i="10"/>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E367" i="5"/>
  <c r="E365" i="5"/>
  <c r="E363" i="5"/>
  <c r="E361" i="5"/>
  <c r="E351" i="5"/>
  <c r="E347" i="5"/>
  <c r="E341" i="5"/>
  <c r="E335" i="5"/>
  <c r="E331" i="5"/>
  <c r="E327" i="5"/>
  <c r="E315" i="5"/>
  <c r="E288" i="5"/>
  <c r="E282" i="5"/>
  <c r="E258" i="5"/>
  <c r="E248" i="5"/>
  <c r="E242" i="5"/>
  <c r="E234" i="5"/>
  <c r="E218" i="5"/>
  <c r="E210" i="5"/>
  <c r="E202" i="5"/>
  <c r="E194" i="5"/>
  <c r="E186" i="5"/>
  <c r="E178" i="5"/>
  <c r="E170" i="5"/>
  <c r="E162" i="5"/>
  <c r="E148" i="5"/>
  <c r="E146" i="5"/>
  <c r="E144" i="5"/>
  <c r="E138" i="5"/>
  <c r="E130" i="5"/>
  <c r="E122" i="5"/>
  <c r="E114" i="5"/>
  <c r="E106" i="5"/>
  <c r="E98" i="5"/>
  <c r="E90" i="5"/>
  <c r="E82" i="5"/>
  <c r="E74" i="5"/>
  <c r="E66" i="5"/>
  <c r="E66" i="6" s="1"/>
  <c r="E58" i="5"/>
  <c r="E50" i="5"/>
  <c r="E42" i="5"/>
  <c r="E40" i="5"/>
  <c r="E36" i="5"/>
  <c r="E34" i="5"/>
  <c r="E26" i="5"/>
  <c r="E18" i="5"/>
  <c r="E10" i="5"/>
  <c r="H367" i="4"/>
  <c r="E367" i="4"/>
  <c r="H366" i="4"/>
  <c r="H365" i="4"/>
  <c r="E365" i="4"/>
  <c r="H364" i="4"/>
  <c r="E364" i="4"/>
  <c r="H363" i="4"/>
  <c r="G363" i="4"/>
  <c r="E363" i="4"/>
  <c r="H362" i="4"/>
  <c r="E362" i="4"/>
  <c r="E361" i="4"/>
  <c r="G360" i="4"/>
  <c r="E360" i="4"/>
  <c r="E359" i="4"/>
  <c r="E358" i="4"/>
  <c r="E357" i="4"/>
  <c r="E356" i="4"/>
  <c r="H355" i="4"/>
  <c r="H354" i="4"/>
  <c r="E350" i="4"/>
  <c r="F349" i="4"/>
  <c r="E349" i="4"/>
  <c r="E348" i="4"/>
  <c r="F347" i="4"/>
  <c r="G346" i="4"/>
  <c r="F346" i="4"/>
  <c r="E346" i="4"/>
  <c r="E343" i="4"/>
  <c r="E342" i="4"/>
  <c r="E341" i="4"/>
  <c r="E340" i="4"/>
  <c r="H339" i="4"/>
  <c r="H338" i="4"/>
  <c r="F335" i="4"/>
  <c r="E335" i="4"/>
  <c r="E334" i="4"/>
  <c r="E333" i="4"/>
  <c r="F332" i="4"/>
  <c r="F331" i="4"/>
  <c r="F330" i="4"/>
  <c r="H327" i="4"/>
  <c r="E327" i="4"/>
  <c r="E326" i="4"/>
  <c r="E325" i="4"/>
  <c r="F324" i="4"/>
  <c r="H323" i="4"/>
  <c r="H322" i="4"/>
  <c r="F322" i="4"/>
  <c r="E322" i="4"/>
  <c r="E319" i="4"/>
  <c r="E318" i="4"/>
  <c r="E317" i="4"/>
  <c r="F316" i="4"/>
  <c r="F315" i="4"/>
  <c r="H314" i="4"/>
  <c r="F314" i="4"/>
  <c r="G312" i="4"/>
  <c r="F312" i="4"/>
  <c r="E312" i="4"/>
  <c r="E310" i="4"/>
  <c r="E309" i="4"/>
  <c r="E308" i="4"/>
  <c r="H307" i="4"/>
  <c r="E307" i="4"/>
  <c r="H305" i="4"/>
  <c r="E302" i="4"/>
  <c r="G301" i="4"/>
  <c r="E300" i="4"/>
  <c r="F299" i="4"/>
  <c r="H298" i="4"/>
  <c r="F298" i="4"/>
  <c r="F297" i="4"/>
  <c r="E297" i="4"/>
  <c r="H294" i="4"/>
  <c r="F294" i="4"/>
  <c r="H293" i="4"/>
  <c r="H290" i="4"/>
  <c r="F290" i="4"/>
  <c r="H289" i="4"/>
  <c r="F289" i="4"/>
  <c r="H288" i="4"/>
  <c r="F288" i="4"/>
  <c r="H282" i="4"/>
  <c r="H281" i="4"/>
  <c r="F281" i="4"/>
  <c r="F280" i="4"/>
  <c r="H274" i="4"/>
  <c r="H273" i="4"/>
  <c r="F273" i="4"/>
  <c r="F272" i="4"/>
  <c r="F270" i="4"/>
  <c r="H269" i="4"/>
  <c r="H266" i="4"/>
  <c r="H265" i="4"/>
  <c r="F264" i="4"/>
  <c r="F262" i="4"/>
  <c r="H261" i="4"/>
  <c r="F261" i="4"/>
  <c r="F260" i="4"/>
  <c r="H258" i="4"/>
  <c r="H257" i="4"/>
  <c r="F257" i="4"/>
  <c r="H256" i="4"/>
  <c r="F256" i="4"/>
  <c r="H253" i="4"/>
  <c r="F253" i="4"/>
  <c r="H250" i="4"/>
  <c r="H249" i="4"/>
  <c r="H248" i="4"/>
  <c r="F248" i="4"/>
  <c r="F246" i="4"/>
  <c r="H245" i="4"/>
  <c r="F244" i="4"/>
  <c r="F243" i="4"/>
  <c r="H241" i="4"/>
  <c r="F241" i="4"/>
  <c r="H240" i="4"/>
  <c r="F240" i="4"/>
  <c r="F238" i="4"/>
  <c r="F237" i="4"/>
  <c r="H234" i="4"/>
  <c r="H233" i="4"/>
  <c r="H232" i="4"/>
  <c r="F232" i="4"/>
  <c r="H229" i="4"/>
  <c r="F229" i="4"/>
  <c r="H226" i="4"/>
  <c r="H225" i="4"/>
  <c r="F225" i="4"/>
  <c r="H224" i="4"/>
  <c r="F224" i="4"/>
  <c r="H221" i="4"/>
  <c r="F221" i="4"/>
  <c r="H220" i="4"/>
  <c r="H218" i="4"/>
  <c r="H217" i="4"/>
  <c r="F217" i="4"/>
  <c r="H216" i="4"/>
  <c r="H213" i="4"/>
  <c r="H212" i="4"/>
  <c r="H210" i="4"/>
  <c r="H209" i="4"/>
  <c r="F209" i="4"/>
  <c r="H208" i="4"/>
  <c r="F208" i="4"/>
  <c r="H205" i="4"/>
  <c r="F205" i="4"/>
  <c r="H202" i="4"/>
  <c r="F202" i="4"/>
  <c r="H201" i="4"/>
  <c r="H200" i="4"/>
  <c r="H197" i="4"/>
  <c r="H194" i="4"/>
  <c r="F193" i="4"/>
  <c r="H192" i="4"/>
  <c r="F192" i="4"/>
  <c r="F189" i="4"/>
  <c r="H188" i="4"/>
  <c r="H186" i="4"/>
  <c r="F186" i="4"/>
  <c r="H185" i="4"/>
  <c r="F185" i="4"/>
  <c r="H184" i="4"/>
  <c r="F184" i="4"/>
  <c r="F182" i="4"/>
  <c r="H181" i="4"/>
  <c r="F179" i="4"/>
  <c r="H177" i="4"/>
  <c r="F177" i="4"/>
  <c r="F176" i="4"/>
  <c r="H170" i="4"/>
  <c r="H169" i="4"/>
  <c r="F169" i="4"/>
  <c r="F168" i="4"/>
  <c r="H162" i="4"/>
  <c r="F161" i="4"/>
  <c r="H160" i="4"/>
  <c r="F160" i="4"/>
  <c r="H154" i="4"/>
  <c r="F153" i="4"/>
  <c r="H152" i="4"/>
  <c r="F152" i="4"/>
  <c r="F150" i="4"/>
  <c r="H146" i="4"/>
  <c r="H145" i="4"/>
  <c r="F144" i="4"/>
  <c r="H141" i="4"/>
  <c r="H137" i="4"/>
  <c r="F137" i="4"/>
  <c r="F136" i="4"/>
  <c r="H133" i="4"/>
  <c r="F133" i="4"/>
  <c r="E133" i="4"/>
  <c r="E132" i="4"/>
  <c r="H130" i="4"/>
  <c r="G130" i="4"/>
  <c r="H129" i="4"/>
  <c r="F129" i="4"/>
  <c r="H128" i="4"/>
  <c r="G128" i="4"/>
  <c r="F128" i="4"/>
  <c r="E125" i="4"/>
  <c r="E123" i="4"/>
  <c r="H122" i="4"/>
  <c r="F122" i="4"/>
  <c r="G121" i="4"/>
  <c r="F121" i="4"/>
  <c r="H120" i="4"/>
  <c r="F120" i="4"/>
  <c r="H117" i="4"/>
  <c r="E117" i="4"/>
  <c r="F116" i="4"/>
  <c r="G115" i="4"/>
  <c r="F115" i="4"/>
  <c r="H114" i="4"/>
  <c r="H113" i="4"/>
  <c r="F112" i="4"/>
  <c r="H109" i="4"/>
  <c r="F109" i="4"/>
  <c r="E109" i="4"/>
  <c r="E107" i="4"/>
  <c r="H106" i="4"/>
  <c r="F105" i="4"/>
  <c r="F104" i="4"/>
  <c r="H101" i="4"/>
  <c r="G101" i="4"/>
  <c r="F101" i="4"/>
  <c r="G99" i="4"/>
  <c r="F98" i="4"/>
  <c r="F97" i="4"/>
  <c r="H96" i="4"/>
  <c r="G96" i="4"/>
  <c r="E93" i="4"/>
  <c r="E92" i="4"/>
  <c r="E91" i="4"/>
  <c r="H90" i="4"/>
  <c r="H89" i="4"/>
  <c r="F89" i="4"/>
  <c r="G88" i="4"/>
  <c r="F88" i="4"/>
  <c r="G85" i="4"/>
  <c r="F85" i="4"/>
  <c r="G83" i="4"/>
  <c r="F83" i="4"/>
  <c r="H81" i="4"/>
  <c r="F81" i="4"/>
  <c r="H80" i="4"/>
  <c r="G80" i="4"/>
  <c r="F78" i="4"/>
  <c r="E77" i="4"/>
  <c r="G75" i="4"/>
  <c r="F75" i="4"/>
  <c r="H73" i="4"/>
  <c r="F73" i="4"/>
  <c r="H72" i="4"/>
  <c r="F72" i="4"/>
  <c r="E69" i="4"/>
  <c r="E68" i="4"/>
  <c r="F67" i="4"/>
  <c r="E67" i="4"/>
  <c r="H65" i="4"/>
  <c r="F65" i="4"/>
  <c r="H64" i="4"/>
  <c r="H61" i="4"/>
  <c r="F60" i="4"/>
  <c r="E60" i="4"/>
  <c r="E59" i="4"/>
  <c r="H58" i="4"/>
  <c r="G57" i="4"/>
  <c r="F57" i="4"/>
  <c r="H56" i="4"/>
  <c r="F56" i="4"/>
  <c r="E56" i="4"/>
  <c r="F54" i="4"/>
  <c r="E53" i="4"/>
  <c r="E52" i="4"/>
  <c r="E51" i="4"/>
  <c r="G49" i="4"/>
  <c r="F49" i="4"/>
  <c r="F48" i="4"/>
  <c r="F46" i="4"/>
  <c r="H45" i="4"/>
  <c r="G43" i="4"/>
  <c r="F43" i="4"/>
  <c r="H42" i="4"/>
  <c r="H41" i="4"/>
  <c r="G41" i="4"/>
  <c r="F41" i="4"/>
  <c r="F40" i="4"/>
  <c r="G35" i="4"/>
  <c r="H34" i="4"/>
  <c r="G33" i="4"/>
  <c r="F33" i="4"/>
  <c r="E28" i="4"/>
  <c r="E27" i="4"/>
  <c r="H26" i="4"/>
  <c r="F25" i="4"/>
  <c r="F24" i="4"/>
  <c r="G19" i="4"/>
  <c r="F17" i="4"/>
  <c r="H16" i="4"/>
  <c r="F16" i="4"/>
  <c r="H13" i="4"/>
  <c r="E11" i="4"/>
  <c r="H9" i="4"/>
  <c r="F9" i="4"/>
  <c r="E12" i="4"/>
  <c r="E16" i="4"/>
  <c r="E19" i="4"/>
  <c r="E20" i="4"/>
  <c r="G25" i="4"/>
  <c r="G27" i="4"/>
  <c r="E35" i="4"/>
  <c r="E36" i="4"/>
  <c r="E40" i="4"/>
  <c r="E43" i="4"/>
  <c r="E44" i="4"/>
  <c r="G51" i="4"/>
  <c r="G53" i="4"/>
  <c r="G56" i="4"/>
  <c r="G59" i="4"/>
  <c r="E61" i="4"/>
  <c r="G64" i="4"/>
  <c r="G67" i="4"/>
  <c r="G69" i="4"/>
  <c r="G73" i="4"/>
  <c r="E75" i="4"/>
  <c r="E76" i="4"/>
  <c r="E83" i="4"/>
  <c r="E84" i="4"/>
  <c r="E85" i="4"/>
  <c r="E88" i="4"/>
  <c r="G91" i="4"/>
  <c r="E99" i="4"/>
  <c r="E100" i="4"/>
  <c r="E101" i="4"/>
  <c r="G106" i="4"/>
  <c r="E108" i="4"/>
  <c r="G109" i="4"/>
  <c r="E115" i="4"/>
  <c r="E116" i="4"/>
  <c r="E124" i="4"/>
  <c r="G126" i="4"/>
  <c r="E128" i="4"/>
  <c r="E131" i="4"/>
  <c r="G138" i="4"/>
  <c r="E139" i="4"/>
  <c r="G139" i="4"/>
  <c r="E140" i="4"/>
  <c r="E141" i="4"/>
  <c r="G145" i="4"/>
  <c r="G146" i="4"/>
  <c r="E147" i="4"/>
  <c r="E148" i="4"/>
  <c r="E149" i="4"/>
  <c r="G152" i="4"/>
  <c r="E155" i="4"/>
  <c r="G155" i="4"/>
  <c r="E156" i="4"/>
  <c r="E157" i="4"/>
  <c r="G160" i="4"/>
  <c r="E162" i="4"/>
  <c r="E163" i="4"/>
  <c r="E164" i="4"/>
  <c r="E165" i="4"/>
  <c r="E171" i="4"/>
  <c r="G171" i="4"/>
  <c r="E172" i="4"/>
  <c r="E173" i="4"/>
  <c r="G173" i="4"/>
  <c r="G174" i="4"/>
  <c r="E179" i="4"/>
  <c r="G179" i="4"/>
  <c r="E180" i="4"/>
  <c r="E181" i="4"/>
  <c r="E184" i="4"/>
  <c r="G186" i="4"/>
  <c r="E187" i="4"/>
  <c r="E188" i="4"/>
  <c r="E189" i="4"/>
  <c r="G189" i="4"/>
  <c r="E191" i="4"/>
  <c r="E192" i="4"/>
  <c r="E195" i="4"/>
  <c r="E196" i="4"/>
  <c r="E197" i="4"/>
  <c r="E200" i="4"/>
  <c r="E203" i="4"/>
  <c r="E204" i="4"/>
  <c r="E205" i="4"/>
  <c r="E211" i="4"/>
  <c r="E212" i="4"/>
  <c r="E213" i="4"/>
  <c r="E219" i="4"/>
  <c r="E220" i="4"/>
  <c r="E221" i="4"/>
  <c r="E224" i="4"/>
  <c r="G225" i="4"/>
  <c r="E227" i="4"/>
  <c r="E228" i="4"/>
  <c r="E229" i="4"/>
  <c r="E235" i="4"/>
  <c r="E236" i="4"/>
  <c r="E237" i="4"/>
  <c r="G237" i="4"/>
  <c r="E240" i="4"/>
  <c r="E242" i="4"/>
  <c r="E243" i="4"/>
  <c r="E244" i="4"/>
  <c r="E245" i="4"/>
  <c r="E248" i="4"/>
  <c r="G249" i="4"/>
  <c r="G250" i="4"/>
  <c r="E251" i="4"/>
  <c r="E252" i="4"/>
  <c r="E253" i="4"/>
  <c r="E259" i="4"/>
  <c r="E260" i="4"/>
  <c r="E261" i="4"/>
  <c r="E264" i="4"/>
  <c r="E266" i="4"/>
  <c r="E267" i="4"/>
  <c r="G267" i="4"/>
  <c r="E268" i="4"/>
  <c r="E269" i="4"/>
  <c r="E272" i="4"/>
  <c r="E274" i="4"/>
  <c r="E275" i="4"/>
  <c r="G275" i="4"/>
  <c r="E276" i="4"/>
  <c r="E277" i="4"/>
  <c r="E283" i="4"/>
  <c r="E284" i="4"/>
  <c r="E285" i="4"/>
  <c r="E291" i="4"/>
  <c r="E292" i="4"/>
  <c r="E293" i="4"/>
  <c r="E294" i="4"/>
  <c r="E301" i="4"/>
  <c r="G307" i="4"/>
  <c r="G314" i="4"/>
  <c r="G338" i="4"/>
  <c r="E351" i="4"/>
  <c r="G359" i="4"/>
  <c r="G365" i="4"/>
  <c r="H20" i="9"/>
  <c r="H21" i="9"/>
  <c r="H22" i="9"/>
  <c r="H19" i="9"/>
  <c r="G24" i="9"/>
  <c r="F24" i="9"/>
  <c r="I392" i="9"/>
  <c r="H392" i="9"/>
  <c r="G392" i="9"/>
  <c r="F392" i="9"/>
  <c r="J391" i="9"/>
  <c r="K391" i="9" s="1"/>
  <c r="J390" i="9"/>
  <c r="K390" i="9" s="1"/>
  <c r="J389" i="9"/>
  <c r="K389" i="9" s="1"/>
  <c r="J388" i="9"/>
  <c r="K388" i="9" s="1"/>
  <c r="J387" i="9"/>
  <c r="K387" i="9" s="1"/>
  <c r="J386" i="9"/>
  <c r="K386" i="9" s="1"/>
  <c r="J385" i="9"/>
  <c r="K385" i="9" s="1"/>
  <c r="J384" i="9"/>
  <c r="K384" i="9" s="1"/>
  <c r="J383" i="9"/>
  <c r="K383" i="9" s="1"/>
  <c r="J382" i="9"/>
  <c r="K382" i="9" s="1"/>
  <c r="J381" i="9"/>
  <c r="K381" i="9" s="1"/>
  <c r="J380" i="9"/>
  <c r="K380" i="9" s="1"/>
  <c r="J379" i="9"/>
  <c r="K379" i="9" s="1"/>
  <c r="J378" i="9"/>
  <c r="K378" i="9" s="1"/>
  <c r="J377" i="9"/>
  <c r="K377" i="9" s="1"/>
  <c r="J376" i="9"/>
  <c r="K376" i="9" s="1"/>
  <c r="J375" i="9"/>
  <c r="K375" i="9" s="1"/>
  <c r="J374" i="9"/>
  <c r="K374" i="9" s="1"/>
  <c r="J373" i="9"/>
  <c r="K373" i="9" s="1"/>
  <c r="J372" i="9"/>
  <c r="K372" i="9" s="1"/>
  <c r="J371" i="9"/>
  <c r="K371" i="9" s="1"/>
  <c r="J370" i="9"/>
  <c r="K370" i="9" s="1"/>
  <c r="J369" i="9"/>
  <c r="K369" i="9" s="1"/>
  <c r="J368" i="9"/>
  <c r="K368" i="9" s="1"/>
  <c r="J367" i="9"/>
  <c r="K367" i="9" s="1"/>
  <c r="J366" i="9"/>
  <c r="K366" i="9" s="1"/>
  <c r="J365" i="9"/>
  <c r="K365" i="9" s="1"/>
  <c r="J364" i="9"/>
  <c r="K364" i="9" s="1"/>
  <c r="J363" i="9"/>
  <c r="K363" i="9" s="1"/>
  <c r="J362" i="9"/>
  <c r="K362" i="9" s="1"/>
  <c r="J361" i="9"/>
  <c r="K361" i="9" s="1"/>
  <c r="J360" i="9"/>
  <c r="K360" i="9" s="1"/>
  <c r="J359" i="9"/>
  <c r="K359" i="9" s="1"/>
  <c r="J358" i="9"/>
  <c r="K358" i="9" s="1"/>
  <c r="J357" i="9"/>
  <c r="K357" i="9" s="1"/>
  <c r="J356" i="9"/>
  <c r="K356" i="9" s="1"/>
  <c r="J355" i="9"/>
  <c r="K355" i="9" s="1"/>
  <c r="J354" i="9"/>
  <c r="K354" i="9" s="1"/>
  <c r="J353" i="9"/>
  <c r="K353" i="9" s="1"/>
  <c r="J352" i="9"/>
  <c r="K352" i="9" s="1"/>
  <c r="J351" i="9"/>
  <c r="K351" i="9" s="1"/>
  <c r="J350" i="9"/>
  <c r="K350" i="9" s="1"/>
  <c r="J349" i="9"/>
  <c r="K349" i="9" s="1"/>
  <c r="J348" i="9"/>
  <c r="K348" i="9" s="1"/>
  <c r="J347" i="9"/>
  <c r="K347" i="9" s="1"/>
  <c r="J346" i="9"/>
  <c r="K346" i="9" s="1"/>
  <c r="J345" i="9"/>
  <c r="K345" i="9" s="1"/>
  <c r="J344" i="9"/>
  <c r="K344" i="9" s="1"/>
  <c r="J343" i="9"/>
  <c r="K343" i="9" s="1"/>
  <c r="J342" i="9"/>
  <c r="K342" i="9" s="1"/>
  <c r="J341" i="9"/>
  <c r="K341" i="9" s="1"/>
  <c r="J340" i="9"/>
  <c r="K340" i="9" s="1"/>
  <c r="J339" i="9"/>
  <c r="K339" i="9" s="1"/>
  <c r="J338" i="9"/>
  <c r="K338" i="9" s="1"/>
  <c r="J337" i="9"/>
  <c r="K337" i="9" s="1"/>
  <c r="J336" i="9"/>
  <c r="K336" i="9" s="1"/>
  <c r="J335" i="9"/>
  <c r="K335" i="9" s="1"/>
  <c r="J334" i="9"/>
  <c r="K334" i="9" s="1"/>
  <c r="J333" i="9"/>
  <c r="K333" i="9" s="1"/>
  <c r="J332" i="9"/>
  <c r="K332" i="9" s="1"/>
  <c r="J331" i="9"/>
  <c r="K331" i="9" s="1"/>
  <c r="J330" i="9"/>
  <c r="K330" i="9" s="1"/>
  <c r="J329" i="9"/>
  <c r="K329" i="9" s="1"/>
  <c r="J328" i="9"/>
  <c r="K328" i="9" s="1"/>
  <c r="J327" i="9"/>
  <c r="K327" i="9" s="1"/>
  <c r="J326" i="9"/>
  <c r="K326" i="9" s="1"/>
  <c r="J325" i="9"/>
  <c r="K325" i="9" s="1"/>
  <c r="J324" i="9"/>
  <c r="K324" i="9" s="1"/>
  <c r="J323" i="9"/>
  <c r="K323" i="9" s="1"/>
  <c r="J322" i="9"/>
  <c r="K322" i="9" s="1"/>
  <c r="J321" i="9"/>
  <c r="K321" i="9" s="1"/>
  <c r="J320" i="9"/>
  <c r="K320" i="9" s="1"/>
  <c r="J319" i="9"/>
  <c r="K319" i="9" s="1"/>
  <c r="J318" i="9"/>
  <c r="K318" i="9" s="1"/>
  <c r="J317" i="9"/>
  <c r="K317" i="9" s="1"/>
  <c r="J316" i="9"/>
  <c r="K316" i="9" s="1"/>
  <c r="J315" i="9"/>
  <c r="K315" i="9" s="1"/>
  <c r="J314" i="9"/>
  <c r="K314" i="9" s="1"/>
  <c r="J313" i="9"/>
  <c r="K313" i="9" s="1"/>
  <c r="J312" i="9"/>
  <c r="K312" i="9" s="1"/>
  <c r="J311" i="9"/>
  <c r="K311" i="9" s="1"/>
  <c r="J310" i="9"/>
  <c r="K310" i="9" s="1"/>
  <c r="J309" i="9"/>
  <c r="K309" i="9" s="1"/>
  <c r="J308" i="9"/>
  <c r="K308" i="9" s="1"/>
  <c r="J307" i="9"/>
  <c r="K307" i="9" s="1"/>
  <c r="J306" i="9"/>
  <c r="K306" i="9" s="1"/>
  <c r="J305" i="9"/>
  <c r="K305" i="9" s="1"/>
  <c r="J304" i="9"/>
  <c r="K304" i="9" s="1"/>
  <c r="J303" i="9"/>
  <c r="K303" i="9" s="1"/>
  <c r="J302" i="9"/>
  <c r="K302" i="9" s="1"/>
  <c r="J301" i="9"/>
  <c r="K301" i="9" s="1"/>
  <c r="J300" i="9"/>
  <c r="K300" i="9" s="1"/>
  <c r="J299" i="9"/>
  <c r="K299" i="9" s="1"/>
  <c r="J298" i="9"/>
  <c r="K298" i="9" s="1"/>
  <c r="J297" i="9"/>
  <c r="K297" i="9" s="1"/>
  <c r="J296" i="9"/>
  <c r="K296" i="9" s="1"/>
  <c r="J295" i="9"/>
  <c r="K295" i="9" s="1"/>
  <c r="J294" i="9"/>
  <c r="K294" i="9" s="1"/>
  <c r="J293" i="9"/>
  <c r="K293" i="9" s="1"/>
  <c r="J292" i="9"/>
  <c r="K292" i="9" s="1"/>
  <c r="J291" i="9"/>
  <c r="K291" i="9" s="1"/>
  <c r="J290" i="9"/>
  <c r="K290" i="9" s="1"/>
  <c r="J289" i="9"/>
  <c r="K289" i="9" s="1"/>
  <c r="J288" i="9"/>
  <c r="K288" i="9" s="1"/>
  <c r="J287" i="9"/>
  <c r="K287" i="9" s="1"/>
  <c r="J286" i="9"/>
  <c r="K286" i="9" s="1"/>
  <c r="J285" i="9"/>
  <c r="K285" i="9" s="1"/>
  <c r="J284" i="9"/>
  <c r="K284" i="9" s="1"/>
  <c r="J283" i="9"/>
  <c r="K283" i="9" s="1"/>
  <c r="J282" i="9"/>
  <c r="K282" i="9" s="1"/>
  <c r="J281" i="9"/>
  <c r="K281" i="9" s="1"/>
  <c r="J280" i="9"/>
  <c r="K280" i="9" s="1"/>
  <c r="J279" i="9"/>
  <c r="K279" i="9" s="1"/>
  <c r="J278" i="9"/>
  <c r="K278" i="9" s="1"/>
  <c r="J277" i="9"/>
  <c r="K277" i="9" s="1"/>
  <c r="J276" i="9"/>
  <c r="K276" i="9" s="1"/>
  <c r="J275" i="9"/>
  <c r="K275" i="9" s="1"/>
  <c r="J274" i="9"/>
  <c r="K274" i="9" s="1"/>
  <c r="J273" i="9"/>
  <c r="K273" i="9" s="1"/>
  <c r="J272" i="9"/>
  <c r="K272" i="9" s="1"/>
  <c r="J271" i="9"/>
  <c r="K271" i="9" s="1"/>
  <c r="J270" i="9"/>
  <c r="K270" i="9" s="1"/>
  <c r="J269" i="9"/>
  <c r="K269" i="9" s="1"/>
  <c r="J268" i="9"/>
  <c r="K268" i="9" s="1"/>
  <c r="J267" i="9"/>
  <c r="K267" i="9" s="1"/>
  <c r="J266" i="9"/>
  <c r="K266" i="9" s="1"/>
  <c r="J265" i="9"/>
  <c r="K265" i="9" s="1"/>
  <c r="J264" i="9"/>
  <c r="K264" i="9" s="1"/>
  <c r="J263" i="9"/>
  <c r="K263" i="9" s="1"/>
  <c r="J262" i="9"/>
  <c r="K262" i="9" s="1"/>
  <c r="J261" i="9"/>
  <c r="K261" i="9" s="1"/>
  <c r="J260" i="9"/>
  <c r="K260" i="9" s="1"/>
  <c r="J259" i="9"/>
  <c r="K259" i="9" s="1"/>
  <c r="J258" i="9"/>
  <c r="K258" i="9" s="1"/>
  <c r="J257" i="9"/>
  <c r="K257" i="9" s="1"/>
  <c r="J256" i="9"/>
  <c r="K256" i="9" s="1"/>
  <c r="J255" i="9"/>
  <c r="K255" i="9" s="1"/>
  <c r="J254" i="9"/>
  <c r="K254" i="9" s="1"/>
  <c r="J253" i="9"/>
  <c r="K253" i="9" s="1"/>
  <c r="J252" i="9"/>
  <c r="K252" i="9" s="1"/>
  <c r="J251" i="9"/>
  <c r="K251" i="9" s="1"/>
  <c r="J250" i="9"/>
  <c r="K250" i="9" s="1"/>
  <c r="J249" i="9"/>
  <c r="K249" i="9" s="1"/>
  <c r="J248" i="9"/>
  <c r="K248" i="9" s="1"/>
  <c r="J247" i="9"/>
  <c r="K247" i="9" s="1"/>
  <c r="J246" i="9"/>
  <c r="K246" i="9" s="1"/>
  <c r="J245" i="9"/>
  <c r="K245" i="9" s="1"/>
  <c r="J244" i="9"/>
  <c r="K244" i="9" s="1"/>
  <c r="J243" i="9"/>
  <c r="K243" i="9" s="1"/>
  <c r="J242" i="9"/>
  <c r="K242" i="9" s="1"/>
  <c r="J241" i="9"/>
  <c r="K241" i="9" s="1"/>
  <c r="J240" i="9"/>
  <c r="K240" i="9" s="1"/>
  <c r="J239" i="9"/>
  <c r="K239" i="9" s="1"/>
  <c r="J238" i="9"/>
  <c r="K238" i="9" s="1"/>
  <c r="J237" i="9"/>
  <c r="K237" i="9" s="1"/>
  <c r="J236" i="9"/>
  <c r="K236" i="9" s="1"/>
  <c r="J235" i="9"/>
  <c r="K235" i="9" s="1"/>
  <c r="J234" i="9"/>
  <c r="K234" i="9" s="1"/>
  <c r="J233" i="9"/>
  <c r="K233" i="9" s="1"/>
  <c r="J232" i="9"/>
  <c r="K232" i="9" s="1"/>
  <c r="J231" i="9"/>
  <c r="K231" i="9" s="1"/>
  <c r="J230" i="9"/>
  <c r="K230" i="9" s="1"/>
  <c r="J229" i="9"/>
  <c r="K229" i="9" s="1"/>
  <c r="J228" i="9"/>
  <c r="K228" i="9" s="1"/>
  <c r="J227" i="9"/>
  <c r="K227" i="9" s="1"/>
  <c r="J226" i="9"/>
  <c r="K226" i="9" s="1"/>
  <c r="J225" i="9"/>
  <c r="K225" i="9" s="1"/>
  <c r="J224" i="9"/>
  <c r="K224" i="9" s="1"/>
  <c r="J223" i="9"/>
  <c r="K223" i="9" s="1"/>
  <c r="J222" i="9"/>
  <c r="K222" i="9" s="1"/>
  <c r="J221" i="9"/>
  <c r="K221" i="9" s="1"/>
  <c r="J220" i="9"/>
  <c r="K220" i="9" s="1"/>
  <c r="J219" i="9"/>
  <c r="K219" i="9" s="1"/>
  <c r="J218" i="9"/>
  <c r="K218" i="9" s="1"/>
  <c r="J217" i="9"/>
  <c r="K217" i="9" s="1"/>
  <c r="J216" i="9"/>
  <c r="K216" i="9" s="1"/>
  <c r="J215" i="9"/>
  <c r="K215" i="9" s="1"/>
  <c r="J214" i="9"/>
  <c r="K214" i="9" s="1"/>
  <c r="J213" i="9"/>
  <c r="K213" i="9" s="1"/>
  <c r="J212" i="9"/>
  <c r="K212" i="9" s="1"/>
  <c r="J211" i="9"/>
  <c r="K211" i="9" s="1"/>
  <c r="J210" i="9"/>
  <c r="K210" i="9" s="1"/>
  <c r="J209" i="9"/>
  <c r="K209" i="9" s="1"/>
  <c r="J208" i="9"/>
  <c r="K208" i="9" s="1"/>
  <c r="J207" i="9"/>
  <c r="K207" i="9" s="1"/>
  <c r="J206" i="9"/>
  <c r="K206" i="9" s="1"/>
  <c r="J205" i="9"/>
  <c r="K205" i="9" s="1"/>
  <c r="J204" i="9"/>
  <c r="K204" i="9" s="1"/>
  <c r="J203" i="9"/>
  <c r="K203" i="9" s="1"/>
  <c r="J202" i="9"/>
  <c r="K202" i="9" s="1"/>
  <c r="J201" i="9"/>
  <c r="K201" i="9" s="1"/>
  <c r="J200" i="9"/>
  <c r="K200" i="9" s="1"/>
  <c r="J199" i="9"/>
  <c r="K199" i="9" s="1"/>
  <c r="J198" i="9"/>
  <c r="K198" i="9" s="1"/>
  <c r="J197" i="9"/>
  <c r="K197" i="9" s="1"/>
  <c r="J196" i="9"/>
  <c r="K196" i="9" s="1"/>
  <c r="J195" i="9"/>
  <c r="K195" i="9" s="1"/>
  <c r="J194" i="9"/>
  <c r="K194" i="9" s="1"/>
  <c r="J193" i="9"/>
  <c r="K193" i="9" s="1"/>
  <c r="J192" i="9"/>
  <c r="K192" i="9" s="1"/>
  <c r="J191" i="9"/>
  <c r="K191" i="9" s="1"/>
  <c r="J190" i="9"/>
  <c r="K190" i="9" s="1"/>
  <c r="J189" i="9"/>
  <c r="K189" i="9" s="1"/>
  <c r="J188" i="9"/>
  <c r="K188" i="9" s="1"/>
  <c r="J187" i="9"/>
  <c r="K187" i="9" s="1"/>
  <c r="J186" i="9"/>
  <c r="K186" i="9" s="1"/>
  <c r="J185" i="9"/>
  <c r="K185" i="9" s="1"/>
  <c r="J184" i="9"/>
  <c r="K184" i="9" s="1"/>
  <c r="J183" i="9"/>
  <c r="K183" i="9" s="1"/>
  <c r="J182" i="9"/>
  <c r="K182" i="9" s="1"/>
  <c r="J181" i="9"/>
  <c r="K181" i="9" s="1"/>
  <c r="J180" i="9"/>
  <c r="K180" i="9" s="1"/>
  <c r="J179" i="9"/>
  <c r="K179" i="9" s="1"/>
  <c r="J178" i="9"/>
  <c r="K178" i="9" s="1"/>
  <c r="J177" i="9"/>
  <c r="K177" i="9" s="1"/>
  <c r="J176" i="9"/>
  <c r="K176" i="9" s="1"/>
  <c r="J175" i="9"/>
  <c r="K175" i="9" s="1"/>
  <c r="J174" i="9"/>
  <c r="K174" i="9" s="1"/>
  <c r="J173" i="9"/>
  <c r="K173" i="9" s="1"/>
  <c r="J172" i="9"/>
  <c r="K172" i="9" s="1"/>
  <c r="J171" i="9"/>
  <c r="K171" i="9" s="1"/>
  <c r="J170" i="9"/>
  <c r="K170" i="9" s="1"/>
  <c r="J169" i="9"/>
  <c r="K169" i="9" s="1"/>
  <c r="J168" i="9"/>
  <c r="K168" i="9" s="1"/>
  <c r="J167" i="9"/>
  <c r="K167" i="9" s="1"/>
  <c r="J166" i="9"/>
  <c r="K166" i="9" s="1"/>
  <c r="J165" i="9"/>
  <c r="K165" i="9" s="1"/>
  <c r="J164" i="9"/>
  <c r="K164" i="9" s="1"/>
  <c r="J163" i="9"/>
  <c r="K163" i="9" s="1"/>
  <c r="J162" i="9"/>
  <c r="K162" i="9" s="1"/>
  <c r="J161" i="9"/>
  <c r="K161" i="9" s="1"/>
  <c r="J160" i="9"/>
  <c r="K160" i="9" s="1"/>
  <c r="J159" i="9"/>
  <c r="K159" i="9" s="1"/>
  <c r="J158" i="9"/>
  <c r="K158" i="9" s="1"/>
  <c r="J157" i="9"/>
  <c r="K157" i="9" s="1"/>
  <c r="J156" i="9"/>
  <c r="K156" i="9" s="1"/>
  <c r="J155" i="9"/>
  <c r="K155" i="9" s="1"/>
  <c r="J154" i="9"/>
  <c r="K154" i="9" s="1"/>
  <c r="J153" i="9"/>
  <c r="K153" i="9" s="1"/>
  <c r="J152" i="9"/>
  <c r="K152" i="9" s="1"/>
  <c r="J151" i="9"/>
  <c r="K151" i="9" s="1"/>
  <c r="J150" i="9"/>
  <c r="K150" i="9" s="1"/>
  <c r="J149" i="9"/>
  <c r="K149" i="9" s="1"/>
  <c r="J148" i="9"/>
  <c r="K148" i="9" s="1"/>
  <c r="J147" i="9"/>
  <c r="K147" i="9" s="1"/>
  <c r="J146" i="9"/>
  <c r="K146" i="9" s="1"/>
  <c r="J145" i="9"/>
  <c r="K145" i="9" s="1"/>
  <c r="J144" i="9"/>
  <c r="K144" i="9" s="1"/>
  <c r="J143" i="9"/>
  <c r="K143" i="9" s="1"/>
  <c r="J142" i="9"/>
  <c r="K142" i="9" s="1"/>
  <c r="J141" i="9"/>
  <c r="K141" i="9" s="1"/>
  <c r="J140" i="9"/>
  <c r="K140" i="9" s="1"/>
  <c r="J139" i="9"/>
  <c r="K139" i="9" s="1"/>
  <c r="J138" i="9"/>
  <c r="K138" i="9" s="1"/>
  <c r="J137" i="9"/>
  <c r="K137" i="9" s="1"/>
  <c r="J136" i="9"/>
  <c r="K136" i="9" s="1"/>
  <c r="J135" i="9"/>
  <c r="K135" i="9" s="1"/>
  <c r="J134" i="9"/>
  <c r="K134" i="9" s="1"/>
  <c r="J133" i="9"/>
  <c r="K133" i="9" s="1"/>
  <c r="J132" i="9"/>
  <c r="K132" i="9" s="1"/>
  <c r="J131" i="9"/>
  <c r="K131" i="9" s="1"/>
  <c r="J130" i="9"/>
  <c r="K130" i="9" s="1"/>
  <c r="J129" i="9"/>
  <c r="K129" i="9" s="1"/>
  <c r="J128" i="9"/>
  <c r="K128" i="9" s="1"/>
  <c r="J127" i="9"/>
  <c r="K127" i="9" s="1"/>
  <c r="J126" i="9"/>
  <c r="K126" i="9" s="1"/>
  <c r="J125" i="9"/>
  <c r="K125" i="9" s="1"/>
  <c r="J124" i="9"/>
  <c r="K124" i="9" s="1"/>
  <c r="J123" i="9"/>
  <c r="K123" i="9" s="1"/>
  <c r="J122" i="9"/>
  <c r="K122" i="9" s="1"/>
  <c r="J121" i="9"/>
  <c r="K121" i="9" s="1"/>
  <c r="J120" i="9"/>
  <c r="K120" i="9" s="1"/>
  <c r="J119" i="9"/>
  <c r="K119" i="9" s="1"/>
  <c r="J118" i="9"/>
  <c r="K118" i="9" s="1"/>
  <c r="J117" i="9"/>
  <c r="K117" i="9" s="1"/>
  <c r="J116" i="9"/>
  <c r="K116" i="9" s="1"/>
  <c r="J115" i="9"/>
  <c r="K115" i="9" s="1"/>
  <c r="J114" i="9"/>
  <c r="K114" i="9" s="1"/>
  <c r="J113" i="9"/>
  <c r="K113" i="9" s="1"/>
  <c r="J112" i="9"/>
  <c r="K112" i="9" s="1"/>
  <c r="J111" i="9"/>
  <c r="K111" i="9" s="1"/>
  <c r="J110" i="9"/>
  <c r="K110" i="9" s="1"/>
  <c r="J109" i="9"/>
  <c r="K109" i="9" s="1"/>
  <c r="J108" i="9"/>
  <c r="K108" i="9" s="1"/>
  <c r="J107" i="9"/>
  <c r="K107" i="9" s="1"/>
  <c r="J106" i="9"/>
  <c r="K106" i="9" s="1"/>
  <c r="J105" i="9"/>
  <c r="K105" i="9" s="1"/>
  <c r="J104" i="9"/>
  <c r="K104" i="9" s="1"/>
  <c r="J103" i="9"/>
  <c r="K103" i="9" s="1"/>
  <c r="J102" i="9"/>
  <c r="K102" i="9" s="1"/>
  <c r="J101" i="9"/>
  <c r="K101" i="9" s="1"/>
  <c r="J100" i="9"/>
  <c r="K100" i="9" s="1"/>
  <c r="J99" i="9"/>
  <c r="K99" i="9" s="1"/>
  <c r="J98" i="9"/>
  <c r="K98" i="9" s="1"/>
  <c r="J97" i="9"/>
  <c r="K97" i="9" s="1"/>
  <c r="J96" i="9"/>
  <c r="K96" i="9" s="1"/>
  <c r="J95" i="9"/>
  <c r="K95" i="9" s="1"/>
  <c r="J94" i="9"/>
  <c r="K94" i="9" s="1"/>
  <c r="J93" i="9"/>
  <c r="K93" i="9" s="1"/>
  <c r="J92" i="9"/>
  <c r="K92" i="9" s="1"/>
  <c r="J91" i="9"/>
  <c r="K91" i="9" s="1"/>
  <c r="J90" i="9"/>
  <c r="K90" i="9" s="1"/>
  <c r="J89" i="9"/>
  <c r="K89" i="9" s="1"/>
  <c r="J88" i="9"/>
  <c r="K88" i="9" s="1"/>
  <c r="J87" i="9"/>
  <c r="K87" i="9" s="1"/>
  <c r="J86" i="9"/>
  <c r="K86" i="9" s="1"/>
  <c r="J85" i="9"/>
  <c r="K85" i="9" s="1"/>
  <c r="J84" i="9"/>
  <c r="K84" i="9" s="1"/>
  <c r="J83" i="9"/>
  <c r="K83" i="9" s="1"/>
  <c r="J82" i="9"/>
  <c r="K82" i="9" s="1"/>
  <c r="J81" i="9"/>
  <c r="K81" i="9" s="1"/>
  <c r="J80" i="9"/>
  <c r="K80" i="9" s="1"/>
  <c r="J79" i="9"/>
  <c r="K79" i="9" s="1"/>
  <c r="J78" i="9"/>
  <c r="K78" i="9" s="1"/>
  <c r="J77" i="9"/>
  <c r="K77" i="9" s="1"/>
  <c r="J76" i="9"/>
  <c r="K76" i="9" s="1"/>
  <c r="J75" i="9"/>
  <c r="K75" i="9" s="1"/>
  <c r="J74" i="9"/>
  <c r="K74" i="9" s="1"/>
  <c r="J73" i="9"/>
  <c r="K73" i="9" s="1"/>
  <c r="J72" i="9"/>
  <c r="K72" i="9" s="1"/>
  <c r="J71" i="9"/>
  <c r="K71" i="9" s="1"/>
  <c r="J70" i="9"/>
  <c r="K70" i="9" s="1"/>
  <c r="J69" i="9"/>
  <c r="K69" i="9" s="1"/>
  <c r="J68" i="9"/>
  <c r="K68" i="9" s="1"/>
  <c r="J67" i="9"/>
  <c r="K67" i="9" s="1"/>
  <c r="J66" i="9"/>
  <c r="K66" i="9" s="1"/>
  <c r="J65" i="9"/>
  <c r="K65" i="9" s="1"/>
  <c r="J64" i="9"/>
  <c r="K64" i="9" s="1"/>
  <c r="J63" i="9"/>
  <c r="K63" i="9" s="1"/>
  <c r="J62" i="9"/>
  <c r="K62" i="9" s="1"/>
  <c r="J61" i="9"/>
  <c r="K61" i="9" s="1"/>
  <c r="J60" i="9"/>
  <c r="K60" i="9" s="1"/>
  <c r="J59" i="9"/>
  <c r="K59" i="9" s="1"/>
  <c r="J58" i="9"/>
  <c r="K58" i="9" s="1"/>
  <c r="J57" i="9"/>
  <c r="K57" i="9" s="1"/>
  <c r="J56" i="9"/>
  <c r="K56" i="9" s="1"/>
  <c r="J55" i="9"/>
  <c r="K55" i="9" s="1"/>
  <c r="J54" i="9"/>
  <c r="K54" i="9" s="1"/>
  <c r="J53" i="9"/>
  <c r="K53" i="9" s="1"/>
  <c r="J52" i="9"/>
  <c r="K52" i="9" s="1"/>
  <c r="J51" i="9"/>
  <c r="K51" i="9" s="1"/>
  <c r="J50" i="9"/>
  <c r="K50" i="9" s="1"/>
  <c r="J49" i="9"/>
  <c r="K49" i="9" s="1"/>
  <c r="J48" i="9"/>
  <c r="K48" i="9" s="1"/>
  <c r="J47" i="9"/>
  <c r="K47" i="9" s="1"/>
  <c r="J46" i="9"/>
  <c r="K46" i="9" s="1"/>
  <c r="J45" i="9"/>
  <c r="K45" i="9" s="1"/>
  <c r="J44" i="9"/>
  <c r="K44" i="9" s="1"/>
  <c r="J43" i="9"/>
  <c r="K43" i="9" s="1"/>
  <c r="J42" i="9"/>
  <c r="K42" i="9" s="1"/>
  <c r="J41" i="9"/>
  <c r="K41" i="9" s="1"/>
  <c r="J40" i="9"/>
  <c r="K40" i="9" s="1"/>
  <c r="J39" i="9"/>
  <c r="K39" i="9" s="1"/>
  <c r="J38" i="9"/>
  <c r="K38" i="9" s="1"/>
  <c r="J37" i="9"/>
  <c r="K37" i="9" s="1"/>
  <c r="J36" i="9"/>
  <c r="K36" i="9" s="1"/>
  <c r="J35" i="9"/>
  <c r="K35" i="9" s="1"/>
  <c r="J34" i="9"/>
  <c r="K34" i="9" s="1"/>
  <c r="J33" i="9"/>
  <c r="K33" i="9" s="1"/>
  <c r="J32" i="9"/>
  <c r="K32" i="9" s="1"/>
  <c r="J31" i="9"/>
  <c r="K31" i="9" s="1"/>
  <c r="D367" i="8"/>
  <c r="C367" i="8"/>
  <c r="B367" i="8"/>
  <c r="A367" i="8"/>
  <c r="D366" i="8"/>
  <c r="C366" i="8"/>
  <c r="B366" i="8"/>
  <c r="A366" i="8"/>
  <c r="D365" i="8"/>
  <c r="C365" i="8"/>
  <c r="B365" i="8"/>
  <c r="A365" i="8"/>
  <c r="D364" i="8"/>
  <c r="C364" i="8"/>
  <c r="B364" i="8"/>
  <c r="A364" i="8"/>
  <c r="D363" i="8"/>
  <c r="C363" i="8"/>
  <c r="B363" i="8"/>
  <c r="A363" i="8"/>
  <c r="D362" i="8"/>
  <c r="C362" i="8"/>
  <c r="B362" i="8"/>
  <c r="A362" i="8"/>
  <c r="D361" i="8"/>
  <c r="C361" i="8"/>
  <c r="B361" i="8"/>
  <c r="A361" i="8"/>
  <c r="D360" i="8"/>
  <c r="C360" i="8"/>
  <c r="B360" i="8"/>
  <c r="A360" i="8"/>
  <c r="D359" i="8"/>
  <c r="C359" i="8"/>
  <c r="B359" i="8"/>
  <c r="A359" i="8"/>
  <c r="D358" i="8"/>
  <c r="C358" i="8"/>
  <c r="B358" i="8"/>
  <c r="A358" i="8"/>
  <c r="D357" i="8"/>
  <c r="C357" i="8"/>
  <c r="B357" i="8"/>
  <c r="A357" i="8"/>
  <c r="D356" i="8"/>
  <c r="C356" i="8"/>
  <c r="B356" i="8"/>
  <c r="A356" i="8"/>
  <c r="D355" i="8"/>
  <c r="C355" i="8"/>
  <c r="B355" i="8"/>
  <c r="A355" i="8"/>
  <c r="D354" i="8"/>
  <c r="C354" i="8"/>
  <c r="B354" i="8"/>
  <c r="A354" i="8"/>
  <c r="D353" i="8"/>
  <c r="C353" i="8"/>
  <c r="B353" i="8"/>
  <c r="A353" i="8"/>
  <c r="D352" i="8"/>
  <c r="C352" i="8"/>
  <c r="B352" i="8"/>
  <c r="A352" i="8"/>
  <c r="D351" i="8"/>
  <c r="C351" i="8"/>
  <c r="B351" i="8"/>
  <c r="A351" i="8"/>
  <c r="D350" i="8"/>
  <c r="C350" i="8"/>
  <c r="B350" i="8"/>
  <c r="A350" i="8"/>
  <c r="D349" i="8"/>
  <c r="C349" i="8"/>
  <c r="B349" i="8"/>
  <c r="A349" i="8"/>
  <c r="D348" i="8"/>
  <c r="C348" i="8"/>
  <c r="B348" i="8"/>
  <c r="A348" i="8"/>
  <c r="D347" i="8"/>
  <c r="C347" i="8"/>
  <c r="B347" i="8"/>
  <c r="A347" i="8"/>
  <c r="D346" i="8"/>
  <c r="C346" i="8"/>
  <c r="B346" i="8"/>
  <c r="A346" i="8"/>
  <c r="D345" i="8"/>
  <c r="C345" i="8"/>
  <c r="B345" i="8"/>
  <c r="A345" i="8"/>
  <c r="D344" i="8"/>
  <c r="C344" i="8"/>
  <c r="B344" i="8"/>
  <c r="A344" i="8"/>
  <c r="D343" i="8"/>
  <c r="C343" i="8"/>
  <c r="B343" i="8"/>
  <c r="A343" i="8"/>
  <c r="D342" i="8"/>
  <c r="C342" i="8"/>
  <c r="B342" i="8"/>
  <c r="A342" i="8"/>
  <c r="D341" i="8"/>
  <c r="C341" i="8"/>
  <c r="B341" i="8"/>
  <c r="A341" i="8"/>
  <c r="D340" i="8"/>
  <c r="C340" i="8"/>
  <c r="B340" i="8"/>
  <c r="A340" i="8"/>
  <c r="D339" i="8"/>
  <c r="C339" i="8"/>
  <c r="B339" i="8"/>
  <c r="A339" i="8"/>
  <c r="D338" i="8"/>
  <c r="C338" i="8"/>
  <c r="B338" i="8"/>
  <c r="A338" i="8"/>
  <c r="D337" i="8"/>
  <c r="C337" i="8"/>
  <c r="B337" i="8"/>
  <c r="A337" i="8"/>
  <c r="D336" i="8"/>
  <c r="C336" i="8"/>
  <c r="B336" i="8"/>
  <c r="A336" i="8"/>
  <c r="D335" i="8"/>
  <c r="C335" i="8"/>
  <c r="B335" i="8"/>
  <c r="A335" i="8"/>
  <c r="D334" i="8"/>
  <c r="C334" i="8"/>
  <c r="B334" i="8"/>
  <c r="A334" i="8"/>
  <c r="D333" i="8"/>
  <c r="C333" i="8"/>
  <c r="B333" i="8"/>
  <c r="A333" i="8"/>
  <c r="D332" i="8"/>
  <c r="C332" i="8"/>
  <c r="B332" i="8"/>
  <c r="A332" i="8"/>
  <c r="D331" i="8"/>
  <c r="C331" i="8"/>
  <c r="B331" i="8"/>
  <c r="A331" i="8"/>
  <c r="D330" i="8"/>
  <c r="C330" i="8"/>
  <c r="B330" i="8"/>
  <c r="A330" i="8"/>
  <c r="D329" i="8"/>
  <c r="C329" i="8"/>
  <c r="B329" i="8"/>
  <c r="A329" i="8"/>
  <c r="D328" i="8"/>
  <c r="C328" i="8"/>
  <c r="B328" i="8"/>
  <c r="A328" i="8"/>
  <c r="D327" i="8"/>
  <c r="C327" i="8"/>
  <c r="B327" i="8"/>
  <c r="A327" i="8"/>
  <c r="D326" i="8"/>
  <c r="C326" i="8"/>
  <c r="B326" i="8"/>
  <c r="A326" i="8"/>
  <c r="D325" i="8"/>
  <c r="C325" i="8"/>
  <c r="B325" i="8"/>
  <c r="A325" i="8"/>
  <c r="D324" i="8"/>
  <c r="C324" i="8"/>
  <c r="B324" i="8"/>
  <c r="A324" i="8"/>
  <c r="D323" i="8"/>
  <c r="C323" i="8"/>
  <c r="B323" i="8"/>
  <c r="A323" i="8"/>
  <c r="D322" i="8"/>
  <c r="C322" i="8"/>
  <c r="B322" i="8"/>
  <c r="A322" i="8"/>
  <c r="D321" i="8"/>
  <c r="C321" i="8"/>
  <c r="B321" i="8"/>
  <c r="A321" i="8"/>
  <c r="D320" i="8"/>
  <c r="C320" i="8"/>
  <c r="B320" i="8"/>
  <c r="A320" i="8"/>
  <c r="D319" i="8"/>
  <c r="C319" i="8"/>
  <c r="B319" i="8"/>
  <c r="A319" i="8"/>
  <c r="D318" i="8"/>
  <c r="C318" i="8"/>
  <c r="B318" i="8"/>
  <c r="A318" i="8"/>
  <c r="D317" i="8"/>
  <c r="C317" i="8"/>
  <c r="B317" i="8"/>
  <c r="A317" i="8"/>
  <c r="D316" i="8"/>
  <c r="C316" i="8"/>
  <c r="B316" i="8"/>
  <c r="A316" i="8"/>
  <c r="D315" i="8"/>
  <c r="C315" i="8"/>
  <c r="B315" i="8"/>
  <c r="A315" i="8"/>
  <c r="D314" i="8"/>
  <c r="C314" i="8"/>
  <c r="B314" i="8"/>
  <c r="A314" i="8"/>
  <c r="D313" i="8"/>
  <c r="C313" i="8"/>
  <c r="B313" i="8"/>
  <c r="A313" i="8"/>
  <c r="D312" i="8"/>
  <c r="C312" i="8"/>
  <c r="B312" i="8"/>
  <c r="A312" i="8"/>
  <c r="D311" i="8"/>
  <c r="C311" i="8"/>
  <c r="B311" i="8"/>
  <c r="A311" i="8"/>
  <c r="D310" i="8"/>
  <c r="C310" i="8"/>
  <c r="B310" i="8"/>
  <c r="A310" i="8"/>
  <c r="D309" i="8"/>
  <c r="C309" i="8"/>
  <c r="B309" i="8"/>
  <c r="A309" i="8"/>
  <c r="D308" i="8"/>
  <c r="C308" i="8"/>
  <c r="B308" i="8"/>
  <c r="A308" i="8"/>
  <c r="D307" i="8"/>
  <c r="C307" i="8"/>
  <c r="B307" i="8"/>
  <c r="A307" i="8"/>
  <c r="D306" i="8"/>
  <c r="C306" i="8"/>
  <c r="B306" i="8"/>
  <c r="A306" i="8"/>
  <c r="D305" i="8"/>
  <c r="C305" i="8"/>
  <c r="B305" i="8"/>
  <c r="A305" i="8"/>
  <c r="D304" i="8"/>
  <c r="C304" i="8"/>
  <c r="B304" i="8"/>
  <c r="A304" i="8"/>
  <c r="D303" i="8"/>
  <c r="C303" i="8"/>
  <c r="B303" i="8"/>
  <c r="A303" i="8"/>
  <c r="D302" i="8"/>
  <c r="C302" i="8"/>
  <c r="B302" i="8"/>
  <c r="A302" i="8"/>
  <c r="D301" i="8"/>
  <c r="C301" i="8"/>
  <c r="B301" i="8"/>
  <c r="A301" i="8"/>
  <c r="D300" i="8"/>
  <c r="C300" i="8"/>
  <c r="B300" i="8"/>
  <c r="A300" i="8"/>
  <c r="D299" i="8"/>
  <c r="C299" i="8"/>
  <c r="B299" i="8"/>
  <c r="A299" i="8"/>
  <c r="D298" i="8"/>
  <c r="C298" i="8"/>
  <c r="B298" i="8"/>
  <c r="A298" i="8"/>
  <c r="D297" i="8"/>
  <c r="C297" i="8"/>
  <c r="B297" i="8"/>
  <c r="A297" i="8"/>
  <c r="D296" i="8"/>
  <c r="C296" i="8"/>
  <c r="B296" i="8"/>
  <c r="A296" i="8"/>
  <c r="D295" i="8"/>
  <c r="C295" i="8"/>
  <c r="B295" i="8"/>
  <c r="A295" i="8"/>
  <c r="D294" i="8"/>
  <c r="C294" i="8"/>
  <c r="B294" i="8"/>
  <c r="A294" i="8"/>
  <c r="D293" i="8"/>
  <c r="C293" i="8"/>
  <c r="B293" i="8"/>
  <c r="A293" i="8"/>
  <c r="D292" i="8"/>
  <c r="C292" i="8"/>
  <c r="B292" i="8"/>
  <c r="A292" i="8"/>
  <c r="D291" i="8"/>
  <c r="C291" i="8"/>
  <c r="B291" i="8"/>
  <c r="A291" i="8"/>
  <c r="D290" i="8"/>
  <c r="C290" i="8"/>
  <c r="B290" i="8"/>
  <c r="A290" i="8"/>
  <c r="D289" i="8"/>
  <c r="C289" i="8"/>
  <c r="B289" i="8"/>
  <c r="A289" i="8"/>
  <c r="D288" i="8"/>
  <c r="C288" i="8"/>
  <c r="B288" i="8"/>
  <c r="A288" i="8"/>
  <c r="D287" i="8"/>
  <c r="C287" i="8"/>
  <c r="B287" i="8"/>
  <c r="A287" i="8"/>
  <c r="D286" i="8"/>
  <c r="C286" i="8"/>
  <c r="B286" i="8"/>
  <c r="A286" i="8"/>
  <c r="D285" i="8"/>
  <c r="C285" i="8"/>
  <c r="B285" i="8"/>
  <c r="A285" i="8"/>
  <c r="D284" i="8"/>
  <c r="C284" i="8"/>
  <c r="B284" i="8"/>
  <c r="A284" i="8"/>
  <c r="D283" i="8"/>
  <c r="C283" i="8"/>
  <c r="B283" i="8"/>
  <c r="A283" i="8"/>
  <c r="D282" i="8"/>
  <c r="C282" i="8"/>
  <c r="B282" i="8"/>
  <c r="A282" i="8"/>
  <c r="D281" i="8"/>
  <c r="C281" i="8"/>
  <c r="B281" i="8"/>
  <c r="A281" i="8"/>
  <c r="D280" i="8"/>
  <c r="C280" i="8"/>
  <c r="B280" i="8"/>
  <c r="A280" i="8"/>
  <c r="D279" i="8"/>
  <c r="C279" i="8"/>
  <c r="B279" i="8"/>
  <c r="A279" i="8"/>
  <c r="D278" i="8"/>
  <c r="C278" i="8"/>
  <c r="B278" i="8"/>
  <c r="A278" i="8"/>
  <c r="D277" i="8"/>
  <c r="C277" i="8"/>
  <c r="B277" i="8"/>
  <c r="A277" i="8"/>
  <c r="D276" i="8"/>
  <c r="C276" i="8"/>
  <c r="B276" i="8"/>
  <c r="A276" i="8"/>
  <c r="D275" i="8"/>
  <c r="C275" i="8"/>
  <c r="B275" i="8"/>
  <c r="A275" i="8"/>
  <c r="D274" i="8"/>
  <c r="C274" i="8"/>
  <c r="B274" i="8"/>
  <c r="A274" i="8"/>
  <c r="D273" i="8"/>
  <c r="C273" i="8"/>
  <c r="B273" i="8"/>
  <c r="A273" i="8"/>
  <c r="D272" i="8"/>
  <c r="C272" i="8"/>
  <c r="B272" i="8"/>
  <c r="A272" i="8"/>
  <c r="D271" i="8"/>
  <c r="C271" i="8"/>
  <c r="B271" i="8"/>
  <c r="A271" i="8"/>
  <c r="D270" i="8"/>
  <c r="C270" i="8"/>
  <c r="B270" i="8"/>
  <c r="A270" i="8"/>
  <c r="D269" i="8"/>
  <c r="C269" i="8"/>
  <c r="B269" i="8"/>
  <c r="A269" i="8"/>
  <c r="D268" i="8"/>
  <c r="C268" i="8"/>
  <c r="B268" i="8"/>
  <c r="A268" i="8"/>
  <c r="D267" i="8"/>
  <c r="C267" i="8"/>
  <c r="B267" i="8"/>
  <c r="A267" i="8"/>
  <c r="D266" i="8"/>
  <c r="C266" i="8"/>
  <c r="B266" i="8"/>
  <c r="A266" i="8"/>
  <c r="D265" i="8"/>
  <c r="C265" i="8"/>
  <c r="B265" i="8"/>
  <c r="A265" i="8"/>
  <c r="D264" i="8"/>
  <c r="C264" i="8"/>
  <c r="B264" i="8"/>
  <c r="A264" i="8"/>
  <c r="D263" i="8"/>
  <c r="C263" i="8"/>
  <c r="B263" i="8"/>
  <c r="A263" i="8"/>
  <c r="D262" i="8"/>
  <c r="C262" i="8"/>
  <c r="B262" i="8"/>
  <c r="A262" i="8"/>
  <c r="D261" i="8"/>
  <c r="C261" i="8"/>
  <c r="B261" i="8"/>
  <c r="A261" i="8"/>
  <c r="D260" i="8"/>
  <c r="C260" i="8"/>
  <c r="B260" i="8"/>
  <c r="A260" i="8"/>
  <c r="D259" i="8"/>
  <c r="C259" i="8"/>
  <c r="B259" i="8"/>
  <c r="A259" i="8"/>
  <c r="D258" i="8"/>
  <c r="C258" i="8"/>
  <c r="B258" i="8"/>
  <c r="A258" i="8"/>
  <c r="D257" i="8"/>
  <c r="C257" i="8"/>
  <c r="B257" i="8"/>
  <c r="A257" i="8"/>
  <c r="D256" i="8"/>
  <c r="C256" i="8"/>
  <c r="B256" i="8"/>
  <c r="A256" i="8"/>
  <c r="D255" i="8"/>
  <c r="C255" i="8"/>
  <c r="B255" i="8"/>
  <c r="A255" i="8"/>
  <c r="D254" i="8"/>
  <c r="C254" i="8"/>
  <c r="B254" i="8"/>
  <c r="A254" i="8"/>
  <c r="D253" i="8"/>
  <c r="C253" i="8"/>
  <c r="B253" i="8"/>
  <c r="A253" i="8"/>
  <c r="D252" i="8"/>
  <c r="C252" i="8"/>
  <c r="B252" i="8"/>
  <c r="A252" i="8"/>
  <c r="D251" i="8"/>
  <c r="C251" i="8"/>
  <c r="B251" i="8"/>
  <c r="A251" i="8"/>
  <c r="D250" i="8"/>
  <c r="C250" i="8"/>
  <c r="B250" i="8"/>
  <c r="A250" i="8"/>
  <c r="D249" i="8"/>
  <c r="C249" i="8"/>
  <c r="B249" i="8"/>
  <c r="A249" i="8"/>
  <c r="D248" i="8"/>
  <c r="C248" i="8"/>
  <c r="B248" i="8"/>
  <c r="A248" i="8"/>
  <c r="D247" i="8"/>
  <c r="C247" i="8"/>
  <c r="B247" i="8"/>
  <c r="A247" i="8"/>
  <c r="D246" i="8"/>
  <c r="C246" i="8"/>
  <c r="B246" i="8"/>
  <c r="A246" i="8"/>
  <c r="D245" i="8"/>
  <c r="C245" i="8"/>
  <c r="B245" i="8"/>
  <c r="A245" i="8"/>
  <c r="D244" i="8"/>
  <c r="C244" i="8"/>
  <c r="B244" i="8"/>
  <c r="A244" i="8"/>
  <c r="D243" i="8"/>
  <c r="C243" i="8"/>
  <c r="B243" i="8"/>
  <c r="A243" i="8"/>
  <c r="D242" i="8"/>
  <c r="C242" i="8"/>
  <c r="B242" i="8"/>
  <c r="A242" i="8"/>
  <c r="D241" i="8"/>
  <c r="C241" i="8"/>
  <c r="B241" i="8"/>
  <c r="A241" i="8"/>
  <c r="D240" i="8"/>
  <c r="C240" i="8"/>
  <c r="B240" i="8"/>
  <c r="A240" i="8"/>
  <c r="D239" i="8"/>
  <c r="C239" i="8"/>
  <c r="B239" i="8"/>
  <c r="A239" i="8"/>
  <c r="D238" i="8"/>
  <c r="C238" i="8"/>
  <c r="B238" i="8"/>
  <c r="A238" i="8"/>
  <c r="D237" i="8"/>
  <c r="C237" i="8"/>
  <c r="B237" i="8"/>
  <c r="A237" i="8"/>
  <c r="D236" i="8"/>
  <c r="C236" i="8"/>
  <c r="B236" i="8"/>
  <c r="A236" i="8"/>
  <c r="D235" i="8"/>
  <c r="C235" i="8"/>
  <c r="B235" i="8"/>
  <c r="A235" i="8"/>
  <c r="D234" i="8"/>
  <c r="C234" i="8"/>
  <c r="B234" i="8"/>
  <c r="A234" i="8"/>
  <c r="D233" i="8"/>
  <c r="C233" i="8"/>
  <c r="B233" i="8"/>
  <c r="A233" i="8"/>
  <c r="D232" i="8"/>
  <c r="C232" i="8"/>
  <c r="B232" i="8"/>
  <c r="A232" i="8"/>
  <c r="D231" i="8"/>
  <c r="C231" i="8"/>
  <c r="B231" i="8"/>
  <c r="A231" i="8"/>
  <c r="D230" i="8"/>
  <c r="C230" i="8"/>
  <c r="B230" i="8"/>
  <c r="A230" i="8"/>
  <c r="D229" i="8"/>
  <c r="C229" i="8"/>
  <c r="B229" i="8"/>
  <c r="A229" i="8"/>
  <c r="D228" i="8"/>
  <c r="C228" i="8"/>
  <c r="B228" i="8"/>
  <c r="A228" i="8"/>
  <c r="D227" i="8"/>
  <c r="C227" i="8"/>
  <c r="B227" i="8"/>
  <c r="A227" i="8"/>
  <c r="D226" i="8"/>
  <c r="C226" i="8"/>
  <c r="B226" i="8"/>
  <c r="A226" i="8"/>
  <c r="D225" i="8"/>
  <c r="C225" i="8"/>
  <c r="B225" i="8"/>
  <c r="A225" i="8"/>
  <c r="D224" i="8"/>
  <c r="C224" i="8"/>
  <c r="B224" i="8"/>
  <c r="A224" i="8"/>
  <c r="D223" i="8"/>
  <c r="C223" i="8"/>
  <c r="B223" i="8"/>
  <c r="A223" i="8"/>
  <c r="D222" i="8"/>
  <c r="C222" i="8"/>
  <c r="B222" i="8"/>
  <c r="A222" i="8"/>
  <c r="D221" i="8"/>
  <c r="C221" i="8"/>
  <c r="B221" i="8"/>
  <c r="A221" i="8"/>
  <c r="D220" i="8"/>
  <c r="C220" i="8"/>
  <c r="B220" i="8"/>
  <c r="A220" i="8"/>
  <c r="D219" i="8"/>
  <c r="C219" i="8"/>
  <c r="B219" i="8"/>
  <c r="A219" i="8"/>
  <c r="D218" i="8"/>
  <c r="C218" i="8"/>
  <c r="B218" i="8"/>
  <c r="A218" i="8"/>
  <c r="D217" i="8"/>
  <c r="C217" i="8"/>
  <c r="B217" i="8"/>
  <c r="A217" i="8"/>
  <c r="D216" i="8"/>
  <c r="C216" i="8"/>
  <c r="B216" i="8"/>
  <c r="A216" i="8"/>
  <c r="D215" i="8"/>
  <c r="C215" i="8"/>
  <c r="B215" i="8"/>
  <c r="A215" i="8"/>
  <c r="D214" i="8"/>
  <c r="C214" i="8"/>
  <c r="B214" i="8"/>
  <c r="A214" i="8"/>
  <c r="D213" i="8"/>
  <c r="C213" i="8"/>
  <c r="B213" i="8"/>
  <c r="A213" i="8"/>
  <c r="D212" i="8"/>
  <c r="C212" i="8"/>
  <c r="B212" i="8"/>
  <c r="A212" i="8"/>
  <c r="D211" i="8"/>
  <c r="C211" i="8"/>
  <c r="B211" i="8"/>
  <c r="A211" i="8"/>
  <c r="D210" i="8"/>
  <c r="C210" i="8"/>
  <c r="B210" i="8"/>
  <c r="A210" i="8"/>
  <c r="D209" i="8"/>
  <c r="C209" i="8"/>
  <c r="B209" i="8"/>
  <c r="A209" i="8"/>
  <c r="D208" i="8"/>
  <c r="C208" i="8"/>
  <c r="B208" i="8"/>
  <c r="A208" i="8"/>
  <c r="D207" i="8"/>
  <c r="C207" i="8"/>
  <c r="B207" i="8"/>
  <c r="A207" i="8"/>
  <c r="D206" i="8"/>
  <c r="C206" i="8"/>
  <c r="B206" i="8"/>
  <c r="A206" i="8"/>
  <c r="D205" i="8"/>
  <c r="C205" i="8"/>
  <c r="B205" i="8"/>
  <c r="A205" i="8"/>
  <c r="D204" i="8"/>
  <c r="C204" i="8"/>
  <c r="B204" i="8"/>
  <c r="A204" i="8"/>
  <c r="D203" i="8"/>
  <c r="C203" i="8"/>
  <c r="B203" i="8"/>
  <c r="A203" i="8"/>
  <c r="D202" i="8"/>
  <c r="C202" i="8"/>
  <c r="B202" i="8"/>
  <c r="A202" i="8"/>
  <c r="D201" i="8"/>
  <c r="C201" i="8"/>
  <c r="B201" i="8"/>
  <c r="A201" i="8"/>
  <c r="D200" i="8"/>
  <c r="C200" i="8"/>
  <c r="B200" i="8"/>
  <c r="A200" i="8"/>
  <c r="D199" i="8"/>
  <c r="C199" i="8"/>
  <c r="B199" i="8"/>
  <c r="A199" i="8"/>
  <c r="D198" i="8"/>
  <c r="C198" i="8"/>
  <c r="B198" i="8"/>
  <c r="A198" i="8"/>
  <c r="D197" i="8"/>
  <c r="C197" i="8"/>
  <c r="B197" i="8"/>
  <c r="A197" i="8"/>
  <c r="D196" i="8"/>
  <c r="C196" i="8"/>
  <c r="B196" i="8"/>
  <c r="A196" i="8"/>
  <c r="D195" i="8"/>
  <c r="C195" i="8"/>
  <c r="B195" i="8"/>
  <c r="A195" i="8"/>
  <c r="D194" i="8"/>
  <c r="C194" i="8"/>
  <c r="B194" i="8"/>
  <c r="A194" i="8"/>
  <c r="D193" i="8"/>
  <c r="C193" i="8"/>
  <c r="B193" i="8"/>
  <c r="A193" i="8"/>
  <c r="D192" i="8"/>
  <c r="C192" i="8"/>
  <c r="B192" i="8"/>
  <c r="A192" i="8"/>
  <c r="D191" i="8"/>
  <c r="C191" i="8"/>
  <c r="B191" i="8"/>
  <c r="A191" i="8"/>
  <c r="D190" i="8"/>
  <c r="C190" i="8"/>
  <c r="B190" i="8"/>
  <c r="A190" i="8"/>
  <c r="D189" i="8"/>
  <c r="C189" i="8"/>
  <c r="B189" i="8"/>
  <c r="A189" i="8"/>
  <c r="D188" i="8"/>
  <c r="C188" i="8"/>
  <c r="B188" i="8"/>
  <c r="A188" i="8"/>
  <c r="D187" i="8"/>
  <c r="C187" i="8"/>
  <c r="B187" i="8"/>
  <c r="A187" i="8"/>
  <c r="D186" i="8"/>
  <c r="C186" i="8"/>
  <c r="B186" i="8"/>
  <c r="A186" i="8"/>
  <c r="D185" i="8"/>
  <c r="C185" i="8"/>
  <c r="B185" i="8"/>
  <c r="A185" i="8"/>
  <c r="D184" i="8"/>
  <c r="C184" i="8"/>
  <c r="B184" i="8"/>
  <c r="A184" i="8"/>
  <c r="D183" i="8"/>
  <c r="C183" i="8"/>
  <c r="B183" i="8"/>
  <c r="A183" i="8"/>
  <c r="D182" i="8"/>
  <c r="C182" i="8"/>
  <c r="B182" i="8"/>
  <c r="A182" i="8"/>
  <c r="D181" i="8"/>
  <c r="C181" i="8"/>
  <c r="B181" i="8"/>
  <c r="A181" i="8"/>
  <c r="D180" i="8"/>
  <c r="C180" i="8"/>
  <c r="B180" i="8"/>
  <c r="A180" i="8"/>
  <c r="D179" i="8"/>
  <c r="C179" i="8"/>
  <c r="B179" i="8"/>
  <c r="A179" i="8"/>
  <c r="D178" i="8"/>
  <c r="C178" i="8"/>
  <c r="B178" i="8"/>
  <c r="A178" i="8"/>
  <c r="D177" i="8"/>
  <c r="C177" i="8"/>
  <c r="B177" i="8"/>
  <c r="A177" i="8"/>
  <c r="D176" i="8"/>
  <c r="C176" i="8"/>
  <c r="B176" i="8"/>
  <c r="A176" i="8"/>
  <c r="D175" i="8"/>
  <c r="C175" i="8"/>
  <c r="B175" i="8"/>
  <c r="A175" i="8"/>
  <c r="D174" i="8"/>
  <c r="C174" i="8"/>
  <c r="B174" i="8"/>
  <c r="A174" i="8"/>
  <c r="D173" i="8"/>
  <c r="C173" i="8"/>
  <c r="B173" i="8"/>
  <c r="A173" i="8"/>
  <c r="D172" i="8"/>
  <c r="C172" i="8"/>
  <c r="B172" i="8"/>
  <c r="A172" i="8"/>
  <c r="D171" i="8"/>
  <c r="C171" i="8"/>
  <c r="B171" i="8"/>
  <c r="A171" i="8"/>
  <c r="D170" i="8"/>
  <c r="C170" i="8"/>
  <c r="B170" i="8"/>
  <c r="A170" i="8"/>
  <c r="D169" i="8"/>
  <c r="C169" i="8"/>
  <c r="B169" i="8"/>
  <c r="A169" i="8"/>
  <c r="D168" i="8"/>
  <c r="C168" i="8"/>
  <c r="B168" i="8"/>
  <c r="A168" i="8"/>
  <c r="D167" i="8"/>
  <c r="C167" i="8"/>
  <c r="B167" i="8"/>
  <c r="A167" i="8"/>
  <c r="D166" i="8"/>
  <c r="C166" i="8"/>
  <c r="B166" i="8"/>
  <c r="A166" i="8"/>
  <c r="D165" i="8"/>
  <c r="C165" i="8"/>
  <c r="B165" i="8"/>
  <c r="A165" i="8"/>
  <c r="D164" i="8"/>
  <c r="C164" i="8"/>
  <c r="B164" i="8"/>
  <c r="A164" i="8"/>
  <c r="D163" i="8"/>
  <c r="C163" i="8"/>
  <c r="B163" i="8"/>
  <c r="A163" i="8"/>
  <c r="D162" i="8"/>
  <c r="C162" i="8"/>
  <c r="B162" i="8"/>
  <c r="A162" i="8"/>
  <c r="D161" i="8"/>
  <c r="C161" i="8"/>
  <c r="B161" i="8"/>
  <c r="A161" i="8"/>
  <c r="D160" i="8"/>
  <c r="C160" i="8"/>
  <c r="B160" i="8"/>
  <c r="A160" i="8"/>
  <c r="D159" i="8"/>
  <c r="C159" i="8"/>
  <c r="B159" i="8"/>
  <c r="A159" i="8"/>
  <c r="D158" i="8"/>
  <c r="C158" i="8"/>
  <c r="B158" i="8"/>
  <c r="A158" i="8"/>
  <c r="D157" i="8"/>
  <c r="C157" i="8"/>
  <c r="B157" i="8"/>
  <c r="A157" i="8"/>
  <c r="D156" i="8"/>
  <c r="C156" i="8"/>
  <c r="B156" i="8"/>
  <c r="A156" i="8"/>
  <c r="D155" i="8"/>
  <c r="C155" i="8"/>
  <c r="B155" i="8"/>
  <c r="A155" i="8"/>
  <c r="D154" i="8"/>
  <c r="C154" i="8"/>
  <c r="B154" i="8"/>
  <c r="A154" i="8"/>
  <c r="D153" i="8"/>
  <c r="C153" i="8"/>
  <c r="B153" i="8"/>
  <c r="A153" i="8"/>
  <c r="D152" i="8"/>
  <c r="C152" i="8"/>
  <c r="B152" i="8"/>
  <c r="A152" i="8"/>
  <c r="D151" i="8"/>
  <c r="C151" i="8"/>
  <c r="B151" i="8"/>
  <c r="A151" i="8"/>
  <c r="D150" i="8"/>
  <c r="C150" i="8"/>
  <c r="B150" i="8"/>
  <c r="A150" i="8"/>
  <c r="D149" i="8"/>
  <c r="C149" i="8"/>
  <c r="B149" i="8"/>
  <c r="A149" i="8"/>
  <c r="D148" i="8"/>
  <c r="C148" i="8"/>
  <c r="B148" i="8"/>
  <c r="A148" i="8"/>
  <c r="D147" i="8"/>
  <c r="C147" i="8"/>
  <c r="B147" i="8"/>
  <c r="A147" i="8"/>
  <c r="D146" i="8"/>
  <c r="C146" i="8"/>
  <c r="B146" i="8"/>
  <c r="A146" i="8"/>
  <c r="D145" i="8"/>
  <c r="C145" i="8"/>
  <c r="B145" i="8"/>
  <c r="A145" i="8"/>
  <c r="D144" i="8"/>
  <c r="C144" i="8"/>
  <c r="B144" i="8"/>
  <c r="A144" i="8"/>
  <c r="D143" i="8"/>
  <c r="C143" i="8"/>
  <c r="B143" i="8"/>
  <c r="A143" i="8"/>
  <c r="D142" i="8"/>
  <c r="C142" i="8"/>
  <c r="B142" i="8"/>
  <c r="A142" i="8"/>
  <c r="D141" i="8"/>
  <c r="C141" i="8"/>
  <c r="B141" i="8"/>
  <c r="A141" i="8"/>
  <c r="D140" i="8"/>
  <c r="C140" i="8"/>
  <c r="B140" i="8"/>
  <c r="A140" i="8"/>
  <c r="D139" i="8"/>
  <c r="C139" i="8"/>
  <c r="B139" i="8"/>
  <c r="A139" i="8"/>
  <c r="D138" i="8"/>
  <c r="C138" i="8"/>
  <c r="B138" i="8"/>
  <c r="A138" i="8"/>
  <c r="D137" i="8"/>
  <c r="C137" i="8"/>
  <c r="B137" i="8"/>
  <c r="A137" i="8"/>
  <c r="D136" i="8"/>
  <c r="C136" i="8"/>
  <c r="B136" i="8"/>
  <c r="A136" i="8"/>
  <c r="D135" i="8"/>
  <c r="C135" i="8"/>
  <c r="B135" i="8"/>
  <c r="A135" i="8"/>
  <c r="D134" i="8"/>
  <c r="C134" i="8"/>
  <c r="B134" i="8"/>
  <c r="A134" i="8"/>
  <c r="D133" i="8"/>
  <c r="C133" i="8"/>
  <c r="B133" i="8"/>
  <c r="A133" i="8"/>
  <c r="D132" i="8"/>
  <c r="C132" i="8"/>
  <c r="B132" i="8"/>
  <c r="A132" i="8"/>
  <c r="D131" i="8"/>
  <c r="C131" i="8"/>
  <c r="B131" i="8"/>
  <c r="A131" i="8"/>
  <c r="D130" i="8"/>
  <c r="C130" i="8"/>
  <c r="B130" i="8"/>
  <c r="A130" i="8"/>
  <c r="D129" i="8"/>
  <c r="C129" i="8"/>
  <c r="B129" i="8"/>
  <c r="A129" i="8"/>
  <c r="D128" i="8"/>
  <c r="C128" i="8"/>
  <c r="B128" i="8"/>
  <c r="A128" i="8"/>
  <c r="D127" i="8"/>
  <c r="C127" i="8"/>
  <c r="B127" i="8"/>
  <c r="A127" i="8"/>
  <c r="D126" i="8"/>
  <c r="C126" i="8"/>
  <c r="B126" i="8"/>
  <c r="A126" i="8"/>
  <c r="D125" i="8"/>
  <c r="C125" i="8"/>
  <c r="B125" i="8"/>
  <c r="A125" i="8"/>
  <c r="D124" i="8"/>
  <c r="C124" i="8"/>
  <c r="B124" i="8"/>
  <c r="A124" i="8"/>
  <c r="D123" i="8"/>
  <c r="C123" i="8"/>
  <c r="B123" i="8"/>
  <c r="A123" i="8"/>
  <c r="D122" i="8"/>
  <c r="C122" i="8"/>
  <c r="B122" i="8"/>
  <c r="A122" i="8"/>
  <c r="D121" i="8"/>
  <c r="C121" i="8"/>
  <c r="B121" i="8"/>
  <c r="A121" i="8"/>
  <c r="D120" i="8"/>
  <c r="C120" i="8"/>
  <c r="B120" i="8"/>
  <c r="A120" i="8"/>
  <c r="D119" i="8"/>
  <c r="C119" i="8"/>
  <c r="B119" i="8"/>
  <c r="A119" i="8"/>
  <c r="D118" i="8"/>
  <c r="C118" i="8"/>
  <c r="B118" i="8"/>
  <c r="A118" i="8"/>
  <c r="D117" i="8"/>
  <c r="C117" i="8"/>
  <c r="B117" i="8"/>
  <c r="A117" i="8"/>
  <c r="D116" i="8"/>
  <c r="C116" i="8"/>
  <c r="B116" i="8"/>
  <c r="A116" i="8"/>
  <c r="D115" i="8"/>
  <c r="C115" i="8"/>
  <c r="B115" i="8"/>
  <c r="A115" i="8"/>
  <c r="D114" i="8"/>
  <c r="C114" i="8"/>
  <c r="B114" i="8"/>
  <c r="A114" i="8"/>
  <c r="D113" i="8"/>
  <c r="C113" i="8"/>
  <c r="B113" i="8"/>
  <c r="A113" i="8"/>
  <c r="D112" i="8"/>
  <c r="C112" i="8"/>
  <c r="B112" i="8"/>
  <c r="A112" i="8"/>
  <c r="D111" i="8"/>
  <c r="C111" i="8"/>
  <c r="B111" i="8"/>
  <c r="A111" i="8"/>
  <c r="D110" i="8"/>
  <c r="C110" i="8"/>
  <c r="B110" i="8"/>
  <c r="A110" i="8"/>
  <c r="D109" i="8"/>
  <c r="C109" i="8"/>
  <c r="B109" i="8"/>
  <c r="A109" i="8"/>
  <c r="D108" i="8"/>
  <c r="C108" i="8"/>
  <c r="B108" i="8"/>
  <c r="A108" i="8"/>
  <c r="D107" i="8"/>
  <c r="C107" i="8"/>
  <c r="B107" i="8"/>
  <c r="A107" i="8"/>
  <c r="D106" i="8"/>
  <c r="C106" i="8"/>
  <c r="B106" i="8"/>
  <c r="A106" i="8"/>
  <c r="D105" i="8"/>
  <c r="C105" i="8"/>
  <c r="B105" i="8"/>
  <c r="A105" i="8"/>
  <c r="D104" i="8"/>
  <c r="C104" i="8"/>
  <c r="B104" i="8"/>
  <c r="A104" i="8"/>
  <c r="D103" i="8"/>
  <c r="C103" i="8"/>
  <c r="B103" i="8"/>
  <c r="A103" i="8"/>
  <c r="D102" i="8"/>
  <c r="C102" i="8"/>
  <c r="B102" i="8"/>
  <c r="A102" i="8"/>
  <c r="D101" i="8"/>
  <c r="C101" i="8"/>
  <c r="B101" i="8"/>
  <c r="A101" i="8"/>
  <c r="D100" i="8"/>
  <c r="C100" i="8"/>
  <c r="B100" i="8"/>
  <c r="A100" i="8"/>
  <c r="D99" i="8"/>
  <c r="C99" i="8"/>
  <c r="B99" i="8"/>
  <c r="A99" i="8"/>
  <c r="D98" i="8"/>
  <c r="C98" i="8"/>
  <c r="B98" i="8"/>
  <c r="A98" i="8"/>
  <c r="D97" i="8"/>
  <c r="C97" i="8"/>
  <c r="B97" i="8"/>
  <c r="A97" i="8"/>
  <c r="D96" i="8"/>
  <c r="C96" i="8"/>
  <c r="B96" i="8"/>
  <c r="A96" i="8"/>
  <c r="D95" i="8"/>
  <c r="C95" i="8"/>
  <c r="B95" i="8"/>
  <c r="A95" i="8"/>
  <c r="D94" i="8"/>
  <c r="C94" i="8"/>
  <c r="B94" i="8"/>
  <c r="A94" i="8"/>
  <c r="D93" i="8"/>
  <c r="C93" i="8"/>
  <c r="B93" i="8"/>
  <c r="A93" i="8"/>
  <c r="D92" i="8"/>
  <c r="C92" i="8"/>
  <c r="B92" i="8"/>
  <c r="A92" i="8"/>
  <c r="D91" i="8"/>
  <c r="C91" i="8"/>
  <c r="B91" i="8"/>
  <c r="A91" i="8"/>
  <c r="D90" i="8"/>
  <c r="C90" i="8"/>
  <c r="B90" i="8"/>
  <c r="A90" i="8"/>
  <c r="D89" i="8"/>
  <c r="C89" i="8"/>
  <c r="B89" i="8"/>
  <c r="A89" i="8"/>
  <c r="D88" i="8"/>
  <c r="C88" i="8"/>
  <c r="B88" i="8"/>
  <c r="A88" i="8"/>
  <c r="D87" i="8"/>
  <c r="C87" i="8"/>
  <c r="B87" i="8"/>
  <c r="A87" i="8"/>
  <c r="D86" i="8"/>
  <c r="C86" i="8"/>
  <c r="B86" i="8"/>
  <c r="A86" i="8"/>
  <c r="D85" i="8"/>
  <c r="C85" i="8"/>
  <c r="B85" i="8"/>
  <c r="A85" i="8"/>
  <c r="D84" i="8"/>
  <c r="C84" i="8"/>
  <c r="B84" i="8"/>
  <c r="A84" i="8"/>
  <c r="D83" i="8"/>
  <c r="C83" i="8"/>
  <c r="B83" i="8"/>
  <c r="A83" i="8"/>
  <c r="D82" i="8"/>
  <c r="C82" i="8"/>
  <c r="B82" i="8"/>
  <c r="A82" i="8"/>
  <c r="D81" i="8"/>
  <c r="C81" i="8"/>
  <c r="B81" i="8"/>
  <c r="A81" i="8"/>
  <c r="D80" i="8"/>
  <c r="C80" i="8"/>
  <c r="B80" i="8"/>
  <c r="A80" i="8"/>
  <c r="D79" i="8"/>
  <c r="C79" i="8"/>
  <c r="B79" i="8"/>
  <c r="A79" i="8"/>
  <c r="D78" i="8"/>
  <c r="C78" i="8"/>
  <c r="B78" i="8"/>
  <c r="A78" i="8"/>
  <c r="D77" i="8"/>
  <c r="C77" i="8"/>
  <c r="B77" i="8"/>
  <c r="A77" i="8"/>
  <c r="D76" i="8"/>
  <c r="C76" i="8"/>
  <c r="B76" i="8"/>
  <c r="A76" i="8"/>
  <c r="D75" i="8"/>
  <c r="C75" i="8"/>
  <c r="B75" i="8"/>
  <c r="A75" i="8"/>
  <c r="D74" i="8"/>
  <c r="C74" i="8"/>
  <c r="B74" i="8"/>
  <c r="A74" i="8"/>
  <c r="D73" i="8"/>
  <c r="C73" i="8"/>
  <c r="B73" i="8"/>
  <c r="A73" i="8"/>
  <c r="D72" i="8"/>
  <c r="C72" i="8"/>
  <c r="B72" i="8"/>
  <c r="A72" i="8"/>
  <c r="D71" i="8"/>
  <c r="C71" i="8"/>
  <c r="B71" i="8"/>
  <c r="A71" i="8"/>
  <c r="D70" i="8"/>
  <c r="C70" i="8"/>
  <c r="B70" i="8"/>
  <c r="A70" i="8"/>
  <c r="D69" i="8"/>
  <c r="C69" i="8"/>
  <c r="B69" i="8"/>
  <c r="A69" i="8"/>
  <c r="D68" i="8"/>
  <c r="C68" i="8"/>
  <c r="B68" i="8"/>
  <c r="A68" i="8"/>
  <c r="D67" i="8"/>
  <c r="C67" i="8"/>
  <c r="B67" i="8"/>
  <c r="A67" i="8"/>
  <c r="D66" i="8"/>
  <c r="C66" i="8"/>
  <c r="B66" i="8"/>
  <c r="A66" i="8"/>
  <c r="D65" i="8"/>
  <c r="C65" i="8"/>
  <c r="B65" i="8"/>
  <c r="A65" i="8"/>
  <c r="D64" i="8"/>
  <c r="C64" i="8"/>
  <c r="B64" i="8"/>
  <c r="A64" i="8"/>
  <c r="D63" i="8"/>
  <c r="C63" i="8"/>
  <c r="B63" i="8"/>
  <c r="A63" i="8"/>
  <c r="D62" i="8"/>
  <c r="C62" i="8"/>
  <c r="B62" i="8"/>
  <c r="A62" i="8"/>
  <c r="D61" i="8"/>
  <c r="C61" i="8"/>
  <c r="B61" i="8"/>
  <c r="A61" i="8"/>
  <c r="D60" i="8"/>
  <c r="C60" i="8"/>
  <c r="B60" i="8"/>
  <c r="A60" i="8"/>
  <c r="D59" i="8"/>
  <c r="C59" i="8"/>
  <c r="B59" i="8"/>
  <c r="A59" i="8"/>
  <c r="D58" i="8"/>
  <c r="C58" i="8"/>
  <c r="B58" i="8"/>
  <c r="A58" i="8"/>
  <c r="D57" i="8"/>
  <c r="C57" i="8"/>
  <c r="B57" i="8"/>
  <c r="A57" i="8"/>
  <c r="D56" i="8"/>
  <c r="C56" i="8"/>
  <c r="B56" i="8"/>
  <c r="A56" i="8"/>
  <c r="D55" i="8"/>
  <c r="C55" i="8"/>
  <c r="B55" i="8"/>
  <c r="A55" i="8"/>
  <c r="D54" i="8"/>
  <c r="C54" i="8"/>
  <c r="B54" i="8"/>
  <c r="A54" i="8"/>
  <c r="D53" i="8"/>
  <c r="C53" i="8"/>
  <c r="B53" i="8"/>
  <c r="A53" i="8"/>
  <c r="D52" i="8"/>
  <c r="C52" i="8"/>
  <c r="B52" i="8"/>
  <c r="A52" i="8"/>
  <c r="D51" i="8"/>
  <c r="C51" i="8"/>
  <c r="B51" i="8"/>
  <c r="A51" i="8"/>
  <c r="D50" i="8"/>
  <c r="C50" i="8"/>
  <c r="B50" i="8"/>
  <c r="A50" i="8"/>
  <c r="D49" i="8"/>
  <c r="C49" i="8"/>
  <c r="B49" i="8"/>
  <c r="A49" i="8"/>
  <c r="D48" i="8"/>
  <c r="C48" i="8"/>
  <c r="B48" i="8"/>
  <c r="A48" i="8"/>
  <c r="D47" i="8"/>
  <c r="C47" i="8"/>
  <c r="B47" i="8"/>
  <c r="A47" i="8"/>
  <c r="D46" i="8"/>
  <c r="C46" i="8"/>
  <c r="B46" i="8"/>
  <c r="A46" i="8"/>
  <c r="D45" i="8"/>
  <c r="C45" i="8"/>
  <c r="B45" i="8"/>
  <c r="A45" i="8"/>
  <c r="D44" i="8"/>
  <c r="C44" i="8"/>
  <c r="B44" i="8"/>
  <c r="A44" i="8"/>
  <c r="D43" i="8"/>
  <c r="C43" i="8"/>
  <c r="B43" i="8"/>
  <c r="A43" i="8"/>
  <c r="D42" i="8"/>
  <c r="C42" i="8"/>
  <c r="B42" i="8"/>
  <c r="A42" i="8"/>
  <c r="D41" i="8"/>
  <c r="C41" i="8"/>
  <c r="B41" i="8"/>
  <c r="A41" i="8"/>
  <c r="D40" i="8"/>
  <c r="C40" i="8"/>
  <c r="B40" i="8"/>
  <c r="A40" i="8"/>
  <c r="D39" i="8"/>
  <c r="C39" i="8"/>
  <c r="B39" i="8"/>
  <c r="A39" i="8"/>
  <c r="D38" i="8"/>
  <c r="C38" i="8"/>
  <c r="B38" i="8"/>
  <c r="A38" i="8"/>
  <c r="D37" i="8"/>
  <c r="C37" i="8"/>
  <c r="B37" i="8"/>
  <c r="A37" i="8"/>
  <c r="D36" i="8"/>
  <c r="C36" i="8"/>
  <c r="B36" i="8"/>
  <c r="A36" i="8"/>
  <c r="D35" i="8"/>
  <c r="C35" i="8"/>
  <c r="B35" i="8"/>
  <c r="A35" i="8"/>
  <c r="D34" i="8"/>
  <c r="C34" i="8"/>
  <c r="B34" i="8"/>
  <c r="A34" i="8"/>
  <c r="D33" i="8"/>
  <c r="C33" i="8"/>
  <c r="B33" i="8"/>
  <c r="A33" i="8"/>
  <c r="D32" i="8"/>
  <c r="C32" i="8"/>
  <c r="B32" i="8"/>
  <c r="A32" i="8"/>
  <c r="D31" i="8"/>
  <c r="C31" i="8"/>
  <c r="B31" i="8"/>
  <c r="A31" i="8"/>
  <c r="D30" i="8"/>
  <c r="C30" i="8"/>
  <c r="B30" i="8"/>
  <c r="A30" i="8"/>
  <c r="D29" i="8"/>
  <c r="C29" i="8"/>
  <c r="B29" i="8"/>
  <c r="A29" i="8"/>
  <c r="D28" i="8"/>
  <c r="C28" i="8"/>
  <c r="B28" i="8"/>
  <c r="A28" i="8"/>
  <c r="D27" i="8"/>
  <c r="C27" i="8"/>
  <c r="B27" i="8"/>
  <c r="A27" i="8"/>
  <c r="D26" i="8"/>
  <c r="C26" i="8"/>
  <c r="B26" i="8"/>
  <c r="A26" i="8"/>
  <c r="D25" i="8"/>
  <c r="C25" i="8"/>
  <c r="B25" i="8"/>
  <c r="A25" i="8"/>
  <c r="D24" i="8"/>
  <c r="C24" i="8"/>
  <c r="B24" i="8"/>
  <c r="A24" i="8"/>
  <c r="D23" i="8"/>
  <c r="C23" i="8"/>
  <c r="B23" i="8"/>
  <c r="A23" i="8"/>
  <c r="D22" i="8"/>
  <c r="C22" i="8"/>
  <c r="B22" i="8"/>
  <c r="A22" i="8"/>
  <c r="D21" i="8"/>
  <c r="C21" i="8"/>
  <c r="B21" i="8"/>
  <c r="A21" i="8"/>
  <c r="D20" i="8"/>
  <c r="C20" i="8"/>
  <c r="B20" i="8"/>
  <c r="A20" i="8"/>
  <c r="D19" i="8"/>
  <c r="C19" i="8"/>
  <c r="B19" i="8"/>
  <c r="A19" i="8"/>
  <c r="D18" i="8"/>
  <c r="C18" i="8"/>
  <c r="B18" i="8"/>
  <c r="A18" i="8"/>
  <c r="D17" i="8"/>
  <c r="C17" i="8"/>
  <c r="B17" i="8"/>
  <c r="A17" i="8"/>
  <c r="D16" i="8"/>
  <c r="C16" i="8"/>
  <c r="B16" i="8"/>
  <c r="A16" i="8"/>
  <c r="D15" i="8"/>
  <c r="C15" i="8"/>
  <c r="B15" i="8"/>
  <c r="A15" i="8"/>
  <c r="D14" i="8"/>
  <c r="C14" i="8"/>
  <c r="B14" i="8"/>
  <c r="A14" i="8"/>
  <c r="D13" i="8"/>
  <c r="C13" i="8"/>
  <c r="B13" i="8"/>
  <c r="A13" i="8"/>
  <c r="D12" i="8"/>
  <c r="C12" i="8"/>
  <c r="B12" i="8"/>
  <c r="A12" i="8"/>
  <c r="D11" i="8"/>
  <c r="C11" i="8"/>
  <c r="B11" i="8"/>
  <c r="A11" i="8"/>
  <c r="D10" i="8"/>
  <c r="C10" i="8"/>
  <c r="B10" i="8"/>
  <c r="A10" i="8"/>
  <c r="D9" i="8"/>
  <c r="C9" i="8"/>
  <c r="B9" i="8"/>
  <c r="A9" i="8"/>
  <c r="D8" i="8"/>
  <c r="C8" i="8"/>
  <c r="B8" i="8"/>
  <c r="A8" i="8"/>
  <c r="D7" i="8"/>
  <c r="C7" i="8"/>
  <c r="B7" i="8"/>
  <c r="A7" i="8"/>
  <c r="G1" i="8"/>
  <c r="M2" i="7"/>
  <c r="R5" i="5" s="1"/>
  <c r="Y23" i="5" s="1"/>
  <c r="D16" i="7"/>
  <c r="E16" i="7" s="1"/>
  <c r="F16" i="7" s="1"/>
  <c r="E366" i="5"/>
  <c r="E364" i="5"/>
  <c r="E362" i="5"/>
  <c r="E360" i="5"/>
  <c r="E356" i="5"/>
  <c r="E332" i="5"/>
  <c r="E326" i="5"/>
  <c r="E316" i="5"/>
  <c r="E312" i="5"/>
  <c r="E310" i="5"/>
  <c r="E302" i="5"/>
  <c r="E294" i="5"/>
  <c r="E293" i="5"/>
  <c r="E289" i="5"/>
  <c r="E281" i="5"/>
  <c r="E273" i="5"/>
  <c r="E265" i="5"/>
  <c r="E257" i="5"/>
  <c r="E249" i="5"/>
  <c r="E241" i="5"/>
  <c r="E237" i="5"/>
  <c r="E233" i="5"/>
  <c r="E225" i="5"/>
  <c r="E217" i="5"/>
  <c r="E209" i="5"/>
  <c r="E201" i="5"/>
  <c r="E197" i="5"/>
  <c r="E193" i="5"/>
  <c r="E185" i="5"/>
  <c r="E181" i="5"/>
  <c r="E177" i="5"/>
  <c r="E173" i="5"/>
  <c r="E169" i="5"/>
  <c r="E163" i="5"/>
  <c r="E157" i="5"/>
  <c r="E153" i="5"/>
  <c r="E149" i="5"/>
  <c r="E141" i="5"/>
  <c r="E137" i="5"/>
  <c r="E133" i="5"/>
  <c r="E129" i="5"/>
  <c r="E125" i="5"/>
  <c r="E121" i="5"/>
  <c r="E117" i="5"/>
  <c r="E113" i="5"/>
  <c r="E109" i="5"/>
  <c r="E107" i="5"/>
  <c r="E105" i="5"/>
  <c r="E101" i="5"/>
  <c r="E97" i="5"/>
  <c r="E89" i="5"/>
  <c r="E81" i="5"/>
  <c r="E77" i="5"/>
  <c r="E73" i="5"/>
  <c r="E69" i="5"/>
  <c r="E65" i="5"/>
  <c r="E61" i="5"/>
  <c r="E57" i="5"/>
  <c r="E53" i="5"/>
  <c r="E49" i="5"/>
  <c r="E45" i="5"/>
  <c r="E41" i="5"/>
  <c r="E33" i="5"/>
  <c r="E29" i="5"/>
  <c r="E25" i="5"/>
  <c r="E21" i="5"/>
  <c r="E17" i="5"/>
  <c r="E13" i="5"/>
  <c r="E9" i="5"/>
  <c r="C367" i="6"/>
  <c r="B367" i="6"/>
  <c r="A367" i="6"/>
  <c r="C366" i="6"/>
  <c r="B366" i="6"/>
  <c r="A366" i="6"/>
  <c r="C365" i="6"/>
  <c r="B365" i="6"/>
  <c r="A365" i="6"/>
  <c r="C364" i="6"/>
  <c r="B364" i="6"/>
  <c r="A364" i="6"/>
  <c r="C363" i="6"/>
  <c r="B363" i="6"/>
  <c r="A363" i="6"/>
  <c r="C362" i="6"/>
  <c r="B362" i="6"/>
  <c r="A362" i="6"/>
  <c r="C361" i="6"/>
  <c r="B361" i="6"/>
  <c r="A361" i="6"/>
  <c r="C360" i="6"/>
  <c r="B360" i="6"/>
  <c r="A360" i="6"/>
  <c r="C359" i="6"/>
  <c r="B359" i="6"/>
  <c r="A359" i="6"/>
  <c r="C358" i="6"/>
  <c r="B358" i="6"/>
  <c r="A358" i="6"/>
  <c r="C357" i="6"/>
  <c r="B357" i="6"/>
  <c r="A357" i="6"/>
  <c r="C356" i="6"/>
  <c r="B356" i="6"/>
  <c r="A356" i="6"/>
  <c r="C355" i="6"/>
  <c r="B355" i="6"/>
  <c r="A355" i="6"/>
  <c r="C354" i="6"/>
  <c r="B354" i="6"/>
  <c r="A354" i="6"/>
  <c r="C353" i="6"/>
  <c r="B353" i="6"/>
  <c r="A353" i="6"/>
  <c r="C352" i="6"/>
  <c r="B352" i="6"/>
  <c r="A352" i="6"/>
  <c r="C351" i="6"/>
  <c r="B351" i="6"/>
  <c r="A351" i="6"/>
  <c r="C350" i="6"/>
  <c r="B350" i="6"/>
  <c r="A350" i="6"/>
  <c r="C349" i="6"/>
  <c r="B349" i="6"/>
  <c r="A349" i="6"/>
  <c r="C348" i="6"/>
  <c r="B348" i="6"/>
  <c r="A348" i="6"/>
  <c r="C347" i="6"/>
  <c r="B347" i="6"/>
  <c r="A347" i="6"/>
  <c r="C346" i="6"/>
  <c r="B346" i="6"/>
  <c r="A346" i="6"/>
  <c r="C345" i="6"/>
  <c r="B345" i="6"/>
  <c r="A345" i="6"/>
  <c r="C344" i="6"/>
  <c r="B344" i="6"/>
  <c r="A344" i="6"/>
  <c r="C343" i="6"/>
  <c r="B343" i="6"/>
  <c r="A343" i="6"/>
  <c r="C342" i="6"/>
  <c r="B342" i="6"/>
  <c r="A342" i="6"/>
  <c r="C341" i="6"/>
  <c r="B341" i="6"/>
  <c r="A341" i="6"/>
  <c r="C340" i="6"/>
  <c r="B340" i="6"/>
  <c r="A340" i="6"/>
  <c r="C339" i="6"/>
  <c r="B339" i="6"/>
  <c r="A339" i="6"/>
  <c r="C338" i="6"/>
  <c r="B338" i="6"/>
  <c r="A338" i="6"/>
  <c r="C337" i="6"/>
  <c r="B337" i="6"/>
  <c r="A337" i="6"/>
  <c r="C336" i="6"/>
  <c r="B336" i="6"/>
  <c r="A336" i="6"/>
  <c r="C335" i="6"/>
  <c r="B335" i="6"/>
  <c r="A335" i="6"/>
  <c r="C334" i="6"/>
  <c r="B334" i="6"/>
  <c r="A334" i="6"/>
  <c r="C333" i="6"/>
  <c r="B333" i="6"/>
  <c r="A333" i="6"/>
  <c r="C332" i="6"/>
  <c r="B332" i="6"/>
  <c r="A332" i="6"/>
  <c r="C331" i="6"/>
  <c r="B331" i="6"/>
  <c r="A331" i="6"/>
  <c r="C330" i="6"/>
  <c r="B330" i="6"/>
  <c r="A330" i="6"/>
  <c r="C329" i="6"/>
  <c r="B329" i="6"/>
  <c r="A329" i="6"/>
  <c r="C328" i="6"/>
  <c r="B328" i="6"/>
  <c r="A328" i="6"/>
  <c r="C327" i="6"/>
  <c r="B327" i="6"/>
  <c r="A327" i="6"/>
  <c r="C326" i="6"/>
  <c r="B326" i="6"/>
  <c r="A326" i="6"/>
  <c r="C325" i="6"/>
  <c r="B325" i="6"/>
  <c r="A325" i="6"/>
  <c r="C324" i="6"/>
  <c r="B324" i="6"/>
  <c r="A324" i="6"/>
  <c r="C323" i="6"/>
  <c r="B323" i="6"/>
  <c r="A323" i="6"/>
  <c r="C322" i="6"/>
  <c r="B322" i="6"/>
  <c r="A322" i="6"/>
  <c r="C321" i="6"/>
  <c r="B321" i="6"/>
  <c r="A321" i="6"/>
  <c r="C320" i="6"/>
  <c r="B320" i="6"/>
  <c r="A320" i="6"/>
  <c r="C319" i="6"/>
  <c r="B319" i="6"/>
  <c r="A319" i="6"/>
  <c r="C318" i="6"/>
  <c r="B318" i="6"/>
  <c r="A318" i="6"/>
  <c r="C317" i="6"/>
  <c r="B317" i="6"/>
  <c r="A317" i="6"/>
  <c r="C316" i="6"/>
  <c r="B316" i="6"/>
  <c r="A316" i="6"/>
  <c r="C315" i="6"/>
  <c r="B315" i="6"/>
  <c r="A315" i="6"/>
  <c r="C314" i="6"/>
  <c r="B314" i="6"/>
  <c r="A314" i="6"/>
  <c r="C313" i="6"/>
  <c r="B313" i="6"/>
  <c r="A313" i="6"/>
  <c r="C312" i="6"/>
  <c r="B312" i="6"/>
  <c r="A312" i="6"/>
  <c r="C311" i="6"/>
  <c r="B311" i="6"/>
  <c r="A311" i="6"/>
  <c r="C310" i="6"/>
  <c r="B310" i="6"/>
  <c r="A310" i="6"/>
  <c r="C309" i="6"/>
  <c r="B309" i="6"/>
  <c r="A309" i="6"/>
  <c r="C308" i="6"/>
  <c r="B308" i="6"/>
  <c r="A308" i="6"/>
  <c r="C307" i="6"/>
  <c r="B307" i="6"/>
  <c r="A307" i="6"/>
  <c r="C306" i="6"/>
  <c r="B306" i="6"/>
  <c r="A306" i="6"/>
  <c r="C305" i="6"/>
  <c r="B305" i="6"/>
  <c r="A305" i="6"/>
  <c r="C304" i="6"/>
  <c r="B304" i="6"/>
  <c r="A304" i="6"/>
  <c r="C303" i="6"/>
  <c r="B303" i="6"/>
  <c r="A303" i="6"/>
  <c r="C302" i="6"/>
  <c r="B302" i="6"/>
  <c r="A302" i="6"/>
  <c r="C301" i="6"/>
  <c r="B301" i="6"/>
  <c r="A301" i="6"/>
  <c r="C300" i="6"/>
  <c r="B300" i="6"/>
  <c r="A300" i="6"/>
  <c r="C299" i="6"/>
  <c r="B299" i="6"/>
  <c r="A299" i="6"/>
  <c r="C298" i="6"/>
  <c r="B298" i="6"/>
  <c r="A298" i="6"/>
  <c r="C297" i="6"/>
  <c r="B297" i="6"/>
  <c r="A297" i="6"/>
  <c r="C296" i="6"/>
  <c r="B296" i="6"/>
  <c r="A296" i="6"/>
  <c r="C295" i="6"/>
  <c r="B295" i="6"/>
  <c r="A295" i="6"/>
  <c r="C294" i="6"/>
  <c r="B294" i="6"/>
  <c r="A294" i="6"/>
  <c r="C293" i="6"/>
  <c r="B293" i="6"/>
  <c r="A293" i="6"/>
  <c r="C292" i="6"/>
  <c r="B292" i="6"/>
  <c r="A292" i="6"/>
  <c r="C291" i="6"/>
  <c r="B291" i="6"/>
  <c r="A291" i="6"/>
  <c r="C290" i="6"/>
  <c r="B290" i="6"/>
  <c r="A290" i="6"/>
  <c r="C289" i="6"/>
  <c r="B289" i="6"/>
  <c r="A289" i="6"/>
  <c r="C288" i="6"/>
  <c r="B288" i="6"/>
  <c r="A288" i="6"/>
  <c r="C287" i="6"/>
  <c r="B287" i="6"/>
  <c r="A287" i="6"/>
  <c r="C286" i="6"/>
  <c r="B286" i="6"/>
  <c r="A286" i="6"/>
  <c r="C285" i="6"/>
  <c r="B285" i="6"/>
  <c r="A285" i="6"/>
  <c r="C284" i="6"/>
  <c r="B284" i="6"/>
  <c r="A284" i="6"/>
  <c r="C283" i="6"/>
  <c r="B283" i="6"/>
  <c r="A283" i="6"/>
  <c r="C282" i="6"/>
  <c r="B282" i="6"/>
  <c r="A282" i="6"/>
  <c r="C281" i="6"/>
  <c r="B281" i="6"/>
  <c r="A281" i="6"/>
  <c r="C280" i="6"/>
  <c r="B280" i="6"/>
  <c r="A280" i="6"/>
  <c r="C279" i="6"/>
  <c r="B279" i="6"/>
  <c r="A279" i="6"/>
  <c r="C278" i="6"/>
  <c r="B278" i="6"/>
  <c r="A278" i="6"/>
  <c r="C277" i="6"/>
  <c r="B277" i="6"/>
  <c r="A277" i="6"/>
  <c r="C276" i="6"/>
  <c r="B276" i="6"/>
  <c r="A276" i="6"/>
  <c r="C275" i="6"/>
  <c r="B275" i="6"/>
  <c r="A275" i="6"/>
  <c r="C274" i="6"/>
  <c r="B274" i="6"/>
  <c r="A274" i="6"/>
  <c r="C273" i="6"/>
  <c r="B273" i="6"/>
  <c r="A273" i="6"/>
  <c r="C272" i="6"/>
  <c r="B272" i="6"/>
  <c r="A272" i="6"/>
  <c r="C271" i="6"/>
  <c r="B271" i="6"/>
  <c r="A271" i="6"/>
  <c r="C270" i="6"/>
  <c r="B270" i="6"/>
  <c r="A270" i="6"/>
  <c r="C269" i="6"/>
  <c r="B269" i="6"/>
  <c r="A269" i="6"/>
  <c r="C268" i="6"/>
  <c r="B268" i="6"/>
  <c r="A268" i="6"/>
  <c r="C267" i="6"/>
  <c r="B267" i="6"/>
  <c r="A267" i="6"/>
  <c r="C266" i="6"/>
  <c r="B266" i="6"/>
  <c r="A266" i="6"/>
  <c r="C265" i="6"/>
  <c r="B265" i="6"/>
  <c r="A265" i="6"/>
  <c r="C264" i="6"/>
  <c r="B264" i="6"/>
  <c r="A264" i="6"/>
  <c r="C263" i="6"/>
  <c r="B263" i="6"/>
  <c r="A263" i="6"/>
  <c r="C262" i="6"/>
  <c r="B262" i="6"/>
  <c r="A262" i="6"/>
  <c r="C261" i="6"/>
  <c r="B261" i="6"/>
  <c r="A261" i="6"/>
  <c r="C260" i="6"/>
  <c r="B260" i="6"/>
  <c r="A260" i="6"/>
  <c r="C259" i="6"/>
  <c r="B259" i="6"/>
  <c r="A259" i="6"/>
  <c r="C258" i="6"/>
  <c r="B258" i="6"/>
  <c r="A258" i="6"/>
  <c r="C257" i="6"/>
  <c r="B257" i="6"/>
  <c r="A257" i="6"/>
  <c r="C256" i="6"/>
  <c r="B256" i="6"/>
  <c r="A256" i="6"/>
  <c r="C255" i="6"/>
  <c r="B255" i="6"/>
  <c r="A255" i="6"/>
  <c r="C254" i="6"/>
  <c r="B254" i="6"/>
  <c r="A254" i="6"/>
  <c r="C253" i="6"/>
  <c r="B253" i="6"/>
  <c r="A253" i="6"/>
  <c r="C252" i="6"/>
  <c r="B252" i="6"/>
  <c r="A252" i="6"/>
  <c r="C251" i="6"/>
  <c r="B251" i="6"/>
  <c r="A251" i="6"/>
  <c r="C250" i="6"/>
  <c r="B250" i="6"/>
  <c r="A250" i="6"/>
  <c r="C249" i="6"/>
  <c r="B249" i="6"/>
  <c r="A249" i="6"/>
  <c r="C248" i="6"/>
  <c r="B248" i="6"/>
  <c r="A248" i="6"/>
  <c r="C247" i="6"/>
  <c r="B247" i="6"/>
  <c r="A247" i="6"/>
  <c r="C246" i="6"/>
  <c r="B246" i="6"/>
  <c r="A246" i="6"/>
  <c r="C245" i="6"/>
  <c r="B245" i="6"/>
  <c r="A245" i="6"/>
  <c r="C244" i="6"/>
  <c r="B244" i="6"/>
  <c r="A244" i="6"/>
  <c r="C243" i="6"/>
  <c r="B243" i="6"/>
  <c r="A243" i="6"/>
  <c r="C242" i="6"/>
  <c r="B242" i="6"/>
  <c r="A242" i="6"/>
  <c r="C241" i="6"/>
  <c r="B241" i="6"/>
  <c r="A241" i="6"/>
  <c r="C240" i="6"/>
  <c r="B240" i="6"/>
  <c r="A240" i="6"/>
  <c r="C239" i="6"/>
  <c r="B239" i="6"/>
  <c r="A239" i="6"/>
  <c r="C238" i="6"/>
  <c r="B238" i="6"/>
  <c r="A238" i="6"/>
  <c r="C237" i="6"/>
  <c r="B237" i="6"/>
  <c r="A237" i="6"/>
  <c r="C236" i="6"/>
  <c r="B236" i="6"/>
  <c r="A236" i="6"/>
  <c r="C235" i="6"/>
  <c r="B235" i="6"/>
  <c r="A235" i="6"/>
  <c r="C234" i="6"/>
  <c r="B234" i="6"/>
  <c r="A234" i="6"/>
  <c r="C233" i="6"/>
  <c r="B233" i="6"/>
  <c r="A233" i="6"/>
  <c r="C232" i="6"/>
  <c r="B232" i="6"/>
  <c r="A232" i="6"/>
  <c r="C231" i="6"/>
  <c r="B231" i="6"/>
  <c r="A231" i="6"/>
  <c r="C230" i="6"/>
  <c r="B230" i="6"/>
  <c r="A230" i="6"/>
  <c r="C229" i="6"/>
  <c r="B229" i="6"/>
  <c r="A229" i="6"/>
  <c r="C228" i="6"/>
  <c r="B228" i="6"/>
  <c r="A228" i="6"/>
  <c r="C227" i="6"/>
  <c r="B227" i="6"/>
  <c r="A227" i="6"/>
  <c r="C226" i="6"/>
  <c r="B226" i="6"/>
  <c r="A226" i="6"/>
  <c r="C225" i="6"/>
  <c r="B225" i="6"/>
  <c r="A225" i="6"/>
  <c r="C224" i="6"/>
  <c r="B224" i="6"/>
  <c r="A224" i="6"/>
  <c r="C223" i="6"/>
  <c r="B223" i="6"/>
  <c r="A223" i="6"/>
  <c r="C222" i="6"/>
  <c r="B222" i="6"/>
  <c r="A222" i="6"/>
  <c r="C221" i="6"/>
  <c r="B221" i="6"/>
  <c r="A221" i="6"/>
  <c r="C220" i="6"/>
  <c r="B220" i="6"/>
  <c r="A220" i="6"/>
  <c r="C219" i="6"/>
  <c r="B219" i="6"/>
  <c r="A219" i="6"/>
  <c r="C218" i="6"/>
  <c r="B218" i="6"/>
  <c r="A218" i="6"/>
  <c r="C217" i="6"/>
  <c r="B217" i="6"/>
  <c r="A217" i="6"/>
  <c r="C216" i="6"/>
  <c r="B216" i="6"/>
  <c r="A216" i="6"/>
  <c r="C215" i="6"/>
  <c r="B215" i="6"/>
  <c r="A215" i="6"/>
  <c r="C214" i="6"/>
  <c r="B214" i="6"/>
  <c r="A214" i="6"/>
  <c r="C213" i="6"/>
  <c r="B213" i="6"/>
  <c r="A213" i="6"/>
  <c r="C212" i="6"/>
  <c r="B212" i="6"/>
  <c r="A212" i="6"/>
  <c r="C211" i="6"/>
  <c r="B211" i="6"/>
  <c r="A211" i="6"/>
  <c r="C210" i="6"/>
  <c r="B210" i="6"/>
  <c r="A210" i="6"/>
  <c r="C209" i="6"/>
  <c r="B209" i="6"/>
  <c r="A209" i="6"/>
  <c r="C208" i="6"/>
  <c r="B208" i="6"/>
  <c r="A208" i="6"/>
  <c r="C207" i="6"/>
  <c r="B207" i="6"/>
  <c r="A207" i="6"/>
  <c r="C206" i="6"/>
  <c r="B206" i="6"/>
  <c r="A206" i="6"/>
  <c r="C205" i="6"/>
  <c r="B205" i="6"/>
  <c r="A205" i="6"/>
  <c r="C204" i="6"/>
  <c r="B204" i="6"/>
  <c r="A204" i="6"/>
  <c r="C203" i="6"/>
  <c r="B203" i="6"/>
  <c r="A203" i="6"/>
  <c r="C202" i="6"/>
  <c r="B202" i="6"/>
  <c r="A202" i="6"/>
  <c r="C201" i="6"/>
  <c r="B201" i="6"/>
  <c r="A201" i="6"/>
  <c r="C200" i="6"/>
  <c r="B200" i="6"/>
  <c r="A200" i="6"/>
  <c r="C199" i="6"/>
  <c r="B199" i="6"/>
  <c r="A199" i="6"/>
  <c r="C198" i="6"/>
  <c r="B198" i="6"/>
  <c r="A198" i="6"/>
  <c r="C197" i="6"/>
  <c r="B197" i="6"/>
  <c r="A197" i="6"/>
  <c r="C196" i="6"/>
  <c r="B196" i="6"/>
  <c r="A196" i="6"/>
  <c r="C195" i="6"/>
  <c r="B195" i="6"/>
  <c r="A195" i="6"/>
  <c r="C194" i="6"/>
  <c r="B194" i="6"/>
  <c r="A194" i="6"/>
  <c r="C193" i="6"/>
  <c r="B193" i="6"/>
  <c r="A193" i="6"/>
  <c r="C192" i="6"/>
  <c r="B192" i="6"/>
  <c r="A192" i="6"/>
  <c r="C191" i="6"/>
  <c r="B191" i="6"/>
  <c r="A191" i="6"/>
  <c r="C190" i="6"/>
  <c r="B190" i="6"/>
  <c r="A190" i="6"/>
  <c r="C189" i="6"/>
  <c r="B189" i="6"/>
  <c r="A189" i="6"/>
  <c r="C188" i="6"/>
  <c r="B188" i="6"/>
  <c r="A188" i="6"/>
  <c r="C187" i="6"/>
  <c r="B187" i="6"/>
  <c r="A187" i="6"/>
  <c r="C186" i="6"/>
  <c r="B186" i="6"/>
  <c r="A186" i="6"/>
  <c r="C185" i="6"/>
  <c r="B185" i="6"/>
  <c r="A185" i="6"/>
  <c r="C184" i="6"/>
  <c r="B184" i="6"/>
  <c r="A184" i="6"/>
  <c r="C183" i="6"/>
  <c r="B183" i="6"/>
  <c r="A183" i="6"/>
  <c r="C182" i="6"/>
  <c r="B182" i="6"/>
  <c r="A182" i="6"/>
  <c r="C181" i="6"/>
  <c r="B181" i="6"/>
  <c r="A181" i="6"/>
  <c r="C180" i="6"/>
  <c r="B180" i="6"/>
  <c r="A180" i="6"/>
  <c r="C179" i="6"/>
  <c r="B179" i="6"/>
  <c r="A179" i="6"/>
  <c r="C178" i="6"/>
  <c r="B178" i="6"/>
  <c r="A178" i="6"/>
  <c r="C177" i="6"/>
  <c r="B177" i="6"/>
  <c r="A177" i="6"/>
  <c r="C176" i="6"/>
  <c r="B176" i="6"/>
  <c r="A176" i="6"/>
  <c r="C175" i="6"/>
  <c r="B175" i="6"/>
  <c r="A175" i="6"/>
  <c r="C174" i="6"/>
  <c r="B174" i="6"/>
  <c r="A174" i="6"/>
  <c r="C173" i="6"/>
  <c r="B173" i="6"/>
  <c r="A173" i="6"/>
  <c r="C172" i="6"/>
  <c r="B172" i="6"/>
  <c r="A172" i="6"/>
  <c r="C171" i="6"/>
  <c r="B171" i="6"/>
  <c r="A171" i="6"/>
  <c r="C170" i="6"/>
  <c r="B170" i="6"/>
  <c r="A170" i="6"/>
  <c r="C169" i="6"/>
  <c r="B169" i="6"/>
  <c r="A169" i="6"/>
  <c r="C168" i="6"/>
  <c r="B168" i="6"/>
  <c r="A168" i="6"/>
  <c r="C167" i="6"/>
  <c r="B167" i="6"/>
  <c r="A167" i="6"/>
  <c r="C166" i="6"/>
  <c r="B166" i="6"/>
  <c r="A166" i="6"/>
  <c r="C165" i="6"/>
  <c r="B165" i="6"/>
  <c r="A165" i="6"/>
  <c r="C164" i="6"/>
  <c r="B164" i="6"/>
  <c r="A164" i="6"/>
  <c r="C163" i="6"/>
  <c r="B163" i="6"/>
  <c r="A163" i="6"/>
  <c r="C162" i="6"/>
  <c r="B162" i="6"/>
  <c r="A162" i="6"/>
  <c r="C161" i="6"/>
  <c r="B161" i="6"/>
  <c r="A161" i="6"/>
  <c r="C160" i="6"/>
  <c r="B160" i="6"/>
  <c r="A160" i="6"/>
  <c r="C159" i="6"/>
  <c r="B159" i="6"/>
  <c r="A159" i="6"/>
  <c r="C158" i="6"/>
  <c r="B158" i="6"/>
  <c r="A158" i="6"/>
  <c r="C157" i="6"/>
  <c r="B157" i="6"/>
  <c r="A157" i="6"/>
  <c r="C156" i="6"/>
  <c r="B156" i="6"/>
  <c r="A156" i="6"/>
  <c r="C155" i="6"/>
  <c r="B155" i="6"/>
  <c r="A155" i="6"/>
  <c r="C154" i="6"/>
  <c r="B154" i="6"/>
  <c r="A154" i="6"/>
  <c r="C153" i="6"/>
  <c r="B153" i="6"/>
  <c r="A153" i="6"/>
  <c r="C152" i="6"/>
  <c r="B152" i="6"/>
  <c r="A152" i="6"/>
  <c r="C151" i="6"/>
  <c r="B151" i="6"/>
  <c r="A151" i="6"/>
  <c r="C150" i="6"/>
  <c r="B150" i="6"/>
  <c r="A150" i="6"/>
  <c r="C149" i="6"/>
  <c r="B149" i="6"/>
  <c r="A149" i="6"/>
  <c r="C148" i="6"/>
  <c r="B148" i="6"/>
  <c r="A148" i="6"/>
  <c r="C147" i="6"/>
  <c r="B147" i="6"/>
  <c r="A147" i="6"/>
  <c r="C146" i="6"/>
  <c r="B146" i="6"/>
  <c r="A146" i="6"/>
  <c r="C145" i="6"/>
  <c r="B145" i="6"/>
  <c r="A145" i="6"/>
  <c r="C144" i="6"/>
  <c r="B144" i="6"/>
  <c r="A144" i="6"/>
  <c r="C143" i="6"/>
  <c r="B143" i="6"/>
  <c r="A143" i="6"/>
  <c r="C142" i="6"/>
  <c r="B142" i="6"/>
  <c r="A142" i="6"/>
  <c r="C141" i="6"/>
  <c r="B141" i="6"/>
  <c r="A141" i="6"/>
  <c r="C140" i="6"/>
  <c r="B140" i="6"/>
  <c r="A140" i="6"/>
  <c r="C139" i="6"/>
  <c r="B139" i="6"/>
  <c r="A139" i="6"/>
  <c r="C138" i="6"/>
  <c r="B138" i="6"/>
  <c r="A138" i="6"/>
  <c r="C137" i="6"/>
  <c r="B137" i="6"/>
  <c r="A137" i="6"/>
  <c r="C136" i="6"/>
  <c r="B136" i="6"/>
  <c r="A136" i="6"/>
  <c r="C135" i="6"/>
  <c r="B135" i="6"/>
  <c r="A135" i="6"/>
  <c r="C134" i="6"/>
  <c r="B134" i="6"/>
  <c r="A134" i="6"/>
  <c r="C133" i="6"/>
  <c r="B133" i="6"/>
  <c r="A133" i="6"/>
  <c r="C132" i="6"/>
  <c r="B132" i="6"/>
  <c r="A132" i="6"/>
  <c r="C131" i="6"/>
  <c r="B131" i="6"/>
  <c r="A131" i="6"/>
  <c r="C130" i="6"/>
  <c r="B130" i="6"/>
  <c r="A130" i="6"/>
  <c r="C129" i="6"/>
  <c r="B129" i="6"/>
  <c r="A129" i="6"/>
  <c r="C128" i="6"/>
  <c r="B128" i="6"/>
  <c r="A128" i="6"/>
  <c r="C127" i="6"/>
  <c r="B127" i="6"/>
  <c r="A127" i="6"/>
  <c r="C126" i="6"/>
  <c r="B126" i="6"/>
  <c r="A126" i="6"/>
  <c r="C125" i="6"/>
  <c r="B125" i="6"/>
  <c r="A125" i="6"/>
  <c r="C124" i="6"/>
  <c r="B124" i="6"/>
  <c r="A124" i="6"/>
  <c r="C123" i="6"/>
  <c r="B123" i="6"/>
  <c r="A123" i="6"/>
  <c r="C122" i="6"/>
  <c r="B122" i="6"/>
  <c r="A122" i="6"/>
  <c r="C121" i="6"/>
  <c r="B121" i="6"/>
  <c r="A121" i="6"/>
  <c r="C120" i="6"/>
  <c r="B120" i="6"/>
  <c r="A120" i="6"/>
  <c r="C119" i="6"/>
  <c r="B119" i="6"/>
  <c r="A119" i="6"/>
  <c r="C118" i="6"/>
  <c r="B118" i="6"/>
  <c r="A118" i="6"/>
  <c r="C117" i="6"/>
  <c r="B117" i="6"/>
  <c r="A117" i="6"/>
  <c r="C116" i="6"/>
  <c r="B116" i="6"/>
  <c r="A116" i="6"/>
  <c r="C115" i="6"/>
  <c r="B115" i="6"/>
  <c r="A115" i="6"/>
  <c r="C114" i="6"/>
  <c r="B114" i="6"/>
  <c r="A114" i="6"/>
  <c r="C113" i="6"/>
  <c r="B113" i="6"/>
  <c r="A113" i="6"/>
  <c r="C112" i="6"/>
  <c r="B112" i="6"/>
  <c r="A112" i="6"/>
  <c r="C111" i="6"/>
  <c r="B111" i="6"/>
  <c r="A111" i="6"/>
  <c r="C110" i="6"/>
  <c r="B110" i="6"/>
  <c r="A110" i="6"/>
  <c r="C109" i="6"/>
  <c r="B109" i="6"/>
  <c r="A109" i="6"/>
  <c r="C108" i="6"/>
  <c r="B108" i="6"/>
  <c r="A108" i="6"/>
  <c r="C107" i="6"/>
  <c r="B107" i="6"/>
  <c r="A107" i="6"/>
  <c r="C106" i="6"/>
  <c r="B106" i="6"/>
  <c r="A106" i="6"/>
  <c r="C105" i="6"/>
  <c r="B105" i="6"/>
  <c r="A105" i="6"/>
  <c r="C104" i="6"/>
  <c r="B104" i="6"/>
  <c r="A104" i="6"/>
  <c r="C103" i="6"/>
  <c r="B103" i="6"/>
  <c r="A103" i="6"/>
  <c r="C102" i="6"/>
  <c r="B102" i="6"/>
  <c r="A102" i="6"/>
  <c r="C101" i="6"/>
  <c r="B101" i="6"/>
  <c r="A101" i="6"/>
  <c r="C100" i="6"/>
  <c r="B100" i="6"/>
  <c r="A100" i="6"/>
  <c r="C99" i="6"/>
  <c r="B99" i="6"/>
  <c r="A99" i="6"/>
  <c r="C98" i="6"/>
  <c r="B98" i="6"/>
  <c r="A98" i="6"/>
  <c r="C97" i="6"/>
  <c r="B97" i="6"/>
  <c r="A97" i="6"/>
  <c r="C96" i="6"/>
  <c r="B96" i="6"/>
  <c r="A96" i="6"/>
  <c r="C95" i="6"/>
  <c r="B95" i="6"/>
  <c r="A95" i="6"/>
  <c r="C94" i="6"/>
  <c r="B94" i="6"/>
  <c r="A94" i="6"/>
  <c r="C93" i="6"/>
  <c r="B93" i="6"/>
  <c r="A93" i="6"/>
  <c r="C92" i="6"/>
  <c r="B92" i="6"/>
  <c r="A92" i="6"/>
  <c r="C91" i="6"/>
  <c r="B91" i="6"/>
  <c r="A91" i="6"/>
  <c r="C90" i="6"/>
  <c r="B90" i="6"/>
  <c r="A90" i="6"/>
  <c r="C89" i="6"/>
  <c r="B89" i="6"/>
  <c r="A89" i="6"/>
  <c r="C88" i="6"/>
  <c r="B88" i="6"/>
  <c r="A88" i="6"/>
  <c r="C87" i="6"/>
  <c r="B87" i="6"/>
  <c r="A87" i="6"/>
  <c r="C86" i="6"/>
  <c r="B86" i="6"/>
  <c r="A86" i="6"/>
  <c r="C85" i="6"/>
  <c r="B85" i="6"/>
  <c r="A85" i="6"/>
  <c r="C84" i="6"/>
  <c r="B84" i="6"/>
  <c r="A84" i="6"/>
  <c r="C83" i="6"/>
  <c r="B83" i="6"/>
  <c r="A83" i="6"/>
  <c r="C82" i="6"/>
  <c r="B82" i="6"/>
  <c r="A82" i="6"/>
  <c r="C81" i="6"/>
  <c r="B81" i="6"/>
  <c r="A81" i="6"/>
  <c r="C80" i="6"/>
  <c r="B80" i="6"/>
  <c r="A80" i="6"/>
  <c r="C79" i="6"/>
  <c r="B79" i="6"/>
  <c r="A79" i="6"/>
  <c r="C78" i="6"/>
  <c r="B78" i="6"/>
  <c r="A78" i="6"/>
  <c r="C77" i="6"/>
  <c r="B77" i="6"/>
  <c r="A77" i="6"/>
  <c r="C76" i="6"/>
  <c r="B76" i="6"/>
  <c r="A76" i="6"/>
  <c r="C75" i="6"/>
  <c r="B75" i="6"/>
  <c r="A75" i="6"/>
  <c r="C74" i="6"/>
  <c r="B74" i="6"/>
  <c r="A74" i="6"/>
  <c r="C73" i="6"/>
  <c r="B73" i="6"/>
  <c r="A73" i="6"/>
  <c r="C72" i="6"/>
  <c r="B72" i="6"/>
  <c r="A72" i="6"/>
  <c r="C71" i="6"/>
  <c r="B71" i="6"/>
  <c r="A71" i="6"/>
  <c r="C70" i="6"/>
  <c r="B70" i="6"/>
  <c r="A70" i="6"/>
  <c r="C69" i="6"/>
  <c r="B69" i="6"/>
  <c r="A69" i="6"/>
  <c r="C68" i="6"/>
  <c r="B68" i="6"/>
  <c r="A68" i="6"/>
  <c r="C67" i="6"/>
  <c r="B67" i="6"/>
  <c r="A67" i="6"/>
  <c r="C66" i="6"/>
  <c r="B66" i="6"/>
  <c r="A66" i="6"/>
  <c r="C65" i="6"/>
  <c r="B65" i="6"/>
  <c r="A65" i="6"/>
  <c r="C64" i="6"/>
  <c r="B64" i="6"/>
  <c r="A64" i="6"/>
  <c r="C63" i="6"/>
  <c r="B63" i="6"/>
  <c r="A63" i="6"/>
  <c r="C62" i="6"/>
  <c r="B62" i="6"/>
  <c r="A62" i="6"/>
  <c r="C61" i="6"/>
  <c r="B61" i="6"/>
  <c r="A61" i="6"/>
  <c r="C60" i="6"/>
  <c r="B60" i="6"/>
  <c r="A60" i="6"/>
  <c r="C59" i="6"/>
  <c r="B59" i="6"/>
  <c r="A59" i="6"/>
  <c r="C58" i="6"/>
  <c r="B58" i="6"/>
  <c r="A58" i="6"/>
  <c r="C57" i="6"/>
  <c r="B57" i="6"/>
  <c r="A57" i="6"/>
  <c r="C56" i="6"/>
  <c r="B56" i="6"/>
  <c r="A56" i="6"/>
  <c r="C55" i="6"/>
  <c r="B55" i="6"/>
  <c r="A55" i="6"/>
  <c r="C54" i="6"/>
  <c r="B54" i="6"/>
  <c r="A54" i="6"/>
  <c r="C53" i="6"/>
  <c r="B53" i="6"/>
  <c r="A53" i="6"/>
  <c r="C52" i="6"/>
  <c r="B52" i="6"/>
  <c r="A52" i="6"/>
  <c r="C51" i="6"/>
  <c r="B51" i="6"/>
  <c r="A51" i="6"/>
  <c r="C50" i="6"/>
  <c r="B50" i="6"/>
  <c r="A50" i="6"/>
  <c r="C49" i="6"/>
  <c r="B49" i="6"/>
  <c r="A49" i="6"/>
  <c r="C48" i="6"/>
  <c r="B48" i="6"/>
  <c r="A48" i="6"/>
  <c r="C47" i="6"/>
  <c r="B47" i="6"/>
  <c r="A47" i="6"/>
  <c r="C46" i="6"/>
  <c r="B46" i="6"/>
  <c r="A46" i="6"/>
  <c r="C45" i="6"/>
  <c r="B45" i="6"/>
  <c r="A45" i="6"/>
  <c r="C44" i="6"/>
  <c r="B44" i="6"/>
  <c r="A44" i="6"/>
  <c r="C43" i="6"/>
  <c r="B43" i="6"/>
  <c r="A43" i="6"/>
  <c r="C42" i="6"/>
  <c r="B42" i="6"/>
  <c r="A42" i="6"/>
  <c r="C41" i="6"/>
  <c r="B41" i="6"/>
  <c r="A41" i="6"/>
  <c r="C40" i="6"/>
  <c r="B40" i="6"/>
  <c r="A40" i="6"/>
  <c r="C39" i="6"/>
  <c r="B39" i="6"/>
  <c r="A39" i="6"/>
  <c r="C38" i="6"/>
  <c r="B38" i="6"/>
  <c r="A38" i="6"/>
  <c r="C37" i="6"/>
  <c r="B37" i="6"/>
  <c r="A37" i="6"/>
  <c r="C36" i="6"/>
  <c r="B36" i="6"/>
  <c r="A36" i="6"/>
  <c r="C35" i="6"/>
  <c r="B35" i="6"/>
  <c r="A35" i="6"/>
  <c r="C34" i="6"/>
  <c r="B34" i="6"/>
  <c r="A34" i="6"/>
  <c r="C33" i="6"/>
  <c r="B33" i="6"/>
  <c r="A33" i="6"/>
  <c r="C32" i="6"/>
  <c r="B32" i="6"/>
  <c r="A32" i="6"/>
  <c r="C31" i="6"/>
  <c r="B31" i="6"/>
  <c r="A31" i="6"/>
  <c r="C30" i="6"/>
  <c r="B30" i="6"/>
  <c r="A30" i="6"/>
  <c r="C29" i="6"/>
  <c r="B29" i="6"/>
  <c r="A29" i="6"/>
  <c r="C28" i="6"/>
  <c r="B28" i="6"/>
  <c r="A28" i="6"/>
  <c r="C27" i="6"/>
  <c r="B27" i="6"/>
  <c r="A27" i="6"/>
  <c r="C26" i="6"/>
  <c r="B26" i="6"/>
  <c r="A26" i="6"/>
  <c r="C25" i="6"/>
  <c r="B25" i="6"/>
  <c r="A25" i="6"/>
  <c r="C24" i="6"/>
  <c r="B24" i="6"/>
  <c r="A24" i="6"/>
  <c r="C23" i="6"/>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D7" i="6"/>
  <c r="C7" i="6"/>
  <c r="B7" i="6"/>
  <c r="A7" i="6"/>
  <c r="G1" i="6"/>
  <c r="D367" i="5"/>
  <c r="C367" i="5"/>
  <c r="B367" i="5"/>
  <c r="A367" i="5"/>
  <c r="D366" i="5"/>
  <c r="C366" i="5"/>
  <c r="B366" i="5"/>
  <c r="A366" i="5"/>
  <c r="D365" i="5"/>
  <c r="C365" i="5"/>
  <c r="B365" i="5"/>
  <c r="A365" i="5"/>
  <c r="D364" i="5"/>
  <c r="C364" i="5"/>
  <c r="B364" i="5"/>
  <c r="A364" i="5"/>
  <c r="D363" i="5"/>
  <c r="C363" i="5"/>
  <c r="B363" i="5"/>
  <c r="A363" i="5"/>
  <c r="D362" i="5"/>
  <c r="C362" i="5"/>
  <c r="B362" i="5"/>
  <c r="A362" i="5"/>
  <c r="D361" i="5"/>
  <c r="C361" i="5"/>
  <c r="B361" i="5"/>
  <c r="A361" i="5"/>
  <c r="D360" i="5"/>
  <c r="C360" i="5"/>
  <c r="B360" i="5"/>
  <c r="A360" i="5"/>
  <c r="D359" i="5"/>
  <c r="C359" i="5"/>
  <c r="B359" i="5"/>
  <c r="A359" i="5"/>
  <c r="D358" i="5"/>
  <c r="C358" i="5"/>
  <c r="B358" i="5"/>
  <c r="A358" i="5"/>
  <c r="D357" i="5"/>
  <c r="C357" i="5"/>
  <c r="B357" i="5"/>
  <c r="A357" i="5"/>
  <c r="D356" i="5"/>
  <c r="C356" i="5"/>
  <c r="B356" i="5"/>
  <c r="A356" i="5"/>
  <c r="D355" i="5"/>
  <c r="C355" i="5"/>
  <c r="B355" i="5"/>
  <c r="A355" i="5"/>
  <c r="D354" i="5"/>
  <c r="C354" i="5"/>
  <c r="B354" i="5"/>
  <c r="A354" i="5"/>
  <c r="D353" i="5"/>
  <c r="C353" i="5"/>
  <c r="B353" i="5"/>
  <c r="A353" i="5"/>
  <c r="D352" i="5"/>
  <c r="C352" i="5"/>
  <c r="B352" i="5"/>
  <c r="A352" i="5"/>
  <c r="D351" i="5"/>
  <c r="C351" i="5"/>
  <c r="B351" i="5"/>
  <c r="A351" i="5"/>
  <c r="D350" i="5"/>
  <c r="C350" i="5"/>
  <c r="B350" i="5"/>
  <c r="A350" i="5"/>
  <c r="D349" i="5"/>
  <c r="C349" i="5"/>
  <c r="B349" i="5"/>
  <c r="A349" i="5"/>
  <c r="D348" i="5"/>
  <c r="C348" i="5"/>
  <c r="B348" i="5"/>
  <c r="A348" i="5"/>
  <c r="D347" i="5"/>
  <c r="C347" i="5"/>
  <c r="B347" i="5"/>
  <c r="A347" i="5"/>
  <c r="D346" i="5"/>
  <c r="C346" i="5"/>
  <c r="B346" i="5"/>
  <c r="A346" i="5"/>
  <c r="D345" i="5"/>
  <c r="C345" i="5"/>
  <c r="B345" i="5"/>
  <c r="A345" i="5"/>
  <c r="D344" i="5"/>
  <c r="C344" i="5"/>
  <c r="B344" i="5"/>
  <c r="A344" i="5"/>
  <c r="D343" i="5"/>
  <c r="C343" i="5"/>
  <c r="B343" i="5"/>
  <c r="A343" i="5"/>
  <c r="D342" i="5"/>
  <c r="C342" i="5"/>
  <c r="B342" i="5"/>
  <c r="A342" i="5"/>
  <c r="D341" i="5"/>
  <c r="C341" i="5"/>
  <c r="B341" i="5"/>
  <c r="A341" i="5"/>
  <c r="D340" i="5"/>
  <c r="C340" i="5"/>
  <c r="B340" i="5"/>
  <c r="A340" i="5"/>
  <c r="D339" i="5"/>
  <c r="C339" i="5"/>
  <c r="B339" i="5"/>
  <c r="A339" i="5"/>
  <c r="D338" i="5"/>
  <c r="C338" i="5"/>
  <c r="B338" i="5"/>
  <c r="A338" i="5"/>
  <c r="D337" i="5"/>
  <c r="C337" i="5"/>
  <c r="B337" i="5"/>
  <c r="A337" i="5"/>
  <c r="D336" i="5"/>
  <c r="C336" i="5"/>
  <c r="B336" i="5"/>
  <c r="A336" i="5"/>
  <c r="D335" i="5"/>
  <c r="C335" i="5"/>
  <c r="B335" i="5"/>
  <c r="A335" i="5"/>
  <c r="D334" i="5"/>
  <c r="C334" i="5"/>
  <c r="B334" i="5"/>
  <c r="A334" i="5"/>
  <c r="D333" i="5"/>
  <c r="C333" i="5"/>
  <c r="B333" i="5"/>
  <c r="A333" i="5"/>
  <c r="D332" i="5"/>
  <c r="C332" i="5"/>
  <c r="B332" i="5"/>
  <c r="A332" i="5"/>
  <c r="D331" i="5"/>
  <c r="C331" i="5"/>
  <c r="B331" i="5"/>
  <c r="A331" i="5"/>
  <c r="D330" i="5"/>
  <c r="C330" i="5"/>
  <c r="B330" i="5"/>
  <c r="A330" i="5"/>
  <c r="D329" i="5"/>
  <c r="C329" i="5"/>
  <c r="B329" i="5"/>
  <c r="A329" i="5"/>
  <c r="D328" i="5"/>
  <c r="C328" i="5"/>
  <c r="B328" i="5"/>
  <c r="A328" i="5"/>
  <c r="D327" i="5"/>
  <c r="C327" i="5"/>
  <c r="B327" i="5"/>
  <c r="A327" i="5"/>
  <c r="D326" i="5"/>
  <c r="C326" i="5"/>
  <c r="B326" i="5"/>
  <c r="A326" i="5"/>
  <c r="D325" i="5"/>
  <c r="C325" i="5"/>
  <c r="B325" i="5"/>
  <c r="A325" i="5"/>
  <c r="D324" i="5"/>
  <c r="C324" i="5"/>
  <c r="B324" i="5"/>
  <c r="A324" i="5"/>
  <c r="D323" i="5"/>
  <c r="C323" i="5"/>
  <c r="B323" i="5"/>
  <c r="A323" i="5"/>
  <c r="D322" i="5"/>
  <c r="C322" i="5"/>
  <c r="B322" i="5"/>
  <c r="A322" i="5"/>
  <c r="D321" i="5"/>
  <c r="C321" i="5"/>
  <c r="B321" i="5"/>
  <c r="A321" i="5"/>
  <c r="D320" i="5"/>
  <c r="C320" i="5"/>
  <c r="B320" i="5"/>
  <c r="A320" i="5"/>
  <c r="D319" i="5"/>
  <c r="C319" i="5"/>
  <c r="B319" i="5"/>
  <c r="A319" i="5"/>
  <c r="D318" i="5"/>
  <c r="C318" i="5"/>
  <c r="B318" i="5"/>
  <c r="A318" i="5"/>
  <c r="D317" i="5"/>
  <c r="C317" i="5"/>
  <c r="B317" i="5"/>
  <c r="A317" i="5"/>
  <c r="D316" i="5"/>
  <c r="C316" i="5"/>
  <c r="B316" i="5"/>
  <c r="A316" i="5"/>
  <c r="D315" i="5"/>
  <c r="C315" i="5"/>
  <c r="B315" i="5"/>
  <c r="A315" i="5"/>
  <c r="D314" i="5"/>
  <c r="C314" i="5"/>
  <c r="B314" i="5"/>
  <c r="A314" i="5"/>
  <c r="D313" i="5"/>
  <c r="C313" i="5"/>
  <c r="B313" i="5"/>
  <c r="A313" i="5"/>
  <c r="D312" i="5"/>
  <c r="C312" i="5"/>
  <c r="B312" i="5"/>
  <c r="A312" i="5"/>
  <c r="D311" i="5"/>
  <c r="C311" i="5"/>
  <c r="B311" i="5"/>
  <c r="A311" i="5"/>
  <c r="D310" i="5"/>
  <c r="C310" i="5"/>
  <c r="B310" i="5"/>
  <c r="A310" i="5"/>
  <c r="D309" i="5"/>
  <c r="C309" i="5"/>
  <c r="B309" i="5"/>
  <c r="A309" i="5"/>
  <c r="D308" i="5"/>
  <c r="C308" i="5"/>
  <c r="B308" i="5"/>
  <c r="A308" i="5"/>
  <c r="D307" i="5"/>
  <c r="C307" i="5"/>
  <c r="B307" i="5"/>
  <c r="A307" i="5"/>
  <c r="D306" i="5"/>
  <c r="C306" i="5"/>
  <c r="B306" i="5"/>
  <c r="A306" i="5"/>
  <c r="D305" i="5"/>
  <c r="C305" i="5"/>
  <c r="B305" i="5"/>
  <c r="A305" i="5"/>
  <c r="D304" i="5"/>
  <c r="C304" i="5"/>
  <c r="B304" i="5"/>
  <c r="A304" i="5"/>
  <c r="D303" i="5"/>
  <c r="C303" i="5"/>
  <c r="B303" i="5"/>
  <c r="A303" i="5"/>
  <c r="D302" i="5"/>
  <c r="C302" i="5"/>
  <c r="B302" i="5"/>
  <c r="A302" i="5"/>
  <c r="D301" i="5"/>
  <c r="C301" i="5"/>
  <c r="B301" i="5"/>
  <c r="A301" i="5"/>
  <c r="D300" i="5"/>
  <c r="C300" i="5"/>
  <c r="B300" i="5"/>
  <c r="A300" i="5"/>
  <c r="D299" i="5"/>
  <c r="C299" i="5"/>
  <c r="B299" i="5"/>
  <c r="A299" i="5"/>
  <c r="D298" i="5"/>
  <c r="C298" i="5"/>
  <c r="B298" i="5"/>
  <c r="A298" i="5"/>
  <c r="D297" i="5"/>
  <c r="C297" i="5"/>
  <c r="B297" i="5"/>
  <c r="A297" i="5"/>
  <c r="D296" i="5"/>
  <c r="C296" i="5"/>
  <c r="B296" i="5"/>
  <c r="A296" i="5"/>
  <c r="D295" i="5"/>
  <c r="C295" i="5"/>
  <c r="B295" i="5"/>
  <c r="A295" i="5"/>
  <c r="D294" i="5"/>
  <c r="C294" i="5"/>
  <c r="B294" i="5"/>
  <c r="A294" i="5"/>
  <c r="D293" i="5"/>
  <c r="C293" i="5"/>
  <c r="B293" i="5"/>
  <c r="A293" i="5"/>
  <c r="D292" i="5"/>
  <c r="C292" i="5"/>
  <c r="B292" i="5"/>
  <c r="A292" i="5"/>
  <c r="D291" i="5"/>
  <c r="C291" i="5"/>
  <c r="B291" i="5"/>
  <c r="A291" i="5"/>
  <c r="D290" i="5"/>
  <c r="C290" i="5"/>
  <c r="B290" i="5"/>
  <c r="A290" i="5"/>
  <c r="D289" i="5"/>
  <c r="C289" i="5"/>
  <c r="B289" i="5"/>
  <c r="A289" i="5"/>
  <c r="D288" i="5"/>
  <c r="C288" i="5"/>
  <c r="B288" i="5"/>
  <c r="A288" i="5"/>
  <c r="D287" i="5"/>
  <c r="C287" i="5"/>
  <c r="B287" i="5"/>
  <c r="A287" i="5"/>
  <c r="D286" i="5"/>
  <c r="C286" i="5"/>
  <c r="B286" i="5"/>
  <c r="A286" i="5"/>
  <c r="D285" i="5"/>
  <c r="C285" i="5"/>
  <c r="B285" i="5"/>
  <c r="A285" i="5"/>
  <c r="D284" i="5"/>
  <c r="C284" i="5"/>
  <c r="B284" i="5"/>
  <c r="A284" i="5"/>
  <c r="D283" i="5"/>
  <c r="C283" i="5"/>
  <c r="B283" i="5"/>
  <c r="A283" i="5"/>
  <c r="D282" i="5"/>
  <c r="C282" i="5"/>
  <c r="B282" i="5"/>
  <c r="A282" i="5"/>
  <c r="D281" i="5"/>
  <c r="C281" i="5"/>
  <c r="B281" i="5"/>
  <c r="A281" i="5"/>
  <c r="D280" i="5"/>
  <c r="C280" i="5"/>
  <c r="B280" i="5"/>
  <c r="A280" i="5"/>
  <c r="D279" i="5"/>
  <c r="C279" i="5"/>
  <c r="B279" i="5"/>
  <c r="A279" i="5"/>
  <c r="D278" i="5"/>
  <c r="C278" i="5"/>
  <c r="B278" i="5"/>
  <c r="A278" i="5"/>
  <c r="D277" i="5"/>
  <c r="C277" i="5"/>
  <c r="B277" i="5"/>
  <c r="A277" i="5"/>
  <c r="D276" i="5"/>
  <c r="C276" i="5"/>
  <c r="B276" i="5"/>
  <c r="A276" i="5"/>
  <c r="D275" i="5"/>
  <c r="C275" i="5"/>
  <c r="B275" i="5"/>
  <c r="A275" i="5"/>
  <c r="D274" i="5"/>
  <c r="C274" i="5"/>
  <c r="B274" i="5"/>
  <c r="A274" i="5"/>
  <c r="D273" i="5"/>
  <c r="C273" i="5"/>
  <c r="B273" i="5"/>
  <c r="A273" i="5"/>
  <c r="D272" i="5"/>
  <c r="C272" i="5"/>
  <c r="B272" i="5"/>
  <c r="A272" i="5"/>
  <c r="D271" i="5"/>
  <c r="C271" i="5"/>
  <c r="B271" i="5"/>
  <c r="A271" i="5"/>
  <c r="D270" i="5"/>
  <c r="C270" i="5"/>
  <c r="B270" i="5"/>
  <c r="A270" i="5"/>
  <c r="D269" i="5"/>
  <c r="C269" i="5"/>
  <c r="B269" i="5"/>
  <c r="A269" i="5"/>
  <c r="D268" i="5"/>
  <c r="C268" i="5"/>
  <c r="B268" i="5"/>
  <c r="A268" i="5"/>
  <c r="D267" i="5"/>
  <c r="C267" i="5"/>
  <c r="B267" i="5"/>
  <c r="A267" i="5"/>
  <c r="D266" i="5"/>
  <c r="C266" i="5"/>
  <c r="B266" i="5"/>
  <c r="A266" i="5"/>
  <c r="D265" i="5"/>
  <c r="C265" i="5"/>
  <c r="B265" i="5"/>
  <c r="A265" i="5"/>
  <c r="D264" i="5"/>
  <c r="C264" i="5"/>
  <c r="B264" i="5"/>
  <c r="A264" i="5"/>
  <c r="D263" i="5"/>
  <c r="C263" i="5"/>
  <c r="B263" i="5"/>
  <c r="A263" i="5"/>
  <c r="D262" i="5"/>
  <c r="C262" i="5"/>
  <c r="B262" i="5"/>
  <c r="A262" i="5"/>
  <c r="D261" i="5"/>
  <c r="C261" i="5"/>
  <c r="B261" i="5"/>
  <c r="A261" i="5"/>
  <c r="D260" i="5"/>
  <c r="C260" i="5"/>
  <c r="B260" i="5"/>
  <c r="A260" i="5"/>
  <c r="D259" i="5"/>
  <c r="C259" i="5"/>
  <c r="B259" i="5"/>
  <c r="A259" i="5"/>
  <c r="D258" i="5"/>
  <c r="C258" i="5"/>
  <c r="B258" i="5"/>
  <c r="A258" i="5"/>
  <c r="D257" i="5"/>
  <c r="C257" i="5"/>
  <c r="B257" i="5"/>
  <c r="A257" i="5"/>
  <c r="D256" i="5"/>
  <c r="C256" i="5"/>
  <c r="B256" i="5"/>
  <c r="A256" i="5"/>
  <c r="D255" i="5"/>
  <c r="C255" i="5"/>
  <c r="B255" i="5"/>
  <c r="A255" i="5"/>
  <c r="D254" i="5"/>
  <c r="C254" i="5"/>
  <c r="B254" i="5"/>
  <c r="A254" i="5"/>
  <c r="D253" i="5"/>
  <c r="C253" i="5"/>
  <c r="B253" i="5"/>
  <c r="A253" i="5"/>
  <c r="D252" i="5"/>
  <c r="C252" i="5"/>
  <c r="B252" i="5"/>
  <c r="A252" i="5"/>
  <c r="D251" i="5"/>
  <c r="C251" i="5"/>
  <c r="B251" i="5"/>
  <c r="A251" i="5"/>
  <c r="D250" i="5"/>
  <c r="C250" i="5"/>
  <c r="B250" i="5"/>
  <c r="A250" i="5"/>
  <c r="D249" i="5"/>
  <c r="C249" i="5"/>
  <c r="B249" i="5"/>
  <c r="A249" i="5"/>
  <c r="D248" i="5"/>
  <c r="C248" i="5"/>
  <c r="B248" i="5"/>
  <c r="A248" i="5"/>
  <c r="D247" i="5"/>
  <c r="C247" i="5"/>
  <c r="B247" i="5"/>
  <c r="A247" i="5"/>
  <c r="D246" i="5"/>
  <c r="C246" i="5"/>
  <c r="B246" i="5"/>
  <c r="A246" i="5"/>
  <c r="D245" i="5"/>
  <c r="C245" i="5"/>
  <c r="B245" i="5"/>
  <c r="A245" i="5"/>
  <c r="D244" i="5"/>
  <c r="C244" i="5"/>
  <c r="B244" i="5"/>
  <c r="A244" i="5"/>
  <c r="D243" i="5"/>
  <c r="C243" i="5"/>
  <c r="B243" i="5"/>
  <c r="A243" i="5"/>
  <c r="D242" i="5"/>
  <c r="C242" i="5"/>
  <c r="B242" i="5"/>
  <c r="A242" i="5"/>
  <c r="D241" i="5"/>
  <c r="C241" i="5"/>
  <c r="B241" i="5"/>
  <c r="A241" i="5"/>
  <c r="D240" i="5"/>
  <c r="C240" i="5"/>
  <c r="B240" i="5"/>
  <c r="A240" i="5"/>
  <c r="D239" i="5"/>
  <c r="C239" i="5"/>
  <c r="B239" i="5"/>
  <c r="A239" i="5"/>
  <c r="D238" i="5"/>
  <c r="C238" i="5"/>
  <c r="B238" i="5"/>
  <c r="A238" i="5"/>
  <c r="D237" i="5"/>
  <c r="C237" i="5"/>
  <c r="B237" i="5"/>
  <c r="A237" i="5"/>
  <c r="D236" i="5"/>
  <c r="C236" i="5"/>
  <c r="B236" i="5"/>
  <c r="A236" i="5"/>
  <c r="D235" i="5"/>
  <c r="C235" i="5"/>
  <c r="B235" i="5"/>
  <c r="A235" i="5"/>
  <c r="D234" i="5"/>
  <c r="C234" i="5"/>
  <c r="B234" i="5"/>
  <c r="A234" i="5"/>
  <c r="D233" i="5"/>
  <c r="C233" i="5"/>
  <c r="B233" i="5"/>
  <c r="A233" i="5"/>
  <c r="D232" i="5"/>
  <c r="C232" i="5"/>
  <c r="B232" i="5"/>
  <c r="A232" i="5"/>
  <c r="D231" i="5"/>
  <c r="C231" i="5"/>
  <c r="B231" i="5"/>
  <c r="A231" i="5"/>
  <c r="D230" i="5"/>
  <c r="C230" i="5"/>
  <c r="B230" i="5"/>
  <c r="A230" i="5"/>
  <c r="D229" i="5"/>
  <c r="C229" i="5"/>
  <c r="B229" i="5"/>
  <c r="A229" i="5"/>
  <c r="D228" i="5"/>
  <c r="C228" i="5"/>
  <c r="B228" i="5"/>
  <c r="A228" i="5"/>
  <c r="D227" i="5"/>
  <c r="C227" i="5"/>
  <c r="B227" i="5"/>
  <c r="A227" i="5"/>
  <c r="D226" i="5"/>
  <c r="C226" i="5"/>
  <c r="B226" i="5"/>
  <c r="A226" i="5"/>
  <c r="D225" i="5"/>
  <c r="C225" i="5"/>
  <c r="B225" i="5"/>
  <c r="A225" i="5"/>
  <c r="D224" i="5"/>
  <c r="C224" i="5"/>
  <c r="B224" i="5"/>
  <c r="A224" i="5"/>
  <c r="D223" i="5"/>
  <c r="C223" i="5"/>
  <c r="B223" i="5"/>
  <c r="A223" i="5"/>
  <c r="D222" i="5"/>
  <c r="C222" i="5"/>
  <c r="B222" i="5"/>
  <c r="A222" i="5"/>
  <c r="D221" i="5"/>
  <c r="C221" i="5"/>
  <c r="B221" i="5"/>
  <c r="A221" i="5"/>
  <c r="D220" i="5"/>
  <c r="C220" i="5"/>
  <c r="B220" i="5"/>
  <c r="A220" i="5"/>
  <c r="D219" i="5"/>
  <c r="C219" i="5"/>
  <c r="B219" i="5"/>
  <c r="A219" i="5"/>
  <c r="D218" i="5"/>
  <c r="C218" i="5"/>
  <c r="B218" i="5"/>
  <c r="A218" i="5"/>
  <c r="D217" i="5"/>
  <c r="C217" i="5"/>
  <c r="B217" i="5"/>
  <c r="A217" i="5"/>
  <c r="D216" i="5"/>
  <c r="C216" i="5"/>
  <c r="B216" i="5"/>
  <c r="A216" i="5"/>
  <c r="D215" i="5"/>
  <c r="C215" i="5"/>
  <c r="B215" i="5"/>
  <c r="A215" i="5"/>
  <c r="D214" i="5"/>
  <c r="C214" i="5"/>
  <c r="B214" i="5"/>
  <c r="A214" i="5"/>
  <c r="D213" i="5"/>
  <c r="C213" i="5"/>
  <c r="B213" i="5"/>
  <c r="A213" i="5"/>
  <c r="D212" i="5"/>
  <c r="C212" i="5"/>
  <c r="B212" i="5"/>
  <c r="A212" i="5"/>
  <c r="D211" i="5"/>
  <c r="C211" i="5"/>
  <c r="B211" i="5"/>
  <c r="A211" i="5"/>
  <c r="D210" i="5"/>
  <c r="C210" i="5"/>
  <c r="B210" i="5"/>
  <c r="A210" i="5"/>
  <c r="D209" i="5"/>
  <c r="C209" i="5"/>
  <c r="B209" i="5"/>
  <c r="A209" i="5"/>
  <c r="D208" i="5"/>
  <c r="C208" i="5"/>
  <c r="B208" i="5"/>
  <c r="A208" i="5"/>
  <c r="D207" i="5"/>
  <c r="C207" i="5"/>
  <c r="B207" i="5"/>
  <c r="A207" i="5"/>
  <c r="D206" i="5"/>
  <c r="C206" i="5"/>
  <c r="B206" i="5"/>
  <c r="A206" i="5"/>
  <c r="D205" i="5"/>
  <c r="C205" i="5"/>
  <c r="B205" i="5"/>
  <c r="A205" i="5"/>
  <c r="D204" i="5"/>
  <c r="C204" i="5"/>
  <c r="B204" i="5"/>
  <c r="A204" i="5"/>
  <c r="D203" i="5"/>
  <c r="C203" i="5"/>
  <c r="B203" i="5"/>
  <c r="A203" i="5"/>
  <c r="D202" i="5"/>
  <c r="C202" i="5"/>
  <c r="B202" i="5"/>
  <c r="A202" i="5"/>
  <c r="D201" i="5"/>
  <c r="C201" i="5"/>
  <c r="B201" i="5"/>
  <c r="A201" i="5"/>
  <c r="D200" i="5"/>
  <c r="C200" i="5"/>
  <c r="B200" i="5"/>
  <c r="A200" i="5"/>
  <c r="D199" i="5"/>
  <c r="C199" i="5"/>
  <c r="B199" i="5"/>
  <c r="A199" i="5"/>
  <c r="D198" i="5"/>
  <c r="C198" i="5"/>
  <c r="B198" i="5"/>
  <c r="A198" i="5"/>
  <c r="D197" i="5"/>
  <c r="C197" i="5"/>
  <c r="B197" i="5"/>
  <c r="A197" i="5"/>
  <c r="D196" i="5"/>
  <c r="C196" i="5"/>
  <c r="B196" i="5"/>
  <c r="A196" i="5"/>
  <c r="D195" i="5"/>
  <c r="C195" i="5"/>
  <c r="B195" i="5"/>
  <c r="A195" i="5"/>
  <c r="D194" i="5"/>
  <c r="C194" i="5"/>
  <c r="B194" i="5"/>
  <c r="A194" i="5"/>
  <c r="D193" i="5"/>
  <c r="C193" i="5"/>
  <c r="B193" i="5"/>
  <c r="A193" i="5"/>
  <c r="D192" i="5"/>
  <c r="C192" i="5"/>
  <c r="B192" i="5"/>
  <c r="A192" i="5"/>
  <c r="D191" i="5"/>
  <c r="C191" i="5"/>
  <c r="B191" i="5"/>
  <c r="A191" i="5"/>
  <c r="D190" i="5"/>
  <c r="C190" i="5"/>
  <c r="B190" i="5"/>
  <c r="A190" i="5"/>
  <c r="D189" i="5"/>
  <c r="C189" i="5"/>
  <c r="B189" i="5"/>
  <c r="A189" i="5"/>
  <c r="D188" i="5"/>
  <c r="C188" i="5"/>
  <c r="B188" i="5"/>
  <c r="A188" i="5"/>
  <c r="D187" i="5"/>
  <c r="C187" i="5"/>
  <c r="B187" i="5"/>
  <c r="A187" i="5"/>
  <c r="D186" i="5"/>
  <c r="C186" i="5"/>
  <c r="B186" i="5"/>
  <c r="A186" i="5"/>
  <c r="D185" i="5"/>
  <c r="C185" i="5"/>
  <c r="B185" i="5"/>
  <c r="A185" i="5"/>
  <c r="D184" i="5"/>
  <c r="C184" i="5"/>
  <c r="B184" i="5"/>
  <c r="A184" i="5"/>
  <c r="D183" i="5"/>
  <c r="C183" i="5"/>
  <c r="B183" i="5"/>
  <c r="A183" i="5"/>
  <c r="D182" i="5"/>
  <c r="C182" i="5"/>
  <c r="B182" i="5"/>
  <c r="A182" i="5"/>
  <c r="D181" i="5"/>
  <c r="C181" i="5"/>
  <c r="B181" i="5"/>
  <c r="A181" i="5"/>
  <c r="D180" i="5"/>
  <c r="C180" i="5"/>
  <c r="B180" i="5"/>
  <c r="A180" i="5"/>
  <c r="D179" i="5"/>
  <c r="C179" i="5"/>
  <c r="B179" i="5"/>
  <c r="A179" i="5"/>
  <c r="D178" i="5"/>
  <c r="C178" i="5"/>
  <c r="B178" i="5"/>
  <c r="A178" i="5"/>
  <c r="D177" i="5"/>
  <c r="C177" i="5"/>
  <c r="B177" i="5"/>
  <c r="A177" i="5"/>
  <c r="D176" i="5"/>
  <c r="C176" i="5"/>
  <c r="B176" i="5"/>
  <c r="A176" i="5"/>
  <c r="D175" i="5"/>
  <c r="C175" i="5"/>
  <c r="B175" i="5"/>
  <c r="A175" i="5"/>
  <c r="D174" i="5"/>
  <c r="C174" i="5"/>
  <c r="B174" i="5"/>
  <c r="A174" i="5"/>
  <c r="D173" i="5"/>
  <c r="C173" i="5"/>
  <c r="B173" i="5"/>
  <c r="A173" i="5"/>
  <c r="D172" i="5"/>
  <c r="C172" i="5"/>
  <c r="B172" i="5"/>
  <c r="A172" i="5"/>
  <c r="D171" i="5"/>
  <c r="C171" i="5"/>
  <c r="B171" i="5"/>
  <c r="A171" i="5"/>
  <c r="D170" i="5"/>
  <c r="C170" i="5"/>
  <c r="B170" i="5"/>
  <c r="A170" i="5"/>
  <c r="D169" i="5"/>
  <c r="C169" i="5"/>
  <c r="B169" i="5"/>
  <c r="A169" i="5"/>
  <c r="D168" i="5"/>
  <c r="C168" i="5"/>
  <c r="B168" i="5"/>
  <c r="A168" i="5"/>
  <c r="D167" i="5"/>
  <c r="C167" i="5"/>
  <c r="B167" i="5"/>
  <c r="A167" i="5"/>
  <c r="D166" i="5"/>
  <c r="C166" i="5"/>
  <c r="B166" i="5"/>
  <c r="A166" i="5"/>
  <c r="D165" i="5"/>
  <c r="C165" i="5"/>
  <c r="B165" i="5"/>
  <c r="A165" i="5"/>
  <c r="D164" i="5"/>
  <c r="C164" i="5"/>
  <c r="B164" i="5"/>
  <c r="A164" i="5"/>
  <c r="D163" i="5"/>
  <c r="C163" i="5"/>
  <c r="B163" i="5"/>
  <c r="A163" i="5"/>
  <c r="D162" i="5"/>
  <c r="C162" i="5"/>
  <c r="B162" i="5"/>
  <c r="A162" i="5"/>
  <c r="D161" i="5"/>
  <c r="C161" i="5"/>
  <c r="B161" i="5"/>
  <c r="A161" i="5"/>
  <c r="D160" i="5"/>
  <c r="C160" i="5"/>
  <c r="B160" i="5"/>
  <c r="A160" i="5"/>
  <c r="D159" i="5"/>
  <c r="C159" i="5"/>
  <c r="B159" i="5"/>
  <c r="A159" i="5"/>
  <c r="D158" i="5"/>
  <c r="C158" i="5"/>
  <c r="B158" i="5"/>
  <c r="A158" i="5"/>
  <c r="D157" i="5"/>
  <c r="C157" i="5"/>
  <c r="B157" i="5"/>
  <c r="A157" i="5"/>
  <c r="D156" i="5"/>
  <c r="C156" i="5"/>
  <c r="B156" i="5"/>
  <c r="A156" i="5"/>
  <c r="D155" i="5"/>
  <c r="C155" i="5"/>
  <c r="B155" i="5"/>
  <c r="A155" i="5"/>
  <c r="D154" i="5"/>
  <c r="C154" i="5"/>
  <c r="B154" i="5"/>
  <c r="A154" i="5"/>
  <c r="D153" i="5"/>
  <c r="C153" i="5"/>
  <c r="B153" i="5"/>
  <c r="A153" i="5"/>
  <c r="D152" i="5"/>
  <c r="C152" i="5"/>
  <c r="B152" i="5"/>
  <c r="A152" i="5"/>
  <c r="D151" i="5"/>
  <c r="C151" i="5"/>
  <c r="B151" i="5"/>
  <c r="A151" i="5"/>
  <c r="D150" i="5"/>
  <c r="C150" i="5"/>
  <c r="B150" i="5"/>
  <c r="A150" i="5"/>
  <c r="D149" i="5"/>
  <c r="C149" i="5"/>
  <c r="B149" i="5"/>
  <c r="A149" i="5"/>
  <c r="D148" i="5"/>
  <c r="C148" i="5"/>
  <c r="B148" i="5"/>
  <c r="A148" i="5"/>
  <c r="D147" i="5"/>
  <c r="C147" i="5"/>
  <c r="B147" i="5"/>
  <c r="A147" i="5"/>
  <c r="D146" i="5"/>
  <c r="C146" i="5"/>
  <c r="B146" i="5"/>
  <c r="A146" i="5"/>
  <c r="D145" i="5"/>
  <c r="C145" i="5"/>
  <c r="B145" i="5"/>
  <c r="A145" i="5"/>
  <c r="D144" i="5"/>
  <c r="C144" i="5"/>
  <c r="B144" i="5"/>
  <c r="A144" i="5"/>
  <c r="D143" i="5"/>
  <c r="C143" i="5"/>
  <c r="B143" i="5"/>
  <c r="A143" i="5"/>
  <c r="D142" i="5"/>
  <c r="C142" i="5"/>
  <c r="B142" i="5"/>
  <c r="A142" i="5"/>
  <c r="D141" i="5"/>
  <c r="C141" i="5"/>
  <c r="B141" i="5"/>
  <c r="A141" i="5"/>
  <c r="D140" i="5"/>
  <c r="C140" i="5"/>
  <c r="B140" i="5"/>
  <c r="A140" i="5"/>
  <c r="D139" i="5"/>
  <c r="C139" i="5"/>
  <c r="B139" i="5"/>
  <c r="A139" i="5"/>
  <c r="D138" i="5"/>
  <c r="C138" i="5"/>
  <c r="B138" i="5"/>
  <c r="A138" i="5"/>
  <c r="D137" i="5"/>
  <c r="C137" i="5"/>
  <c r="B137" i="5"/>
  <c r="A137" i="5"/>
  <c r="D136" i="5"/>
  <c r="C136" i="5"/>
  <c r="B136" i="5"/>
  <c r="A136" i="5"/>
  <c r="D135" i="5"/>
  <c r="C135" i="5"/>
  <c r="B135" i="5"/>
  <c r="A135" i="5"/>
  <c r="D134" i="5"/>
  <c r="C134" i="5"/>
  <c r="B134" i="5"/>
  <c r="A134" i="5"/>
  <c r="D133" i="5"/>
  <c r="C133" i="5"/>
  <c r="B133" i="5"/>
  <c r="A133" i="5"/>
  <c r="D132" i="5"/>
  <c r="C132" i="5"/>
  <c r="B132" i="5"/>
  <c r="A132" i="5"/>
  <c r="D131" i="5"/>
  <c r="C131" i="5"/>
  <c r="B131" i="5"/>
  <c r="A131" i="5"/>
  <c r="D130" i="5"/>
  <c r="C130" i="5"/>
  <c r="B130" i="5"/>
  <c r="A130" i="5"/>
  <c r="D129" i="5"/>
  <c r="C129" i="5"/>
  <c r="B129" i="5"/>
  <c r="A129" i="5"/>
  <c r="D128" i="5"/>
  <c r="C128" i="5"/>
  <c r="B128" i="5"/>
  <c r="A128" i="5"/>
  <c r="D127" i="5"/>
  <c r="C127" i="5"/>
  <c r="B127" i="5"/>
  <c r="A127" i="5"/>
  <c r="D126" i="5"/>
  <c r="C126" i="5"/>
  <c r="B126" i="5"/>
  <c r="A126" i="5"/>
  <c r="D125" i="5"/>
  <c r="C125" i="5"/>
  <c r="B125" i="5"/>
  <c r="A125" i="5"/>
  <c r="D124" i="5"/>
  <c r="C124" i="5"/>
  <c r="B124" i="5"/>
  <c r="A124" i="5"/>
  <c r="D123" i="5"/>
  <c r="C123" i="5"/>
  <c r="B123" i="5"/>
  <c r="A123" i="5"/>
  <c r="D122" i="5"/>
  <c r="C122" i="5"/>
  <c r="B122" i="5"/>
  <c r="A122" i="5"/>
  <c r="D121" i="5"/>
  <c r="C121" i="5"/>
  <c r="B121" i="5"/>
  <c r="A121" i="5"/>
  <c r="D120" i="5"/>
  <c r="C120" i="5"/>
  <c r="B120" i="5"/>
  <c r="A120" i="5"/>
  <c r="D119" i="5"/>
  <c r="C119" i="5"/>
  <c r="B119" i="5"/>
  <c r="A119" i="5"/>
  <c r="D118" i="5"/>
  <c r="C118" i="5"/>
  <c r="B118" i="5"/>
  <c r="A118" i="5"/>
  <c r="D117" i="5"/>
  <c r="C117" i="5"/>
  <c r="B117" i="5"/>
  <c r="A117" i="5"/>
  <c r="D116" i="5"/>
  <c r="C116" i="5"/>
  <c r="B116" i="5"/>
  <c r="A116" i="5"/>
  <c r="D115" i="5"/>
  <c r="C115" i="5"/>
  <c r="B115" i="5"/>
  <c r="A115" i="5"/>
  <c r="D114" i="5"/>
  <c r="C114" i="5"/>
  <c r="B114" i="5"/>
  <c r="A114" i="5"/>
  <c r="D113" i="5"/>
  <c r="C113" i="5"/>
  <c r="B113" i="5"/>
  <c r="A113" i="5"/>
  <c r="D112" i="5"/>
  <c r="C112" i="5"/>
  <c r="B112" i="5"/>
  <c r="A112" i="5"/>
  <c r="D111" i="5"/>
  <c r="C111" i="5"/>
  <c r="B111" i="5"/>
  <c r="A111" i="5"/>
  <c r="D110" i="5"/>
  <c r="C110" i="5"/>
  <c r="B110" i="5"/>
  <c r="A110" i="5"/>
  <c r="D109" i="5"/>
  <c r="C109" i="5"/>
  <c r="B109" i="5"/>
  <c r="A109" i="5"/>
  <c r="D108" i="5"/>
  <c r="C108" i="5"/>
  <c r="B108" i="5"/>
  <c r="A108" i="5"/>
  <c r="D107" i="5"/>
  <c r="C107" i="5"/>
  <c r="B107" i="5"/>
  <c r="A107" i="5"/>
  <c r="D106" i="5"/>
  <c r="C106" i="5"/>
  <c r="B106" i="5"/>
  <c r="A106" i="5"/>
  <c r="D105" i="5"/>
  <c r="C105" i="5"/>
  <c r="B105" i="5"/>
  <c r="A105" i="5"/>
  <c r="D104" i="5"/>
  <c r="C104" i="5"/>
  <c r="B104" i="5"/>
  <c r="A104" i="5"/>
  <c r="D103" i="5"/>
  <c r="C103" i="5"/>
  <c r="B103" i="5"/>
  <c r="A103" i="5"/>
  <c r="D102" i="5"/>
  <c r="C102" i="5"/>
  <c r="B102" i="5"/>
  <c r="A102" i="5"/>
  <c r="D101" i="5"/>
  <c r="C101" i="5"/>
  <c r="B101" i="5"/>
  <c r="A101" i="5"/>
  <c r="D100" i="5"/>
  <c r="C100" i="5"/>
  <c r="B100" i="5"/>
  <c r="A100" i="5"/>
  <c r="D99" i="5"/>
  <c r="C99" i="5"/>
  <c r="B99" i="5"/>
  <c r="A99" i="5"/>
  <c r="D98" i="5"/>
  <c r="C98" i="5"/>
  <c r="B98" i="5"/>
  <c r="A98" i="5"/>
  <c r="D97" i="5"/>
  <c r="C97" i="5"/>
  <c r="B97" i="5"/>
  <c r="A97" i="5"/>
  <c r="D96" i="5"/>
  <c r="C96" i="5"/>
  <c r="B96" i="5"/>
  <c r="A96" i="5"/>
  <c r="D95" i="5"/>
  <c r="C95" i="5"/>
  <c r="B95" i="5"/>
  <c r="A95" i="5"/>
  <c r="D94" i="5"/>
  <c r="C94" i="5"/>
  <c r="B94" i="5"/>
  <c r="A94" i="5"/>
  <c r="D93" i="5"/>
  <c r="C93" i="5"/>
  <c r="B93" i="5"/>
  <c r="A93" i="5"/>
  <c r="D92" i="5"/>
  <c r="C92" i="5"/>
  <c r="B92" i="5"/>
  <c r="A92" i="5"/>
  <c r="D91" i="5"/>
  <c r="C91" i="5"/>
  <c r="B91" i="5"/>
  <c r="A91" i="5"/>
  <c r="D90" i="5"/>
  <c r="C90" i="5"/>
  <c r="B90" i="5"/>
  <c r="A90" i="5"/>
  <c r="D89" i="5"/>
  <c r="C89" i="5"/>
  <c r="B89" i="5"/>
  <c r="A89" i="5"/>
  <c r="D88" i="5"/>
  <c r="C88" i="5"/>
  <c r="B88" i="5"/>
  <c r="A88" i="5"/>
  <c r="D87" i="5"/>
  <c r="C87" i="5"/>
  <c r="B87" i="5"/>
  <c r="A87" i="5"/>
  <c r="D86" i="5"/>
  <c r="C86" i="5"/>
  <c r="B86" i="5"/>
  <c r="A86" i="5"/>
  <c r="D85" i="5"/>
  <c r="C85" i="5"/>
  <c r="B85" i="5"/>
  <c r="A85" i="5"/>
  <c r="D84" i="5"/>
  <c r="C84" i="5"/>
  <c r="B84" i="5"/>
  <c r="A84" i="5"/>
  <c r="D83" i="5"/>
  <c r="C83" i="5"/>
  <c r="B83" i="5"/>
  <c r="A83" i="5"/>
  <c r="D82" i="5"/>
  <c r="C82" i="5"/>
  <c r="B82" i="5"/>
  <c r="A82" i="5"/>
  <c r="D81" i="5"/>
  <c r="C81" i="5"/>
  <c r="B81" i="5"/>
  <c r="A81" i="5"/>
  <c r="D80" i="5"/>
  <c r="C80" i="5"/>
  <c r="B80" i="5"/>
  <c r="A80" i="5"/>
  <c r="D79" i="5"/>
  <c r="C79" i="5"/>
  <c r="B79" i="5"/>
  <c r="A79" i="5"/>
  <c r="D78" i="5"/>
  <c r="C78" i="5"/>
  <c r="B78" i="5"/>
  <c r="A78" i="5"/>
  <c r="D77" i="5"/>
  <c r="C77" i="5"/>
  <c r="B77" i="5"/>
  <c r="A77" i="5"/>
  <c r="D76" i="5"/>
  <c r="C76" i="5"/>
  <c r="B76" i="5"/>
  <c r="A76" i="5"/>
  <c r="D75" i="5"/>
  <c r="C75" i="5"/>
  <c r="B75" i="5"/>
  <c r="A75" i="5"/>
  <c r="D74" i="5"/>
  <c r="C74" i="5"/>
  <c r="B74" i="5"/>
  <c r="A74" i="5"/>
  <c r="D73" i="5"/>
  <c r="C73" i="5"/>
  <c r="B73" i="5"/>
  <c r="A73" i="5"/>
  <c r="D72" i="5"/>
  <c r="C72" i="5"/>
  <c r="B72" i="5"/>
  <c r="A72" i="5"/>
  <c r="D71" i="5"/>
  <c r="C71" i="5"/>
  <c r="B71" i="5"/>
  <c r="A71" i="5"/>
  <c r="D70" i="5"/>
  <c r="C70" i="5"/>
  <c r="B70" i="5"/>
  <c r="A70" i="5"/>
  <c r="D69" i="5"/>
  <c r="C69" i="5"/>
  <c r="B69" i="5"/>
  <c r="A69" i="5"/>
  <c r="D68" i="5"/>
  <c r="C68" i="5"/>
  <c r="B68" i="5"/>
  <c r="A68" i="5"/>
  <c r="D67" i="5"/>
  <c r="C67" i="5"/>
  <c r="B67" i="5"/>
  <c r="A67" i="5"/>
  <c r="D66" i="5"/>
  <c r="C66" i="5"/>
  <c r="B66" i="5"/>
  <c r="A66" i="5"/>
  <c r="D65" i="5"/>
  <c r="C65" i="5"/>
  <c r="B65" i="5"/>
  <c r="A65" i="5"/>
  <c r="D64" i="5"/>
  <c r="C64" i="5"/>
  <c r="B64" i="5"/>
  <c r="A64" i="5"/>
  <c r="D63" i="5"/>
  <c r="C63" i="5"/>
  <c r="B63" i="5"/>
  <c r="A63" i="5"/>
  <c r="D62" i="5"/>
  <c r="C62" i="5"/>
  <c r="B62" i="5"/>
  <c r="A62" i="5"/>
  <c r="D61" i="5"/>
  <c r="C61" i="5"/>
  <c r="B61" i="5"/>
  <c r="A61" i="5"/>
  <c r="D60" i="5"/>
  <c r="C60" i="5"/>
  <c r="B60" i="5"/>
  <c r="A60" i="5"/>
  <c r="D59" i="5"/>
  <c r="C59" i="5"/>
  <c r="B59" i="5"/>
  <c r="A59" i="5"/>
  <c r="D58" i="5"/>
  <c r="C58" i="5"/>
  <c r="B58" i="5"/>
  <c r="A58" i="5"/>
  <c r="D57" i="5"/>
  <c r="C57" i="5"/>
  <c r="B57" i="5"/>
  <c r="A57" i="5"/>
  <c r="D56" i="5"/>
  <c r="C56" i="5"/>
  <c r="B56" i="5"/>
  <c r="A56" i="5"/>
  <c r="D55" i="5"/>
  <c r="C55" i="5"/>
  <c r="B55" i="5"/>
  <c r="A55" i="5"/>
  <c r="D54" i="5"/>
  <c r="C54" i="5"/>
  <c r="B54" i="5"/>
  <c r="A54" i="5"/>
  <c r="D53" i="5"/>
  <c r="C53" i="5"/>
  <c r="B53" i="5"/>
  <c r="A53" i="5"/>
  <c r="D52" i="5"/>
  <c r="C52" i="5"/>
  <c r="B52" i="5"/>
  <c r="A52" i="5"/>
  <c r="D51" i="5"/>
  <c r="C51" i="5"/>
  <c r="B51" i="5"/>
  <c r="A51" i="5"/>
  <c r="D50" i="5"/>
  <c r="C50" i="5"/>
  <c r="B50" i="5"/>
  <c r="A50" i="5"/>
  <c r="D49" i="5"/>
  <c r="C49" i="5"/>
  <c r="B49" i="5"/>
  <c r="A49" i="5"/>
  <c r="D48" i="5"/>
  <c r="C48" i="5"/>
  <c r="B48" i="5"/>
  <c r="A48" i="5"/>
  <c r="D47" i="5"/>
  <c r="C47" i="5"/>
  <c r="B47" i="5"/>
  <c r="A47" i="5"/>
  <c r="D46" i="5"/>
  <c r="C46" i="5"/>
  <c r="B46" i="5"/>
  <c r="A46" i="5"/>
  <c r="D45" i="5"/>
  <c r="C45" i="5"/>
  <c r="B45" i="5"/>
  <c r="A45" i="5"/>
  <c r="D44" i="5"/>
  <c r="C44" i="5"/>
  <c r="B44" i="5"/>
  <c r="A44" i="5"/>
  <c r="D43" i="5"/>
  <c r="C43" i="5"/>
  <c r="B43" i="5"/>
  <c r="A43" i="5"/>
  <c r="D42" i="5"/>
  <c r="C42" i="5"/>
  <c r="B42" i="5"/>
  <c r="A42" i="5"/>
  <c r="D41" i="5"/>
  <c r="C41" i="5"/>
  <c r="B41" i="5"/>
  <c r="A41" i="5"/>
  <c r="D40" i="5"/>
  <c r="C40" i="5"/>
  <c r="B40" i="5"/>
  <c r="A40" i="5"/>
  <c r="D39" i="5"/>
  <c r="C39" i="5"/>
  <c r="B39" i="5"/>
  <c r="A39" i="5"/>
  <c r="D38" i="5"/>
  <c r="C38" i="5"/>
  <c r="B38" i="5"/>
  <c r="A38" i="5"/>
  <c r="D37" i="5"/>
  <c r="C37" i="5"/>
  <c r="B37" i="5"/>
  <c r="A37" i="5"/>
  <c r="D36" i="5"/>
  <c r="C36" i="5"/>
  <c r="B36" i="5"/>
  <c r="A36" i="5"/>
  <c r="D35" i="5"/>
  <c r="C35" i="5"/>
  <c r="B35" i="5"/>
  <c r="A35" i="5"/>
  <c r="D34" i="5"/>
  <c r="C34" i="5"/>
  <c r="B34" i="5"/>
  <c r="A34" i="5"/>
  <c r="D33" i="5"/>
  <c r="C33" i="5"/>
  <c r="B33" i="5"/>
  <c r="A33" i="5"/>
  <c r="D32" i="5"/>
  <c r="C32" i="5"/>
  <c r="B32" i="5"/>
  <c r="A32" i="5"/>
  <c r="D31" i="5"/>
  <c r="C31" i="5"/>
  <c r="B31" i="5"/>
  <c r="A31" i="5"/>
  <c r="D30" i="5"/>
  <c r="C30" i="5"/>
  <c r="B30" i="5"/>
  <c r="A30" i="5"/>
  <c r="D29" i="5"/>
  <c r="C29" i="5"/>
  <c r="B29" i="5"/>
  <c r="A29" i="5"/>
  <c r="D28" i="5"/>
  <c r="C28" i="5"/>
  <c r="B28" i="5"/>
  <c r="A28" i="5"/>
  <c r="D27" i="5"/>
  <c r="C27" i="5"/>
  <c r="B27" i="5"/>
  <c r="A27" i="5"/>
  <c r="D26" i="5"/>
  <c r="C26" i="5"/>
  <c r="B26" i="5"/>
  <c r="A26" i="5"/>
  <c r="D25" i="5"/>
  <c r="C25" i="5"/>
  <c r="B25" i="5"/>
  <c r="A25" i="5"/>
  <c r="D24" i="5"/>
  <c r="C24" i="5"/>
  <c r="B24" i="5"/>
  <c r="A24" i="5"/>
  <c r="D23" i="5"/>
  <c r="C23" i="5"/>
  <c r="B23" i="5"/>
  <c r="A23" i="5"/>
  <c r="D22" i="5"/>
  <c r="C22" i="5"/>
  <c r="B22" i="5"/>
  <c r="A22" i="5"/>
  <c r="D21" i="5"/>
  <c r="C21" i="5"/>
  <c r="B21" i="5"/>
  <c r="A21" i="5"/>
  <c r="D20" i="5"/>
  <c r="C20" i="5"/>
  <c r="B20" i="5"/>
  <c r="A20" i="5"/>
  <c r="D19" i="5"/>
  <c r="C19" i="5"/>
  <c r="B19" i="5"/>
  <c r="A19" i="5"/>
  <c r="D18" i="5"/>
  <c r="C18" i="5"/>
  <c r="B18" i="5"/>
  <c r="A18" i="5"/>
  <c r="D17" i="5"/>
  <c r="C17" i="5"/>
  <c r="B17" i="5"/>
  <c r="A17" i="5"/>
  <c r="D16" i="5"/>
  <c r="C16" i="5"/>
  <c r="B16" i="5"/>
  <c r="A16" i="5"/>
  <c r="D15" i="5"/>
  <c r="C15" i="5"/>
  <c r="B15" i="5"/>
  <c r="A15" i="5"/>
  <c r="D14" i="5"/>
  <c r="C14" i="5"/>
  <c r="B14" i="5"/>
  <c r="A14" i="5"/>
  <c r="D13" i="5"/>
  <c r="C13" i="5"/>
  <c r="B13" i="5"/>
  <c r="A13" i="5"/>
  <c r="D12" i="5"/>
  <c r="C12" i="5"/>
  <c r="B12" i="5"/>
  <c r="A12" i="5"/>
  <c r="D11" i="5"/>
  <c r="C11" i="5"/>
  <c r="B11" i="5"/>
  <c r="A11" i="5"/>
  <c r="D10" i="5"/>
  <c r="C10" i="5"/>
  <c r="B10" i="5"/>
  <c r="A10" i="5"/>
  <c r="D9" i="5"/>
  <c r="C9" i="5"/>
  <c r="B9" i="5"/>
  <c r="A9" i="5"/>
  <c r="D8" i="5"/>
  <c r="C8" i="5"/>
  <c r="B8" i="5"/>
  <c r="A8" i="5"/>
  <c r="D7" i="5"/>
  <c r="C7" i="5"/>
  <c r="B7" i="5"/>
  <c r="A7" i="5"/>
  <c r="G1" i="5"/>
  <c r="D367" i="4"/>
  <c r="C367" i="4"/>
  <c r="B367" i="4"/>
  <c r="A367" i="4"/>
  <c r="D366" i="4"/>
  <c r="C366" i="4"/>
  <c r="B366" i="4"/>
  <c r="A366" i="4"/>
  <c r="D365" i="4"/>
  <c r="C365" i="4"/>
  <c r="B365" i="4"/>
  <c r="A365" i="4"/>
  <c r="D364" i="4"/>
  <c r="C364" i="4"/>
  <c r="B364" i="4"/>
  <c r="A364" i="4"/>
  <c r="D363" i="4"/>
  <c r="C363" i="4"/>
  <c r="B363" i="4"/>
  <c r="A363" i="4"/>
  <c r="D362" i="4"/>
  <c r="C362" i="4"/>
  <c r="B362" i="4"/>
  <c r="A362" i="4"/>
  <c r="D361" i="4"/>
  <c r="C361" i="4"/>
  <c r="B361" i="4"/>
  <c r="A361" i="4"/>
  <c r="D360" i="4"/>
  <c r="C360" i="4"/>
  <c r="B360" i="4"/>
  <c r="A360" i="4"/>
  <c r="D359" i="4"/>
  <c r="C359" i="4"/>
  <c r="B359" i="4"/>
  <c r="A359" i="4"/>
  <c r="D358" i="4"/>
  <c r="C358" i="4"/>
  <c r="B358" i="4"/>
  <c r="A358" i="4"/>
  <c r="D357" i="4"/>
  <c r="C357" i="4"/>
  <c r="B357" i="4"/>
  <c r="A357" i="4"/>
  <c r="D356" i="4"/>
  <c r="C356" i="4"/>
  <c r="B356" i="4"/>
  <c r="A356" i="4"/>
  <c r="D355" i="4"/>
  <c r="C355" i="4"/>
  <c r="B355" i="4"/>
  <c r="A355" i="4"/>
  <c r="D354" i="4"/>
  <c r="C354" i="4"/>
  <c r="B354" i="4"/>
  <c r="A354" i="4"/>
  <c r="D353" i="4"/>
  <c r="C353" i="4"/>
  <c r="B353" i="4"/>
  <c r="A353" i="4"/>
  <c r="D352" i="4"/>
  <c r="C352" i="4"/>
  <c r="B352" i="4"/>
  <c r="A352" i="4"/>
  <c r="D351" i="4"/>
  <c r="C351" i="4"/>
  <c r="B351" i="4"/>
  <c r="A351" i="4"/>
  <c r="D350" i="4"/>
  <c r="C350" i="4"/>
  <c r="B350" i="4"/>
  <c r="A350" i="4"/>
  <c r="D349" i="4"/>
  <c r="C349" i="4"/>
  <c r="B349" i="4"/>
  <c r="A349" i="4"/>
  <c r="D348" i="4"/>
  <c r="C348" i="4"/>
  <c r="B348" i="4"/>
  <c r="A348" i="4"/>
  <c r="D347" i="4"/>
  <c r="C347" i="4"/>
  <c r="B347" i="4"/>
  <c r="A347" i="4"/>
  <c r="D346" i="4"/>
  <c r="C346" i="4"/>
  <c r="B346" i="4"/>
  <c r="A346" i="4"/>
  <c r="D345" i="4"/>
  <c r="C345" i="4"/>
  <c r="B345" i="4"/>
  <c r="A345" i="4"/>
  <c r="D344" i="4"/>
  <c r="C344" i="4"/>
  <c r="B344" i="4"/>
  <c r="A344" i="4"/>
  <c r="D343" i="4"/>
  <c r="C343" i="4"/>
  <c r="B343" i="4"/>
  <c r="A343" i="4"/>
  <c r="D342" i="4"/>
  <c r="C342" i="4"/>
  <c r="B342" i="4"/>
  <c r="A342" i="4"/>
  <c r="D341" i="4"/>
  <c r="C341" i="4"/>
  <c r="B341" i="4"/>
  <c r="A341" i="4"/>
  <c r="D340" i="4"/>
  <c r="C340" i="4"/>
  <c r="B340" i="4"/>
  <c r="A340" i="4"/>
  <c r="D339" i="4"/>
  <c r="C339" i="4"/>
  <c r="B339" i="4"/>
  <c r="A339" i="4"/>
  <c r="D338" i="4"/>
  <c r="C338" i="4"/>
  <c r="B338" i="4"/>
  <c r="A338" i="4"/>
  <c r="D337" i="4"/>
  <c r="C337" i="4"/>
  <c r="B337" i="4"/>
  <c r="A337" i="4"/>
  <c r="D336" i="4"/>
  <c r="C336" i="4"/>
  <c r="B336" i="4"/>
  <c r="A336" i="4"/>
  <c r="D335" i="4"/>
  <c r="C335" i="4"/>
  <c r="B335" i="4"/>
  <c r="A335" i="4"/>
  <c r="D334" i="4"/>
  <c r="C334" i="4"/>
  <c r="B334" i="4"/>
  <c r="A334" i="4"/>
  <c r="D333" i="4"/>
  <c r="C333" i="4"/>
  <c r="B333" i="4"/>
  <c r="A333" i="4"/>
  <c r="D332" i="4"/>
  <c r="C332" i="4"/>
  <c r="B332" i="4"/>
  <c r="A332" i="4"/>
  <c r="D331" i="4"/>
  <c r="C331" i="4"/>
  <c r="B331" i="4"/>
  <c r="A331" i="4"/>
  <c r="D330" i="4"/>
  <c r="C330" i="4"/>
  <c r="B330" i="4"/>
  <c r="A330" i="4"/>
  <c r="D329" i="4"/>
  <c r="C329" i="4"/>
  <c r="B329" i="4"/>
  <c r="A329" i="4"/>
  <c r="D328" i="4"/>
  <c r="C328" i="4"/>
  <c r="B328" i="4"/>
  <c r="A328" i="4"/>
  <c r="D327" i="4"/>
  <c r="C327" i="4"/>
  <c r="B327" i="4"/>
  <c r="A327" i="4"/>
  <c r="D326" i="4"/>
  <c r="C326" i="4"/>
  <c r="B326" i="4"/>
  <c r="A326" i="4"/>
  <c r="D325" i="4"/>
  <c r="C325" i="4"/>
  <c r="B325" i="4"/>
  <c r="A325" i="4"/>
  <c r="D324" i="4"/>
  <c r="C324" i="4"/>
  <c r="B324" i="4"/>
  <c r="A324" i="4"/>
  <c r="D323" i="4"/>
  <c r="C323" i="4"/>
  <c r="B323" i="4"/>
  <c r="A323" i="4"/>
  <c r="D322" i="4"/>
  <c r="C322" i="4"/>
  <c r="B322" i="4"/>
  <c r="A322" i="4"/>
  <c r="D321" i="4"/>
  <c r="C321" i="4"/>
  <c r="B321" i="4"/>
  <c r="A321" i="4"/>
  <c r="D320" i="4"/>
  <c r="C320" i="4"/>
  <c r="B320" i="4"/>
  <c r="A320" i="4"/>
  <c r="D319" i="4"/>
  <c r="C319" i="4"/>
  <c r="B319" i="4"/>
  <c r="A319" i="4"/>
  <c r="D318" i="4"/>
  <c r="C318" i="4"/>
  <c r="B318" i="4"/>
  <c r="A318" i="4"/>
  <c r="D317" i="4"/>
  <c r="C317" i="4"/>
  <c r="B317" i="4"/>
  <c r="A317" i="4"/>
  <c r="D316" i="4"/>
  <c r="C316" i="4"/>
  <c r="B316" i="4"/>
  <c r="A316" i="4"/>
  <c r="D315" i="4"/>
  <c r="C315" i="4"/>
  <c r="B315" i="4"/>
  <c r="A315" i="4"/>
  <c r="D314" i="4"/>
  <c r="C314" i="4"/>
  <c r="B314" i="4"/>
  <c r="A314" i="4"/>
  <c r="D313" i="4"/>
  <c r="C313" i="4"/>
  <c r="B313" i="4"/>
  <c r="A313" i="4"/>
  <c r="D312" i="4"/>
  <c r="C312" i="4"/>
  <c r="B312" i="4"/>
  <c r="A312" i="4"/>
  <c r="D311" i="4"/>
  <c r="C311" i="4"/>
  <c r="B311" i="4"/>
  <c r="A311" i="4"/>
  <c r="D310" i="4"/>
  <c r="C310" i="4"/>
  <c r="B310" i="4"/>
  <c r="A310" i="4"/>
  <c r="D309" i="4"/>
  <c r="C309" i="4"/>
  <c r="B309" i="4"/>
  <c r="A309" i="4"/>
  <c r="D308" i="4"/>
  <c r="C308" i="4"/>
  <c r="B308" i="4"/>
  <c r="A308" i="4"/>
  <c r="D307" i="4"/>
  <c r="C307" i="4"/>
  <c r="B307" i="4"/>
  <c r="A307" i="4"/>
  <c r="D306" i="4"/>
  <c r="C306" i="4"/>
  <c r="B306" i="4"/>
  <c r="A306" i="4"/>
  <c r="D305" i="4"/>
  <c r="C305" i="4"/>
  <c r="B305" i="4"/>
  <c r="A305" i="4"/>
  <c r="D304" i="4"/>
  <c r="C304" i="4"/>
  <c r="B304" i="4"/>
  <c r="A304" i="4"/>
  <c r="D303" i="4"/>
  <c r="C303" i="4"/>
  <c r="B303" i="4"/>
  <c r="A303" i="4"/>
  <c r="D302" i="4"/>
  <c r="C302" i="4"/>
  <c r="B302" i="4"/>
  <c r="A302" i="4"/>
  <c r="D301" i="4"/>
  <c r="C301" i="4"/>
  <c r="B301" i="4"/>
  <c r="A301" i="4"/>
  <c r="D300" i="4"/>
  <c r="C300" i="4"/>
  <c r="B300" i="4"/>
  <c r="A300" i="4"/>
  <c r="D299" i="4"/>
  <c r="C299" i="4"/>
  <c r="B299" i="4"/>
  <c r="A299" i="4"/>
  <c r="D298" i="4"/>
  <c r="C298" i="4"/>
  <c r="B298" i="4"/>
  <c r="A298" i="4"/>
  <c r="D297" i="4"/>
  <c r="C297" i="4"/>
  <c r="B297" i="4"/>
  <c r="A297" i="4"/>
  <c r="D296" i="4"/>
  <c r="C296" i="4"/>
  <c r="B296" i="4"/>
  <c r="A296" i="4"/>
  <c r="D295" i="4"/>
  <c r="C295" i="4"/>
  <c r="B295" i="4"/>
  <c r="A295" i="4"/>
  <c r="D294" i="4"/>
  <c r="C294" i="4"/>
  <c r="B294" i="4"/>
  <c r="A294" i="4"/>
  <c r="D293" i="4"/>
  <c r="C293" i="4"/>
  <c r="B293" i="4"/>
  <c r="A293" i="4"/>
  <c r="D292" i="4"/>
  <c r="C292" i="4"/>
  <c r="B292" i="4"/>
  <c r="A292" i="4"/>
  <c r="D291" i="4"/>
  <c r="C291" i="4"/>
  <c r="B291" i="4"/>
  <c r="A291" i="4"/>
  <c r="D290" i="4"/>
  <c r="C290" i="4"/>
  <c r="B290" i="4"/>
  <c r="A290" i="4"/>
  <c r="D289" i="4"/>
  <c r="C289" i="4"/>
  <c r="B289" i="4"/>
  <c r="A289" i="4"/>
  <c r="D288" i="4"/>
  <c r="C288" i="4"/>
  <c r="B288" i="4"/>
  <c r="A288" i="4"/>
  <c r="D287" i="4"/>
  <c r="C287" i="4"/>
  <c r="B287" i="4"/>
  <c r="A287" i="4"/>
  <c r="D286" i="4"/>
  <c r="C286" i="4"/>
  <c r="B286" i="4"/>
  <c r="A286" i="4"/>
  <c r="D285" i="4"/>
  <c r="C285" i="4"/>
  <c r="B285" i="4"/>
  <c r="A285" i="4"/>
  <c r="D284" i="4"/>
  <c r="C284" i="4"/>
  <c r="B284" i="4"/>
  <c r="A284" i="4"/>
  <c r="D283" i="4"/>
  <c r="C283" i="4"/>
  <c r="B283" i="4"/>
  <c r="A283" i="4"/>
  <c r="D282" i="4"/>
  <c r="C282" i="4"/>
  <c r="B282" i="4"/>
  <c r="A282" i="4"/>
  <c r="D281" i="4"/>
  <c r="C281" i="4"/>
  <c r="B281" i="4"/>
  <c r="A281" i="4"/>
  <c r="D280" i="4"/>
  <c r="C280" i="4"/>
  <c r="B280" i="4"/>
  <c r="A280" i="4"/>
  <c r="D279" i="4"/>
  <c r="C279" i="4"/>
  <c r="B279" i="4"/>
  <c r="A279" i="4"/>
  <c r="D278" i="4"/>
  <c r="C278" i="4"/>
  <c r="B278" i="4"/>
  <c r="A278" i="4"/>
  <c r="D277" i="4"/>
  <c r="C277" i="4"/>
  <c r="B277" i="4"/>
  <c r="A277" i="4"/>
  <c r="D276" i="4"/>
  <c r="C276" i="4"/>
  <c r="B276" i="4"/>
  <c r="A276" i="4"/>
  <c r="D275" i="4"/>
  <c r="C275" i="4"/>
  <c r="B275" i="4"/>
  <c r="A275" i="4"/>
  <c r="D274" i="4"/>
  <c r="C274" i="4"/>
  <c r="B274" i="4"/>
  <c r="A274" i="4"/>
  <c r="D273" i="4"/>
  <c r="C273" i="4"/>
  <c r="B273" i="4"/>
  <c r="A273" i="4"/>
  <c r="D272" i="4"/>
  <c r="C272" i="4"/>
  <c r="B272" i="4"/>
  <c r="A272" i="4"/>
  <c r="D271" i="4"/>
  <c r="C271" i="4"/>
  <c r="B271" i="4"/>
  <c r="A271" i="4"/>
  <c r="D270" i="4"/>
  <c r="C270" i="4"/>
  <c r="B270" i="4"/>
  <c r="A270" i="4"/>
  <c r="D269" i="4"/>
  <c r="C269" i="4"/>
  <c r="B269" i="4"/>
  <c r="A269" i="4"/>
  <c r="D268" i="4"/>
  <c r="C268" i="4"/>
  <c r="B268" i="4"/>
  <c r="A268" i="4"/>
  <c r="D267" i="4"/>
  <c r="C267" i="4"/>
  <c r="B267" i="4"/>
  <c r="A267" i="4"/>
  <c r="D266" i="4"/>
  <c r="C266" i="4"/>
  <c r="B266" i="4"/>
  <c r="A266" i="4"/>
  <c r="D265" i="4"/>
  <c r="C265" i="4"/>
  <c r="B265" i="4"/>
  <c r="A265" i="4"/>
  <c r="D264" i="4"/>
  <c r="C264" i="4"/>
  <c r="B264" i="4"/>
  <c r="A264" i="4"/>
  <c r="D263" i="4"/>
  <c r="C263" i="4"/>
  <c r="B263" i="4"/>
  <c r="A263" i="4"/>
  <c r="D262" i="4"/>
  <c r="C262" i="4"/>
  <c r="B262" i="4"/>
  <c r="A262" i="4"/>
  <c r="D261" i="4"/>
  <c r="C261" i="4"/>
  <c r="B261" i="4"/>
  <c r="A261" i="4"/>
  <c r="D260" i="4"/>
  <c r="C260" i="4"/>
  <c r="B260" i="4"/>
  <c r="A260" i="4"/>
  <c r="D259" i="4"/>
  <c r="C259" i="4"/>
  <c r="B259" i="4"/>
  <c r="A259" i="4"/>
  <c r="D258" i="4"/>
  <c r="C258" i="4"/>
  <c r="B258" i="4"/>
  <c r="A258" i="4"/>
  <c r="D257" i="4"/>
  <c r="C257" i="4"/>
  <c r="B257" i="4"/>
  <c r="A257" i="4"/>
  <c r="D256" i="4"/>
  <c r="C256" i="4"/>
  <c r="B256" i="4"/>
  <c r="A256" i="4"/>
  <c r="D255" i="4"/>
  <c r="C255" i="4"/>
  <c r="B255" i="4"/>
  <c r="A255" i="4"/>
  <c r="D254" i="4"/>
  <c r="C254" i="4"/>
  <c r="B254" i="4"/>
  <c r="A254" i="4"/>
  <c r="D253" i="4"/>
  <c r="C253" i="4"/>
  <c r="B253" i="4"/>
  <c r="A253" i="4"/>
  <c r="D252" i="4"/>
  <c r="C252" i="4"/>
  <c r="B252" i="4"/>
  <c r="A252" i="4"/>
  <c r="D251" i="4"/>
  <c r="C251" i="4"/>
  <c r="B251" i="4"/>
  <c r="A251" i="4"/>
  <c r="D250" i="4"/>
  <c r="C250" i="4"/>
  <c r="B250" i="4"/>
  <c r="A250" i="4"/>
  <c r="D249" i="4"/>
  <c r="C249" i="4"/>
  <c r="B249" i="4"/>
  <c r="A249" i="4"/>
  <c r="D248" i="4"/>
  <c r="C248" i="4"/>
  <c r="B248" i="4"/>
  <c r="A248" i="4"/>
  <c r="D247" i="4"/>
  <c r="C247" i="4"/>
  <c r="B247" i="4"/>
  <c r="A247" i="4"/>
  <c r="D246" i="4"/>
  <c r="C246" i="4"/>
  <c r="B246" i="4"/>
  <c r="A246" i="4"/>
  <c r="D245" i="4"/>
  <c r="C245" i="4"/>
  <c r="B245" i="4"/>
  <c r="A245" i="4"/>
  <c r="D244" i="4"/>
  <c r="C244" i="4"/>
  <c r="B244" i="4"/>
  <c r="A244" i="4"/>
  <c r="D243" i="4"/>
  <c r="C243" i="4"/>
  <c r="B243" i="4"/>
  <c r="A243" i="4"/>
  <c r="D242" i="4"/>
  <c r="C242" i="4"/>
  <c r="B242" i="4"/>
  <c r="A242" i="4"/>
  <c r="D241" i="4"/>
  <c r="C241" i="4"/>
  <c r="B241" i="4"/>
  <c r="A241" i="4"/>
  <c r="D240" i="4"/>
  <c r="C240" i="4"/>
  <c r="B240" i="4"/>
  <c r="A240" i="4"/>
  <c r="D239" i="4"/>
  <c r="C239" i="4"/>
  <c r="B239" i="4"/>
  <c r="A239" i="4"/>
  <c r="D238" i="4"/>
  <c r="C238" i="4"/>
  <c r="B238" i="4"/>
  <c r="A238" i="4"/>
  <c r="D237" i="4"/>
  <c r="C237" i="4"/>
  <c r="B237" i="4"/>
  <c r="A237" i="4"/>
  <c r="D236" i="4"/>
  <c r="C236" i="4"/>
  <c r="B236" i="4"/>
  <c r="A236" i="4"/>
  <c r="D235" i="4"/>
  <c r="C235" i="4"/>
  <c r="B235" i="4"/>
  <c r="A235" i="4"/>
  <c r="D234" i="4"/>
  <c r="C234" i="4"/>
  <c r="B234" i="4"/>
  <c r="A234" i="4"/>
  <c r="D233" i="4"/>
  <c r="C233" i="4"/>
  <c r="B233" i="4"/>
  <c r="A233" i="4"/>
  <c r="D232" i="4"/>
  <c r="C232" i="4"/>
  <c r="B232" i="4"/>
  <c r="A232" i="4"/>
  <c r="D231" i="4"/>
  <c r="C231" i="4"/>
  <c r="B231" i="4"/>
  <c r="A231" i="4"/>
  <c r="D230" i="4"/>
  <c r="C230" i="4"/>
  <c r="B230" i="4"/>
  <c r="A230" i="4"/>
  <c r="D229" i="4"/>
  <c r="C229" i="4"/>
  <c r="B229" i="4"/>
  <c r="A229" i="4"/>
  <c r="D228" i="4"/>
  <c r="C228" i="4"/>
  <c r="B228" i="4"/>
  <c r="A228" i="4"/>
  <c r="D227" i="4"/>
  <c r="C227" i="4"/>
  <c r="B227" i="4"/>
  <c r="A227" i="4"/>
  <c r="D226" i="4"/>
  <c r="C226" i="4"/>
  <c r="B226" i="4"/>
  <c r="A226" i="4"/>
  <c r="D225" i="4"/>
  <c r="C225" i="4"/>
  <c r="B225" i="4"/>
  <c r="A225" i="4"/>
  <c r="D224" i="4"/>
  <c r="C224" i="4"/>
  <c r="B224" i="4"/>
  <c r="A224" i="4"/>
  <c r="D223" i="4"/>
  <c r="C223" i="4"/>
  <c r="B223" i="4"/>
  <c r="A223" i="4"/>
  <c r="D222" i="4"/>
  <c r="C222" i="4"/>
  <c r="B222" i="4"/>
  <c r="A222" i="4"/>
  <c r="D221" i="4"/>
  <c r="C221" i="4"/>
  <c r="B221" i="4"/>
  <c r="A221" i="4"/>
  <c r="D220" i="4"/>
  <c r="C220" i="4"/>
  <c r="B220" i="4"/>
  <c r="A220" i="4"/>
  <c r="D219" i="4"/>
  <c r="C219" i="4"/>
  <c r="B219" i="4"/>
  <c r="A219" i="4"/>
  <c r="D218" i="4"/>
  <c r="C218" i="4"/>
  <c r="B218" i="4"/>
  <c r="A218" i="4"/>
  <c r="D217" i="4"/>
  <c r="C217" i="4"/>
  <c r="B217" i="4"/>
  <c r="A217" i="4"/>
  <c r="D216" i="4"/>
  <c r="C216" i="4"/>
  <c r="B216" i="4"/>
  <c r="A216" i="4"/>
  <c r="D215" i="4"/>
  <c r="C215" i="4"/>
  <c r="B215" i="4"/>
  <c r="A215" i="4"/>
  <c r="D214" i="4"/>
  <c r="C214" i="4"/>
  <c r="B214" i="4"/>
  <c r="A214" i="4"/>
  <c r="D213" i="4"/>
  <c r="C213" i="4"/>
  <c r="B213" i="4"/>
  <c r="A213" i="4"/>
  <c r="D212" i="4"/>
  <c r="C212" i="4"/>
  <c r="B212" i="4"/>
  <c r="A212" i="4"/>
  <c r="D211" i="4"/>
  <c r="C211" i="4"/>
  <c r="B211" i="4"/>
  <c r="A211" i="4"/>
  <c r="D210" i="4"/>
  <c r="C210" i="4"/>
  <c r="B210" i="4"/>
  <c r="A210" i="4"/>
  <c r="D209" i="4"/>
  <c r="C209" i="4"/>
  <c r="B209" i="4"/>
  <c r="A209" i="4"/>
  <c r="D208" i="4"/>
  <c r="C208" i="4"/>
  <c r="B208" i="4"/>
  <c r="A208" i="4"/>
  <c r="D207" i="4"/>
  <c r="C207" i="4"/>
  <c r="B207" i="4"/>
  <c r="A207" i="4"/>
  <c r="D206" i="4"/>
  <c r="C206" i="4"/>
  <c r="B206" i="4"/>
  <c r="A206" i="4"/>
  <c r="D205" i="4"/>
  <c r="C205" i="4"/>
  <c r="B205" i="4"/>
  <c r="A205" i="4"/>
  <c r="D204" i="4"/>
  <c r="C204" i="4"/>
  <c r="B204" i="4"/>
  <c r="A204" i="4"/>
  <c r="D203" i="4"/>
  <c r="C203" i="4"/>
  <c r="B203" i="4"/>
  <c r="A203" i="4"/>
  <c r="D202" i="4"/>
  <c r="C202" i="4"/>
  <c r="B202" i="4"/>
  <c r="A202" i="4"/>
  <c r="D201" i="4"/>
  <c r="C201" i="4"/>
  <c r="B201" i="4"/>
  <c r="A201" i="4"/>
  <c r="D200" i="4"/>
  <c r="C200" i="4"/>
  <c r="B200" i="4"/>
  <c r="A200" i="4"/>
  <c r="D199" i="4"/>
  <c r="C199" i="4"/>
  <c r="B199" i="4"/>
  <c r="A199" i="4"/>
  <c r="D198" i="4"/>
  <c r="C198" i="4"/>
  <c r="B198" i="4"/>
  <c r="A198" i="4"/>
  <c r="D197" i="4"/>
  <c r="C197" i="4"/>
  <c r="B197" i="4"/>
  <c r="A197" i="4"/>
  <c r="D196" i="4"/>
  <c r="C196" i="4"/>
  <c r="B196" i="4"/>
  <c r="A196" i="4"/>
  <c r="D195" i="4"/>
  <c r="C195" i="4"/>
  <c r="B195" i="4"/>
  <c r="A195" i="4"/>
  <c r="D194" i="4"/>
  <c r="C194" i="4"/>
  <c r="B194" i="4"/>
  <c r="A194" i="4"/>
  <c r="D193" i="4"/>
  <c r="C193" i="4"/>
  <c r="B193" i="4"/>
  <c r="A193" i="4"/>
  <c r="D192" i="4"/>
  <c r="C192" i="4"/>
  <c r="B192" i="4"/>
  <c r="A192" i="4"/>
  <c r="D191" i="4"/>
  <c r="C191" i="4"/>
  <c r="B191" i="4"/>
  <c r="A191" i="4"/>
  <c r="D190" i="4"/>
  <c r="C190" i="4"/>
  <c r="B190" i="4"/>
  <c r="A190" i="4"/>
  <c r="D189" i="4"/>
  <c r="C189" i="4"/>
  <c r="B189" i="4"/>
  <c r="A189" i="4"/>
  <c r="D188" i="4"/>
  <c r="C188" i="4"/>
  <c r="B188" i="4"/>
  <c r="A188" i="4"/>
  <c r="D187" i="4"/>
  <c r="C187" i="4"/>
  <c r="B187" i="4"/>
  <c r="A187" i="4"/>
  <c r="D186" i="4"/>
  <c r="C186" i="4"/>
  <c r="B186" i="4"/>
  <c r="A186" i="4"/>
  <c r="D185" i="4"/>
  <c r="C185" i="4"/>
  <c r="B185" i="4"/>
  <c r="A185" i="4"/>
  <c r="D184" i="4"/>
  <c r="C184" i="4"/>
  <c r="B184" i="4"/>
  <c r="A184" i="4"/>
  <c r="D183" i="4"/>
  <c r="C183" i="4"/>
  <c r="B183" i="4"/>
  <c r="A183" i="4"/>
  <c r="D182" i="4"/>
  <c r="C182" i="4"/>
  <c r="B182" i="4"/>
  <c r="A182" i="4"/>
  <c r="D181" i="4"/>
  <c r="C181" i="4"/>
  <c r="B181" i="4"/>
  <c r="A181" i="4"/>
  <c r="D180" i="4"/>
  <c r="C180" i="4"/>
  <c r="B180" i="4"/>
  <c r="A180" i="4"/>
  <c r="D179" i="4"/>
  <c r="C179" i="4"/>
  <c r="B179" i="4"/>
  <c r="A179" i="4"/>
  <c r="D178" i="4"/>
  <c r="C178" i="4"/>
  <c r="B178" i="4"/>
  <c r="A178" i="4"/>
  <c r="D177" i="4"/>
  <c r="C177" i="4"/>
  <c r="B177" i="4"/>
  <c r="A177" i="4"/>
  <c r="D176" i="4"/>
  <c r="C176" i="4"/>
  <c r="B176" i="4"/>
  <c r="A176" i="4"/>
  <c r="D175" i="4"/>
  <c r="C175" i="4"/>
  <c r="B175" i="4"/>
  <c r="A175" i="4"/>
  <c r="D174" i="4"/>
  <c r="C174" i="4"/>
  <c r="B174" i="4"/>
  <c r="A174" i="4"/>
  <c r="D173" i="4"/>
  <c r="C173" i="4"/>
  <c r="B173" i="4"/>
  <c r="A173" i="4"/>
  <c r="D172" i="4"/>
  <c r="C172" i="4"/>
  <c r="B172" i="4"/>
  <c r="A172" i="4"/>
  <c r="D171" i="4"/>
  <c r="C171" i="4"/>
  <c r="B171" i="4"/>
  <c r="A171" i="4"/>
  <c r="D170" i="4"/>
  <c r="C170" i="4"/>
  <c r="B170" i="4"/>
  <c r="A170" i="4"/>
  <c r="D169" i="4"/>
  <c r="C169" i="4"/>
  <c r="B169" i="4"/>
  <c r="A169" i="4"/>
  <c r="D168" i="4"/>
  <c r="C168" i="4"/>
  <c r="B168" i="4"/>
  <c r="A168" i="4"/>
  <c r="D167" i="4"/>
  <c r="C167" i="4"/>
  <c r="B167" i="4"/>
  <c r="A167" i="4"/>
  <c r="D166" i="4"/>
  <c r="C166" i="4"/>
  <c r="B166" i="4"/>
  <c r="A166" i="4"/>
  <c r="D165" i="4"/>
  <c r="C165" i="4"/>
  <c r="B165" i="4"/>
  <c r="A165" i="4"/>
  <c r="D164" i="4"/>
  <c r="C164" i="4"/>
  <c r="B164" i="4"/>
  <c r="A164" i="4"/>
  <c r="D163" i="4"/>
  <c r="C163" i="4"/>
  <c r="B163" i="4"/>
  <c r="A163" i="4"/>
  <c r="D162" i="4"/>
  <c r="C162" i="4"/>
  <c r="B162" i="4"/>
  <c r="A162" i="4"/>
  <c r="D161" i="4"/>
  <c r="C161" i="4"/>
  <c r="B161" i="4"/>
  <c r="A161" i="4"/>
  <c r="D160" i="4"/>
  <c r="C160" i="4"/>
  <c r="B160" i="4"/>
  <c r="A160" i="4"/>
  <c r="D159" i="4"/>
  <c r="C159" i="4"/>
  <c r="B159" i="4"/>
  <c r="A159" i="4"/>
  <c r="D158" i="4"/>
  <c r="C158" i="4"/>
  <c r="B158" i="4"/>
  <c r="A158" i="4"/>
  <c r="D157" i="4"/>
  <c r="C157" i="4"/>
  <c r="B157" i="4"/>
  <c r="A157" i="4"/>
  <c r="D156" i="4"/>
  <c r="C156" i="4"/>
  <c r="B156" i="4"/>
  <c r="A156" i="4"/>
  <c r="D155" i="4"/>
  <c r="C155" i="4"/>
  <c r="B155" i="4"/>
  <c r="A155" i="4"/>
  <c r="D154" i="4"/>
  <c r="C154" i="4"/>
  <c r="B154" i="4"/>
  <c r="A154" i="4"/>
  <c r="D153" i="4"/>
  <c r="C153" i="4"/>
  <c r="B153" i="4"/>
  <c r="A153" i="4"/>
  <c r="D152" i="4"/>
  <c r="C152" i="4"/>
  <c r="B152" i="4"/>
  <c r="A152" i="4"/>
  <c r="D151" i="4"/>
  <c r="C151" i="4"/>
  <c r="B151" i="4"/>
  <c r="A151" i="4"/>
  <c r="D150" i="4"/>
  <c r="C150" i="4"/>
  <c r="B150" i="4"/>
  <c r="A150" i="4"/>
  <c r="D149" i="4"/>
  <c r="C149" i="4"/>
  <c r="B149" i="4"/>
  <c r="A149" i="4"/>
  <c r="D148" i="4"/>
  <c r="C148" i="4"/>
  <c r="B148" i="4"/>
  <c r="A148" i="4"/>
  <c r="D147" i="4"/>
  <c r="C147" i="4"/>
  <c r="B147" i="4"/>
  <c r="A147" i="4"/>
  <c r="D146" i="4"/>
  <c r="C146" i="4"/>
  <c r="B146" i="4"/>
  <c r="A146" i="4"/>
  <c r="D145" i="4"/>
  <c r="C145" i="4"/>
  <c r="B145" i="4"/>
  <c r="A145" i="4"/>
  <c r="D144" i="4"/>
  <c r="C144" i="4"/>
  <c r="B144" i="4"/>
  <c r="A144" i="4"/>
  <c r="D143" i="4"/>
  <c r="C143" i="4"/>
  <c r="B143" i="4"/>
  <c r="A143" i="4"/>
  <c r="D142" i="4"/>
  <c r="C142" i="4"/>
  <c r="B142" i="4"/>
  <c r="A142" i="4"/>
  <c r="D141" i="4"/>
  <c r="C141" i="4"/>
  <c r="B141" i="4"/>
  <c r="A141" i="4"/>
  <c r="D140" i="4"/>
  <c r="C140" i="4"/>
  <c r="B140" i="4"/>
  <c r="A140" i="4"/>
  <c r="D139" i="4"/>
  <c r="C139" i="4"/>
  <c r="B139" i="4"/>
  <c r="A139" i="4"/>
  <c r="D138" i="4"/>
  <c r="C138" i="4"/>
  <c r="B138" i="4"/>
  <c r="A138" i="4"/>
  <c r="D137" i="4"/>
  <c r="C137" i="4"/>
  <c r="B137" i="4"/>
  <c r="A137" i="4"/>
  <c r="D136" i="4"/>
  <c r="C136" i="4"/>
  <c r="B136" i="4"/>
  <c r="A136" i="4"/>
  <c r="D135" i="4"/>
  <c r="C135" i="4"/>
  <c r="B135" i="4"/>
  <c r="A135" i="4"/>
  <c r="D134" i="4"/>
  <c r="C134" i="4"/>
  <c r="B134" i="4"/>
  <c r="A134" i="4"/>
  <c r="D133" i="4"/>
  <c r="C133" i="4"/>
  <c r="B133" i="4"/>
  <c r="A133" i="4"/>
  <c r="D132" i="4"/>
  <c r="C132" i="4"/>
  <c r="B132" i="4"/>
  <c r="A132" i="4"/>
  <c r="D131" i="4"/>
  <c r="C131" i="4"/>
  <c r="B131" i="4"/>
  <c r="A131" i="4"/>
  <c r="D130" i="4"/>
  <c r="C130" i="4"/>
  <c r="B130" i="4"/>
  <c r="A130" i="4"/>
  <c r="D129" i="4"/>
  <c r="C129" i="4"/>
  <c r="B129" i="4"/>
  <c r="A129" i="4"/>
  <c r="D128" i="4"/>
  <c r="C128" i="4"/>
  <c r="B128" i="4"/>
  <c r="A128" i="4"/>
  <c r="D127" i="4"/>
  <c r="C127" i="4"/>
  <c r="B127" i="4"/>
  <c r="A127" i="4"/>
  <c r="D126" i="4"/>
  <c r="C126" i="4"/>
  <c r="B126" i="4"/>
  <c r="A126" i="4"/>
  <c r="D125" i="4"/>
  <c r="C125" i="4"/>
  <c r="B125" i="4"/>
  <c r="A125" i="4"/>
  <c r="D124" i="4"/>
  <c r="C124" i="4"/>
  <c r="B124" i="4"/>
  <c r="A124" i="4"/>
  <c r="D123" i="4"/>
  <c r="C123" i="4"/>
  <c r="B123" i="4"/>
  <c r="A123" i="4"/>
  <c r="D122" i="4"/>
  <c r="C122" i="4"/>
  <c r="B122" i="4"/>
  <c r="A122" i="4"/>
  <c r="D121" i="4"/>
  <c r="C121" i="4"/>
  <c r="B121" i="4"/>
  <c r="A121" i="4"/>
  <c r="D120" i="4"/>
  <c r="C120" i="4"/>
  <c r="B120" i="4"/>
  <c r="A120" i="4"/>
  <c r="D119" i="4"/>
  <c r="C119" i="4"/>
  <c r="B119" i="4"/>
  <c r="A119" i="4"/>
  <c r="D118" i="4"/>
  <c r="C118" i="4"/>
  <c r="B118" i="4"/>
  <c r="A118" i="4"/>
  <c r="D117" i="4"/>
  <c r="C117" i="4"/>
  <c r="B117" i="4"/>
  <c r="A117" i="4"/>
  <c r="D116" i="4"/>
  <c r="C116" i="4"/>
  <c r="B116" i="4"/>
  <c r="A116" i="4"/>
  <c r="D115" i="4"/>
  <c r="C115" i="4"/>
  <c r="B115" i="4"/>
  <c r="A115" i="4"/>
  <c r="D114" i="4"/>
  <c r="C114" i="4"/>
  <c r="B114" i="4"/>
  <c r="A114" i="4"/>
  <c r="D113" i="4"/>
  <c r="C113" i="4"/>
  <c r="B113" i="4"/>
  <c r="A113" i="4"/>
  <c r="D112" i="4"/>
  <c r="C112" i="4"/>
  <c r="B112" i="4"/>
  <c r="A112" i="4"/>
  <c r="D111" i="4"/>
  <c r="C111" i="4"/>
  <c r="B111" i="4"/>
  <c r="A111" i="4"/>
  <c r="D110" i="4"/>
  <c r="C110" i="4"/>
  <c r="B110" i="4"/>
  <c r="A110" i="4"/>
  <c r="D109" i="4"/>
  <c r="C109" i="4"/>
  <c r="B109" i="4"/>
  <c r="A109" i="4"/>
  <c r="D108" i="4"/>
  <c r="C108" i="4"/>
  <c r="B108" i="4"/>
  <c r="A108" i="4"/>
  <c r="D107" i="4"/>
  <c r="C107" i="4"/>
  <c r="B107" i="4"/>
  <c r="A107" i="4"/>
  <c r="D106" i="4"/>
  <c r="C106" i="4"/>
  <c r="B106" i="4"/>
  <c r="A106" i="4"/>
  <c r="D105" i="4"/>
  <c r="C105" i="4"/>
  <c r="B105" i="4"/>
  <c r="A105" i="4"/>
  <c r="D104" i="4"/>
  <c r="C104" i="4"/>
  <c r="B104" i="4"/>
  <c r="A104" i="4"/>
  <c r="D103" i="4"/>
  <c r="C103" i="4"/>
  <c r="B103" i="4"/>
  <c r="A103" i="4"/>
  <c r="D102" i="4"/>
  <c r="C102" i="4"/>
  <c r="B102" i="4"/>
  <c r="A102" i="4"/>
  <c r="D101" i="4"/>
  <c r="C101" i="4"/>
  <c r="B101" i="4"/>
  <c r="A101" i="4"/>
  <c r="D100" i="4"/>
  <c r="C100" i="4"/>
  <c r="B100" i="4"/>
  <c r="A100" i="4"/>
  <c r="D99" i="4"/>
  <c r="C99" i="4"/>
  <c r="B99" i="4"/>
  <c r="A99" i="4"/>
  <c r="D98" i="4"/>
  <c r="C98" i="4"/>
  <c r="B98" i="4"/>
  <c r="A98" i="4"/>
  <c r="D97" i="4"/>
  <c r="C97" i="4"/>
  <c r="B97" i="4"/>
  <c r="A97" i="4"/>
  <c r="D96" i="4"/>
  <c r="C96" i="4"/>
  <c r="B96" i="4"/>
  <c r="A96" i="4"/>
  <c r="D95" i="4"/>
  <c r="C95" i="4"/>
  <c r="B95" i="4"/>
  <c r="A95" i="4"/>
  <c r="D94" i="4"/>
  <c r="C94" i="4"/>
  <c r="B94" i="4"/>
  <c r="A94" i="4"/>
  <c r="D93" i="4"/>
  <c r="C93" i="4"/>
  <c r="B93" i="4"/>
  <c r="A93" i="4"/>
  <c r="D92" i="4"/>
  <c r="C92" i="4"/>
  <c r="B92" i="4"/>
  <c r="A92" i="4"/>
  <c r="D91" i="4"/>
  <c r="C91" i="4"/>
  <c r="B91" i="4"/>
  <c r="A91" i="4"/>
  <c r="D90" i="4"/>
  <c r="C90" i="4"/>
  <c r="B90" i="4"/>
  <c r="A90" i="4"/>
  <c r="D89" i="4"/>
  <c r="C89" i="4"/>
  <c r="B89" i="4"/>
  <c r="A89" i="4"/>
  <c r="D88" i="4"/>
  <c r="C88" i="4"/>
  <c r="B88" i="4"/>
  <c r="A88" i="4"/>
  <c r="D87" i="4"/>
  <c r="C87" i="4"/>
  <c r="B87" i="4"/>
  <c r="A87" i="4"/>
  <c r="D86" i="4"/>
  <c r="C86" i="4"/>
  <c r="B86" i="4"/>
  <c r="A86" i="4"/>
  <c r="D85" i="4"/>
  <c r="C85" i="4"/>
  <c r="B85" i="4"/>
  <c r="A85" i="4"/>
  <c r="D84" i="4"/>
  <c r="C84" i="4"/>
  <c r="B84" i="4"/>
  <c r="A84" i="4"/>
  <c r="D83" i="4"/>
  <c r="C83" i="4"/>
  <c r="B83" i="4"/>
  <c r="A83" i="4"/>
  <c r="D82" i="4"/>
  <c r="C82" i="4"/>
  <c r="B82" i="4"/>
  <c r="A82" i="4"/>
  <c r="D81" i="4"/>
  <c r="C81" i="4"/>
  <c r="B81" i="4"/>
  <c r="A81" i="4"/>
  <c r="D80" i="4"/>
  <c r="C80" i="4"/>
  <c r="B80" i="4"/>
  <c r="A80" i="4"/>
  <c r="D79" i="4"/>
  <c r="C79" i="4"/>
  <c r="B79" i="4"/>
  <c r="A79" i="4"/>
  <c r="D78" i="4"/>
  <c r="C78" i="4"/>
  <c r="B78" i="4"/>
  <c r="A78" i="4"/>
  <c r="D77" i="4"/>
  <c r="C77" i="4"/>
  <c r="B77" i="4"/>
  <c r="A77" i="4"/>
  <c r="D76" i="4"/>
  <c r="C76" i="4"/>
  <c r="B76" i="4"/>
  <c r="A76" i="4"/>
  <c r="D75" i="4"/>
  <c r="C75" i="4"/>
  <c r="B75" i="4"/>
  <c r="A75" i="4"/>
  <c r="D74" i="4"/>
  <c r="C74" i="4"/>
  <c r="B74" i="4"/>
  <c r="A74" i="4"/>
  <c r="D73" i="4"/>
  <c r="C73" i="4"/>
  <c r="B73" i="4"/>
  <c r="A73" i="4"/>
  <c r="D72" i="4"/>
  <c r="C72" i="4"/>
  <c r="B72" i="4"/>
  <c r="A72" i="4"/>
  <c r="D71" i="4"/>
  <c r="C71" i="4"/>
  <c r="B71" i="4"/>
  <c r="A71" i="4"/>
  <c r="D70" i="4"/>
  <c r="C70" i="4"/>
  <c r="B70" i="4"/>
  <c r="A70" i="4"/>
  <c r="D69" i="4"/>
  <c r="C69" i="4"/>
  <c r="B69" i="4"/>
  <c r="A69" i="4"/>
  <c r="D68" i="4"/>
  <c r="C68" i="4"/>
  <c r="B68" i="4"/>
  <c r="A68" i="4"/>
  <c r="D67" i="4"/>
  <c r="C67" i="4"/>
  <c r="B67" i="4"/>
  <c r="A67" i="4"/>
  <c r="D66" i="4"/>
  <c r="C66" i="4"/>
  <c r="B66" i="4"/>
  <c r="A66" i="4"/>
  <c r="D65" i="4"/>
  <c r="C65" i="4"/>
  <c r="B65" i="4"/>
  <c r="A65" i="4"/>
  <c r="D64" i="4"/>
  <c r="C64" i="4"/>
  <c r="B64" i="4"/>
  <c r="A64" i="4"/>
  <c r="D63" i="4"/>
  <c r="C63" i="4"/>
  <c r="B63" i="4"/>
  <c r="A63" i="4"/>
  <c r="D62" i="4"/>
  <c r="C62" i="4"/>
  <c r="B62" i="4"/>
  <c r="A62" i="4"/>
  <c r="D61" i="4"/>
  <c r="C61" i="4"/>
  <c r="B61" i="4"/>
  <c r="A61" i="4"/>
  <c r="D60" i="4"/>
  <c r="C60" i="4"/>
  <c r="B60" i="4"/>
  <c r="A60" i="4"/>
  <c r="D59" i="4"/>
  <c r="C59" i="4"/>
  <c r="B59" i="4"/>
  <c r="A59" i="4"/>
  <c r="D58" i="4"/>
  <c r="C58" i="4"/>
  <c r="B58" i="4"/>
  <c r="A58" i="4"/>
  <c r="D57" i="4"/>
  <c r="C57" i="4"/>
  <c r="B57" i="4"/>
  <c r="A57" i="4"/>
  <c r="D56" i="4"/>
  <c r="C56" i="4"/>
  <c r="B56" i="4"/>
  <c r="A56" i="4"/>
  <c r="D55" i="4"/>
  <c r="C55" i="4"/>
  <c r="B55" i="4"/>
  <c r="A55" i="4"/>
  <c r="D54" i="4"/>
  <c r="C54" i="4"/>
  <c r="B54" i="4"/>
  <c r="A54" i="4"/>
  <c r="D53" i="4"/>
  <c r="C53" i="4"/>
  <c r="B53" i="4"/>
  <c r="A53" i="4"/>
  <c r="D52" i="4"/>
  <c r="C52" i="4"/>
  <c r="B52" i="4"/>
  <c r="A52" i="4"/>
  <c r="D51" i="4"/>
  <c r="C51" i="4"/>
  <c r="B51" i="4"/>
  <c r="A51" i="4"/>
  <c r="D50" i="4"/>
  <c r="C50" i="4"/>
  <c r="B50" i="4"/>
  <c r="A50" i="4"/>
  <c r="D49" i="4"/>
  <c r="C49" i="4"/>
  <c r="B49" i="4"/>
  <c r="A49" i="4"/>
  <c r="D48" i="4"/>
  <c r="C48" i="4"/>
  <c r="B48" i="4"/>
  <c r="A48" i="4"/>
  <c r="D47" i="4"/>
  <c r="C47" i="4"/>
  <c r="B47" i="4"/>
  <c r="A47" i="4"/>
  <c r="D46" i="4"/>
  <c r="C46" i="4"/>
  <c r="B46" i="4"/>
  <c r="A46" i="4"/>
  <c r="D45" i="4"/>
  <c r="C45" i="4"/>
  <c r="B45" i="4"/>
  <c r="A45" i="4"/>
  <c r="D44" i="4"/>
  <c r="C44" i="4"/>
  <c r="B44" i="4"/>
  <c r="A44" i="4"/>
  <c r="D43" i="4"/>
  <c r="C43" i="4"/>
  <c r="B43" i="4"/>
  <c r="A43" i="4"/>
  <c r="D42" i="4"/>
  <c r="C42" i="4"/>
  <c r="B42" i="4"/>
  <c r="A42" i="4"/>
  <c r="D41" i="4"/>
  <c r="C41" i="4"/>
  <c r="B41" i="4"/>
  <c r="A41" i="4"/>
  <c r="D40" i="4"/>
  <c r="C40" i="4"/>
  <c r="B40" i="4"/>
  <c r="A40" i="4"/>
  <c r="D39" i="4"/>
  <c r="C39" i="4"/>
  <c r="B39" i="4"/>
  <c r="A39" i="4"/>
  <c r="D38" i="4"/>
  <c r="C38" i="4"/>
  <c r="B38" i="4"/>
  <c r="A38" i="4"/>
  <c r="D37" i="4"/>
  <c r="C37" i="4"/>
  <c r="B37" i="4"/>
  <c r="A37" i="4"/>
  <c r="D36" i="4"/>
  <c r="C36" i="4"/>
  <c r="B36" i="4"/>
  <c r="A36" i="4"/>
  <c r="D35" i="4"/>
  <c r="C35" i="4"/>
  <c r="B35" i="4"/>
  <c r="A35" i="4"/>
  <c r="D34" i="4"/>
  <c r="C34" i="4"/>
  <c r="B34" i="4"/>
  <c r="A34" i="4"/>
  <c r="D33" i="4"/>
  <c r="C33" i="4"/>
  <c r="B33" i="4"/>
  <c r="A33" i="4"/>
  <c r="D32" i="4"/>
  <c r="C32" i="4"/>
  <c r="B32" i="4"/>
  <c r="A32" i="4"/>
  <c r="D31" i="4"/>
  <c r="C31" i="4"/>
  <c r="B31" i="4"/>
  <c r="A31" i="4"/>
  <c r="D30" i="4"/>
  <c r="C30" i="4"/>
  <c r="B30" i="4"/>
  <c r="A30" i="4"/>
  <c r="D29" i="4"/>
  <c r="C29" i="4"/>
  <c r="B29" i="4"/>
  <c r="A29" i="4"/>
  <c r="D28" i="4"/>
  <c r="C28" i="4"/>
  <c r="B28" i="4"/>
  <c r="A28" i="4"/>
  <c r="D27" i="4"/>
  <c r="C27" i="4"/>
  <c r="B27" i="4"/>
  <c r="A27" i="4"/>
  <c r="D26" i="4"/>
  <c r="C26" i="4"/>
  <c r="B26" i="4"/>
  <c r="A26" i="4"/>
  <c r="D25" i="4"/>
  <c r="C25" i="4"/>
  <c r="B25" i="4"/>
  <c r="A25" i="4"/>
  <c r="D24" i="4"/>
  <c r="C24" i="4"/>
  <c r="B24" i="4"/>
  <c r="A24" i="4"/>
  <c r="D23" i="4"/>
  <c r="C23" i="4"/>
  <c r="B23" i="4"/>
  <c r="A23" i="4"/>
  <c r="D22" i="4"/>
  <c r="C22" i="4"/>
  <c r="B22" i="4"/>
  <c r="A22" i="4"/>
  <c r="D21" i="4"/>
  <c r="C21" i="4"/>
  <c r="B21" i="4"/>
  <c r="A21" i="4"/>
  <c r="D20" i="4"/>
  <c r="C20" i="4"/>
  <c r="B20" i="4"/>
  <c r="A20" i="4"/>
  <c r="D19" i="4"/>
  <c r="C19" i="4"/>
  <c r="B19" i="4"/>
  <c r="A19" i="4"/>
  <c r="D18" i="4"/>
  <c r="C18" i="4"/>
  <c r="B18" i="4"/>
  <c r="A18" i="4"/>
  <c r="D17" i="4"/>
  <c r="C17" i="4"/>
  <c r="B17" i="4"/>
  <c r="A17" i="4"/>
  <c r="D16" i="4"/>
  <c r="C16" i="4"/>
  <c r="B16" i="4"/>
  <c r="A16" i="4"/>
  <c r="D15" i="4"/>
  <c r="C15" i="4"/>
  <c r="B15" i="4"/>
  <c r="A15" i="4"/>
  <c r="D14" i="4"/>
  <c r="C14" i="4"/>
  <c r="B14" i="4"/>
  <c r="A14" i="4"/>
  <c r="D13" i="4"/>
  <c r="C13" i="4"/>
  <c r="B13" i="4"/>
  <c r="A13" i="4"/>
  <c r="D12" i="4"/>
  <c r="C12" i="4"/>
  <c r="B12" i="4"/>
  <c r="A12" i="4"/>
  <c r="D11" i="4"/>
  <c r="C11" i="4"/>
  <c r="B11" i="4"/>
  <c r="A11" i="4"/>
  <c r="D10" i="4"/>
  <c r="C10" i="4"/>
  <c r="B10" i="4"/>
  <c r="A10" i="4"/>
  <c r="D9" i="4"/>
  <c r="C9" i="4"/>
  <c r="B9" i="4"/>
  <c r="A9" i="4"/>
  <c r="D8" i="4"/>
  <c r="C8" i="4"/>
  <c r="B8" i="4"/>
  <c r="A8" i="4"/>
  <c r="D7" i="4"/>
  <c r="C7" i="4"/>
  <c r="B7" i="4"/>
  <c r="A7" i="4"/>
  <c r="F362" i="4"/>
  <c r="F363" i="4"/>
  <c r="F364" i="4"/>
  <c r="F365" i="4"/>
  <c r="F366" i="4"/>
  <c r="F367" i="4"/>
  <c r="G8" i="4"/>
  <c r="G10" i="4"/>
  <c r="G16" i="4"/>
  <c r="G18" i="4"/>
  <c r="G24" i="4"/>
  <c r="G26" i="4"/>
  <c r="G32" i="4"/>
  <c r="G34" i="4"/>
  <c r="G40" i="4"/>
  <c r="G42" i="4"/>
  <c r="G58" i="4"/>
  <c r="G74" i="4"/>
  <c r="G90" i="4"/>
  <c r="G104" i="4"/>
  <c r="G107" i="4"/>
  <c r="G112" i="4"/>
  <c r="G136" i="4"/>
  <c r="G144" i="4"/>
  <c r="G153" i="4"/>
  <c r="G168" i="4"/>
  <c r="G176" i="4"/>
  <c r="G184" i="4"/>
  <c r="G192" i="4"/>
  <c r="G203" i="4"/>
  <c r="G211" i="4"/>
  <c r="G219" i="4"/>
  <c r="G227" i="4"/>
  <c r="G235" i="4"/>
  <c r="G243" i="4"/>
  <c r="G251" i="4"/>
  <c r="G259" i="4"/>
  <c r="G264" i="4"/>
  <c r="G272" i="4"/>
  <c r="G280" i="4"/>
  <c r="G288" i="4"/>
  <c r="F293" i="4"/>
  <c r="H297" i="4"/>
  <c r="H299" i="4"/>
  <c r="F305" i="4"/>
  <c r="F307" i="4"/>
  <c r="H315" i="4"/>
  <c r="H319" i="4"/>
  <c r="F323" i="4"/>
  <c r="F325" i="4"/>
  <c r="H330" i="4"/>
  <c r="H331" i="4"/>
  <c r="H332" i="4"/>
  <c r="H335" i="4"/>
  <c r="F338" i="4"/>
  <c r="F339" i="4"/>
  <c r="F340" i="4"/>
  <c r="F344" i="4"/>
  <c r="H346" i="4"/>
  <c r="H347" i="4"/>
  <c r="H348" i="4"/>
  <c r="F354" i="4"/>
  <c r="F355" i="4"/>
  <c r="F356" i="4"/>
  <c r="H356" i="4"/>
  <c r="F359" i="4"/>
  <c r="H359" i="4"/>
  <c r="F360" i="4"/>
  <c r="H360" i="4"/>
  <c r="F361" i="4"/>
  <c r="H361" i="4"/>
  <c r="E18" i="4"/>
  <c r="E366" i="4"/>
  <c r="E13" i="4"/>
  <c r="E21" i="4"/>
  <c r="E29" i="4"/>
  <c r="E37" i="4"/>
  <c r="E45" i="4"/>
  <c r="O108" i="5"/>
  <c r="O108" i="8" s="1"/>
  <c r="O110" i="5"/>
  <c r="O112" i="5"/>
  <c r="O112" i="8" s="1"/>
  <c r="O114" i="5"/>
  <c r="O114" i="6" s="1"/>
  <c r="O116" i="5"/>
  <c r="O116" i="8" s="1"/>
  <c r="O118" i="5"/>
  <c r="O118" i="8" s="1"/>
  <c r="O120" i="5"/>
  <c r="O120" i="6" s="1"/>
  <c r="O122" i="5"/>
  <c r="O122" i="6" s="1"/>
  <c r="O124" i="5"/>
  <c r="O124" i="8" s="1"/>
  <c r="O126" i="5"/>
  <c r="O128" i="5"/>
  <c r="O128" i="8" s="1"/>
  <c r="O130" i="5"/>
  <c r="O130" i="6" s="1"/>
  <c r="O132" i="5"/>
  <c r="O134" i="5"/>
  <c r="O134" i="8" s="1"/>
  <c r="O136" i="5"/>
  <c r="O136" i="6" s="1"/>
  <c r="O138" i="5"/>
  <c r="O138" i="8" s="1"/>
  <c r="O140" i="5"/>
  <c r="O140" i="6" s="1"/>
  <c r="O142" i="5"/>
  <c r="N9" i="5"/>
  <c r="N9" i="8" s="1"/>
  <c r="N13" i="5"/>
  <c r="N15" i="5"/>
  <c r="N17" i="5"/>
  <c r="N21" i="5"/>
  <c r="N21" i="6" s="1"/>
  <c r="N23" i="5"/>
  <c r="N23" i="8" s="1"/>
  <c r="N25" i="5"/>
  <c r="N25" i="6" s="1"/>
  <c r="N29" i="5"/>
  <c r="N31" i="5"/>
  <c r="N31" i="8" s="1"/>
  <c r="N33" i="5"/>
  <c r="N33" i="6" s="1"/>
  <c r="N37" i="5"/>
  <c r="N39" i="5"/>
  <c r="N41" i="5"/>
  <c r="N41" i="8" s="1"/>
  <c r="N45" i="5"/>
  <c r="N47" i="5"/>
  <c r="N47" i="6" s="1"/>
  <c r="N49" i="5"/>
  <c r="N53" i="5"/>
  <c r="N53" i="6" s="1"/>
  <c r="N55" i="5"/>
  <c r="N57" i="5"/>
  <c r="N57" i="8" s="1"/>
  <c r="N61" i="5"/>
  <c r="N61" i="6" s="1"/>
  <c r="N63" i="5"/>
  <c r="N63" i="8" s="1"/>
  <c r="N65" i="5"/>
  <c r="N69" i="5"/>
  <c r="N69" i="8" s="1"/>
  <c r="N71" i="5"/>
  <c r="N71" i="6" s="1"/>
  <c r="N73" i="5"/>
  <c r="N73" i="8" s="1"/>
  <c r="N77" i="5"/>
  <c r="N77" i="6" s="1"/>
  <c r="N79" i="5"/>
  <c r="N79" i="6" s="1"/>
  <c r="N81" i="5"/>
  <c r="N81" i="6" s="1"/>
  <c r="N85" i="5"/>
  <c r="N87" i="5"/>
  <c r="N89" i="5"/>
  <c r="N89" i="6" s="1"/>
  <c r="N93" i="5"/>
  <c r="N93" i="8" s="1"/>
  <c r="N95" i="5"/>
  <c r="N95" i="8" s="1"/>
  <c r="N97" i="5"/>
  <c r="N97" i="6" s="1"/>
  <c r="N101" i="5"/>
  <c r="N101" i="6" s="1"/>
  <c r="N103" i="5"/>
  <c r="N105" i="5"/>
  <c r="N105" i="8" s="1"/>
  <c r="N109" i="5"/>
  <c r="N111" i="5"/>
  <c r="N111" i="6" s="1"/>
  <c r="N113" i="5"/>
  <c r="N117" i="5"/>
  <c r="N119" i="5"/>
  <c r="N119" i="6" s="1"/>
  <c r="N121" i="5"/>
  <c r="N125" i="5"/>
  <c r="N125" i="8" s="1"/>
  <c r="N127" i="5"/>
  <c r="N127" i="8" s="1"/>
  <c r="N131" i="5"/>
  <c r="N131" i="8" s="1"/>
  <c r="N133" i="5"/>
  <c r="N133" i="8" s="1"/>
  <c r="N135" i="5"/>
  <c r="N137" i="5"/>
  <c r="N137" i="6" s="1"/>
  <c r="N139" i="5"/>
  <c r="N139" i="8" s="1"/>
  <c r="N141" i="5"/>
  <c r="N141" i="8" s="1"/>
  <c r="N143" i="5"/>
  <c r="N143" i="8" s="1"/>
  <c r="I365" i="4"/>
  <c r="U365" i="4" s="1"/>
  <c r="N129" i="5"/>
  <c r="N129" i="8" s="1"/>
  <c r="N123" i="5"/>
  <c r="N123" i="6" s="1"/>
  <c r="N115" i="5"/>
  <c r="N107" i="5"/>
  <c r="N107" i="6" s="1"/>
  <c r="N99" i="5"/>
  <c r="N99" i="6" s="1"/>
  <c r="N91" i="5"/>
  <c r="N83" i="5"/>
  <c r="N75" i="5"/>
  <c r="N75" i="6" s="1"/>
  <c r="N67" i="5"/>
  <c r="N67" i="8" s="1"/>
  <c r="N59" i="5"/>
  <c r="N51" i="5"/>
  <c r="N43" i="5"/>
  <c r="N43" i="6" s="1"/>
  <c r="N35" i="5"/>
  <c r="N27" i="5"/>
  <c r="N19" i="5"/>
  <c r="N19" i="6" s="1"/>
  <c r="N11" i="5"/>
  <c r="N11" i="6" s="1"/>
  <c r="O143" i="5"/>
  <c r="O143" i="8" s="1"/>
  <c r="O141" i="5"/>
  <c r="O139" i="5"/>
  <c r="O139" i="8" s="1"/>
  <c r="O137" i="5"/>
  <c r="O137" i="6" s="1"/>
  <c r="O135" i="5"/>
  <c r="O135" i="6" s="1"/>
  <c r="O133" i="5"/>
  <c r="O133" i="6" s="1"/>
  <c r="O131" i="5"/>
  <c r="O131" i="8" s="1"/>
  <c r="O129" i="5"/>
  <c r="O127" i="5"/>
  <c r="O127" i="6" s="1"/>
  <c r="O125" i="5"/>
  <c r="O123" i="5"/>
  <c r="O123" i="6" s="1"/>
  <c r="O121" i="5"/>
  <c r="O121" i="6" s="1"/>
  <c r="O119" i="5"/>
  <c r="O119" i="6" s="1"/>
  <c r="O117" i="5"/>
  <c r="O117" i="8" s="1"/>
  <c r="O115" i="5"/>
  <c r="O115" i="6" s="1"/>
  <c r="O113" i="5"/>
  <c r="O113" i="6" s="1"/>
  <c r="O111" i="5"/>
  <c r="O111" i="6" s="1"/>
  <c r="O109" i="5"/>
  <c r="O109" i="8" s="1"/>
  <c r="O107" i="5"/>
  <c r="O106" i="5"/>
  <c r="O106" i="6" s="1"/>
  <c r="O105" i="5"/>
  <c r="O105" i="6" s="1"/>
  <c r="O104" i="5"/>
  <c r="O103" i="5"/>
  <c r="O102" i="5"/>
  <c r="O101" i="5"/>
  <c r="O101" i="6" s="1"/>
  <c r="O100" i="5"/>
  <c r="O100" i="6" s="1"/>
  <c r="O99" i="5"/>
  <c r="O99" i="8" s="1"/>
  <c r="O98" i="5"/>
  <c r="O98" i="6" s="1"/>
  <c r="O97" i="5"/>
  <c r="O97" i="6" s="1"/>
  <c r="O96" i="5"/>
  <c r="O96" i="6" s="1"/>
  <c r="O95" i="5"/>
  <c r="O94" i="5"/>
  <c r="O94" i="8" s="1"/>
  <c r="O93" i="5"/>
  <c r="O93" i="6" s="1"/>
  <c r="O92" i="5"/>
  <c r="O92" i="8" s="1"/>
  <c r="O91" i="5"/>
  <c r="O91" i="6" s="1"/>
  <c r="O90" i="5"/>
  <c r="O89" i="5"/>
  <c r="O88" i="5"/>
  <c r="O87" i="5"/>
  <c r="O87" i="6" s="1"/>
  <c r="O86" i="5"/>
  <c r="O86" i="6" s="1"/>
  <c r="O85" i="5"/>
  <c r="O85" i="6" s="1"/>
  <c r="O84" i="5"/>
  <c r="O84" i="6" s="1"/>
  <c r="O83" i="5"/>
  <c r="O83" i="6" s="1"/>
  <c r="O82" i="5"/>
  <c r="O81" i="5"/>
  <c r="O80" i="5"/>
  <c r="O79" i="5"/>
  <c r="O79" i="6" s="1"/>
  <c r="O78" i="5"/>
  <c r="O78" i="6" s="1"/>
  <c r="O77" i="5"/>
  <c r="O77" i="6" s="1"/>
  <c r="O76" i="5"/>
  <c r="O76" i="8" s="1"/>
  <c r="O75" i="5"/>
  <c r="O75" i="6" s="1"/>
  <c r="O74" i="5"/>
  <c r="O73" i="5"/>
  <c r="O72" i="5"/>
  <c r="O72" i="6" s="1"/>
  <c r="O71" i="5"/>
  <c r="O71" i="6" s="1"/>
  <c r="O70" i="5"/>
  <c r="O69" i="5"/>
  <c r="O69" i="6" s="1"/>
  <c r="O68" i="5"/>
  <c r="O68" i="6" s="1"/>
  <c r="O67" i="5"/>
  <c r="O67" i="8" s="1"/>
  <c r="O66" i="5"/>
  <c r="O65" i="5"/>
  <c r="O65" i="6" s="1"/>
  <c r="O64" i="5"/>
  <c r="O64" i="6" s="1"/>
  <c r="O63" i="5"/>
  <c r="O62" i="5"/>
  <c r="O61" i="5"/>
  <c r="O61" i="6" s="1"/>
  <c r="O60" i="5"/>
  <c r="O60" i="6" s="1"/>
  <c r="O59" i="5"/>
  <c r="O58" i="5"/>
  <c r="O57" i="5"/>
  <c r="O57" i="6" s="1"/>
  <c r="O56" i="5"/>
  <c r="O55" i="5"/>
  <c r="O54" i="5"/>
  <c r="O54" i="6" s="1"/>
  <c r="O53" i="5"/>
  <c r="O53" i="8" s="1"/>
  <c r="O52" i="5"/>
  <c r="O51" i="5"/>
  <c r="O51" i="6" s="1"/>
  <c r="O50" i="5"/>
  <c r="O50" i="8" s="1"/>
  <c r="O49" i="5"/>
  <c r="O48" i="5"/>
  <c r="O47" i="5"/>
  <c r="O47" i="6" s="1"/>
  <c r="O46" i="5"/>
  <c r="O46" i="8" s="1"/>
  <c r="O45" i="5"/>
  <c r="O45" i="6" s="1"/>
  <c r="O44" i="5"/>
  <c r="O44" i="6" s="1"/>
  <c r="O43" i="5"/>
  <c r="O43" i="6" s="1"/>
  <c r="O42" i="5"/>
  <c r="O41" i="5"/>
  <c r="O41" i="6" s="1"/>
  <c r="O40" i="5"/>
  <c r="O40" i="8" s="1"/>
  <c r="O39" i="5"/>
  <c r="O38" i="5"/>
  <c r="O38" i="8" s="1"/>
  <c r="O37" i="5"/>
  <c r="O37" i="6" s="1"/>
  <c r="O36" i="5"/>
  <c r="O36" i="6" s="1"/>
  <c r="O35" i="5"/>
  <c r="O34" i="5"/>
  <c r="O33" i="5"/>
  <c r="O32" i="5"/>
  <c r="O32" i="6" s="1"/>
  <c r="O31" i="5"/>
  <c r="O31" i="6" s="1"/>
  <c r="O30" i="5"/>
  <c r="O30" i="6" s="1"/>
  <c r="O29" i="5"/>
  <c r="O29" i="6" s="1"/>
  <c r="O28" i="5"/>
  <c r="O28" i="6" s="1"/>
  <c r="O27" i="5"/>
  <c r="O26" i="5"/>
  <c r="O26" i="6" s="1"/>
  <c r="O25" i="5"/>
  <c r="O25" i="6" s="1"/>
  <c r="O24" i="5"/>
  <c r="O24" i="6" s="1"/>
  <c r="O23" i="5"/>
  <c r="O23" i="6" s="1"/>
  <c r="O22" i="5"/>
  <c r="O21" i="5"/>
  <c r="O21" i="6" s="1"/>
  <c r="O20" i="5"/>
  <c r="O20" i="8" s="1"/>
  <c r="O19" i="5"/>
  <c r="O18" i="5"/>
  <c r="O18" i="6" s="1"/>
  <c r="O17" i="5"/>
  <c r="O17" i="6" s="1"/>
  <c r="O16" i="5"/>
  <c r="O16" i="6" s="1"/>
  <c r="O15" i="5"/>
  <c r="O14" i="5"/>
  <c r="O14" i="6" s="1"/>
  <c r="O13" i="5"/>
  <c r="O13" i="6" s="1"/>
  <c r="O12" i="5"/>
  <c r="O12" i="6" s="1"/>
  <c r="O11" i="5"/>
  <c r="O10" i="5"/>
  <c r="O10" i="6" s="1"/>
  <c r="O9" i="5"/>
  <c r="O9" i="6" s="1"/>
  <c r="O8" i="5"/>
  <c r="O8" i="8" s="1"/>
  <c r="O7" i="5"/>
  <c r="O7" i="6" s="1"/>
  <c r="O367" i="5"/>
  <c r="O367" i="8" s="1"/>
  <c r="O366" i="5"/>
  <c r="O366" i="8" s="1"/>
  <c r="O365" i="5"/>
  <c r="O365" i="8" s="1"/>
  <c r="O364" i="5"/>
  <c r="O363" i="5"/>
  <c r="O363" i="8" s="1"/>
  <c r="N142" i="5"/>
  <c r="N140" i="5"/>
  <c r="N138" i="5"/>
  <c r="N136" i="5"/>
  <c r="N136" i="8" s="1"/>
  <c r="N134" i="5"/>
  <c r="N134" i="6" s="1"/>
  <c r="N132" i="5"/>
  <c r="N130" i="5"/>
  <c r="N130" i="6" s="1"/>
  <c r="N128" i="5"/>
  <c r="N126" i="5"/>
  <c r="N124" i="5"/>
  <c r="N122" i="5"/>
  <c r="N122" i="6" s="1"/>
  <c r="N120" i="5"/>
  <c r="N120" i="8" s="1"/>
  <c r="N118" i="5"/>
  <c r="N118" i="6" s="1"/>
  <c r="N116" i="5"/>
  <c r="N114" i="5"/>
  <c r="N112" i="5"/>
  <c r="N112" i="8" s="1"/>
  <c r="N110" i="5"/>
  <c r="N108" i="5"/>
  <c r="N108" i="6" s="1"/>
  <c r="N106" i="5"/>
  <c r="N106" i="6" s="1"/>
  <c r="N104" i="5"/>
  <c r="N102" i="5"/>
  <c r="N102" i="6" s="1"/>
  <c r="N100" i="5"/>
  <c r="N100" i="6" s="1"/>
  <c r="N98" i="5"/>
  <c r="N98" i="6" s="1"/>
  <c r="N96" i="5"/>
  <c r="N94" i="5"/>
  <c r="N94" i="6" s="1"/>
  <c r="N92" i="5"/>
  <c r="N90" i="5"/>
  <c r="N90" i="6" s="1"/>
  <c r="N88" i="5"/>
  <c r="N86" i="5"/>
  <c r="N86" i="6" s="1"/>
  <c r="N84" i="5"/>
  <c r="N84" i="8" s="1"/>
  <c r="N82" i="5"/>
  <c r="N80" i="5"/>
  <c r="N80" i="6" s="1"/>
  <c r="N78" i="5"/>
  <c r="N76" i="5"/>
  <c r="N76" i="6" s="1"/>
  <c r="N74" i="5"/>
  <c r="N74" i="6" s="1"/>
  <c r="N72" i="5"/>
  <c r="N72" i="6" s="1"/>
  <c r="N70" i="5"/>
  <c r="N70" i="6" s="1"/>
  <c r="N68" i="5"/>
  <c r="N68" i="6" s="1"/>
  <c r="N66" i="5"/>
  <c r="N64" i="5"/>
  <c r="N64" i="6" s="1"/>
  <c r="N62" i="5"/>
  <c r="N62" i="6" s="1"/>
  <c r="N60" i="5"/>
  <c r="N60" i="8" s="1"/>
  <c r="N58" i="5"/>
  <c r="N56" i="5"/>
  <c r="N54" i="5"/>
  <c r="N54" i="6" s="1"/>
  <c r="N52" i="5"/>
  <c r="N52" i="6" s="1"/>
  <c r="N50" i="5"/>
  <c r="N50" i="8" s="1"/>
  <c r="N48" i="5"/>
  <c r="N46" i="5"/>
  <c r="N44" i="5"/>
  <c r="N42" i="5"/>
  <c r="N40" i="5"/>
  <c r="N40" i="6" s="1"/>
  <c r="N38" i="5"/>
  <c r="N38" i="6" s="1"/>
  <c r="N36" i="5"/>
  <c r="N34" i="5"/>
  <c r="N32" i="5"/>
  <c r="N32" i="6" s="1"/>
  <c r="N30" i="5"/>
  <c r="N28" i="5"/>
  <c r="N26" i="5"/>
  <c r="N26" i="6" s="1"/>
  <c r="N24" i="5"/>
  <c r="N22" i="5"/>
  <c r="N22" i="8" s="1"/>
  <c r="N20" i="5"/>
  <c r="N18" i="5"/>
  <c r="N18" i="8" s="1"/>
  <c r="N16" i="5"/>
  <c r="N16" i="8" s="1"/>
  <c r="N14" i="5"/>
  <c r="N14" i="6" s="1"/>
  <c r="N12" i="5"/>
  <c r="N10" i="5"/>
  <c r="N10" i="6" s="1"/>
  <c r="N8" i="5"/>
  <c r="N8" i="8" s="1"/>
  <c r="O362" i="5"/>
  <c r="O362" i="8" s="1"/>
  <c r="O361" i="5"/>
  <c r="O361" i="8" s="1"/>
  <c r="O360" i="5"/>
  <c r="O360" i="8" s="1"/>
  <c r="O359" i="5"/>
  <c r="O359" i="8" s="1"/>
  <c r="O358" i="5"/>
  <c r="O358" i="8" s="1"/>
  <c r="O357" i="5"/>
  <c r="O356" i="5"/>
  <c r="O355" i="5"/>
  <c r="O354" i="5"/>
  <c r="O354" i="6" s="1"/>
  <c r="O353" i="5"/>
  <c r="O353" i="8" s="1"/>
  <c r="O352" i="5"/>
  <c r="O352" i="8" s="1"/>
  <c r="O351" i="5"/>
  <c r="O350" i="5"/>
  <c r="O350" i="8" s="1"/>
  <c r="O349" i="5"/>
  <c r="O349" i="8" s="1"/>
  <c r="O348" i="5"/>
  <c r="O347" i="5"/>
  <c r="O347" i="6" s="1"/>
  <c r="O346" i="5"/>
  <c r="O346" i="8" s="1"/>
  <c r="O345" i="5"/>
  <c r="O344" i="5"/>
  <c r="O343" i="5"/>
  <c r="O343" i="8" s="1"/>
  <c r="O342" i="5"/>
  <c r="O341" i="5"/>
  <c r="O341" i="6" s="1"/>
  <c r="O340" i="5"/>
  <c r="O340" i="8" s="1"/>
  <c r="O339" i="5"/>
  <c r="O339" i="8" s="1"/>
  <c r="O338" i="5"/>
  <c r="O338" i="8" s="1"/>
  <c r="O337" i="5"/>
  <c r="O337" i="8" s="1"/>
  <c r="O336" i="5"/>
  <c r="O336" i="8" s="1"/>
  <c r="O335" i="5"/>
  <c r="O335" i="8" s="1"/>
  <c r="O334" i="5"/>
  <c r="O334" i="8" s="1"/>
  <c r="O333" i="5"/>
  <c r="O332" i="5"/>
  <c r="O331" i="5"/>
  <c r="O331" i="6" s="1"/>
  <c r="O330" i="5"/>
  <c r="O330" i="8" s="1"/>
  <c r="O329" i="5"/>
  <c r="O328" i="5"/>
  <c r="O328" i="8" s="1"/>
  <c r="O327" i="5"/>
  <c r="O326" i="5"/>
  <c r="O326" i="8" s="1"/>
  <c r="O325" i="5"/>
  <c r="O325" i="6" s="1"/>
  <c r="O324" i="5"/>
  <c r="O324" i="8" s="1"/>
  <c r="O323" i="5"/>
  <c r="O322" i="5"/>
  <c r="O321" i="5"/>
  <c r="O321" i="6" s="1"/>
  <c r="O320" i="5"/>
  <c r="O320" i="6" s="1"/>
  <c r="O319" i="5"/>
  <c r="O319" i="8" s="1"/>
  <c r="O318" i="5"/>
  <c r="O317" i="5"/>
  <c r="O317" i="6" s="1"/>
  <c r="O316" i="5"/>
  <c r="O315" i="5"/>
  <c r="O315" i="6" s="1"/>
  <c r="O314" i="5"/>
  <c r="O314" i="8" s="1"/>
  <c r="O313" i="5"/>
  <c r="O313" i="6" s="1"/>
  <c r="O312" i="5"/>
  <c r="O312" i="8" s="1"/>
  <c r="O311" i="5"/>
  <c r="O310" i="5"/>
  <c r="O310" i="8" s="1"/>
  <c r="O309" i="5"/>
  <c r="O309" i="8" s="1"/>
  <c r="O308" i="5"/>
  <c r="O307" i="5"/>
  <c r="O307" i="8" s="1"/>
  <c r="O306" i="5"/>
  <c r="O306" i="8" s="1"/>
  <c r="O305" i="5"/>
  <c r="O305" i="6" s="1"/>
  <c r="O304" i="5"/>
  <c r="O304" i="6" s="1"/>
  <c r="N367" i="5"/>
  <c r="N367" i="8" s="1"/>
  <c r="N366" i="5"/>
  <c r="N366" i="8" s="1"/>
  <c r="N365" i="5"/>
  <c r="N365" i="8" s="1"/>
  <c r="N364" i="5"/>
  <c r="N364" i="8" s="1"/>
  <c r="N363" i="5"/>
  <c r="N363" i="8" s="1"/>
  <c r="N362" i="5"/>
  <c r="N362" i="8" s="1"/>
  <c r="N361" i="5"/>
  <c r="N361" i="8" s="1"/>
  <c r="N360" i="5"/>
  <c r="N360" i="8" s="1"/>
  <c r="N359" i="5"/>
  <c r="N359" i="8" s="1"/>
  <c r="N358" i="5"/>
  <c r="N358" i="8" s="1"/>
  <c r="N357" i="5"/>
  <c r="N357" i="8" s="1"/>
  <c r="N356" i="5"/>
  <c r="N356" i="6" s="1"/>
  <c r="N355" i="5"/>
  <c r="N354" i="5"/>
  <c r="N354" i="8" s="1"/>
  <c r="N353" i="5"/>
  <c r="N353" i="8" s="1"/>
  <c r="N352" i="5"/>
  <c r="N351" i="5"/>
  <c r="N350" i="5"/>
  <c r="N350" i="8" s="1"/>
  <c r="N349" i="5"/>
  <c r="N349" i="8" s="1"/>
  <c r="N348" i="5"/>
  <c r="N348" i="6" s="1"/>
  <c r="N347" i="5"/>
  <c r="N346" i="5"/>
  <c r="N346" i="6" s="1"/>
  <c r="N345" i="5"/>
  <c r="N345" i="8" s="1"/>
  <c r="N344" i="5"/>
  <c r="N344" i="8" s="1"/>
  <c r="N343" i="5"/>
  <c r="N343" i="8" s="1"/>
  <c r="N342" i="5"/>
  <c r="N342" i="8" s="1"/>
  <c r="N341" i="5"/>
  <c r="N340" i="5"/>
  <c r="N339" i="5"/>
  <c r="N339" i="8" s="1"/>
  <c r="N338" i="5"/>
  <c r="N337" i="5"/>
  <c r="N337" i="8" s="1"/>
  <c r="N336" i="5"/>
  <c r="N336" i="8" s="1"/>
  <c r="N335" i="5"/>
  <c r="N334" i="5"/>
  <c r="N334" i="8" s="1"/>
  <c r="N333" i="5"/>
  <c r="N332" i="5"/>
  <c r="N332" i="6" s="1"/>
  <c r="N331" i="5"/>
  <c r="N331" i="8" s="1"/>
  <c r="N330" i="5"/>
  <c r="N330" i="8" s="1"/>
  <c r="N329" i="5"/>
  <c r="N329" i="8" s="1"/>
  <c r="N328" i="5"/>
  <c r="N328" i="8" s="1"/>
  <c r="N327" i="5"/>
  <c r="N326" i="5"/>
  <c r="N325" i="5"/>
  <c r="N325" i="8" s="1"/>
  <c r="N324" i="5"/>
  <c r="N324" i="8" s="1"/>
  <c r="N323" i="5"/>
  <c r="N323" i="8" s="1"/>
  <c r="N322" i="5"/>
  <c r="N322" i="8" s="1"/>
  <c r="N321" i="5"/>
  <c r="N321" i="8" s="1"/>
  <c r="N320" i="5"/>
  <c r="N320" i="8" s="1"/>
  <c r="N319" i="5"/>
  <c r="N319" i="8" s="1"/>
  <c r="N318" i="5"/>
  <c r="N318" i="6" s="1"/>
  <c r="N317" i="5"/>
  <c r="N316" i="5"/>
  <c r="N316" i="6" s="1"/>
  <c r="N315" i="5"/>
  <c r="N315" i="8" s="1"/>
  <c r="N314" i="5"/>
  <c r="N314" i="6" s="1"/>
  <c r="N313" i="5"/>
  <c r="N312" i="5"/>
  <c r="N312" i="8" s="1"/>
  <c r="N311" i="5"/>
  <c r="N311" i="8" s="1"/>
  <c r="N310" i="5"/>
  <c r="N309" i="5"/>
  <c r="N308" i="5"/>
  <c r="N308" i="8" s="1"/>
  <c r="N307" i="5"/>
  <c r="N306" i="5"/>
  <c r="N305" i="5"/>
  <c r="N304" i="5"/>
  <c r="N304" i="8" s="1"/>
  <c r="O303" i="5"/>
  <c r="O303" i="8" s="1"/>
  <c r="N303" i="5"/>
  <c r="N303" i="8" s="1"/>
  <c r="O302" i="5"/>
  <c r="N302" i="5"/>
  <c r="N302" i="8" s="1"/>
  <c r="O301" i="5"/>
  <c r="O301" i="8" s="1"/>
  <c r="N301" i="5"/>
  <c r="O300" i="5"/>
  <c r="N300" i="5"/>
  <c r="N300" i="8" s="1"/>
  <c r="O299" i="5"/>
  <c r="N299" i="5"/>
  <c r="N299" i="8" s="1"/>
  <c r="O298" i="5"/>
  <c r="N298" i="5"/>
  <c r="N298" i="8" s="1"/>
  <c r="O297" i="5"/>
  <c r="O297" i="8" s="1"/>
  <c r="N297" i="5"/>
  <c r="N297" i="8" s="1"/>
  <c r="O296" i="5"/>
  <c r="O296" i="8" s="1"/>
  <c r="N296" i="5"/>
  <c r="N296" i="8" s="1"/>
  <c r="O295" i="5"/>
  <c r="O295" i="8" s="1"/>
  <c r="N295" i="5"/>
  <c r="N295" i="8" s="1"/>
  <c r="O294" i="5"/>
  <c r="N294" i="5"/>
  <c r="N294" i="8" s="1"/>
  <c r="O293" i="5"/>
  <c r="N293" i="5"/>
  <c r="N293" i="8" s="1"/>
  <c r="O292" i="5"/>
  <c r="N292" i="5"/>
  <c r="O291" i="5"/>
  <c r="O291" i="8" s="1"/>
  <c r="N291" i="5"/>
  <c r="O290" i="5"/>
  <c r="N290" i="5"/>
  <c r="N290" i="8" s="1"/>
  <c r="O289" i="5"/>
  <c r="N289" i="5"/>
  <c r="N289" i="8" s="1"/>
  <c r="O288" i="5"/>
  <c r="O288" i="8" s="1"/>
  <c r="N288" i="5"/>
  <c r="N288" i="8" s="1"/>
  <c r="O287" i="5"/>
  <c r="O287" i="8" s="1"/>
  <c r="N287" i="5"/>
  <c r="N287" i="8" s="1"/>
  <c r="O286" i="5"/>
  <c r="N286" i="5"/>
  <c r="N286" i="8" s="1"/>
  <c r="O285" i="5"/>
  <c r="O285" i="8" s="1"/>
  <c r="N285" i="5"/>
  <c r="O284" i="5"/>
  <c r="N284" i="5"/>
  <c r="N284" i="8" s="1"/>
  <c r="O283" i="5"/>
  <c r="N283" i="5"/>
  <c r="N283" i="8" s="1"/>
  <c r="O282" i="5"/>
  <c r="N282" i="5"/>
  <c r="N282" i="8" s="1"/>
  <c r="O281" i="5"/>
  <c r="O281" i="8" s="1"/>
  <c r="N281" i="5"/>
  <c r="N281" i="8" s="1"/>
  <c r="O280" i="5"/>
  <c r="N280" i="5"/>
  <c r="N280" i="8" s="1"/>
  <c r="O279" i="5"/>
  <c r="O279" i="8" s="1"/>
  <c r="N279" i="5"/>
  <c r="N279" i="8" s="1"/>
  <c r="O278" i="5"/>
  <c r="N278" i="5"/>
  <c r="N278" i="8" s="1"/>
  <c r="O277" i="5"/>
  <c r="N277" i="5"/>
  <c r="N277" i="8" s="1"/>
  <c r="O276" i="5"/>
  <c r="O276" i="8" s="1"/>
  <c r="N276" i="5"/>
  <c r="O275" i="5"/>
  <c r="O275" i="8" s="1"/>
  <c r="N275" i="5"/>
  <c r="O274" i="5"/>
  <c r="N274" i="5"/>
  <c r="N274" i="8" s="1"/>
  <c r="O273" i="5"/>
  <c r="N273" i="5"/>
  <c r="N273" i="8" s="1"/>
  <c r="O272" i="5"/>
  <c r="N272" i="5"/>
  <c r="N272" i="8" s="1"/>
  <c r="O271" i="5"/>
  <c r="O271" i="8" s="1"/>
  <c r="N271" i="5"/>
  <c r="N271" i="8" s="1"/>
  <c r="O270" i="5"/>
  <c r="N270" i="5"/>
  <c r="N270" i="8" s="1"/>
  <c r="O269" i="5"/>
  <c r="O269" i="8" s="1"/>
  <c r="N269" i="5"/>
  <c r="O268" i="5"/>
  <c r="N268" i="5"/>
  <c r="N268" i="8" s="1"/>
  <c r="O267" i="5"/>
  <c r="N267" i="5"/>
  <c r="N267" i="8" s="1"/>
  <c r="O266" i="5"/>
  <c r="N266" i="5"/>
  <c r="N266" i="8" s="1"/>
  <c r="O265" i="5"/>
  <c r="O265" i="6" s="1"/>
  <c r="N265" i="5"/>
  <c r="N265" i="8" s="1"/>
  <c r="O264" i="5"/>
  <c r="N264" i="5"/>
  <c r="O263" i="5"/>
  <c r="O263" i="8" s="1"/>
  <c r="N263" i="5"/>
  <c r="N263" i="8" s="1"/>
  <c r="O262" i="5"/>
  <c r="O262" i="8" s="1"/>
  <c r="N262" i="5"/>
  <c r="N262" i="8" s="1"/>
  <c r="O261" i="5"/>
  <c r="N261" i="5"/>
  <c r="N261" i="8" s="1"/>
  <c r="O260" i="5"/>
  <c r="O260" i="8" s="1"/>
  <c r="N260" i="5"/>
  <c r="N260" i="8" s="1"/>
  <c r="O259" i="5"/>
  <c r="O259" i="8" s="1"/>
  <c r="N259" i="5"/>
  <c r="N259" i="8" s="1"/>
  <c r="O258" i="5"/>
  <c r="N258" i="5"/>
  <c r="N258" i="8" s="1"/>
  <c r="O257" i="5"/>
  <c r="O257" i="8" s="1"/>
  <c r="N257" i="5"/>
  <c r="O256" i="5"/>
  <c r="N256" i="5"/>
  <c r="O255" i="5"/>
  <c r="O255" i="6" s="1"/>
  <c r="N255" i="5"/>
  <c r="O254" i="5"/>
  <c r="O254" i="8" s="1"/>
  <c r="N254" i="5"/>
  <c r="N254" i="8" s="1"/>
  <c r="O253" i="5"/>
  <c r="O253" i="8" s="1"/>
  <c r="N253" i="5"/>
  <c r="N253" i="8" s="1"/>
  <c r="O252" i="5"/>
  <c r="N252" i="5"/>
  <c r="N252" i="8" s="1"/>
  <c r="O251" i="5"/>
  <c r="O251" i="6" s="1"/>
  <c r="N251" i="5"/>
  <c r="O250" i="5"/>
  <c r="O250" i="8" s="1"/>
  <c r="N250" i="5"/>
  <c r="N250" i="6" s="1"/>
  <c r="O249" i="5"/>
  <c r="O249" i="8" s="1"/>
  <c r="N249" i="5"/>
  <c r="N249" i="8" s="1"/>
  <c r="O248" i="5"/>
  <c r="O248" i="8" s="1"/>
  <c r="N248" i="5"/>
  <c r="O247" i="5"/>
  <c r="O247" i="8" s="1"/>
  <c r="N247" i="5"/>
  <c r="O246" i="5"/>
  <c r="O246" i="8" s="1"/>
  <c r="N246" i="5"/>
  <c r="N246" i="6" s="1"/>
  <c r="O245" i="5"/>
  <c r="O245" i="8" s="1"/>
  <c r="N245" i="5"/>
  <c r="N245" i="8" s="1"/>
  <c r="O244" i="5"/>
  <c r="N244" i="5"/>
  <c r="N244" i="8" s="1"/>
  <c r="O243" i="5"/>
  <c r="O243" i="8" s="1"/>
  <c r="N243" i="5"/>
  <c r="N243" i="8" s="1"/>
  <c r="O242" i="5"/>
  <c r="O242" i="6" s="1"/>
  <c r="N242" i="5"/>
  <c r="N242" i="8" s="1"/>
  <c r="O241" i="5"/>
  <c r="O241" i="8" s="1"/>
  <c r="N241" i="5"/>
  <c r="N241" i="8" s="1"/>
  <c r="O240" i="5"/>
  <c r="N240" i="5"/>
  <c r="N240" i="8" s="1"/>
  <c r="O239" i="5"/>
  <c r="O239" i="8" s="1"/>
  <c r="N239" i="5"/>
  <c r="N239" i="8" s="1"/>
  <c r="O238" i="5"/>
  <c r="O238" i="8" s="1"/>
  <c r="N238" i="5"/>
  <c r="N238" i="8" s="1"/>
  <c r="O237" i="5"/>
  <c r="O237" i="8" s="1"/>
  <c r="N237" i="5"/>
  <c r="N237" i="8" s="1"/>
  <c r="O236" i="5"/>
  <c r="O236" i="8" s="1"/>
  <c r="N236" i="5"/>
  <c r="N236" i="8" s="1"/>
  <c r="O235" i="5"/>
  <c r="O235" i="8" s="1"/>
  <c r="N235" i="5"/>
  <c r="O234" i="5"/>
  <c r="O234" i="8" s="1"/>
  <c r="N234" i="5"/>
  <c r="N234" i="6" s="1"/>
  <c r="O233" i="5"/>
  <c r="O233" i="6" s="1"/>
  <c r="N233" i="5"/>
  <c r="O232" i="5"/>
  <c r="O232" i="8" s="1"/>
  <c r="N232" i="5"/>
  <c r="N232" i="8" s="1"/>
  <c r="O231" i="5"/>
  <c r="O231" i="8" s="1"/>
  <c r="N231" i="5"/>
  <c r="O230" i="5"/>
  <c r="N230" i="5"/>
  <c r="N230" i="8" s="1"/>
  <c r="O229" i="5"/>
  <c r="O229" i="8" s="1"/>
  <c r="N229" i="5"/>
  <c r="O228" i="5"/>
  <c r="O228" i="8" s="1"/>
  <c r="N228" i="5"/>
  <c r="N228" i="8" s="1"/>
  <c r="O227" i="5"/>
  <c r="O227" i="8" s="1"/>
  <c r="N227" i="5"/>
  <c r="O226" i="5"/>
  <c r="N226" i="5"/>
  <c r="N226" i="8" s="1"/>
  <c r="O225" i="5"/>
  <c r="O225" i="6" s="1"/>
  <c r="N225" i="5"/>
  <c r="O224" i="5"/>
  <c r="N224" i="5"/>
  <c r="N224" i="8" s="1"/>
  <c r="O223" i="5"/>
  <c r="O223" i="8" s="1"/>
  <c r="N223" i="5"/>
  <c r="N223" i="8" s="1"/>
  <c r="O222" i="5"/>
  <c r="O222" i="8" s="1"/>
  <c r="N222" i="5"/>
  <c r="N222" i="8" s="1"/>
  <c r="O221" i="5"/>
  <c r="O221" i="8" s="1"/>
  <c r="N221" i="5"/>
  <c r="N221" i="8" s="1"/>
  <c r="O220" i="5"/>
  <c r="O220" i="8" s="1"/>
  <c r="N220" i="5"/>
  <c r="N220" i="8" s="1"/>
  <c r="O219" i="5"/>
  <c r="O219" i="8" s="1"/>
  <c r="N219" i="5"/>
  <c r="N219" i="8" s="1"/>
  <c r="O218" i="5"/>
  <c r="O218" i="8" s="1"/>
  <c r="N218" i="5"/>
  <c r="N218" i="6" s="1"/>
  <c r="O217" i="5"/>
  <c r="O217" i="6" s="1"/>
  <c r="N217" i="5"/>
  <c r="N217" i="8" s="1"/>
  <c r="O216" i="5"/>
  <c r="O216" i="8" s="1"/>
  <c r="N216" i="5"/>
  <c r="N216" i="8" s="1"/>
  <c r="O215" i="5"/>
  <c r="O215" i="8" s="1"/>
  <c r="N215" i="5"/>
  <c r="O214" i="5"/>
  <c r="O214" i="8" s="1"/>
  <c r="N214" i="5"/>
  <c r="N214" i="8" s="1"/>
  <c r="O213" i="5"/>
  <c r="O213" i="8" s="1"/>
  <c r="N213" i="5"/>
  <c r="N213" i="8" s="1"/>
  <c r="O212" i="5"/>
  <c r="N212" i="5"/>
  <c r="N212" i="8" s="1"/>
  <c r="O211" i="5"/>
  <c r="O211" i="6" s="1"/>
  <c r="N211" i="5"/>
  <c r="N211" i="8" s="1"/>
  <c r="O210" i="5"/>
  <c r="O210" i="6" s="1"/>
  <c r="N210" i="5"/>
  <c r="N210" i="8" s="1"/>
  <c r="O209" i="5"/>
  <c r="O209" i="8" s="1"/>
  <c r="N209" i="5"/>
  <c r="N209" i="8" s="1"/>
  <c r="O208" i="5"/>
  <c r="N208" i="5"/>
  <c r="N208" i="8" s="1"/>
  <c r="O207" i="5"/>
  <c r="O207" i="8" s="1"/>
  <c r="N207" i="5"/>
  <c r="N207" i="8" s="1"/>
  <c r="O206" i="5"/>
  <c r="N206" i="5"/>
  <c r="N206" i="8" s="1"/>
  <c r="O205" i="5"/>
  <c r="O205" i="8" s="1"/>
  <c r="N205" i="5"/>
  <c r="O204" i="5"/>
  <c r="O204" i="8" s="1"/>
  <c r="N204" i="5"/>
  <c r="N204" i="8" s="1"/>
  <c r="O203" i="5"/>
  <c r="O203" i="8" s="1"/>
  <c r="N203" i="5"/>
  <c r="O202" i="5"/>
  <c r="N202" i="5"/>
  <c r="N202" i="8" s="1"/>
  <c r="O201" i="5"/>
  <c r="O201" i="8" s="1"/>
  <c r="N201" i="5"/>
  <c r="N201" i="8" s="1"/>
  <c r="O200" i="5"/>
  <c r="N200" i="5"/>
  <c r="N200" i="8" s="1"/>
  <c r="O199" i="5"/>
  <c r="O199" i="8" s="1"/>
  <c r="N199" i="5"/>
  <c r="N199" i="8" s="1"/>
  <c r="O198" i="5"/>
  <c r="O198" i="8" s="1"/>
  <c r="N198" i="5"/>
  <c r="O197" i="5"/>
  <c r="O197" i="8" s="1"/>
  <c r="N197" i="5"/>
  <c r="N197" i="8" s="1"/>
  <c r="O196" i="5"/>
  <c r="O196" i="8" s="1"/>
  <c r="N196" i="5"/>
  <c r="N196" i="6" s="1"/>
  <c r="O195" i="5"/>
  <c r="O195" i="6" s="1"/>
  <c r="N195" i="5"/>
  <c r="N195" i="8" s="1"/>
  <c r="O194" i="5"/>
  <c r="O194" i="8" s="1"/>
  <c r="N194" i="5"/>
  <c r="N194" i="8" s="1"/>
  <c r="O193" i="5"/>
  <c r="O193" i="8" s="1"/>
  <c r="N193" i="5"/>
  <c r="N193" i="8" s="1"/>
  <c r="O192" i="5"/>
  <c r="N192" i="5"/>
  <c r="N192" i="6" s="1"/>
  <c r="O191" i="5"/>
  <c r="O191" i="8" s="1"/>
  <c r="N191" i="5"/>
  <c r="N191" i="8" s="1"/>
  <c r="O190" i="5"/>
  <c r="O190" i="8" s="1"/>
  <c r="N190" i="5"/>
  <c r="O189" i="5"/>
  <c r="N189" i="5"/>
  <c r="N189" i="8" s="1"/>
  <c r="O188" i="5"/>
  <c r="O188" i="8" s="1"/>
  <c r="N188" i="5"/>
  <c r="O187" i="5"/>
  <c r="O187" i="6" s="1"/>
  <c r="N187" i="5"/>
  <c r="N187" i="8" s="1"/>
  <c r="O186" i="5"/>
  <c r="N186" i="5"/>
  <c r="N186" i="8" s="1"/>
  <c r="O185" i="5"/>
  <c r="O185" i="6" s="1"/>
  <c r="N185" i="5"/>
  <c r="O184" i="5"/>
  <c r="N184" i="5"/>
  <c r="N184" i="8" s="1"/>
  <c r="O183" i="5"/>
  <c r="O183" i="8" s="1"/>
  <c r="N183" i="5"/>
  <c r="N183" i="8" s="1"/>
  <c r="O182" i="5"/>
  <c r="N182" i="5"/>
  <c r="N182" i="8" s="1"/>
  <c r="O181" i="5"/>
  <c r="N181" i="5"/>
  <c r="N181" i="8" s="1"/>
  <c r="O180" i="5"/>
  <c r="O180" i="8" s="1"/>
  <c r="N180" i="5"/>
  <c r="N180" i="8" s="1"/>
  <c r="O179" i="5"/>
  <c r="O179" i="8" s="1"/>
  <c r="N179" i="5"/>
  <c r="N179" i="8" s="1"/>
  <c r="O178" i="5"/>
  <c r="N178" i="5"/>
  <c r="N178" i="6" s="1"/>
  <c r="O177" i="5"/>
  <c r="O177" i="8" s="1"/>
  <c r="N177" i="5"/>
  <c r="N177" i="8" s="1"/>
  <c r="O176" i="5"/>
  <c r="N176" i="5"/>
  <c r="N176" i="8" s="1"/>
  <c r="O175" i="5"/>
  <c r="O175" i="8" s="1"/>
  <c r="N175" i="5"/>
  <c r="N175" i="6" s="1"/>
  <c r="O174" i="5"/>
  <c r="O174" i="8" s="1"/>
  <c r="N174" i="5"/>
  <c r="N174" i="6" s="1"/>
  <c r="O173" i="5"/>
  <c r="O173" i="6" s="1"/>
  <c r="N173" i="5"/>
  <c r="O172" i="5"/>
  <c r="N172" i="5"/>
  <c r="N172" i="8" s="1"/>
  <c r="O171" i="5"/>
  <c r="O171" i="8" s="1"/>
  <c r="N171" i="5"/>
  <c r="O170" i="5"/>
  <c r="O170" i="8" s="1"/>
  <c r="N170" i="5"/>
  <c r="N170" i="8" s="1"/>
  <c r="O169" i="5"/>
  <c r="O169" i="6" s="1"/>
  <c r="N169" i="5"/>
  <c r="O168" i="5"/>
  <c r="N168" i="5"/>
  <c r="N168" i="8" s="1"/>
  <c r="O167" i="5"/>
  <c r="O167" i="8" s="1"/>
  <c r="N167" i="5"/>
  <c r="O166" i="5"/>
  <c r="O166" i="8" s="1"/>
  <c r="N166" i="5"/>
  <c r="N166" i="8" s="1"/>
  <c r="O165" i="5"/>
  <c r="O165" i="8" s="1"/>
  <c r="N165" i="5"/>
  <c r="N165" i="8" s="1"/>
  <c r="O164" i="5"/>
  <c r="O164" i="8" s="1"/>
  <c r="N164" i="5"/>
  <c r="N164" i="6" s="1"/>
  <c r="O163" i="5"/>
  <c r="O163" i="6" s="1"/>
  <c r="N163" i="5"/>
  <c r="N163" i="8" s="1"/>
  <c r="O162" i="5"/>
  <c r="N162" i="5"/>
  <c r="N162" i="6" s="1"/>
  <c r="O161" i="5"/>
  <c r="O161" i="8" s="1"/>
  <c r="N161" i="5"/>
  <c r="N161" i="8" s="1"/>
  <c r="O160" i="5"/>
  <c r="O160" i="8" s="1"/>
  <c r="N160" i="5"/>
  <c r="N160" i="8" s="1"/>
  <c r="O159" i="5"/>
  <c r="O159" i="6" s="1"/>
  <c r="N159" i="5"/>
  <c r="O158" i="5"/>
  <c r="O158" i="8" s="1"/>
  <c r="N158" i="5"/>
  <c r="N158" i="8" s="1"/>
  <c r="O157" i="5"/>
  <c r="O157" i="8" s="1"/>
  <c r="N157" i="5"/>
  <c r="N157" i="8" s="1"/>
  <c r="O156" i="5"/>
  <c r="O156" i="8" s="1"/>
  <c r="N156" i="5"/>
  <c r="O155" i="5"/>
  <c r="O155" i="6" s="1"/>
  <c r="N155" i="5"/>
  <c r="N155" i="8" s="1"/>
  <c r="O154" i="5"/>
  <c r="O154" i="8" s="1"/>
  <c r="N154" i="5"/>
  <c r="N154" i="8" s="1"/>
  <c r="O153" i="5"/>
  <c r="O153" i="8" s="1"/>
  <c r="N153" i="5"/>
  <c r="N153" i="8" s="1"/>
  <c r="O152" i="5"/>
  <c r="N152" i="5"/>
  <c r="N152" i="8" s="1"/>
  <c r="O151" i="5"/>
  <c r="N151" i="5"/>
  <c r="O150" i="5"/>
  <c r="O150" i="8" s="1"/>
  <c r="N150" i="5"/>
  <c r="N150" i="6" s="1"/>
  <c r="O149" i="5"/>
  <c r="N149" i="5"/>
  <c r="N149" i="8" s="1"/>
  <c r="O148" i="5"/>
  <c r="O148" i="8" s="1"/>
  <c r="N148" i="5"/>
  <c r="N148" i="8" s="1"/>
  <c r="O147" i="5"/>
  <c r="N147" i="5"/>
  <c r="N147" i="8" s="1"/>
  <c r="O146" i="5"/>
  <c r="O146" i="8" s="1"/>
  <c r="N146" i="5"/>
  <c r="N146" i="6" s="1"/>
  <c r="O145" i="5"/>
  <c r="N145" i="5"/>
  <c r="N145" i="8" s="1"/>
  <c r="O144" i="5"/>
  <c r="O144" i="8" s="1"/>
  <c r="N144" i="5"/>
  <c r="N144" i="8" s="1"/>
  <c r="P374" i="4"/>
  <c r="Z369" i="5"/>
  <c r="Z371" i="5"/>
  <c r="Z373" i="5"/>
  <c r="Z370" i="5"/>
  <c r="Z372" i="5"/>
  <c r="Z374" i="5"/>
  <c r="X370" i="5"/>
  <c r="X372" i="5"/>
  <c r="X374" i="5"/>
  <c r="X369" i="5"/>
  <c r="X371" i="5"/>
  <c r="X373" i="5"/>
  <c r="AA370" i="5"/>
  <c r="AA372" i="5"/>
  <c r="AA374" i="5"/>
  <c r="AA369" i="5"/>
  <c r="AA371" i="5"/>
  <c r="AA373" i="5"/>
  <c r="AD370" i="5"/>
  <c r="AD372" i="5"/>
  <c r="AD374" i="5"/>
  <c r="AD369" i="5"/>
  <c r="AD371" i="5"/>
  <c r="AD373" i="5"/>
  <c r="P370" i="4"/>
  <c r="AC372" i="5"/>
  <c r="AC373" i="5"/>
  <c r="AC369" i="5"/>
  <c r="K369" i="4"/>
  <c r="AC374" i="5"/>
  <c r="AC370" i="5"/>
  <c r="AC371" i="5"/>
  <c r="O373" i="4"/>
  <c r="P371" i="4"/>
  <c r="O369" i="4"/>
  <c r="O370" i="4"/>
  <c r="S370" i="4"/>
  <c r="S372" i="4"/>
  <c r="S374" i="4"/>
  <c r="S371" i="4"/>
  <c r="S369" i="4"/>
  <c r="S373" i="4"/>
  <c r="R369" i="4"/>
  <c r="R371" i="4"/>
  <c r="R373" i="4"/>
  <c r="R370" i="4"/>
  <c r="R374" i="4"/>
  <c r="R372" i="4"/>
  <c r="T369" i="4"/>
  <c r="T371" i="4"/>
  <c r="T373" i="4"/>
  <c r="T372" i="4"/>
  <c r="T370" i="4"/>
  <c r="T374" i="4"/>
  <c r="Q372" i="4"/>
  <c r="Q369" i="4"/>
  <c r="Q373" i="4"/>
  <c r="O371" i="4"/>
  <c r="J370" i="4"/>
  <c r="P372" i="4"/>
  <c r="O372" i="4"/>
  <c r="P373" i="4"/>
  <c r="P369" i="4"/>
  <c r="L372" i="4"/>
  <c r="K371" i="4"/>
  <c r="K373" i="4"/>
  <c r="K374" i="4"/>
  <c r="K370" i="4"/>
  <c r="K372" i="4"/>
  <c r="J369" i="4"/>
  <c r="L373" i="4"/>
  <c r="O374" i="4"/>
  <c r="L374" i="4"/>
  <c r="M373" i="4"/>
  <c r="M371" i="4"/>
  <c r="M369" i="4"/>
  <c r="M374" i="4"/>
  <c r="M372" i="4"/>
  <c r="M370" i="4"/>
  <c r="O319" i="6"/>
  <c r="O335" i="6"/>
  <c r="O349" i="6"/>
  <c r="O179" i="6"/>
  <c r="O191" i="6"/>
  <c r="O269" i="6"/>
  <c r="O275" i="6"/>
  <c r="O287" i="6"/>
  <c r="O303" i="6"/>
  <c r="N311" i="6"/>
  <c r="N319" i="6"/>
  <c r="N339" i="6"/>
  <c r="O7" i="8"/>
  <c r="O11" i="8"/>
  <c r="O31" i="8"/>
  <c r="N19" i="8"/>
  <c r="N29" i="6"/>
  <c r="N29" i="8"/>
  <c r="N39" i="6"/>
  <c r="N39" i="8"/>
  <c r="N81" i="8"/>
  <c r="N83" i="6"/>
  <c r="N83" i="8"/>
  <c r="N93" i="6"/>
  <c r="N113" i="6"/>
  <c r="N113" i="8"/>
  <c r="N143" i="6"/>
  <c r="N26" i="8"/>
  <c r="N32" i="8"/>
  <c r="N64" i="8"/>
  <c r="N74" i="8"/>
  <c r="N90" i="8"/>
  <c r="N98" i="8"/>
  <c r="N106" i="8"/>
  <c r="O10" i="8"/>
  <c r="O26" i="8"/>
  <c r="O46" i="6"/>
  <c r="O50" i="6"/>
  <c r="O54" i="8"/>
  <c r="O94" i="6"/>
  <c r="O106" i="8"/>
  <c r="O118" i="6"/>
  <c r="N125" i="6"/>
  <c r="J334" i="6"/>
  <c r="J273" i="6"/>
  <c r="J241" i="6"/>
  <c r="J209" i="6"/>
  <c r="J177" i="6"/>
  <c r="J296" i="6"/>
  <c r="J138" i="6"/>
  <c r="J154" i="6"/>
  <c r="J170" i="6"/>
  <c r="J186" i="8"/>
  <c r="J202" i="8"/>
  <c r="J218" i="8"/>
  <c r="J250" i="8"/>
  <c r="J266" i="8"/>
  <c r="J282" i="8"/>
  <c r="K321" i="6"/>
  <c r="K227" i="8"/>
  <c r="K211" i="8"/>
  <c r="K195" i="8"/>
  <c r="K179" i="8"/>
  <c r="J163" i="8"/>
  <c r="J147" i="8"/>
  <c r="J131" i="8"/>
  <c r="K115" i="6"/>
  <c r="J98" i="6"/>
  <c r="J82" i="6"/>
  <c r="J58" i="6"/>
  <c r="J18" i="6"/>
  <c r="K314" i="6"/>
  <c r="K298" i="8"/>
  <c r="K287" i="8"/>
  <c r="J287" i="6"/>
  <c r="K279" i="6"/>
  <c r="K271" i="8"/>
  <c r="J271" i="6"/>
  <c r="K263" i="6"/>
  <c r="K255" i="8"/>
  <c r="J255" i="6"/>
  <c r="K247" i="6"/>
  <c r="J239" i="6"/>
  <c r="K239" i="8"/>
  <c r="K231" i="6"/>
  <c r="J223" i="6"/>
  <c r="K223" i="6"/>
  <c r="K215" i="6"/>
  <c r="J207" i="6"/>
  <c r="K207" i="6"/>
  <c r="J199" i="6"/>
  <c r="K199" i="6"/>
  <c r="J191" i="6"/>
  <c r="K191" i="6"/>
  <c r="K183" i="8"/>
  <c r="J175" i="6"/>
  <c r="K175" i="8"/>
  <c r="K167" i="8"/>
  <c r="J159" i="6"/>
  <c r="K159" i="6"/>
  <c r="J151" i="6"/>
  <c r="K151" i="8"/>
  <c r="J143" i="6"/>
  <c r="K143" i="8"/>
  <c r="J135" i="8"/>
  <c r="K135" i="8"/>
  <c r="J127" i="6"/>
  <c r="K127" i="6"/>
  <c r="J119" i="8"/>
  <c r="K119" i="8"/>
  <c r="K111" i="8"/>
  <c r="J111" i="8"/>
  <c r="K103" i="6"/>
  <c r="J103" i="6"/>
  <c r="J94" i="8"/>
  <c r="K94" i="8"/>
  <c r="J86" i="8"/>
  <c r="K86" i="6"/>
  <c r="J78" i="8"/>
  <c r="K78" i="6"/>
  <c r="J70" i="6"/>
  <c r="K70" i="6"/>
  <c r="J62" i="6"/>
  <c r="K62" i="8"/>
  <c r="J54" i="8"/>
  <c r="K54" i="8"/>
  <c r="J46" i="6"/>
  <c r="K46" i="6"/>
  <c r="J38" i="6"/>
  <c r="K38" i="6"/>
  <c r="J30" i="8"/>
  <c r="K30" i="6"/>
  <c r="K22" i="8"/>
  <c r="K14" i="6"/>
  <c r="K366" i="8"/>
  <c r="J366" i="8"/>
  <c r="K292" i="6"/>
  <c r="J292" i="6"/>
  <c r="J304" i="8"/>
  <c r="K304" i="6"/>
  <c r="K50" i="8"/>
  <c r="K290" i="8"/>
  <c r="J337" i="8"/>
  <c r="J337" i="6"/>
  <c r="K321" i="8"/>
  <c r="K234" i="6"/>
  <c r="K234" i="8"/>
  <c r="J170" i="8"/>
  <c r="J296" i="8"/>
  <c r="J177" i="8"/>
  <c r="J209" i="8"/>
  <c r="J241" i="8"/>
  <c r="J273" i="8"/>
  <c r="J302" i="8"/>
  <c r="J302" i="6"/>
  <c r="J334" i="8"/>
  <c r="K335" i="8"/>
  <c r="J325" i="8"/>
  <c r="J325" i="6"/>
  <c r="J282" i="6"/>
  <c r="J266" i="6"/>
  <c r="J250" i="6"/>
  <c r="J218" i="6"/>
  <c r="J202" i="6"/>
  <c r="J186" i="6"/>
  <c r="J138" i="8"/>
  <c r="K360" i="8"/>
  <c r="J320" i="8"/>
  <c r="J320" i="6"/>
  <c r="J193" i="8"/>
  <c r="J193" i="6"/>
  <c r="J225" i="8"/>
  <c r="J225" i="6"/>
  <c r="J257" i="8"/>
  <c r="J257" i="6"/>
  <c r="J355" i="6"/>
  <c r="J355" i="8"/>
  <c r="J278" i="6"/>
  <c r="J278" i="8"/>
  <c r="J262" i="6"/>
  <c r="J262" i="8"/>
  <c r="J246" i="6"/>
  <c r="J246" i="8"/>
  <c r="J230" i="6"/>
  <c r="J230" i="8"/>
  <c r="J214" i="6"/>
  <c r="J214" i="8"/>
  <c r="J198" i="8"/>
  <c r="J198" i="6"/>
  <c r="J182" i="8"/>
  <c r="J182" i="6"/>
  <c r="J174" i="8"/>
  <c r="J174" i="6"/>
  <c r="J158" i="8"/>
  <c r="J158" i="6"/>
  <c r="J142" i="8"/>
  <c r="J142" i="6"/>
  <c r="J134" i="8"/>
  <c r="J134" i="6"/>
  <c r="K110" i="6"/>
  <c r="K110" i="8"/>
  <c r="K348" i="6"/>
  <c r="K348" i="8"/>
  <c r="K332" i="6"/>
  <c r="K332" i="8"/>
  <c r="K312" i="8"/>
  <c r="K312" i="6"/>
  <c r="J40" i="6"/>
  <c r="J40" i="8"/>
  <c r="J72" i="6"/>
  <c r="J72" i="8"/>
  <c r="J105" i="8"/>
  <c r="J105" i="6"/>
  <c r="K121" i="8"/>
  <c r="K121" i="6"/>
  <c r="J137" i="8"/>
  <c r="J137" i="6"/>
  <c r="K153" i="8"/>
  <c r="K153" i="6"/>
  <c r="J169" i="8"/>
  <c r="J169" i="6"/>
  <c r="K185" i="8"/>
  <c r="K185" i="6"/>
  <c r="K217" i="8"/>
  <c r="K217" i="6"/>
  <c r="K249" i="8"/>
  <c r="K249" i="6"/>
  <c r="K281" i="8"/>
  <c r="K281" i="6"/>
  <c r="J310" i="6"/>
  <c r="J310" i="8"/>
  <c r="J358" i="8"/>
  <c r="J286" i="6"/>
  <c r="J286" i="8"/>
  <c r="J270" i="6"/>
  <c r="J270" i="8"/>
  <c r="J254" i="6"/>
  <c r="J254" i="8"/>
  <c r="J238" i="6"/>
  <c r="J238" i="8"/>
  <c r="J222" i="6"/>
  <c r="J222" i="8"/>
  <c r="J206" i="6"/>
  <c r="J206" i="8"/>
  <c r="J190" i="8"/>
  <c r="J190" i="6"/>
  <c r="J166" i="8"/>
  <c r="J166" i="6"/>
  <c r="J150" i="8"/>
  <c r="J150" i="6"/>
  <c r="J126" i="8"/>
  <c r="J126" i="6"/>
  <c r="K118" i="6"/>
  <c r="K118" i="8"/>
  <c r="K102" i="6"/>
  <c r="K102" i="8"/>
  <c r="J367" i="8"/>
  <c r="J24" i="6"/>
  <c r="J24" i="8"/>
  <c r="J56" i="6"/>
  <c r="J56" i="8"/>
  <c r="J88" i="6"/>
  <c r="J88" i="8"/>
  <c r="K105" i="8"/>
  <c r="K105" i="6"/>
  <c r="J121" i="8"/>
  <c r="J121" i="6"/>
  <c r="K137" i="8"/>
  <c r="K137" i="6"/>
  <c r="J153" i="8"/>
  <c r="J153" i="6"/>
  <c r="K169" i="8"/>
  <c r="K169" i="6"/>
  <c r="K201" i="8"/>
  <c r="K201" i="6"/>
  <c r="K233" i="8"/>
  <c r="K233" i="6"/>
  <c r="K265" i="8"/>
  <c r="K265" i="6"/>
  <c r="J319" i="6"/>
  <c r="J319" i="8"/>
  <c r="J303" i="6"/>
  <c r="J303" i="8"/>
  <c r="K297" i="8"/>
  <c r="K297" i="6"/>
  <c r="J291" i="6"/>
  <c r="J291" i="8"/>
  <c r="J342" i="6"/>
  <c r="J342" i="8"/>
  <c r="K135" i="6"/>
  <c r="J143" i="8"/>
  <c r="K151" i="6"/>
  <c r="J159" i="8"/>
  <c r="J175" i="8"/>
  <c r="J191" i="8"/>
  <c r="K199" i="8"/>
  <c r="J207" i="8"/>
  <c r="K215" i="8"/>
  <c r="J223" i="8"/>
  <c r="K231" i="8"/>
  <c r="J239" i="8"/>
  <c r="K247" i="8"/>
  <c r="J255" i="8"/>
  <c r="K263" i="8"/>
  <c r="J271" i="8"/>
  <c r="K279" i="8"/>
  <c r="J287" i="8"/>
  <c r="K314" i="8"/>
  <c r="J314" i="8"/>
  <c r="J314" i="6"/>
  <c r="K330" i="8"/>
  <c r="K330" i="6"/>
  <c r="J330" i="8"/>
  <c r="J330" i="6"/>
  <c r="K346" i="8"/>
  <c r="K346" i="6"/>
  <c r="J346" i="8"/>
  <c r="J346" i="6"/>
  <c r="J58" i="8"/>
  <c r="J98" i="8"/>
  <c r="J131" i="6"/>
  <c r="J163" i="6"/>
  <c r="J243" i="8"/>
  <c r="J243" i="6"/>
  <c r="J259" i="8"/>
  <c r="J259" i="6"/>
  <c r="J275" i="8"/>
  <c r="J275" i="6"/>
  <c r="J354" i="8"/>
  <c r="J354" i="6"/>
  <c r="J292" i="8"/>
  <c r="K292" i="8"/>
  <c r="K14" i="8"/>
  <c r="K94" i="6"/>
  <c r="J135" i="6"/>
  <c r="J151" i="8"/>
  <c r="J167" i="6"/>
  <c r="J167" i="8"/>
  <c r="K175" i="6"/>
  <c r="J183" i="8"/>
  <c r="J183" i="6"/>
  <c r="J199" i="8"/>
  <c r="J215" i="8"/>
  <c r="J215" i="6"/>
  <c r="K223" i="8"/>
  <c r="J231" i="8"/>
  <c r="J231" i="6"/>
  <c r="J247" i="8"/>
  <c r="J247" i="6"/>
  <c r="K255" i="6"/>
  <c r="J263" i="8"/>
  <c r="J263" i="6"/>
  <c r="J279" i="8"/>
  <c r="J279" i="6"/>
  <c r="K287" i="6"/>
  <c r="J298" i="8"/>
  <c r="J298" i="6"/>
  <c r="K179" i="6"/>
  <c r="K195" i="6"/>
  <c r="K211" i="6"/>
  <c r="K227" i="6"/>
  <c r="J86" i="6"/>
  <c r="J70" i="8"/>
  <c r="J54" i="6"/>
  <c r="J38" i="8"/>
  <c r="J22" i="8"/>
  <c r="J22" i="6"/>
  <c r="J14" i="8"/>
  <c r="J103" i="8"/>
  <c r="J94" i="6"/>
  <c r="K86" i="8"/>
  <c r="J78" i="6"/>
  <c r="K70" i="8"/>
  <c r="J62" i="8"/>
  <c r="K54" i="6"/>
  <c r="J46" i="8"/>
  <c r="K38" i="8"/>
  <c r="J30" i="6"/>
  <c r="K22" i="6"/>
  <c r="J14" i="6"/>
  <c r="J304" i="6"/>
  <c r="K111" i="6"/>
  <c r="K298" i="6"/>
  <c r="K271" i="6"/>
  <c r="K239" i="6"/>
  <c r="K159" i="8"/>
  <c r="K143" i="6"/>
  <c r="J111" i="6"/>
  <c r="K62" i="6"/>
  <c r="J147" i="6"/>
  <c r="K115" i="8"/>
  <c r="J82" i="8"/>
  <c r="J18" i="8"/>
  <c r="K290" i="6"/>
  <c r="K183" i="6"/>
  <c r="K207" i="8"/>
  <c r="K191" i="8"/>
  <c r="K78" i="8"/>
  <c r="K30" i="8"/>
  <c r="K361" i="8"/>
  <c r="J154" i="8"/>
  <c r="J322" i="8"/>
  <c r="K103" i="8"/>
  <c r="K127" i="8"/>
  <c r="K46" i="8"/>
  <c r="K304" i="8"/>
  <c r="K119" i="6"/>
  <c r="N172" i="6"/>
  <c r="N184" i="6"/>
  <c r="Q370" i="4"/>
  <c r="Q374" i="4"/>
  <c r="Q371" i="4"/>
  <c r="N304" i="6"/>
  <c r="N299" i="6"/>
  <c r="N288" i="6"/>
  <c r="N278" i="6"/>
  <c r="N253" i="6"/>
  <c r="N228" i="6"/>
  <c r="N219" i="6"/>
  <c r="N216" i="6"/>
  <c r="L371" i="4"/>
  <c r="J372" i="4"/>
  <c r="J373" i="4"/>
  <c r="L370" i="4"/>
  <c r="J371" i="4"/>
  <c r="L369" i="4"/>
  <c r="J374" i="4"/>
  <c r="K50" i="6"/>
  <c r="J322" i="6"/>
  <c r="J119" i="6"/>
  <c r="K167" i="6"/>
  <c r="J127" i="8"/>
  <c r="J361" i="8"/>
  <c r="K335" i="6"/>
  <c r="K309" i="6"/>
  <c r="K309" i="8"/>
  <c r="K331" i="6"/>
  <c r="K331" i="8"/>
  <c r="J309" i="8"/>
  <c r="J309" i="6"/>
  <c r="K291" i="8"/>
  <c r="K291" i="6"/>
  <c r="J281" i="8"/>
  <c r="J281" i="6"/>
  <c r="J265" i="8"/>
  <c r="J265" i="6"/>
  <c r="J249" i="8"/>
  <c r="J249" i="6"/>
  <c r="J233" i="8"/>
  <c r="J233" i="6"/>
  <c r="J217" i="8"/>
  <c r="J217" i="6"/>
  <c r="J201" i="8"/>
  <c r="J201" i="6"/>
  <c r="J185" i="8"/>
  <c r="J185" i="6"/>
  <c r="K88" i="6"/>
  <c r="K88" i="8"/>
  <c r="K72" i="6"/>
  <c r="K72" i="8"/>
  <c r="K56" i="6"/>
  <c r="K56" i="8"/>
  <c r="K40" i="6"/>
  <c r="K40" i="8"/>
  <c r="K24" i="6"/>
  <c r="K24" i="8"/>
  <c r="C24" i="7"/>
  <c r="D24" i="7" s="1"/>
  <c r="E24" i="7" s="1"/>
  <c r="J312" i="8"/>
  <c r="J312" i="6"/>
  <c r="K367" i="8"/>
  <c r="K15" i="6"/>
  <c r="K15" i="8"/>
  <c r="K23" i="8"/>
  <c r="K23" i="6"/>
  <c r="K31" i="6"/>
  <c r="K31" i="8"/>
  <c r="K39" i="8"/>
  <c r="K39" i="6"/>
  <c r="K47" i="6"/>
  <c r="K47" i="8"/>
  <c r="K55" i="8"/>
  <c r="K55" i="6"/>
  <c r="K63" i="6"/>
  <c r="K63" i="8"/>
  <c r="K71" i="8"/>
  <c r="K71" i="6"/>
  <c r="K79" i="6"/>
  <c r="K79" i="8"/>
  <c r="K87" i="8"/>
  <c r="K87" i="6"/>
  <c r="K95" i="6"/>
  <c r="K95" i="8"/>
  <c r="K182" i="6"/>
  <c r="K182" i="8"/>
  <c r="K190" i="6"/>
  <c r="K190" i="8"/>
  <c r="K198" i="6"/>
  <c r="K198" i="8"/>
  <c r="K206" i="8"/>
  <c r="K206" i="6"/>
  <c r="K214" i="6"/>
  <c r="K214" i="8"/>
  <c r="K222" i="8"/>
  <c r="K222" i="6"/>
  <c r="K230" i="6"/>
  <c r="K230" i="8"/>
  <c r="K238" i="8"/>
  <c r="K238" i="6"/>
  <c r="K246" i="6"/>
  <c r="K246" i="8"/>
  <c r="K254" i="8"/>
  <c r="K254" i="6"/>
  <c r="K262" i="6"/>
  <c r="K262" i="8"/>
  <c r="K270" i="8"/>
  <c r="K270" i="6"/>
  <c r="K278" i="6"/>
  <c r="K278" i="8"/>
  <c r="K286" i="8"/>
  <c r="K286" i="6"/>
  <c r="K295" i="6"/>
  <c r="K295" i="8"/>
  <c r="J305" i="6"/>
  <c r="J305" i="8"/>
  <c r="K26" i="6"/>
  <c r="K26" i="8"/>
  <c r="J227" i="8"/>
  <c r="J227" i="6"/>
  <c r="J211" i="8"/>
  <c r="J211" i="6"/>
  <c r="J195" i="8"/>
  <c r="J195" i="6"/>
  <c r="J179" i="8"/>
  <c r="J179" i="6"/>
  <c r="K163" i="6"/>
  <c r="K163" i="8"/>
  <c r="K147" i="6"/>
  <c r="K147" i="8"/>
  <c r="K131" i="6"/>
  <c r="K131" i="8"/>
  <c r="J115" i="6"/>
  <c r="J115" i="8"/>
  <c r="K98" i="6"/>
  <c r="K98" i="8"/>
  <c r="K82" i="6"/>
  <c r="K82" i="8"/>
  <c r="K58" i="6"/>
  <c r="K58" i="8"/>
  <c r="K18" i="6"/>
  <c r="K18" i="8"/>
  <c r="J299" i="8"/>
  <c r="J299" i="6"/>
  <c r="J295" i="8"/>
  <c r="J295" i="6"/>
  <c r="K358" i="8"/>
  <c r="J332" i="6"/>
  <c r="J332" i="8"/>
  <c r="J348" i="6"/>
  <c r="J348" i="8"/>
  <c r="J15" i="8"/>
  <c r="J15" i="6"/>
  <c r="J23" i="6"/>
  <c r="J23" i="8"/>
  <c r="J31" i="8"/>
  <c r="J31" i="6"/>
  <c r="J39" i="6"/>
  <c r="J39" i="8"/>
  <c r="J47" i="8"/>
  <c r="J47" i="6"/>
  <c r="J55" i="6"/>
  <c r="J55" i="8"/>
  <c r="J63" i="8"/>
  <c r="J63" i="6"/>
  <c r="J71" i="6"/>
  <c r="J71" i="8"/>
  <c r="J79" i="8"/>
  <c r="J79" i="6"/>
  <c r="J87" i="6"/>
  <c r="J87" i="8"/>
  <c r="J95" i="8"/>
  <c r="J95" i="6"/>
  <c r="J102" i="8"/>
  <c r="J102" i="6"/>
  <c r="J110" i="6"/>
  <c r="J110" i="8"/>
  <c r="J118" i="8"/>
  <c r="J118" i="6"/>
  <c r="K126" i="6"/>
  <c r="K126" i="8"/>
  <c r="K134" i="8"/>
  <c r="K134" i="6"/>
  <c r="K142" i="8"/>
  <c r="K142" i="6"/>
  <c r="K150" i="6"/>
  <c r="K150" i="8"/>
  <c r="K158" i="8"/>
  <c r="K158" i="6"/>
  <c r="K166" i="6"/>
  <c r="K166" i="8"/>
  <c r="K174" i="8"/>
  <c r="K174" i="6"/>
  <c r="J289" i="6"/>
  <c r="J289" i="8"/>
  <c r="J313" i="6"/>
  <c r="J313" i="8"/>
  <c r="J331" i="8"/>
  <c r="J331" i="6"/>
  <c r="J26" i="6"/>
  <c r="J26" i="8"/>
  <c r="J290" i="8"/>
  <c r="J290" i="6"/>
  <c r="K354" i="6"/>
  <c r="K354" i="8"/>
  <c r="K275" i="8"/>
  <c r="K275" i="6"/>
  <c r="K259" i="8"/>
  <c r="K259" i="6"/>
  <c r="K243" i="8"/>
  <c r="K243" i="6"/>
  <c r="K355" i="6"/>
  <c r="K355" i="8"/>
  <c r="K313" i="6"/>
  <c r="K313" i="8"/>
  <c r="K305" i="6"/>
  <c r="K305" i="8"/>
  <c r="K299" i="8"/>
  <c r="K299" i="6"/>
  <c r="K289" i="6"/>
  <c r="K289" i="8"/>
  <c r="J50" i="6"/>
  <c r="J50" i="8"/>
  <c r="N7" i="5"/>
  <c r="N374" i="4"/>
  <c r="N371" i="4"/>
  <c r="N370" i="4"/>
  <c r="N373" i="4"/>
  <c r="N369" i="4"/>
  <c r="N372" i="4"/>
  <c r="L366" i="8"/>
  <c r="L358" i="8"/>
  <c r="L346" i="6"/>
  <c r="L346" i="8"/>
  <c r="L338" i="6"/>
  <c r="L338" i="8"/>
  <c r="L330" i="6"/>
  <c r="L330" i="8"/>
  <c r="L322" i="6"/>
  <c r="L322" i="8"/>
  <c r="L314" i="6"/>
  <c r="L314" i="8"/>
  <c r="L306" i="6"/>
  <c r="L306" i="8"/>
  <c r="L298" i="6"/>
  <c r="L298" i="8"/>
  <c r="L290" i="6"/>
  <c r="L290" i="8"/>
  <c r="L282" i="6"/>
  <c r="L282" i="8"/>
  <c r="L274" i="6"/>
  <c r="L274" i="8"/>
  <c r="L266" i="8"/>
  <c r="L266" i="6"/>
  <c r="L258" i="8"/>
  <c r="L258" i="6"/>
  <c r="L250" i="8"/>
  <c r="L250" i="6"/>
  <c r="L242" i="8"/>
  <c r="L242" i="6"/>
  <c r="L234" i="8"/>
  <c r="L234" i="6"/>
  <c r="L230" i="8"/>
  <c r="L230" i="6"/>
  <c r="L222" i="8"/>
  <c r="L222" i="6"/>
  <c r="L214" i="8"/>
  <c r="L214" i="6"/>
  <c r="L206" i="8"/>
  <c r="L206" i="6"/>
  <c r="L198" i="8"/>
  <c r="L198" i="6"/>
  <c r="L190" i="8"/>
  <c r="L190" i="6"/>
  <c r="L182" i="8"/>
  <c r="L182" i="6"/>
  <c r="L174" i="8"/>
  <c r="L174" i="6"/>
  <c r="L166" i="8"/>
  <c r="L166" i="6"/>
  <c r="L158" i="8"/>
  <c r="L158" i="6"/>
  <c r="L150" i="8"/>
  <c r="L150" i="6"/>
  <c r="L142" i="8"/>
  <c r="L142" i="6"/>
  <c r="L134" i="8"/>
  <c r="L134" i="6"/>
  <c r="L126" i="8"/>
  <c r="L126" i="6"/>
  <c r="L118" i="8"/>
  <c r="L118" i="6"/>
  <c r="L349" i="6"/>
  <c r="L349" i="8"/>
  <c r="L321" i="6"/>
  <c r="L321" i="8"/>
  <c r="L313" i="6"/>
  <c r="L313" i="8"/>
  <c r="L305" i="6"/>
  <c r="L305" i="8"/>
  <c r="L297" i="6"/>
  <c r="L297" i="8"/>
  <c r="L289" i="6"/>
  <c r="L289" i="8"/>
  <c r="L273" i="6"/>
  <c r="L273" i="8"/>
  <c r="L265" i="8"/>
  <c r="L265" i="6"/>
  <c r="L257" i="8"/>
  <c r="L257" i="6"/>
  <c r="L249" i="8"/>
  <c r="L249" i="6"/>
  <c r="L241" i="8"/>
  <c r="L241" i="6"/>
  <c r="L233" i="8"/>
  <c r="L233" i="6"/>
  <c r="L225" i="8"/>
  <c r="L225" i="6"/>
  <c r="L217" i="8"/>
  <c r="L217" i="6"/>
  <c r="L209" i="8"/>
  <c r="L209" i="6"/>
  <c r="L201" i="8"/>
  <c r="L201" i="6"/>
  <c r="L193" i="8"/>
  <c r="L193" i="6"/>
  <c r="L185" i="8"/>
  <c r="L185" i="6"/>
  <c r="L177" i="8"/>
  <c r="L177" i="6"/>
  <c r="L169" i="8"/>
  <c r="L169" i="6"/>
  <c r="L161" i="8"/>
  <c r="L161" i="6"/>
  <c r="L153" i="8"/>
  <c r="L153" i="6"/>
  <c r="L145" i="8"/>
  <c r="L145" i="6"/>
  <c r="L137" i="8"/>
  <c r="L137" i="6"/>
  <c r="L129" i="8"/>
  <c r="L129" i="6"/>
  <c r="L121" i="8"/>
  <c r="L121" i="6"/>
  <c r="L113" i="8"/>
  <c r="L113" i="6"/>
  <c r="P367" i="8"/>
  <c r="Q366" i="8"/>
  <c r="P366" i="8"/>
  <c r="P363" i="8"/>
  <c r="L362" i="8"/>
  <c r="L354" i="6"/>
  <c r="L354" i="8"/>
  <c r="L342" i="6"/>
  <c r="L342" i="8"/>
  <c r="L334" i="6"/>
  <c r="L334" i="8"/>
  <c r="L310" i="6"/>
  <c r="L310" i="8"/>
  <c r="L302" i="6"/>
  <c r="L302" i="8"/>
  <c r="L286" i="6"/>
  <c r="L286" i="8"/>
  <c r="L278" i="6"/>
  <c r="L278" i="8"/>
  <c r="L270" i="8"/>
  <c r="L270" i="6"/>
  <c r="L262" i="8"/>
  <c r="L262" i="6"/>
  <c r="L254" i="8"/>
  <c r="L254" i="6"/>
  <c r="L246" i="8"/>
  <c r="L246" i="6"/>
  <c r="L238" i="8"/>
  <c r="L238" i="6"/>
  <c r="L226" i="8"/>
  <c r="L226" i="6"/>
  <c r="L218" i="8"/>
  <c r="L218" i="6"/>
  <c r="L210" i="8"/>
  <c r="L210" i="6"/>
  <c r="L202" i="8"/>
  <c r="L202" i="6"/>
  <c r="L194" i="8"/>
  <c r="L194" i="6"/>
  <c r="L186" i="8"/>
  <c r="L186" i="6"/>
  <c r="L178" i="8"/>
  <c r="L178" i="6"/>
  <c r="L170" i="8"/>
  <c r="L170" i="6"/>
  <c r="L162" i="8"/>
  <c r="L162" i="6"/>
  <c r="L154" i="8"/>
  <c r="L154" i="6"/>
  <c r="L146" i="8"/>
  <c r="L146" i="6"/>
  <c r="L138" i="8"/>
  <c r="L138" i="6"/>
  <c r="L130" i="8"/>
  <c r="L130" i="6"/>
  <c r="L122" i="8"/>
  <c r="L122" i="6"/>
  <c r="L114" i="8"/>
  <c r="L114" i="6"/>
  <c r="L361" i="8"/>
  <c r="L345" i="6"/>
  <c r="L345" i="8"/>
  <c r="L337" i="6"/>
  <c r="L337" i="8"/>
  <c r="L325" i="6"/>
  <c r="L325" i="8"/>
  <c r="L309" i="6"/>
  <c r="L309" i="8"/>
  <c r="L281" i="6"/>
  <c r="L281" i="8"/>
  <c r="L360" i="8"/>
  <c r="L348" i="6"/>
  <c r="L348" i="8"/>
  <c r="L336" i="6"/>
  <c r="L336" i="8"/>
  <c r="L332" i="6"/>
  <c r="L332" i="8"/>
  <c r="L320" i="6"/>
  <c r="L320" i="8"/>
  <c r="L312" i="6"/>
  <c r="L312" i="8"/>
  <c r="L304" i="6"/>
  <c r="L304" i="8"/>
  <c r="L300" i="6"/>
  <c r="L300" i="8"/>
  <c r="L296" i="6"/>
  <c r="L296" i="8"/>
  <c r="L292" i="6"/>
  <c r="L292" i="8"/>
  <c r="Q362" i="8"/>
  <c r="P362" i="8"/>
  <c r="P361" i="8"/>
  <c r="Q360" i="8"/>
  <c r="P360" i="8"/>
  <c r="P359" i="8"/>
  <c r="Q358" i="8"/>
  <c r="P358" i="8"/>
  <c r="P355" i="8"/>
  <c r="P355" i="6"/>
  <c r="Q354" i="6"/>
  <c r="Q354" i="8"/>
  <c r="P354" i="8"/>
  <c r="P354" i="6"/>
  <c r="P349" i="8"/>
  <c r="P349" i="6"/>
  <c r="Q348" i="6"/>
  <c r="Q348" i="8"/>
  <c r="P348" i="8"/>
  <c r="P348" i="6"/>
  <c r="Q346" i="6"/>
  <c r="Q346" i="8"/>
  <c r="P346" i="6"/>
  <c r="P346" i="8"/>
  <c r="P345" i="6"/>
  <c r="P345" i="8"/>
  <c r="P343" i="8"/>
  <c r="P343" i="6"/>
  <c r="Q342" i="8"/>
  <c r="Q342" i="6"/>
  <c r="P342" i="6"/>
  <c r="P342" i="8"/>
  <c r="Q338" i="8"/>
  <c r="Q338" i="6"/>
  <c r="P338" i="6"/>
  <c r="P338" i="8"/>
  <c r="P337" i="6"/>
  <c r="P337" i="8"/>
  <c r="Q336" i="6"/>
  <c r="Q336" i="8"/>
  <c r="P336" i="6"/>
  <c r="P336" i="8"/>
  <c r="P335" i="8"/>
  <c r="P335" i="6"/>
  <c r="Q334" i="6"/>
  <c r="Q334" i="8"/>
  <c r="P334" i="6"/>
  <c r="P334" i="8"/>
  <c r="Q332" i="8"/>
  <c r="Q332" i="6"/>
  <c r="P332" i="8"/>
  <c r="P332" i="6"/>
  <c r="P331" i="8"/>
  <c r="P331" i="6"/>
  <c r="Q330" i="6"/>
  <c r="Q330" i="8"/>
  <c r="P330" i="8"/>
  <c r="P330" i="6"/>
  <c r="P325" i="8"/>
  <c r="P325" i="6"/>
  <c r="Q322" i="6"/>
  <c r="Q322" i="8"/>
  <c r="P322" i="8"/>
  <c r="P322" i="6"/>
  <c r="P321" i="8"/>
  <c r="P321" i="6"/>
  <c r="Q320" i="6"/>
  <c r="Q320" i="8"/>
  <c r="P320" i="6"/>
  <c r="P320" i="8"/>
  <c r="P319" i="6"/>
  <c r="P319" i="8"/>
  <c r="Q314" i="8"/>
  <c r="Q314" i="6"/>
  <c r="P314" i="8"/>
  <c r="P314" i="6"/>
  <c r="P313" i="6"/>
  <c r="P313" i="8"/>
  <c r="Q312" i="6"/>
  <c r="Q312" i="8"/>
  <c r="P312" i="8"/>
  <c r="P312" i="6"/>
  <c r="Q310" i="6"/>
  <c r="Q310" i="8"/>
  <c r="P310" i="8"/>
  <c r="P310" i="6"/>
  <c r="P309" i="8"/>
  <c r="P309" i="6"/>
  <c r="Q306" i="6"/>
  <c r="Q306" i="8"/>
  <c r="P306" i="8"/>
  <c r="P306" i="6"/>
  <c r="P305" i="8"/>
  <c r="P305" i="6"/>
  <c r="Q304" i="6"/>
  <c r="Q304" i="8"/>
  <c r="P304" i="6"/>
  <c r="P304" i="8"/>
  <c r="P303" i="6"/>
  <c r="P303" i="8"/>
  <c r="Q302" i="6"/>
  <c r="Q302" i="8"/>
  <c r="P302" i="6"/>
  <c r="P302" i="8"/>
  <c r="Q300" i="6"/>
  <c r="Q300" i="8"/>
  <c r="P300" i="8"/>
  <c r="P300" i="6"/>
  <c r="P299" i="6"/>
  <c r="P299" i="8"/>
  <c r="Q298" i="8"/>
  <c r="Q298" i="6"/>
  <c r="P298" i="6"/>
  <c r="P298" i="8"/>
  <c r="P297" i="8"/>
  <c r="P297" i="6"/>
  <c r="Q296" i="6"/>
  <c r="Q296" i="8"/>
  <c r="P296" i="6"/>
  <c r="P296" i="8"/>
  <c r="P295" i="6"/>
  <c r="P295" i="8"/>
  <c r="P292" i="8"/>
  <c r="P292" i="6"/>
  <c r="M292" i="8"/>
  <c r="M292" i="6"/>
  <c r="Q291" i="6"/>
  <c r="Q291" i="8"/>
  <c r="P290" i="8"/>
  <c r="P290" i="6"/>
  <c r="M290" i="8"/>
  <c r="M290" i="6"/>
  <c r="Q289" i="8"/>
  <c r="Q289" i="6"/>
  <c r="Q287" i="6"/>
  <c r="Q287" i="8"/>
  <c r="P286" i="6"/>
  <c r="P286" i="8"/>
  <c r="M286" i="8"/>
  <c r="M286" i="6"/>
  <c r="Q283" i="8"/>
  <c r="Q283" i="6"/>
  <c r="P282" i="6"/>
  <c r="P282" i="8"/>
  <c r="M282" i="8"/>
  <c r="M282" i="6"/>
  <c r="Q281" i="8"/>
  <c r="Q281" i="6"/>
  <c r="Q279" i="6"/>
  <c r="Q279" i="8"/>
  <c r="P278" i="6"/>
  <c r="P278" i="8"/>
  <c r="M278" i="8"/>
  <c r="M278" i="6"/>
  <c r="Q275" i="8"/>
  <c r="Q275" i="6"/>
  <c r="P274" i="6"/>
  <c r="P274" i="8"/>
  <c r="M274" i="8"/>
  <c r="M274" i="6"/>
  <c r="Q273" i="6"/>
  <c r="Q273" i="8"/>
  <c r="Q271" i="8"/>
  <c r="Q271" i="6"/>
  <c r="P270" i="6"/>
  <c r="P270" i="8"/>
  <c r="M270" i="6"/>
  <c r="M270" i="8"/>
  <c r="Q267" i="8"/>
  <c r="Q267" i="6"/>
  <c r="P266" i="8"/>
  <c r="P266" i="6"/>
  <c r="M266" i="6"/>
  <c r="M266" i="8"/>
  <c r="Q265" i="6"/>
  <c r="Q265" i="8"/>
  <c r="Q263" i="6"/>
  <c r="Q263" i="8"/>
  <c r="P262" i="6"/>
  <c r="P262" i="8"/>
  <c r="M262" i="6"/>
  <c r="M262" i="8"/>
  <c r="Q259" i="8"/>
  <c r="Q259" i="6"/>
  <c r="P258" i="8"/>
  <c r="P258" i="6"/>
  <c r="M258" i="6"/>
  <c r="M258" i="8"/>
  <c r="Q257" i="6"/>
  <c r="Q257" i="8"/>
  <c r="Q255" i="8"/>
  <c r="Q255" i="6"/>
  <c r="P254" i="6"/>
  <c r="P254" i="8"/>
  <c r="M254" i="6"/>
  <c r="M254" i="8"/>
  <c r="Q251" i="8"/>
  <c r="Q251" i="6"/>
  <c r="P250" i="6"/>
  <c r="P250" i="8"/>
  <c r="M250" i="6"/>
  <c r="M250" i="8"/>
  <c r="Q249" i="8"/>
  <c r="Q249" i="6"/>
  <c r="Q247" i="8"/>
  <c r="Q247" i="6"/>
  <c r="P246" i="6"/>
  <c r="P246" i="8"/>
  <c r="M246" i="6"/>
  <c r="M246" i="8"/>
  <c r="Q243" i="8"/>
  <c r="Q243" i="6"/>
  <c r="P242" i="6"/>
  <c r="P242" i="8"/>
  <c r="M242" i="6"/>
  <c r="M242" i="8"/>
  <c r="Q241" i="6"/>
  <c r="Q241" i="8"/>
  <c r="Q239" i="6"/>
  <c r="Q239" i="8"/>
  <c r="P238" i="6"/>
  <c r="P238" i="8"/>
  <c r="M238" i="6"/>
  <c r="M238" i="8"/>
  <c r="Q235" i="6"/>
  <c r="Q235" i="8"/>
  <c r="P234" i="6"/>
  <c r="P234" i="8"/>
  <c r="M234" i="6"/>
  <c r="M234" i="8"/>
  <c r="Q233" i="8"/>
  <c r="Q233" i="6"/>
  <c r="Q231" i="8"/>
  <c r="Q231" i="6"/>
  <c r="P230" i="6"/>
  <c r="P230" i="8"/>
  <c r="M230" i="6"/>
  <c r="M230" i="8"/>
  <c r="Q227" i="6"/>
  <c r="Q227" i="8"/>
  <c r="P226" i="8"/>
  <c r="P226" i="6"/>
  <c r="M226" i="6"/>
  <c r="M226" i="8"/>
  <c r="Q225" i="6"/>
  <c r="Q225" i="8"/>
  <c r="Q223" i="8"/>
  <c r="Q223" i="6"/>
  <c r="P222" i="6"/>
  <c r="P222" i="8"/>
  <c r="M222" i="6"/>
  <c r="M222" i="8"/>
  <c r="Q219" i="6"/>
  <c r="Q219" i="8"/>
  <c r="P218" i="6"/>
  <c r="P218" i="8"/>
  <c r="M218" i="6"/>
  <c r="M218" i="8"/>
  <c r="Q217" i="6"/>
  <c r="Q217" i="8"/>
  <c r="Q215" i="8"/>
  <c r="Q215" i="6"/>
  <c r="P214" i="6"/>
  <c r="P214" i="8"/>
  <c r="M214" i="6"/>
  <c r="M214" i="8"/>
  <c r="Q211" i="8"/>
  <c r="Q211" i="6"/>
  <c r="P210" i="6"/>
  <c r="P210" i="8"/>
  <c r="M210" i="6"/>
  <c r="M210" i="8"/>
  <c r="Q209" i="6"/>
  <c r="Q209" i="8"/>
  <c r="Q207" i="8"/>
  <c r="Q207" i="6"/>
  <c r="P206" i="6"/>
  <c r="P206" i="8"/>
  <c r="M206" i="6"/>
  <c r="M206" i="8"/>
  <c r="Q203" i="6"/>
  <c r="Q203" i="8"/>
  <c r="P202" i="6"/>
  <c r="P202" i="8"/>
  <c r="M202" i="6"/>
  <c r="M202" i="8"/>
  <c r="Q201" i="8"/>
  <c r="Q201" i="6"/>
  <c r="Q199" i="8"/>
  <c r="Q199" i="6"/>
  <c r="P198" i="6"/>
  <c r="P198" i="8"/>
  <c r="M198" i="6"/>
  <c r="M198" i="8"/>
  <c r="Q195" i="8"/>
  <c r="Q195" i="6"/>
  <c r="P194" i="6"/>
  <c r="P194" i="8"/>
  <c r="M194" i="6"/>
  <c r="M194" i="8"/>
  <c r="Q193" i="6"/>
  <c r="Q193" i="8"/>
  <c r="Q191" i="6"/>
  <c r="Q191" i="8"/>
  <c r="P190" i="6"/>
  <c r="P190" i="8"/>
  <c r="M190" i="6"/>
  <c r="M190" i="8"/>
  <c r="Q187" i="8"/>
  <c r="Q187" i="6"/>
  <c r="P186" i="6"/>
  <c r="P186" i="8"/>
  <c r="M186" i="6"/>
  <c r="M186" i="8"/>
  <c r="Q185" i="6"/>
  <c r="Q185" i="8"/>
  <c r="Q183" i="6"/>
  <c r="Q183" i="8"/>
  <c r="P182" i="6"/>
  <c r="P182" i="8"/>
  <c r="M182" i="6"/>
  <c r="M182" i="8"/>
  <c r="Q179" i="8"/>
  <c r="Q179" i="6"/>
  <c r="P178" i="6"/>
  <c r="P178" i="8"/>
  <c r="M178" i="6"/>
  <c r="M178" i="8"/>
  <c r="Q177" i="6"/>
  <c r="Q177" i="8"/>
  <c r="Q175" i="8"/>
  <c r="Q175" i="6"/>
  <c r="P174" i="8"/>
  <c r="P174" i="6"/>
  <c r="M174" i="6"/>
  <c r="M174" i="8"/>
  <c r="Q171" i="6"/>
  <c r="Q171" i="8"/>
  <c r="P170" i="8"/>
  <c r="P170" i="6"/>
  <c r="M170" i="6"/>
  <c r="M170" i="8"/>
  <c r="Q169" i="8"/>
  <c r="Q169" i="6"/>
  <c r="Q167" i="8"/>
  <c r="Q167" i="6"/>
  <c r="P166" i="8"/>
  <c r="P166" i="6"/>
  <c r="M166" i="6"/>
  <c r="M166" i="8"/>
  <c r="Q163" i="8"/>
  <c r="Q163" i="6"/>
  <c r="P162" i="8"/>
  <c r="P162" i="6"/>
  <c r="M162" i="6"/>
  <c r="M162" i="8"/>
  <c r="Q161" i="6"/>
  <c r="Q161" i="8"/>
  <c r="Q159" i="6"/>
  <c r="Q159" i="8"/>
  <c r="P158" i="8"/>
  <c r="P158" i="6"/>
  <c r="M158" i="6"/>
  <c r="M158" i="8"/>
  <c r="Q155" i="6"/>
  <c r="Q155" i="8"/>
  <c r="P154" i="8"/>
  <c r="P154" i="6"/>
  <c r="M154" i="6"/>
  <c r="M154" i="8"/>
  <c r="Q153" i="6"/>
  <c r="Q153" i="8"/>
  <c r="Q151" i="8"/>
  <c r="Q151" i="6"/>
  <c r="P150" i="6"/>
  <c r="P150" i="8"/>
  <c r="M150" i="6"/>
  <c r="M150" i="8"/>
  <c r="Q147" i="6"/>
  <c r="Q147" i="8"/>
  <c r="P146" i="6"/>
  <c r="P146" i="8"/>
  <c r="M146" i="6"/>
  <c r="M146" i="8"/>
  <c r="Q145" i="6"/>
  <c r="Q145" i="8"/>
  <c r="Q143" i="6"/>
  <c r="Q143" i="8"/>
  <c r="P142" i="6"/>
  <c r="P142" i="8"/>
  <c r="M142" i="8"/>
  <c r="M142" i="6"/>
  <c r="P139" i="6"/>
  <c r="P139" i="8"/>
  <c r="Q138" i="6"/>
  <c r="Q138" i="8"/>
  <c r="M138" i="8"/>
  <c r="M138" i="6"/>
  <c r="P137" i="6"/>
  <c r="P137" i="8"/>
  <c r="P135" i="8"/>
  <c r="P135" i="6"/>
  <c r="Q134" i="6"/>
  <c r="Q134" i="8"/>
  <c r="M134" i="8"/>
  <c r="M134" i="6"/>
  <c r="P131" i="8"/>
  <c r="P131" i="6"/>
  <c r="Q130" i="8"/>
  <c r="Q130" i="6"/>
  <c r="M130" i="8"/>
  <c r="M130" i="6"/>
  <c r="P129" i="6"/>
  <c r="P129" i="8"/>
  <c r="P127" i="6"/>
  <c r="P127" i="8"/>
  <c r="Q126" i="6"/>
  <c r="Q126" i="8"/>
  <c r="M126" i="8"/>
  <c r="M126" i="6"/>
  <c r="P123" i="8"/>
  <c r="P123" i="6"/>
  <c r="Q122" i="6"/>
  <c r="Q122" i="8"/>
  <c r="M122" i="8"/>
  <c r="M122" i="6"/>
  <c r="P121" i="8"/>
  <c r="P121" i="6"/>
  <c r="P119" i="8"/>
  <c r="P119" i="6"/>
  <c r="Q118" i="6"/>
  <c r="Q118" i="8"/>
  <c r="M118" i="8"/>
  <c r="M118" i="6"/>
  <c r="P115" i="8"/>
  <c r="P115" i="6"/>
  <c r="Q114" i="6"/>
  <c r="Q114" i="8"/>
  <c r="M114" i="8"/>
  <c r="M114" i="6"/>
  <c r="P113" i="6"/>
  <c r="P113" i="8"/>
  <c r="Q111" i="8"/>
  <c r="Q111" i="6"/>
  <c r="M111" i="6"/>
  <c r="M111" i="8"/>
  <c r="Q110" i="6"/>
  <c r="Q110" i="8"/>
  <c r="M110" i="8"/>
  <c r="M110" i="6"/>
  <c r="Q107" i="8"/>
  <c r="Q107" i="6"/>
  <c r="M107" i="6"/>
  <c r="M107" i="8"/>
  <c r="Q106" i="6"/>
  <c r="Q106" i="8"/>
  <c r="M106" i="8"/>
  <c r="M106" i="6"/>
  <c r="Q105" i="8"/>
  <c r="Q105" i="6"/>
  <c r="M105" i="6"/>
  <c r="M105" i="8"/>
  <c r="Q103" i="8"/>
  <c r="Q103" i="6"/>
  <c r="M103" i="6"/>
  <c r="M103" i="8"/>
  <c r="Q102" i="6"/>
  <c r="Q102" i="8"/>
  <c r="M102" i="8"/>
  <c r="M102" i="6"/>
  <c r="L367" i="8"/>
  <c r="L363" i="8"/>
  <c r="L359" i="8"/>
  <c r="L355" i="6"/>
  <c r="L355" i="8"/>
  <c r="L343" i="6"/>
  <c r="L343" i="8"/>
  <c r="L335" i="6"/>
  <c r="L335" i="8"/>
  <c r="L331" i="6"/>
  <c r="L331" i="8"/>
  <c r="L319" i="6"/>
  <c r="L319" i="8"/>
  <c r="L303" i="6"/>
  <c r="L303" i="8"/>
  <c r="L299" i="6"/>
  <c r="L299" i="8"/>
  <c r="L295" i="6"/>
  <c r="L295" i="8"/>
  <c r="L291" i="6"/>
  <c r="L291" i="8"/>
  <c r="L287" i="6"/>
  <c r="L287" i="8"/>
  <c r="L283" i="6"/>
  <c r="L283" i="8"/>
  <c r="L279" i="6"/>
  <c r="L279" i="8"/>
  <c r="L275" i="6"/>
  <c r="L275" i="8"/>
  <c r="L271" i="8"/>
  <c r="L271" i="6"/>
  <c r="L267" i="8"/>
  <c r="L267" i="6"/>
  <c r="L263" i="8"/>
  <c r="L263" i="6"/>
  <c r="L259" i="8"/>
  <c r="L259" i="6"/>
  <c r="L255" i="8"/>
  <c r="L255" i="6"/>
  <c r="L251" i="8"/>
  <c r="L251" i="6"/>
  <c r="L247" i="8"/>
  <c r="L247" i="6"/>
  <c r="L243" i="8"/>
  <c r="L243" i="6"/>
  <c r="L239" i="8"/>
  <c r="L239" i="6"/>
  <c r="L235" i="8"/>
  <c r="L235" i="6"/>
  <c r="L231" i="8"/>
  <c r="L231" i="6"/>
  <c r="L227" i="8"/>
  <c r="L227" i="6"/>
  <c r="L223" i="8"/>
  <c r="L223" i="6"/>
  <c r="L219" i="8"/>
  <c r="L219" i="6"/>
  <c r="L215" i="8"/>
  <c r="L215" i="6"/>
  <c r="L211" i="8"/>
  <c r="L211" i="6"/>
  <c r="L207" i="8"/>
  <c r="L207" i="6"/>
  <c r="L203" i="8"/>
  <c r="L203" i="6"/>
  <c r="L199" i="8"/>
  <c r="L199" i="6"/>
  <c r="L195" i="8"/>
  <c r="L195" i="6"/>
  <c r="L191" i="8"/>
  <c r="L191" i="6"/>
  <c r="L187" i="8"/>
  <c r="L187" i="6"/>
  <c r="L183" i="8"/>
  <c r="L183" i="6"/>
  <c r="L179" i="8"/>
  <c r="L179" i="6"/>
  <c r="L175" i="8"/>
  <c r="L175" i="6"/>
  <c r="L171" i="8"/>
  <c r="L171" i="6"/>
  <c r="L167" i="8"/>
  <c r="L167" i="6"/>
  <c r="L163" i="8"/>
  <c r="L163" i="6"/>
  <c r="L159" i="8"/>
  <c r="L159" i="6"/>
  <c r="L155" i="8"/>
  <c r="L155" i="6"/>
  <c r="L151" i="8"/>
  <c r="L151" i="6"/>
  <c r="L147" i="8"/>
  <c r="L147" i="6"/>
  <c r="L143" i="8"/>
  <c r="L143" i="6"/>
  <c r="L139" i="8"/>
  <c r="L139" i="6"/>
  <c r="L135" i="8"/>
  <c r="L135" i="6"/>
  <c r="L131" i="8"/>
  <c r="L131" i="6"/>
  <c r="L127" i="8"/>
  <c r="L127" i="6"/>
  <c r="L123" i="8"/>
  <c r="L123" i="6"/>
  <c r="L119" i="8"/>
  <c r="L119" i="6"/>
  <c r="L115" i="8"/>
  <c r="L115" i="6"/>
  <c r="Q367" i="8"/>
  <c r="M367" i="8"/>
  <c r="M366" i="8"/>
  <c r="Q363" i="8"/>
  <c r="M363" i="8"/>
  <c r="M362" i="8"/>
  <c r="Q361" i="8"/>
  <c r="M361" i="8"/>
  <c r="M360" i="8"/>
  <c r="Q359" i="8"/>
  <c r="M359" i="8"/>
  <c r="M358" i="8"/>
  <c r="Q355" i="8"/>
  <c r="Q355" i="6"/>
  <c r="M355" i="8"/>
  <c r="M355" i="6"/>
  <c r="M354" i="8"/>
  <c r="M354" i="6"/>
  <c r="Q349" i="6"/>
  <c r="Q349" i="8"/>
  <c r="M349" i="8"/>
  <c r="M349" i="6"/>
  <c r="M348" i="8"/>
  <c r="M348" i="6"/>
  <c r="M346" i="8"/>
  <c r="M346" i="6"/>
  <c r="Q345" i="8"/>
  <c r="Q345" i="6"/>
  <c r="M345" i="8"/>
  <c r="M345" i="6"/>
  <c r="Q343" i="6"/>
  <c r="Q343" i="8"/>
  <c r="M343" i="8"/>
  <c r="M343" i="6"/>
  <c r="M342" i="8"/>
  <c r="M342" i="6"/>
  <c r="M338" i="8"/>
  <c r="M338" i="6"/>
  <c r="Q337" i="8"/>
  <c r="Q337" i="6"/>
  <c r="M337" i="8"/>
  <c r="M337" i="6"/>
  <c r="M336" i="8"/>
  <c r="M336" i="6"/>
  <c r="Q335" i="8"/>
  <c r="Q335" i="6"/>
  <c r="M335" i="8"/>
  <c r="M335" i="6"/>
  <c r="M334" i="8"/>
  <c r="M334" i="6"/>
  <c r="M332" i="8"/>
  <c r="M332" i="6"/>
  <c r="Q331" i="8"/>
  <c r="Q331" i="6"/>
  <c r="M331" i="8"/>
  <c r="M331" i="6"/>
  <c r="M330" i="8"/>
  <c r="M330" i="6"/>
  <c r="Q325" i="8"/>
  <c r="Q325" i="6"/>
  <c r="M325" i="8"/>
  <c r="M325" i="6"/>
  <c r="M322" i="8"/>
  <c r="M322" i="6"/>
  <c r="Q321" i="8"/>
  <c r="Q321" i="6"/>
  <c r="M321" i="8"/>
  <c r="M321" i="6"/>
  <c r="M320" i="8"/>
  <c r="M320" i="6"/>
  <c r="Q319" i="6"/>
  <c r="Q319" i="8"/>
  <c r="M319" i="8"/>
  <c r="M319" i="6"/>
  <c r="M314" i="8"/>
  <c r="M314" i="6"/>
  <c r="Q313" i="8"/>
  <c r="Q313" i="6"/>
  <c r="M313" i="8"/>
  <c r="M313" i="6"/>
  <c r="M312" i="8"/>
  <c r="M312" i="6"/>
  <c r="M310" i="8"/>
  <c r="M310" i="6"/>
  <c r="Q309" i="6"/>
  <c r="Q309" i="8"/>
  <c r="M309" i="8"/>
  <c r="M309" i="6"/>
  <c r="M306" i="8"/>
  <c r="M306" i="6"/>
  <c r="Q305" i="6"/>
  <c r="Q305" i="8"/>
  <c r="M305" i="8"/>
  <c r="M305" i="6"/>
  <c r="M304" i="8"/>
  <c r="M304" i="6"/>
  <c r="Q303" i="6"/>
  <c r="Q303" i="8"/>
  <c r="M303" i="8"/>
  <c r="M303" i="6"/>
  <c r="M302" i="8"/>
  <c r="M302" i="6"/>
  <c r="M300" i="8"/>
  <c r="M300" i="6"/>
  <c r="Q299" i="6"/>
  <c r="Q299" i="8"/>
  <c r="M299" i="8"/>
  <c r="M299" i="6"/>
  <c r="M298" i="8"/>
  <c r="M298" i="6"/>
  <c r="Q297" i="8"/>
  <c r="Q297" i="6"/>
  <c r="M297" i="8"/>
  <c r="M297" i="6"/>
  <c r="M296" i="8"/>
  <c r="M296" i="6"/>
  <c r="Q295" i="6"/>
  <c r="Q295" i="8"/>
  <c r="M295" i="8"/>
  <c r="M295" i="6"/>
  <c r="Q292" i="8"/>
  <c r="Q292" i="6"/>
  <c r="P291" i="6"/>
  <c r="P291" i="8"/>
  <c r="M291" i="8"/>
  <c r="M291" i="6"/>
  <c r="Q290" i="6"/>
  <c r="Q290" i="8"/>
  <c r="P289" i="8"/>
  <c r="P289" i="6"/>
  <c r="M289" i="8"/>
  <c r="M289" i="6"/>
  <c r="P287" i="6"/>
  <c r="P287" i="8"/>
  <c r="M287" i="8"/>
  <c r="M287" i="6"/>
  <c r="Q286" i="6"/>
  <c r="Q286" i="8"/>
  <c r="P283" i="6"/>
  <c r="P283" i="8"/>
  <c r="M283" i="8"/>
  <c r="M283" i="6"/>
  <c r="Q282" i="6"/>
  <c r="Q282" i="8"/>
  <c r="P281" i="6"/>
  <c r="P281" i="8"/>
  <c r="M281" i="8"/>
  <c r="M281" i="6"/>
  <c r="P279" i="6"/>
  <c r="P279" i="8"/>
  <c r="M279" i="8"/>
  <c r="M279" i="6"/>
  <c r="Q278" i="6"/>
  <c r="Q278" i="8"/>
  <c r="P275" i="6"/>
  <c r="P275" i="8"/>
  <c r="M275" i="8"/>
  <c r="M275" i="6"/>
  <c r="Q274" i="6"/>
  <c r="Q274" i="8"/>
  <c r="P273" i="6"/>
  <c r="P273" i="8"/>
  <c r="M273" i="8"/>
  <c r="M273" i="6"/>
  <c r="P271" i="8"/>
  <c r="P271" i="6"/>
  <c r="M271" i="6"/>
  <c r="M271" i="8"/>
  <c r="Q270" i="6"/>
  <c r="Q270" i="8"/>
  <c r="P267" i="6"/>
  <c r="P267" i="8"/>
  <c r="M267" i="6"/>
  <c r="M267" i="8"/>
  <c r="Q266" i="8"/>
  <c r="Q266" i="6"/>
  <c r="P265" i="8"/>
  <c r="P265" i="6"/>
  <c r="M265" i="6"/>
  <c r="M265" i="8"/>
  <c r="P263" i="6"/>
  <c r="P263" i="8"/>
  <c r="M263" i="6"/>
  <c r="M263" i="8"/>
  <c r="Q262" i="6"/>
  <c r="Q262" i="8"/>
  <c r="P259" i="6"/>
  <c r="P259" i="8"/>
  <c r="M259" i="6"/>
  <c r="M259" i="8"/>
  <c r="Q258" i="6"/>
  <c r="Q258" i="8"/>
  <c r="P257" i="6"/>
  <c r="P257" i="8"/>
  <c r="M257" i="6"/>
  <c r="M257" i="8"/>
  <c r="P255" i="6"/>
  <c r="P255" i="8"/>
  <c r="M255" i="6"/>
  <c r="M255" i="8"/>
  <c r="Q254" i="6"/>
  <c r="Q254" i="8"/>
  <c r="P251" i="6"/>
  <c r="P251" i="8"/>
  <c r="M251" i="6"/>
  <c r="M251" i="8"/>
  <c r="Q250" i="6"/>
  <c r="Q250" i="8"/>
  <c r="P249" i="6"/>
  <c r="P249" i="8"/>
  <c r="M249" i="6"/>
  <c r="M249" i="8"/>
  <c r="P247" i="8"/>
  <c r="P247" i="6"/>
  <c r="M247" i="6"/>
  <c r="M247" i="8"/>
  <c r="Q246" i="6"/>
  <c r="Q246" i="8"/>
  <c r="P243" i="6"/>
  <c r="P243" i="8"/>
  <c r="M243" i="6"/>
  <c r="M243" i="8"/>
  <c r="Q242" i="6"/>
  <c r="Q242" i="8"/>
  <c r="P241" i="6"/>
  <c r="P241" i="8"/>
  <c r="M241" i="6"/>
  <c r="M241" i="8"/>
  <c r="P239" i="8"/>
  <c r="P239" i="6"/>
  <c r="M239" i="6"/>
  <c r="M239" i="8"/>
  <c r="Q238" i="6"/>
  <c r="Q238" i="8"/>
  <c r="P235" i="8"/>
  <c r="P235" i="6"/>
  <c r="M235" i="6"/>
  <c r="M235" i="8"/>
  <c r="Q234" i="6"/>
  <c r="Q234" i="8"/>
  <c r="P233" i="6"/>
  <c r="P233" i="8"/>
  <c r="M233" i="6"/>
  <c r="M233" i="8"/>
  <c r="P231" i="6"/>
  <c r="P231" i="8"/>
  <c r="M231" i="6"/>
  <c r="M231" i="8"/>
  <c r="Q230" i="6"/>
  <c r="Q230" i="8"/>
  <c r="P227" i="8"/>
  <c r="P227" i="6"/>
  <c r="M227" i="6"/>
  <c r="M227" i="8"/>
  <c r="Q226" i="6"/>
  <c r="Q226" i="8"/>
  <c r="P225" i="6"/>
  <c r="P225" i="8"/>
  <c r="M225" i="6"/>
  <c r="M225" i="8"/>
  <c r="P223" i="8"/>
  <c r="P223" i="6"/>
  <c r="M223" i="6"/>
  <c r="M223" i="8"/>
  <c r="Q222" i="6"/>
  <c r="Q222" i="8"/>
  <c r="P219" i="8"/>
  <c r="P219" i="6"/>
  <c r="M219" i="6"/>
  <c r="M219" i="8"/>
  <c r="Q218" i="8"/>
  <c r="Q218" i="6"/>
  <c r="P217" i="8"/>
  <c r="P217" i="6"/>
  <c r="M217" i="6"/>
  <c r="M217" i="8"/>
  <c r="P215" i="6"/>
  <c r="P215" i="8"/>
  <c r="M215" i="6"/>
  <c r="M215" i="8"/>
  <c r="Q214" i="6"/>
  <c r="Q214" i="8"/>
  <c r="P211" i="8"/>
  <c r="P211" i="6"/>
  <c r="M211" i="6"/>
  <c r="M211" i="8"/>
  <c r="Q210" i="6"/>
  <c r="Q210" i="8"/>
  <c r="P209" i="6"/>
  <c r="P209" i="8"/>
  <c r="M209" i="6"/>
  <c r="M209" i="8"/>
  <c r="P207" i="6"/>
  <c r="P207" i="8"/>
  <c r="M207" i="6"/>
  <c r="M207" i="8"/>
  <c r="Q206" i="6"/>
  <c r="Q206" i="8"/>
  <c r="P203" i="8"/>
  <c r="P203" i="6"/>
  <c r="M203" i="6"/>
  <c r="M203" i="8"/>
  <c r="Q202" i="6"/>
  <c r="Q202" i="8"/>
  <c r="P201" i="6"/>
  <c r="P201" i="8"/>
  <c r="M201" i="6"/>
  <c r="M201" i="8"/>
  <c r="P199" i="8"/>
  <c r="P199" i="6"/>
  <c r="M199" i="6"/>
  <c r="M199" i="8"/>
  <c r="Q198" i="6"/>
  <c r="Q198" i="8"/>
  <c r="P195" i="6"/>
  <c r="P195" i="8"/>
  <c r="M195" i="6"/>
  <c r="M195" i="8"/>
  <c r="Q194" i="6"/>
  <c r="Q194" i="8"/>
  <c r="P193" i="6"/>
  <c r="P193" i="8"/>
  <c r="M193" i="6"/>
  <c r="M193" i="8"/>
  <c r="P191" i="8"/>
  <c r="P191" i="6"/>
  <c r="M191" i="6"/>
  <c r="M191" i="8"/>
  <c r="Q190" i="6"/>
  <c r="Q190" i="8"/>
  <c r="P187" i="6"/>
  <c r="P187" i="8"/>
  <c r="M187" i="6"/>
  <c r="M187" i="8"/>
  <c r="Q186" i="6"/>
  <c r="Q186" i="8"/>
  <c r="P185" i="8"/>
  <c r="P185" i="6"/>
  <c r="M185" i="6"/>
  <c r="M185" i="8"/>
  <c r="P183" i="8"/>
  <c r="P183" i="6"/>
  <c r="M183" i="6"/>
  <c r="M183" i="8"/>
  <c r="Q182" i="6"/>
  <c r="Q182" i="8"/>
  <c r="P179" i="8"/>
  <c r="P179" i="6"/>
  <c r="M179" i="6"/>
  <c r="M179" i="8"/>
  <c r="Q178" i="6"/>
  <c r="Q178" i="8"/>
  <c r="P177" i="6"/>
  <c r="P177" i="8"/>
  <c r="M177" i="6"/>
  <c r="M177" i="8"/>
  <c r="P175" i="8"/>
  <c r="P175" i="6"/>
  <c r="M175" i="6"/>
  <c r="M175" i="8"/>
  <c r="Q174" i="8"/>
  <c r="Q174" i="6"/>
  <c r="P171" i="6"/>
  <c r="P171" i="8"/>
  <c r="M171" i="6"/>
  <c r="M171" i="8"/>
  <c r="Q170" i="8"/>
  <c r="Q170" i="6"/>
  <c r="P169" i="6"/>
  <c r="P169" i="8"/>
  <c r="M169" i="6"/>
  <c r="M169" i="8"/>
  <c r="P167" i="6"/>
  <c r="P167" i="8"/>
  <c r="M167" i="6"/>
  <c r="M167" i="8"/>
  <c r="Q166" i="8"/>
  <c r="Q166" i="6"/>
  <c r="P163" i="8"/>
  <c r="P163" i="6"/>
  <c r="M163" i="6"/>
  <c r="M163" i="8"/>
  <c r="Q162" i="8"/>
  <c r="Q162" i="6"/>
  <c r="P161" i="6"/>
  <c r="P161" i="8"/>
  <c r="M161" i="6"/>
  <c r="M161" i="8"/>
  <c r="P159" i="8"/>
  <c r="P159" i="6"/>
  <c r="M159" i="6"/>
  <c r="M159" i="8"/>
  <c r="Q158" i="8"/>
  <c r="Q158" i="6"/>
  <c r="P155" i="8"/>
  <c r="P155" i="6"/>
  <c r="M155" i="6"/>
  <c r="M155" i="8"/>
  <c r="Q154" i="8"/>
  <c r="Q154" i="6"/>
  <c r="P153" i="8"/>
  <c r="P153" i="6"/>
  <c r="M153" i="6"/>
  <c r="M153" i="8"/>
  <c r="P151" i="8"/>
  <c r="P151" i="6"/>
  <c r="M151" i="6"/>
  <c r="M151" i="8"/>
  <c r="Q150" i="6"/>
  <c r="Q150" i="8"/>
  <c r="P147" i="6"/>
  <c r="P147" i="8"/>
  <c r="M147" i="6"/>
  <c r="M147" i="8"/>
  <c r="Q146" i="6"/>
  <c r="Q146" i="8"/>
  <c r="P145" i="6"/>
  <c r="P145" i="8"/>
  <c r="M145" i="6"/>
  <c r="M145" i="8"/>
  <c r="P143" i="6"/>
  <c r="P143" i="8"/>
  <c r="M143" i="6"/>
  <c r="M143" i="8"/>
  <c r="Q142" i="6"/>
  <c r="Q142" i="8"/>
  <c r="Q139" i="6"/>
  <c r="Q139" i="8"/>
  <c r="M139" i="6"/>
  <c r="M139" i="8"/>
  <c r="P138" i="6"/>
  <c r="P138" i="8"/>
  <c r="Q137" i="8"/>
  <c r="Q137" i="6"/>
  <c r="M137" i="6"/>
  <c r="M137" i="8"/>
  <c r="Q135" i="6"/>
  <c r="Q135" i="8"/>
  <c r="M135" i="6"/>
  <c r="M135" i="8"/>
  <c r="P134" i="6"/>
  <c r="P134" i="8"/>
  <c r="Q131" i="8"/>
  <c r="Q131" i="6"/>
  <c r="M131" i="6"/>
  <c r="M131" i="8"/>
  <c r="P130" i="6"/>
  <c r="P130" i="8"/>
  <c r="Q129" i="6"/>
  <c r="Q129" i="8"/>
  <c r="M129" i="6"/>
  <c r="M129" i="8"/>
  <c r="Q127" i="6"/>
  <c r="Q127" i="8"/>
  <c r="M127" i="6"/>
  <c r="M127" i="8"/>
  <c r="P126" i="8"/>
  <c r="P126" i="6"/>
  <c r="Q123" i="6"/>
  <c r="Q123" i="8"/>
  <c r="M123" i="6"/>
  <c r="M123" i="8"/>
  <c r="P122" i="6"/>
  <c r="P122" i="8"/>
  <c r="Q121" i="6"/>
  <c r="Q121" i="8"/>
  <c r="M121" i="6"/>
  <c r="M121" i="8"/>
  <c r="Q119" i="6"/>
  <c r="Q119" i="8"/>
  <c r="M119" i="6"/>
  <c r="M119" i="8"/>
  <c r="P118" i="6"/>
  <c r="P118" i="8"/>
  <c r="Q115" i="6"/>
  <c r="Q115" i="8"/>
  <c r="M115" i="6"/>
  <c r="M115" i="8"/>
  <c r="P114" i="6"/>
  <c r="P114" i="8"/>
  <c r="Q113" i="6"/>
  <c r="Q113" i="8"/>
  <c r="M113" i="6"/>
  <c r="M113" i="8"/>
  <c r="L111" i="8"/>
  <c r="L111" i="6"/>
  <c r="P111" i="8"/>
  <c r="P111" i="6"/>
  <c r="L110" i="8"/>
  <c r="L110" i="6"/>
  <c r="P110" i="6"/>
  <c r="P110" i="8"/>
  <c r="L107" i="8"/>
  <c r="L107" i="6"/>
  <c r="P107" i="8"/>
  <c r="P107" i="6"/>
  <c r="L106" i="8"/>
  <c r="L106" i="6"/>
  <c r="P106" i="6"/>
  <c r="P106" i="8"/>
  <c r="L105" i="8"/>
  <c r="L105" i="6"/>
  <c r="P105" i="6"/>
  <c r="P105" i="8"/>
  <c r="Q99" i="6"/>
  <c r="Q99" i="8"/>
  <c r="M99" i="6"/>
  <c r="M99" i="8"/>
  <c r="Q98" i="8"/>
  <c r="Q98" i="6"/>
  <c r="M98" i="8"/>
  <c r="M98" i="6"/>
  <c r="Q96" i="6"/>
  <c r="Q96" i="8"/>
  <c r="M96" i="8"/>
  <c r="M96" i="6"/>
  <c r="Q95" i="6"/>
  <c r="Q95" i="8"/>
  <c r="M95" i="6"/>
  <c r="M95" i="8"/>
  <c r="Q94" i="6"/>
  <c r="Q94" i="8"/>
  <c r="M94" i="8"/>
  <c r="M94" i="6"/>
  <c r="Q91" i="6"/>
  <c r="Q91" i="8"/>
  <c r="M91" i="6"/>
  <c r="M91" i="8"/>
  <c r="Q90" i="8"/>
  <c r="Q90" i="6"/>
  <c r="M90" i="8"/>
  <c r="M90" i="6"/>
  <c r="Q88" i="6"/>
  <c r="Q88" i="8"/>
  <c r="M88" i="8"/>
  <c r="M88" i="6"/>
  <c r="Q87" i="6"/>
  <c r="Q87" i="8"/>
  <c r="M87" i="6"/>
  <c r="M87" i="8"/>
  <c r="Q86" i="8"/>
  <c r="Q86" i="6"/>
  <c r="M86" i="8"/>
  <c r="M86" i="6"/>
  <c r="Q83" i="6"/>
  <c r="Q83" i="8"/>
  <c r="M83" i="6"/>
  <c r="M83" i="8"/>
  <c r="Q82" i="8"/>
  <c r="Q82" i="6"/>
  <c r="M82" i="8"/>
  <c r="M82" i="6"/>
  <c r="Q80" i="6"/>
  <c r="Q80" i="8"/>
  <c r="M80" i="8"/>
  <c r="M80" i="6"/>
  <c r="Q79" i="6"/>
  <c r="Q79" i="8"/>
  <c r="M79" i="6"/>
  <c r="M79" i="8"/>
  <c r="Q78" i="8"/>
  <c r="Q78" i="6"/>
  <c r="M78" i="8"/>
  <c r="M78" i="6"/>
  <c r="Q75" i="6"/>
  <c r="Q75" i="8"/>
  <c r="M75" i="6"/>
  <c r="M75" i="8"/>
  <c r="Q74" i="6"/>
  <c r="Q74" i="8"/>
  <c r="M74" i="8"/>
  <c r="M74" i="6"/>
  <c r="Q72" i="8"/>
  <c r="Q72" i="6"/>
  <c r="M72" i="8"/>
  <c r="M72" i="6"/>
  <c r="Q71" i="6"/>
  <c r="Q71" i="8"/>
  <c r="M71" i="6"/>
  <c r="M71" i="8"/>
  <c r="P70" i="6"/>
  <c r="P70" i="8"/>
  <c r="M70" i="8"/>
  <c r="M70" i="6"/>
  <c r="P67" i="6"/>
  <c r="P67" i="8"/>
  <c r="M67" i="6"/>
  <c r="M67" i="8"/>
  <c r="P66" i="8"/>
  <c r="P66" i="6"/>
  <c r="M66" i="8"/>
  <c r="M66" i="6"/>
  <c r="P64" i="6"/>
  <c r="P64" i="8"/>
  <c r="M64" i="6"/>
  <c r="M64" i="8"/>
  <c r="P63" i="8"/>
  <c r="P63" i="6"/>
  <c r="M63" i="6"/>
  <c r="M63" i="8"/>
  <c r="P62" i="8"/>
  <c r="P62" i="6"/>
  <c r="M62" i="6"/>
  <c r="M62" i="8"/>
  <c r="P59" i="6"/>
  <c r="P59" i="8"/>
  <c r="M59" i="6"/>
  <c r="M59" i="8"/>
  <c r="P58" i="8"/>
  <c r="P58" i="6"/>
  <c r="M58" i="8"/>
  <c r="M58" i="6"/>
  <c r="P56" i="6"/>
  <c r="P56" i="8"/>
  <c r="M56" i="8"/>
  <c r="M56" i="6"/>
  <c r="Q55" i="8"/>
  <c r="Q55" i="6"/>
  <c r="M55" i="6"/>
  <c r="M55" i="8"/>
  <c r="Q54" i="6"/>
  <c r="Q54" i="8"/>
  <c r="M54" i="8"/>
  <c r="M54" i="6"/>
  <c r="Q51" i="6"/>
  <c r="Q51" i="8"/>
  <c r="M51" i="6"/>
  <c r="M51" i="8"/>
  <c r="Q50" i="8"/>
  <c r="Q50" i="6"/>
  <c r="M50" i="8"/>
  <c r="M50" i="6"/>
  <c r="L48" i="8"/>
  <c r="L48" i="6"/>
  <c r="M48" i="8"/>
  <c r="M48" i="6"/>
  <c r="Q47" i="6"/>
  <c r="Q47" i="8"/>
  <c r="M47" i="8"/>
  <c r="M47" i="6"/>
  <c r="Q46" i="6"/>
  <c r="Q46" i="8"/>
  <c r="M46" i="8"/>
  <c r="M46" i="6"/>
  <c r="Q43" i="6"/>
  <c r="Q43" i="8"/>
  <c r="M43" i="8"/>
  <c r="M43" i="6"/>
  <c r="Q42" i="8"/>
  <c r="Q42" i="6"/>
  <c r="M42" i="8"/>
  <c r="M42" i="6"/>
  <c r="L40" i="8"/>
  <c r="L40" i="6"/>
  <c r="M40" i="8"/>
  <c r="M40" i="6"/>
  <c r="Q39" i="8"/>
  <c r="Q39" i="6"/>
  <c r="M39" i="8"/>
  <c r="M39" i="6"/>
  <c r="Q38" i="6"/>
  <c r="Q38" i="8"/>
  <c r="M38" i="8"/>
  <c r="M38" i="6"/>
  <c r="Q35" i="6"/>
  <c r="Q35" i="8"/>
  <c r="M35" i="8"/>
  <c r="M35" i="6"/>
  <c r="Q34" i="8"/>
  <c r="Q34" i="6"/>
  <c r="M34" i="8"/>
  <c r="M34" i="6"/>
  <c r="L32" i="8"/>
  <c r="L32" i="6"/>
  <c r="M32" i="8"/>
  <c r="M32" i="6"/>
  <c r="Q31" i="6"/>
  <c r="Q31" i="8"/>
  <c r="M31" i="8"/>
  <c r="M31" i="6"/>
  <c r="Q30" i="6"/>
  <c r="Q30" i="8"/>
  <c r="M30" i="8"/>
  <c r="M30" i="6"/>
  <c r="Q27" i="6"/>
  <c r="Q27" i="8"/>
  <c r="M27" i="8"/>
  <c r="M27" i="6"/>
  <c r="Q26" i="6"/>
  <c r="Q26" i="8"/>
  <c r="M26" i="8"/>
  <c r="M26" i="6"/>
  <c r="L24" i="8"/>
  <c r="L24" i="6"/>
  <c r="M24" i="8"/>
  <c r="M24" i="6"/>
  <c r="Q23" i="8"/>
  <c r="Q23" i="6"/>
  <c r="M23" i="8"/>
  <c r="M23" i="6"/>
  <c r="Q22" i="8"/>
  <c r="Q22" i="6"/>
  <c r="M22" i="8"/>
  <c r="M22" i="6"/>
  <c r="Q19" i="6"/>
  <c r="Q19" i="8"/>
  <c r="M19" i="8"/>
  <c r="M19" i="6"/>
  <c r="Q18" i="8"/>
  <c r="Q18" i="6"/>
  <c r="M18" i="8"/>
  <c r="M18" i="6"/>
  <c r="L16" i="8"/>
  <c r="L16" i="6"/>
  <c r="M16" i="8"/>
  <c r="M16" i="6"/>
  <c r="Q15" i="6"/>
  <c r="Q15" i="8"/>
  <c r="M15" i="8"/>
  <c r="M15" i="6"/>
  <c r="Q14" i="6"/>
  <c r="Q14" i="8"/>
  <c r="M14" i="8"/>
  <c r="M14" i="6"/>
  <c r="Q11" i="6"/>
  <c r="Q11" i="8"/>
  <c r="M11" i="8"/>
  <c r="M11" i="6"/>
  <c r="Q10" i="8"/>
  <c r="Q10" i="6"/>
  <c r="M10" i="8"/>
  <c r="M10" i="6"/>
  <c r="Q8" i="8"/>
  <c r="Q8" i="6"/>
  <c r="L8" i="8"/>
  <c r="L8" i="6"/>
  <c r="M8" i="8"/>
  <c r="M8" i="6"/>
  <c r="Q7" i="6"/>
  <c r="Q7" i="8"/>
  <c r="L7" i="6"/>
  <c r="L7" i="8"/>
  <c r="M7" i="8"/>
  <c r="M7" i="6"/>
  <c r="J345" i="6"/>
  <c r="J345" i="8"/>
  <c r="J274" i="6"/>
  <c r="J274" i="8"/>
  <c r="J258" i="8"/>
  <c r="J258" i="6"/>
  <c r="J234" i="8"/>
  <c r="J234" i="6"/>
  <c r="J226" i="6"/>
  <c r="J226" i="8"/>
  <c r="K170" i="6"/>
  <c r="K170" i="8"/>
  <c r="K162" i="6"/>
  <c r="K162" i="8"/>
  <c r="K154" i="6"/>
  <c r="K154" i="8"/>
  <c r="K146" i="6"/>
  <c r="K146" i="8"/>
  <c r="K138" i="6"/>
  <c r="K138" i="8"/>
  <c r="K130" i="6"/>
  <c r="K130" i="8"/>
  <c r="K122" i="8"/>
  <c r="K122" i="6"/>
  <c r="K114" i="8"/>
  <c r="K114" i="6"/>
  <c r="K106" i="8"/>
  <c r="K106" i="6"/>
  <c r="J99" i="6"/>
  <c r="J99" i="8"/>
  <c r="J91" i="6"/>
  <c r="J91" i="8"/>
  <c r="J83" i="6"/>
  <c r="J83" i="8"/>
  <c r="J75" i="6"/>
  <c r="J75" i="8"/>
  <c r="J67" i="6"/>
  <c r="J67" i="8"/>
  <c r="J59" i="8"/>
  <c r="J59" i="6"/>
  <c r="J51" i="6"/>
  <c r="J51" i="8"/>
  <c r="J43" i="8"/>
  <c r="J43" i="6"/>
  <c r="J35" i="6"/>
  <c r="J35" i="8"/>
  <c r="J27" i="8"/>
  <c r="J27" i="6"/>
  <c r="J19" i="6"/>
  <c r="J19" i="8"/>
  <c r="J11" i="8"/>
  <c r="J11" i="6"/>
  <c r="J360" i="8"/>
  <c r="K16" i="8"/>
  <c r="K16" i="6"/>
  <c r="K32" i="8"/>
  <c r="K32" i="6"/>
  <c r="K48" i="8"/>
  <c r="K48" i="6"/>
  <c r="K64" i="8"/>
  <c r="K64" i="6"/>
  <c r="K80" i="8"/>
  <c r="K80" i="6"/>
  <c r="K96" i="8"/>
  <c r="K96" i="6"/>
  <c r="J113" i="6"/>
  <c r="J113" i="8"/>
  <c r="J129" i="6"/>
  <c r="J129" i="8"/>
  <c r="J145" i="6"/>
  <c r="J145" i="8"/>
  <c r="J161" i="6"/>
  <c r="J161" i="8"/>
  <c r="K334" i="6"/>
  <c r="K334" i="8"/>
  <c r="J359" i="8"/>
  <c r="J349" i="8"/>
  <c r="J349" i="6"/>
  <c r="J343" i="8"/>
  <c r="J343" i="6"/>
  <c r="K325" i="6"/>
  <c r="K325" i="8"/>
  <c r="K319" i="8"/>
  <c r="K319" i="6"/>
  <c r="K303" i="6"/>
  <c r="K303" i="8"/>
  <c r="J297" i="8"/>
  <c r="J297" i="6"/>
  <c r="K310" i="6"/>
  <c r="K310" i="8"/>
  <c r="K342" i="8"/>
  <c r="K342" i="6"/>
  <c r="L103" i="8"/>
  <c r="L103" i="6"/>
  <c r="P103" i="8"/>
  <c r="P103" i="6"/>
  <c r="L102" i="8"/>
  <c r="L102" i="6"/>
  <c r="P102" i="6"/>
  <c r="P102" i="8"/>
  <c r="L99" i="8"/>
  <c r="L99" i="6"/>
  <c r="P99" i="6"/>
  <c r="P99" i="8"/>
  <c r="L98" i="8"/>
  <c r="L98" i="6"/>
  <c r="P98" i="8"/>
  <c r="P98" i="6"/>
  <c r="L96" i="8"/>
  <c r="L96" i="6"/>
  <c r="P96" i="6"/>
  <c r="P96" i="8"/>
  <c r="L95" i="8"/>
  <c r="L95" i="6"/>
  <c r="P95" i="6"/>
  <c r="P95" i="8"/>
  <c r="L94" i="8"/>
  <c r="L94" i="6"/>
  <c r="P94" i="6"/>
  <c r="P94" i="8"/>
  <c r="L91" i="8"/>
  <c r="L91" i="6"/>
  <c r="P91" i="6"/>
  <c r="P91" i="8"/>
  <c r="L90" i="8"/>
  <c r="L90" i="6"/>
  <c r="P90" i="8"/>
  <c r="P90" i="6"/>
  <c r="L88" i="8"/>
  <c r="L88" i="6"/>
  <c r="P88" i="6"/>
  <c r="P88" i="8"/>
  <c r="L87" i="8"/>
  <c r="L87" i="6"/>
  <c r="P87" i="6"/>
  <c r="P87" i="8"/>
  <c r="L86" i="8"/>
  <c r="L86" i="6"/>
  <c r="P86" i="6"/>
  <c r="P86" i="8"/>
  <c r="L83" i="8"/>
  <c r="L83" i="6"/>
  <c r="P83" i="6"/>
  <c r="P83" i="8"/>
  <c r="L82" i="8"/>
  <c r="L82" i="6"/>
  <c r="P82" i="6"/>
  <c r="P82" i="8"/>
  <c r="L80" i="8"/>
  <c r="L80" i="6"/>
  <c r="P80" i="6"/>
  <c r="P80" i="8"/>
  <c r="L79" i="8"/>
  <c r="L79" i="6"/>
  <c r="P79" i="6"/>
  <c r="P79" i="8"/>
  <c r="L78" i="8"/>
  <c r="L78" i="6"/>
  <c r="P78" i="6"/>
  <c r="P78" i="8"/>
  <c r="L75" i="8"/>
  <c r="L75" i="6"/>
  <c r="P75" i="6"/>
  <c r="P75" i="8"/>
  <c r="L74" i="8"/>
  <c r="L74" i="6"/>
  <c r="P74" i="6"/>
  <c r="P74" i="8"/>
  <c r="L72" i="8"/>
  <c r="L72" i="6"/>
  <c r="P72" i="8"/>
  <c r="P72" i="6"/>
  <c r="L71" i="8"/>
  <c r="L71" i="6"/>
  <c r="P71" i="6"/>
  <c r="P71" i="8"/>
  <c r="L70" i="8"/>
  <c r="L70" i="6"/>
  <c r="Q70" i="6"/>
  <c r="Q70" i="8"/>
  <c r="L67" i="8"/>
  <c r="L67" i="6"/>
  <c r="Q67" i="6"/>
  <c r="Q67" i="8"/>
  <c r="L66" i="8"/>
  <c r="L66" i="6"/>
  <c r="Q66" i="8"/>
  <c r="Q66" i="6"/>
  <c r="L64" i="8"/>
  <c r="L64" i="6"/>
  <c r="Q64" i="6"/>
  <c r="Q64" i="8"/>
  <c r="L63" i="8"/>
  <c r="L63" i="6"/>
  <c r="Q63" i="6"/>
  <c r="Q63" i="8"/>
  <c r="L62" i="8"/>
  <c r="L62" i="6"/>
  <c r="Q62" i="8"/>
  <c r="Q62" i="6"/>
  <c r="L59" i="8"/>
  <c r="L59" i="6"/>
  <c r="Q59" i="6"/>
  <c r="Q59" i="8"/>
  <c r="L58" i="8"/>
  <c r="L58" i="6"/>
  <c r="Q58" i="8"/>
  <c r="Q58" i="6"/>
  <c r="L56" i="8"/>
  <c r="L56" i="6"/>
  <c r="Q56" i="6"/>
  <c r="Q56" i="8"/>
  <c r="P55" i="6"/>
  <c r="P55" i="8"/>
  <c r="L55" i="8"/>
  <c r="L55" i="6"/>
  <c r="L54" i="8"/>
  <c r="L54" i="6"/>
  <c r="P54" i="6"/>
  <c r="P54" i="8"/>
  <c r="P51" i="6"/>
  <c r="P51" i="8"/>
  <c r="L51" i="8"/>
  <c r="L51" i="6"/>
  <c r="L50" i="8"/>
  <c r="L50" i="6"/>
  <c r="P50" i="6"/>
  <c r="P50" i="8"/>
  <c r="Q48" i="6"/>
  <c r="Q48" i="8"/>
  <c r="P48" i="6"/>
  <c r="P48" i="8"/>
  <c r="P47" i="8"/>
  <c r="P47" i="6"/>
  <c r="L47" i="8"/>
  <c r="L47" i="6"/>
  <c r="L46" i="8"/>
  <c r="L46" i="6"/>
  <c r="P46" i="8"/>
  <c r="P46" i="6"/>
  <c r="P43" i="6"/>
  <c r="P43" i="8"/>
  <c r="L43" i="8"/>
  <c r="L43" i="6"/>
  <c r="L42" i="8"/>
  <c r="L42" i="6"/>
  <c r="P42" i="8"/>
  <c r="P42" i="6"/>
  <c r="Q40" i="8"/>
  <c r="Q40" i="6"/>
  <c r="P40" i="8"/>
  <c r="P40" i="6"/>
  <c r="P39" i="6"/>
  <c r="P39" i="8"/>
  <c r="L39" i="8"/>
  <c r="L39" i="6"/>
  <c r="L38" i="8"/>
  <c r="L38" i="6"/>
  <c r="P38" i="6"/>
  <c r="P38" i="8"/>
  <c r="P35" i="6"/>
  <c r="P35" i="8"/>
  <c r="L35" i="8"/>
  <c r="L35" i="6"/>
  <c r="L34" i="8"/>
  <c r="L34" i="6"/>
  <c r="P34" i="8"/>
  <c r="P34" i="6"/>
  <c r="Q32" i="6"/>
  <c r="Q32" i="8"/>
  <c r="P32" i="6"/>
  <c r="P32" i="8"/>
  <c r="P31" i="8"/>
  <c r="P31" i="6"/>
  <c r="L31" i="8"/>
  <c r="L31" i="6"/>
  <c r="L30" i="8"/>
  <c r="L30" i="6"/>
  <c r="P30" i="6"/>
  <c r="P30" i="8"/>
  <c r="P27" i="6"/>
  <c r="P27" i="8"/>
  <c r="L27" i="8"/>
  <c r="L27" i="6"/>
  <c r="L26" i="8"/>
  <c r="L26" i="6"/>
  <c r="P26" i="6"/>
  <c r="P26" i="8"/>
  <c r="Q24" i="6"/>
  <c r="Q24" i="8"/>
  <c r="P24" i="6"/>
  <c r="P24" i="8"/>
  <c r="P23" i="6"/>
  <c r="P23" i="8"/>
  <c r="L23" i="8"/>
  <c r="L23" i="6"/>
  <c r="L22" i="8"/>
  <c r="L22" i="6"/>
  <c r="P22" i="6"/>
  <c r="P22" i="8"/>
  <c r="P19" i="6"/>
  <c r="P19" i="8"/>
  <c r="L19" i="8"/>
  <c r="L19" i="6"/>
  <c r="L18" i="8"/>
  <c r="L18" i="6"/>
  <c r="P18" i="6"/>
  <c r="P18" i="8"/>
  <c r="Q16" i="6"/>
  <c r="Q16" i="8"/>
  <c r="P16" i="6"/>
  <c r="P16" i="8"/>
  <c r="P15" i="8"/>
  <c r="P15" i="6"/>
  <c r="L15" i="8"/>
  <c r="L15" i="6"/>
  <c r="L14" i="8"/>
  <c r="L14" i="6"/>
  <c r="P14" i="6"/>
  <c r="P14" i="8"/>
  <c r="P11" i="6"/>
  <c r="P11" i="8"/>
  <c r="L11" i="8"/>
  <c r="L11" i="6"/>
  <c r="L10" i="8"/>
  <c r="L10" i="6"/>
  <c r="P10" i="8"/>
  <c r="P10" i="6"/>
  <c r="K8" i="8"/>
  <c r="K8" i="6"/>
  <c r="J8" i="8"/>
  <c r="J8" i="6"/>
  <c r="P8" i="8"/>
  <c r="P8" i="6"/>
  <c r="K7" i="6"/>
  <c r="K7" i="8"/>
  <c r="J7" i="6"/>
  <c r="J7" i="8"/>
  <c r="P7" i="8"/>
  <c r="P7" i="6"/>
  <c r="K337" i="6"/>
  <c r="K337" i="8"/>
  <c r="J321" i="8"/>
  <c r="J321" i="6"/>
  <c r="K282" i="8"/>
  <c r="K282" i="6"/>
  <c r="K266" i="6"/>
  <c r="K266" i="8"/>
  <c r="K250" i="8"/>
  <c r="K250" i="6"/>
  <c r="K242" i="8"/>
  <c r="K242" i="6"/>
  <c r="K218" i="8"/>
  <c r="K218" i="6"/>
  <c r="K210" i="8"/>
  <c r="K210" i="6"/>
  <c r="K202" i="8"/>
  <c r="K202" i="6"/>
  <c r="K194" i="6"/>
  <c r="K194" i="8"/>
  <c r="K186" i="6"/>
  <c r="K186" i="8"/>
  <c r="K178" i="8"/>
  <c r="K178" i="6"/>
  <c r="J122" i="8"/>
  <c r="J122" i="6"/>
  <c r="J114" i="8"/>
  <c r="J114" i="6"/>
  <c r="J106" i="8"/>
  <c r="J106" i="6"/>
  <c r="K99" i="6"/>
  <c r="K99" i="8"/>
  <c r="K91" i="6"/>
  <c r="K91" i="8"/>
  <c r="K83" i="6"/>
  <c r="K83" i="8"/>
  <c r="K75" i="6"/>
  <c r="K75" i="8"/>
  <c r="K67" i="8"/>
  <c r="K67" i="6"/>
  <c r="K59" i="6"/>
  <c r="K59" i="8"/>
  <c r="K51" i="8"/>
  <c r="K51" i="6"/>
  <c r="K43" i="6"/>
  <c r="K43" i="8"/>
  <c r="K35" i="8"/>
  <c r="K35" i="6"/>
  <c r="K27" i="6"/>
  <c r="K27" i="8"/>
  <c r="K19" i="8"/>
  <c r="K19" i="6"/>
  <c r="K11" i="6"/>
  <c r="K11" i="8"/>
  <c r="K363" i="8"/>
  <c r="K336" i="6"/>
  <c r="K336" i="8"/>
  <c r="K320" i="6"/>
  <c r="K320" i="8"/>
  <c r="K296" i="6"/>
  <c r="K296" i="8"/>
  <c r="J16" i="8"/>
  <c r="J16" i="6"/>
  <c r="J32" i="8"/>
  <c r="J32" i="6"/>
  <c r="J48" i="8"/>
  <c r="J48" i="6"/>
  <c r="J64" i="8"/>
  <c r="J64" i="6"/>
  <c r="J80" i="8"/>
  <c r="J80" i="6"/>
  <c r="J96" i="8"/>
  <c r="J96" i="6"/>
  <c r="K113" i="6"/>
  <c r="K113" i="8"/>
  <c r="K129" i="6"/>
  <c r="K129" i="8"/>
  <c r="K145" i="6"/>
  <c r="K145" i="8"/>
  <c r="K161" i="6"/>
  <c r="K161" i="8"/>
  <c r="K177" i="6"/>
  <c r="K177" i="8"/>
  <c r="K193" i="6"/>
  <c r="K193" i="8"/>
  <c r="K209" i="6"/>
  <c r="K209" i="8"/>
  <c r="K225" i="6"/>
  <c r="K225" i="8"/>
  <c r="K241" i="6"/>
  <c r="K241" i="8"/>
  <c r="K257" i="6"/>
  <c r="K257" i="8"/>
  <c r="K273" i="6"/>
  <c r="K273" i="8"/>
  <c r="K302" i="6"/>
  <c r="K302" i="8"/>
  <c r="K359" i="8"/>
  <c r="K349" i="6"/>
  <c r="K349" i="8"/>
  <c r="K343" i="6"/>
  <c r="K343" i="8"/>
  <c r="J335" i="6"/>
  <c r="J335" i="8"/>
  <c r="K345" i="6"/>
  <c r="K345" i="8"/>
  <c r="J242" i="8"/>
  <c r="J242" i="6"/>
  <c r="J210" i="8"/>
  <c r="J210" i="6"/>
  <c r="J194" i="6"/>
  <c r="J194" i="8"/>
  <c r="J178" i="6"/>
  <c r="J178" i="8"/>
  <c r="J162" i="6"/>
  <c r="J162" i="8"/>
  <c r="J146" i="6"/>
  <c r="J146" i="8"/>
  <c r="J130" i="6"/>
  <c r="J130" i="8"/>
  <c r="J363" i="8"/>
  <c r="J336" i="6"/>
  <c r="J336" i="8"/>
  <c r="K274" i="8"/>
  <c r="K274" i="6"/>
  <c r="K258" i="6"/>
  <c r="K258" i="8"/>
  <c r="K226" i="6"/>
  <c r="K226" i="8"/>
  <c r="K322" i="8"/>
  <c r="K322" i="6"/>
  <c r="J300" i="6"/>
  <c r="J300" i="8"/>
  <c r="K362" i="8"/>
  <c r="K10" i="6"/>
  <c r="K10" i="8"/>
  <c r="K107" i="8"/>
  <c r="K107" i="6"/>
  <c r="K251" i="6"/>
  <c r="K251" i="8"/>
  <c r="K267" i="6"/>
  <c r="K267" i="8"/>
  <c r="K283" i="6"/>
  <c r="K283" i="8"/>
  <c r="K338" i="6"/>
  <c r="K338" i="8"/>
  <c r="K300" i="8"/>
  <c r="K300" i="6"/>
  <c r="J362" i="8"/>
  <c r="J10" i="6"/>
  <c r="J10" i="8"/>
  <c r="J42" i="6"/>
  <c r="J42" i="8"/>
  <c r="K42" i="6"/>
  <c r="K42" i="8"/>
  <c r="J74" i="8"/>
  <c r="J74" i="6"/>
  <c r="K74" i="8"/>
  <c r="K74" i="6"/>
  <c r="J90" i="6"/>
  <c r="J90" i="8"/>
  <c r="K90" i="8"/>
  <c r="K90" i="6"/>
  <c r="J107" i="8"/>
  <c r="J107" i="6"/>
  <c r="J123" i="6"/>
  <c r="J123" i="8"/>
  <c r="K123" i="8"/>
  <c r="K123" i="6"/>
  <c r="J139" i="6"/>
  <c r="J139" i="8"/>
  <c r="K139" i="8"/>
  <c r="K139" i="6"/>
  <c r="J155" i="6"/>
  <c r="J155" i="8"/>
  <c r="K155" i="8"/>
  <c r="K155" i="6"/>
  <c r="J171" i="6"/>
  <c r="J171" i="8"/>
  <c r="K171" i="8"/>
  <c r="K171" i="6"/>
  <c r="K187" i="6"/>
  <c r="K187" i="8"/>
  <c r="J187" i="6"/>
  <c r="J187" i="8"/>
  <c r="K203" i="6"/>
  <c r="K203" i="8"/>
  <c r="J203" i="6"/>
  <c r="J203" i="8"/>
  <c r="K219" i="6"/>
  <c r="K219" i="8"/>
  <c r="J219" i="6"/>
  <c r="J219" i="8"/>
  <c r="K235" i="6"/>
  <c r="K235" i="8"/>
  <c r="J235" i="6"/>
  <c r="J235" i="8"/>
  <c r="J251" i="8"/>
  <c r="J251" i="6"/>
  <c r="J267" i="8"/>
  <c r="J267" i="6"/>
  <c r="J283" i="8"/>
  <c r="J283" i="6"/>
  <c r="J338" i="6"/>
  <c r="J338" i="8"/>
  <c r="J34" i="8"/>
  <c r="J34" i="6"/>
  <c r="K66" i="8"/>
  <c r="K66" i="6"/>
  <c r="J66" i="6"/>
  <c r="J66" i="8"/>
  <c r="K306" i="8"/>
  <c r="K306" i="6"/>
  <c r="J306" i="8"/>
  <c r="J306" i="6"/>
  <c r="K34" i="8"/>
  <c r="K34" i="6"/>
  <c r="N7" i="8"/>
  <c r="M353" i="6"/>
  <c r="M353" i="8"/>
  <c r="P353" i="8"/>
  <c r="P353" i="6"/>
  <c r="J353" i="6"/>
  <c r="J353" i="8"/>
  <c r="L288" i="8"/>
  <c r="L288" i="6"/>
  <c r="M288" i="6"/>
  <c r="M288" i="8"/>
  <c r="K288" i="8"/>
  <c r="K288" i="6"/>
  <c r="L272" i="8"/>
  <c r="L272" i="6"/>
  <c r="M272" i="6"/>
  <c r="M272" i="8"/>
  <c r="K272" i="8"/>
  <c r="K272" i="6"/>
  <c r="L256" i="6"/>
  <c r="L256" i="8"/>
  <c r="M256" i="8"/>
  <c r="M256" i="6"/>
  <c r="K256" i="8"/>
  <c r="K256" i="6"/>
  <c r="L240" i="6"/>
  <c r="L240" i="8"/>
  <c r="M240" i="8"/>
  <c r="M240" i="6"/>
  <c r="L224" i="6"/>
  <c r="L224" i="8"/>
  <c r="M224" i="8"/>
  <c r="M224" i="6"/>
  <c r="L208" i="6"/>
  <c r="L208" i="8"/>
  <c r="M208" i="8"/>
  <c r="M208" i="6"/>
  <c r="L192" i="6"/>
  <c r="L192" i="8"/>
  <c r="M192" i="8"/>
  <c r="M192" i="6"/>
  <c r="L176" i="6"/>
  <c r="L176" i="8"/>
  <c r="M176" i="8"/>
  <c r="M176" i="6"/>
  <c r="K176" i="6"/>
  <c r="K176" i="8"/>
  <c r="L160" i="6"/>
  <c r="L160" i="8"/>
  <c r="M160" i="8"/>
  <c r="M160" i="6"/>
  <c r="K160" i="6"/>
  <c r="K160" i="8"/>
  <c r="L144" i="6"/>
  <c r="L144" i="8"/>
  <c r="M144" i="8"/>
  <c r="M144" i="6"/>
  <c r="K144" i="6"/>
  <c r="K144" i="8"/>
  <c r="L128" i="8"/>
  <c r="L128" i="6"/>
  <c r="M128" i="6"/>
  <c r="M128" i="8"/>
  <c r="K128" i="8"/>
  <c r="K128" i="6"/>
  <c r="L112" i="6"/>
  <c r="L112" i="8"/>
  <c r="M112" i="6"/>
  <c r="M112" i="8"/>
  <c r="K112" i="6"/>
  <c r="K112" i="8"/>
  <c r="Q97" i="8"/>
  <c r="Q97" i="6"/>
  <c r="M97" i="6"/>
  <c r="M97" i="8"/>
  <c r="J97" i="6"/>
  <c r="J97" i="8"/>
  <c r="Q81" i="8"/>
  <c r="Q81" i="6"/>
  <c r="M81" i="6"/>
  <c r="M81" i="8"/>
  <c r="J81" i="6"/>
  <c r="J81" i="8"/>
  <c r="Q65" i="6"/>
  <c r="Q65" i="8"/>
  <c r="M65" i="6"/>
  <c r="M65" i="8"/>
  <c r="J65" i="6"/>
  <c r="J65" i="8"/>
  <c r="Q49" i="8"/>
  <c r="Q49" i="6"/>
  <c r="M49" i="6"/>
  <c r="M49" i="8"/>
  <c r="J49" i="6"/>
  <c r="J49" i="8"/>
  <c r="Q33" i="6"/>
  <c r="Q33" i="8"/>
  <c r="M33" i="8"/>
  <c r="M33" i="6"/>
  <c r="J33" i="6"/>
  <c r="J33" i="8"/>
  <c r="Q17" i="8"/>
  <c r="Q17" i="6"/>
  <c r="M17" i="6"/>
  <c r="M17" i="8"/>
  <c r="J17" i="6"/>
  <c r="J17" i="8"/>
  <c r="L352" i="6"/>
  <c r="L352" i="8"/>
  <c r="P352" i="8"/>
  <c r="P352" i="6"/>
  <c r="J352" i="8"/>
  <c r="J352" i="6"/>
  <c r="P28" i="6"/>
  <c r="P28" i="8"/>
  <c r="M28" i="6"/>
  <c r="M28" i="8"/>
  <c r="K28" i="8"/>
  <c r="K28" i="6"/>
  <c r="Q60" i="6"/>
  <c r="Q60" i="8"/>
  <c r="M60" i="6"/>
  <c r="M60" i="8"/>
  <c r="K60" i="6"/>
  <c r="K60" i="8"/>
  <c r="P92" i="8"/>
  <c r="P92" i="6"/>
  <c r="M92" i="8"/>
  <c r="M92" i="6"/>
  <c r="K92" i="6"/>
  <c r="K92" i="8"/>
  <c r="M125" i="8"/>
  <c r="M125" i="6"/>
  <c r="Q125" i="6"/>
  <c r="Q125" i="8"/>
  <c r="J125" i="6"/>
  <c r="J125" i="8"/>
  <c r="Q284" i="6"/>
  <c r="Q284" i="8"/>
  <c r="P284" i="8"/>
  <c r="P284" i="6"/>
  <c r="J284" i="8"/>
  <c r="J284" i="6"/>
  <c r="K284" i="8"/>
  <c r="K284" i="6"/>
  <c r="Q268" i="6"/>
  <c r="Q268" i="8"/>
  <c r="P268" i="8"/>
  <c r="P268" i="6"/>
  <c r="J268" i="8"/>
  <c r="J268" i="6"/>
  <c r="K268" i="8"/>
  <c r="K268" i="6"/>
  <c r="Q252" i="6"/>
  <c r="Q252" i="8"/>
  <c r="P252" i="8"/>
  <c r="P252" i="6"/>
  <c r="J252" i="8"/>
  <c r="J252" i="6"/>
  <c r="K252" i="8"/>
  <c r="K252" i="6"/>
  <c r="Q236" i="8"/>
  <c r="Q236" i="6"/>
  <c r="P236" i="6"/>
  <c r="P236" i="8"/>
  <c r="K236" i="8"/>
  <c r="K236" i="6"/>
  <c r="Q220" i="8"/>
  <c r="Q220" i="6"/>
  <c r="P220" i="6"/>
  <c r="P220" i="8"/>
  <c r="K220" i="8"/>
  <c r="K220" i="6"/>
  <c r="Q204" i="8"/>
  <c r="Q204" i="6"/>
  <c r="P204" i="6"/>
  <c r="P204" i="8"/>
  <c r="K204" i="8"/>
  <c r="K204" i="6"/>
  <c r="Q188" i="8"/>
  <c r="Q188" i="6"/>
  <c r="P188" i="6"/>
  <c r="P188" i="8"/>
  <c r="K188" i="8"/>
  <c r="K188" i="6"/>
  <c r="Q353" i="8"/>
  <c r="Q353" i="6"/>
  <c r="L353" i="6"/>
  <c r="L353" i="8"/>
  <c r="K353" i="6"/>
  <c r="K353" i="8"/>
  <c r="Q288" i="6"/>
  <c r="Q288" i="8"/>
  <c r="P288" i="8"/>
  <c r="P288" i="6"/>
  <c r="J288" i="8"/>
  <c r="J288" i="6"/>
  <c r="Q272" i="6"/>
  <c r="Q272" i="8"/>
  <c r="P272" i="8"/>
  <c r="P272" i="6"/>
  <c r="J272" i="8"/>
  <c r="J272" i="6"/>
  <c r="Q256" i="6"/>
  <c r="Q256" i="8"/>
  <c r="P256" i="8"/>
  <c r="P256" i="6"/>
  <c r="J256" i="8"/>
  <c r="J256" i="6"/>
  <c r="Q240" i="6"/>
  <c r="Q240" i="8"/>
  <c r="P240" i="6"/>
  <c r="P240" i="8"/>
  <c r="J240" i="8"/>
  <c r="J240" i="6"/>
  <c r="K240" i="8"/>
  <c r="K240" i="6"/>
  <c r="Q224" i="6"/>
  <c r="Q224" i="8"/>
  <c r="P224" i="6"/>
  <c r="P224" i="8"/>
  <c r="J224" i="8"/>
  <c r="J224" i="6"/>
  <c r="K224" i="8"/>
  <c r="K224" i="6"/>
  <c r="Q208" i="6"/>
  <c r="Q208" i="8"/>
  <c r="P208" i="6"/>
  <c r="P208" i="8"/>
  <c r="J208" i="8"/>
  <c r="J208" i="6"/>
  <c r="K208" i="8"/>
  <c r="K208" i="6"/>
  <c r="Q192" i="6"/>
  <c r="Q192" i="8"/>
  <c r="P192" i="6"/>
  <c r="P192" i="8"/>
  <c r="J192" i="8"/>
  <c r="J192" i="6"/>
  <c r="K192" i="8"/>
  <c r="K192" i="6"/>
  <c r="Q176" i="6"/>
  <c r="Q176" i="8"/>
  <c r="P176" i="6"/>
  <c r="P176" i="8"/>
  <c r="J176" i="6"/>
  <c r="J176" i="8"/>
  <c r="Q160" i="6"/>
  <c r="Q160" i="8"/>
  <c r="P160" i="6"/>
  <c r="P160" i="8"/>
  <c r="J160" i="6"/>
  <c r="J160" i="8"/>
  <c r="Q144" i="8"/>
  <c r="Q144" i="6"/>
  <c r="P144" i="8"/>
  <c r="P144" i="6"/>
  <c r="J144" i="6"/>
  <c r="J144" i="8"/>
  <c r="P128" i="8"/>
  <c r="P128" i="6"/>
  <c r="Q128" i="8"/>
  <c r="Q128" i="6"/>
  <c r="J128" i="6"/>
  <c r="J128" i="8"/>
  <c r="P112" i="8"/>
  <c r="P112" i="6"/>
  <c r="Q112" i="6"/>
  <c r="Q112" i="8"/>
  <c r="J112" i="6"/>
  <c r="J112" i="8"/>
  <c r="L97" i="6"/>
  <c r="L97" i="8"/>
  <c r="P97" i="6"/>
  <c r="P97" i="8"/>
  <c r="K97" i="6"/>
  <c r="K97" i="8"/>
  <c r="L81" i="6"/>
  <c r="L81" i="8"/>
  <c r="P81" i="6"/>
  <c r="P81" i="8"/>
  <c r="K81" i="6"/>
  <c r="K81" i="8"/>
  <c r="L65" i="8"/>
  <c r="L65" i="6"/>
  <c r="P65" i="6"/>
  <c r="P65" i="8"/>
  <c r="K65" i="6"/>
  <c r="K65" i="8"/>
  <c r="L49" i="6"/>
  <c r="L49" i="8"/>
  <c r="P49" i="8"/>
  <c r="P49" i="6"/>
  <c r="K49" i="6"/>
  <c r="K49" i="8"/>
  <c r="L33" i="8"/>
  <c r="L33" i="6"/>
  <c r="P33" i="6"/>
  <c r="P33" i="8"/>
  <c r="K33" i="6"/>
  <c r="K33" i="8"/>
  <c r="L17" i="6"/>
  <c r="L17" i="8"/>
  <c r="P17" i="8"/>
  <c r="P17" i="6"/>
  <c r="K17" i="6"/>
  <c r="K17" i="8"/>
  <c r="M352" i="6"/>
  <c r="M352" i="8"/>
  <c r="Q352" i="8"/>
  <c r="Q352" i="6"/>
  <c r="K352" i="6"/>
  <c r="K352" i="8"/>
  <c r="Q28" i="6"/>
  <c r="Q28" i="8"/>
  <c r="L28" i="8"/>
  <c r="L28" i="6"/>
  <c r="J28" i="6"/>
  <c r="J28" i="8"/>
  <c r="L60" i="8"/>
  <c r="L60" i="6"/>
  <c r="P60" i="8"/>
  <c r="P60" i="6"/>
  <c r="J60" i="6"/>
  <c r="J60" i="8"/>
  <c r="L92" i="6"/>
  <c r="L92" i="8"/>
  <c r="Q92" i="8"/>
  <c r="Q92" i="6"/>
  <c r="J92" i="8"/>
  <c r="J92" i="6"/>
  <c r="P125" i="8"/>
  <c r="P125" i="6"/>
  <c r="L125" i="8"/>
  <c r="L125" i="6"/>
  <c r="K125" i="6"/>
  <c r="K125" i="8"/>
  <c r="P157" i="6"/>
  <c r="P157" i="8"/>
  <c r="L157" i="8"/>
  <c r="L157" i="6"/>
  <c r="K157" i="6"/>
  <c r="K157" i="8"/>
  <c r="P189" i="8"/>
  <c r="P189" i="6"/>
  <c r="L189" i="8"/>
  <c r="L189" i="6"/>
  <c r="K189" i="6"/>
  <c r="K189" i="8"/>
  <c r="P221" i="8"/>
  <c r="P221" i="6"/>
  <c r="L221" i="8"/>
  <c r="L221" i="6"/>
  <c r="K221" i="6"/>
  <c r="K221" i="8"/>
  <c r="P253" i="8"/>
  <c r="P253" i="6"/>
  <c r="L253" i="8"/>
  <c r="L253" i="6"/>
  <c r="K253" i="6"/>
  <c r="K253" i="8"/>
  <c r="P285" i="8"/>
  <c r="P285" i="6"/>
  <c r="L285" i="8"/>
  <c r="L285" i="6"/>
  <c r="K285" i="6"/>
  <c r="K285" i="8"/>
  <c r="L318" i="6"/>
  <c r="L318" i="8"/>
  <c r="Q318" i="6"/>
  <c r="Q318" i="8"/>
  <c r="K318" i="6"/>
  <c r="K318" i="8"/>
  <c r="M157" i="8"/>
  <c r="M157" i="6"/>
  <c r="Q157" i="8"/>
  <c r="Q157" i="6"/>
  <c r="J157" i="6"/>
  <c r="J157" i="8"/>
  <c r="M189" i="8"/>
  <c r="M189" i="6"/>
  <c r="Q189" i="8"/>
  <c r="Q189" i="6"/>
  <c r="J189" i="6"/>
  <c r="J189" i="8"/>
  <c r="M221" i="8"/>
  <c r="M221" i="6"/>
  <c r="Q221" i="8"/>
  <c r="Q221" i="6"/>
  <c r="J221" i="6"/>
  <c r="J221" i="8"/>
  <c r="M253" i="8"/>
  <c r="M253" i="6"/>
  <c r="Q253" i="8"/>
  <c r="Q253" i="6"/>
  <c r="J253" i="6"/>
  <c r="J253" i="8"/>
  <c r="M285" i="6"/>
  <c r="M285" i="8"/>
  <c r="Q285" i="8"/>
  <c r="Q285" i="6"/>
  <c r="J285" i="6"/>
  <c r="J285" i="8"/>
  <c r="M318" i="6"/>
  <c r="M318" i="8"/>
  <c r="P318" i="8"/>
  <c r="P318" i="6"/>
  <c r="J318" i="6"/>
  <c r="J318" i="8"/>
  <c r="L284" i="6"/>
  <c r="L284" i="8"/>
  <c r="M284" i="6"/>
  <c r="M284" i="8"/>
  <c r="L268" i="8"/>
  <c r="L268" i="6"/>
  <c r="M268" i="8"/>
  <c r="M268" i="6"/>
  <c r="L252" i="8"/>
  <c r="L252" i="6"/>
  <c r="M252" i="8"/>
  <c r="M252" i="6"/>
  <c r="L236" i="8"/>
  <c r="L236" i="6"/>
  <c r="M236" i="8"/>
  <c r="M236" i="6"/>
  <c r="J236" i="8"/>
  <c r="J236" i="6"/>
  <c r="L220" i="8"/>
  <c r="L220" i="6"/>
  <c r="M220" i="8"/>
  <c r="M220" i="6"/>
  <c r="J220" i="8"/>
  <c r="J220" i="6"/>
  <c r="L204" i="8"/>
  <c r="L204" i="6"/>
  <c r="M204" i="8"/>
  <c r="M204" i="6"/>
  <c r="J204" i="8"/>
  <c r="J204" i="6"/>
  <c r="L188" i="8"/>
  <c r="L188" i="6"/>
  <c r="M188" i="8"/>
  <c r="M188" i="6"/>
  <c r="J188" i="8"/>
  <c r="J188" i="6"/>
  <c r="L172" i="8"/>
  <c r="L172" i="6"/>
  <c r="M172" i="8"/>
  <c r="M172" i="6"/>
  <c r="K172" i="6"/>
  <c r="K172" i="8"/>
  <c r="L156" i="8"/>
  <c r="L156" i="6"/>
  <c r="M156" i="8"/>
  <c r="M156" i="6"/>
  <c r="K156" i="8"/>
  <c r="K156" i="6"/>
  <c r="L140" i="8"/>
  <c r="L140" i="6"/>
  <c r="M140" i="6"/>
  <c r="M140" i="8"/>
  <c r="K140" i="8"/>
  <c r="K140" i="6"/>
  <c r="L124" i="8"/>
  <c r="L124" i="6"/>
  <c r="M124" i="6"/>
  <c r="M124" i="8"/>
  <c r="K124" i="8"/>
  <c r="K124" i="6"/>
  <c r="P108" i="6"/>
  <c r="P108" i="8"/>
  <c r="M108" i="6"/>
  <c r="M108" i="8"/>
  <c r="K108" i="6"/>
  <c r="K108" i="8"/>
  <c r="Q93" i="6"/>
  <c r="Q93" i="8"/>
  <c r="M93" i="6"/>
  <c r="M93" i="8"/>
  <c r="Q77" i="6"/>
  <c r="Q77" i="8"/>
  <c r="M77" i="6"/>
  <c r="M77" i="8"/>
  <c r="Q61" i="8"/>
  <c r="Q61" i="6"/>
  <c r="M61" i="6"/>
  <c r="M61" i="8"/>
  <c r="Q45" i="6"/>
  <c r="Q45" i="8"/>
  <c r="M45" i="6"/>
  <c r="M45" i="8"/>
  <c r="Q29" i="6"/>
  <c r="Q29" i="8"/>
  <c r="M29" i="8"/>
  <c r="M29" i="6"/>
  <c r="Q13" i="8"/>
  <c r="Q13" i="6"/>
  <c r="M13" i="6"/>
  <c r="M13" i="8"/>
  <c r="L340" i="8"/>
  <c r="L340" i="6"/>
  <c r="P340" i="8"/>
  <c r="P340" i="6"/>
  <c r="J340" i="6"/>
  <c r="J340" i="8"/>
  <c r="L308" i="8"/>
  <c r="L308" i="6"/>
  <c r="P308" i="8"/>
  <c r="P308" i="6"/>
  <c r="P20" i="6"/>
  <c r="P20" i="8"/>
  <c r="M20" i="6"/>
  <c r="M20" i="8"/>
  <c r="K20" i="8"/>
  <c r="K20" i="6"/>
  <c r="P52" i="6"/>
  <c r="P52" i="8"/>
  <c r="M52" i="6"/>
  <c r="M52" i="8"/>
  <c r="K52" i="8"/>
  <c r="K52" i="6"/>
  <c r="P84" i="8"/>
  <c r="P84" i="6"/>
  <c r="M84" i="8"/>
  <c r="M84" i="6"/>
  <c r="K84" i="6"/>
  <c r="K84" i="8"/>
  <c r="M117" i="8"/>
  <c r="M117" i="6"/>
  <c r="Q117" i="6"/>
  <c r="Q117" i="8"/>
  <c r="M149" i="8"/>
  <c r="M149" i="6"/>
  <c r="Q149" i="8"/>
  <c r="Q149" i="6"/>
  <c r="M181" i="8"/>
  <c r="M181" i="6"/>
  <c r="Q181" i="8"/>
  <c r="Q181" i="6"/>
  <c r="M213" i="8"/>
  <c r="M213" i="6"/>
  <c r="Q213" i="8"/>
  <c r="Q213" i="6"/>
  <c r="M245" i="8"/>
  <c r="M245" i="6"/>
  <c r="Q245" i="8"/>
  <c r="Q245" i="6"/>
  <c r="M277" i="6"/>
  <c r="M277" i="8"/>
  <c r="Q277" i="8"/>
  <c r="Q277" i="6"/>
  <c r="M329" i="6"/>
  <c r="M329" i="8"/>
  <c r="P329" i="6"/>
  <c r="P329" i="8"/>
  <c r="J329" i="6"/>
  <c r="J329" i="8"/>
  <c r="L280" i="8"/>
  <c r="L280" i="6"/>
  <c r="M280" i="6"/>
  <c r="M280" i="8"/>
  <c r="J280" i="8"/>
  <c r="J280" i="6"/>
  <c r="L264" i="6"/>
  <c r="L264" i="8"/>
  <c r="M264" i="8"/>
  <c r="M264" i="6"/>
  <c r="J264" i="8"/>
  <c r="J264" i="6"/>
  <c r="L248" i="6"/>
  <c r="L248" i="8"/>
  <c r="M248" i="8"/>
  <c r="M248" i="6"/>
  <c r="J248" i="8"/>
  <c r="J248" i="6"/>
  <c r="L232" i="6"/>
  <c r="L232" i="8"/>
  <c r="M232" i="8"/>
  <c r="M232" i="6"/>
  <c r="L216" i="6"/>
  <c r="L216" i="8"/>
  <c r="M216" i="8"/>
  <c r="M216" i="6"/>
  <c r="L200" i="6"/>
  <c r="L200" i="8"/>
  <c r="M200" i="8"/>
  <c r="M200" i="6"/>
  <c r="L184" i="6"/>
  <c r="L184" i="8"/>
  <c r="M184" i="8"/>
  <c r="M184" i="6"/>
  <c r="L168" i="6"/>
  <c r="L168" i="8"/>
  <c r="M168" i="8"/>
  <c r="M168" i="6"/>
  <c r="K168" i="6"/>
  <c r="K168" i="8"/>
  <c r="L152" i="6"/>
  <c r="L152" i="8"/>
  <c r="M152" i="8"/>
  <c r="M152" i="6"/>
  <c r="K152" i="6"/>
  <c r="K152" i="8"/>
  <c r="L136" i="6"/>
  <c r="L136" i="8"/>
  <c r="M136" i="6"/>
  <c r="M136" i="8"/>
  <c r="K136" i="8"/>
  <c r="K136" i="6"/>
  <c r="L120" i="6"/>
  <c r="L120" i="8"/>
  <c r="M120" i="6"/>
  <c r="M120" i="8"/>
  <c r="K120" i="6"/>
  <c r="K120" i="8"/>
  <c r="P104" i="6"/>
  <c r="P104" i="8"/>
  <c r="M104" i="6"/>
  <c r="M104" i="8"/>
  <c r="Q89" i="8"/>
  <c r="Q89" i="6"/>
  <c r="M89" i="6"/>
  <c r="M89" i="8"/>
  <c r="J89" i="6"/>
  <c r="J89" i="8"/>
  <c r="Q73" i="8"/>
  <c r="Q73" i="6"/>
  <c r="M73" i="6"/>
  <c r="M73" i="8"/>
  <c r="J73" i="6"/>
  <c r="J73" i="8"/>
  <c r="Q57" i="6"/>
  <c r="Q57" i="8"/>
  <c r="M57" i="6"/>
  <c r="M57" i="8"/>
  <c r="J57" i="6"/>
  <c r="J57" i="8"/>
  <c r="Q41" i="6"/>
  <c r="Q41" i="8"/>
  <c r="M41" i="8"/>
  <c r="M41" i="6"/>
  <c r="J41" i="6"/>
  <c r="J41" i="8"/>
  <c r="Q25" i="6"/>
  <c r="Q25" i="8"/>
  <c r="M25" i="6"/>
  <c r="M25" i="8"/>
  <c r="J25" i="6"/>
  <c r="J25" i="8"/>
  <c r="Q371" i="5"/>
  <c r="Q370" i="5"/>
  <c r="Q372" i="5"/>
  <c r="Q9" i="6"/>
  <c r="Q373" i="5"/>
  <c r="Q369" i="5"/>
  <c r="Q374" i="5"/>
  <c r="Q9" i="8"/>
  <c r="M9" i="8"/>
  <c r="M371" i="5"/>
  <c r="M369" i="5"/>
  <c r="M372" i="5"/>
  <c r="M9" i="6"/>
  <c r="M374" i="5"/>
  <c r="M373" i="5"/>
  <c r="M370" i="5"/>
  <c r="K9" i="6"/>
  <c r="K9" i="8"/>
  <c r="K372" i="5"/>
  <c r="K371" i="5"/>
  <c r="K374" i="5"/>
  <c r="K373" i="5"/>
  <c r="K369" i="5"/>
  <c r="K370" i="5"/>
  <c r="L294" i="8"/>
  <c r="L294" i="6"/>
  <c r="Q294" i="8"/>
  <c r="Q294" i="6"/>
  <c r="J294" i="6"/>
  <c r="J294" i="8"/>
  <c r="L326" i="8"/>
  <c r="L326" i="6"/>
  <c r="Q326" i="6"/>
  <c r="Q326" i="8"/>
  <c r="K326" i="6"/>
  <c r="K326" i="8"/>
  <c r="Q341" i="6"/>
  <c r="Q341" i="8"/>
  <c r="L341" i="6"/>
  <c r="L341" i="8"/>
  <c r="J341" i="8"/>
  <c r="J341" i="6"/>
  <c r="Q333" i="6"/>
  <c r="Q333" i="8"/>
  <c r="P333" i="8"/>
  <c r="P333" i="6"/>
  <c r="K333" i="6"/>
  <c r="K333" i="8"/>
  <c r="Q293" i="6"/>
  <c r="Q293" i="8"/>
  <c r="L293" i="6"/>
  <c r="L293" i="8"/>
  <c r="J293" i="8"/>
  <c r="J293" i="6"/>
  <c r="L347" i="8"/>
  <c r="L347" i="6"/>
  <c r="M347" i="6"/>
  <c r="M347" i="8"/>
  <c r="J347" i="6"/>
  <c r="J347" i="8"/>
  <c r="L327" i="8"/>
  <c r="L327" i="6"/>
  <c r="M327" i="6"/>
  <c r="M327" i="8"/>
  <c r="J327" i="6"/>
  <c r="J327" i="8"/>
  <c r="K327" i="8"/>
  <c r="K327" i="6"/>
  <c r="Q317" i="8"/>
  <c r="Q317" i="6"/>
  <c r="L317" i="8"/>
  <c r="L317" i="6"/>
  <c r="J317" i="8"/>
  <c r="J317" i="6"/>
  <c r="L311" i="6"/>
  <c r="L311" i="8"/>
  <c r="M311" i="6"/>
  <c r="M311" i="8"/>
  <c r="K311" i="8"/>
  <c r="K311" i="6"/>
  <c r="M316" i="6"/>
  <c r="M316" i="8"/>
  <c r="Q316" i="8"/>
  <c r="Q316" i="6"/>
  <c r="J316" i="6"/>
  <c r="J316" i="8"/>
  <c r="Q357" i="6"/>
  <c r="Q357" i="8"/>
  <c r="L357" i="8"/>
  <c r="L357" i="6"/>
  <c r="K357" i="6"/>
  <c r="K357" i="8"/>
  <c r="L339" i="6"/>
  <c r="L339" i="8"/>
  <c r="M339" i="6"/>
  <c r="M339" i="8"/>
  <c r="K339" i="6"/>
  <c r="K339" i="8"/>
  <c r="Q301" i="6"/>
  <c r="Q301" i="8"/>
  <c r="L301" i="8"/>
  <c r="L301" i="6"/>
  <c r="K301" i="6"/>
  <c r="K301" i="8"/>
  <c r="M356" i="6"/>
  <c r="M356" i="8"/>
  <c r="Q356" i="6"/>
  <c r="Q356" i="8"/>
  <c r="K356" i="8"/>
  <c r="K356" i="6"/>
  <c r="Q351" i="6"/>
  <c r="Q351" i="8"/>
  <c r="P351" i="8"/>
  <c r="P351" i="6"/>
  <c r="Q323" i="8"/>
  <c r="Q323" i="6"/>
  <c r="P323" i="6"/>
  <c r="P323" i="8"/>
  <c r="Q315" i="8"/>
  <c r="Q315" i="6"/>
  <c r="P315" i="6"/>
  <c r="P315" i="8"/>
  <c r="K315" i="6"/>
  <c r="K315" i="8"/>
  <c r="Q307" i="6"/>
  <c r="Q307" i="8"/>
  <c r="P307" i="8"/>
  <c r="P307" i="6"/>
  <c r="K307" i="6"/>
  <c r="K307" i="8"/>
  <c r="L328" i="8"/>
  <c r="L328" i="6"/>
  <c r="P328" i="6"/>
  <c r="P328" i="8"/>
  <c r="P12" i="8"/>
  <c r="P12" i="6"/>
  <c r="M12" i="8"/>
  <c r="M12" i="6"/>
  <c r="K12" i="8"/>
  <c r="K12" i="6"/>
  <c r="P44" i="6"/>
  <c r="P44" i="8"/>
  <c r="M44" i="8"/>
  <c r="M44" i="6"/>
  <c r="K44" i="8"/>
  <c r="K44" i="6"/>
  <c r="P76" i="8"/>
  <c r="P76" i="6"/>
  <c r="M76" i="8"/>
  <c r="M76" i="6"/>
  <c r="K76" i="6"/>
  <c r="K76" i="8"/>
  <c r="Q109" i="8"/>
  <c r="Q109" i="6"/>
  <c r="M109" i="8"/>
  <c r="M109" i="6"/>
  <c r="J109" i="6"/>
  <c r="J109" i="8"/>
  <c r="M141" i="8"/>
  <c r="M141" i="6"/>
  <c r="Q141" i="8"/>
  <c r="Q141" i="6"/>
  <c r="J141" i="6"/>
  <c r="J141" i="8"/>
  <c r="M173" i="8"/>
  <c r="M173" i="6"/>
  <c r="Q173" i="8"/>
  <c r="Q173" i="6"/>
  <c r="J173" i="6"/>
  <c r="J173" i="8"/>
  <c r="M205" i="8"/>
  <c r="M205" i="6"/>
  <c r="Q205" i="8"/>
  <c r="Q205" i="6"/>
  <c r="J205" i="6"/>
  <c r="J205" i="8"/>
  <c r="M237" i="8"/>
  <c r="M237" i="6"/>
  <c r="Q237" i="8"/>
  <c r="Q237" i="6"/>
  <c r="J237" i="6"/>
  <c r="J237" i="8"/>
  <c r="M269" i="8"/>
  <c r="M269" i="6"/>
  <c r="Q269" i="8"/>
  <c r="Q269" i="6"/>
  <c r="J269" i="6"/>
  <c r="J269" i="8"/>
  <c r="L276" i="6"/>
  <c r="L276" i="8"/>
  <c r="M276" i="6"/>
  <c r="M276" i="8"/>
  <c r="J276" i="8"/>
  <c r="J276" i="6"/>
  <c r="L260" i="8"/>
  <c r="L260" i="6"/>
  <c r="M260" i="8"/>
  <c r="M260" i="6"/>
  <c r="J260" i="8"/>
  <c r="J260" i="6"/>
  <c r="L244" i="8"/>
  <c r="L244" i="6"/>
  <c r="M244" i="8"/>
  <c r="M244" i="6"/>
  <c r="J244" i="8"/>
  <c r="J244" i="6"/>
  <c r="L228" i="8"/>
  <c r="L228" i="6"/>
  <c r="M228" i="8"/>
  <c r="M228" i="6"/>
  <c r="J228" i="8"/>
  <c r="J228" i="6"/>
  <c r="L212" i="8"/>
  <c r="L212" i="6"/>
  <c r="M212" i="8"/>
  <c r="M212" i="6"/>
  <c r="J212" i="8"/>
  <c r="J212" i="6"/>
  <c r="L196" i="8"/>
  <c r="L196" i="6"/>
  <c r="M196" i="8"/>
  <c r="M196" i="6"/>
  <c r="J196" i="8"/>
  <c r="J196" i="6"/>
  <c r="L180" i="8"/>
  <c r="L180" i="6"/>
  <c r="M180" i="8"/>
  <c r="M180" i="6"/>
  <c r="J180" i="8"/>
  <c r="J180" i="6"/>
  <c r="L164" i="8"/>
  <c r="L164" i="6"/>
  <c r="M164" i="8"/>
  <c r="M164" i="6"/>
  <c r="K164" i="8"/>
  <c r="K164" i="6"/>
  <c r="L148" i="8"/>
  <c r="L148" i="6"/>
  <c r="M148" i="8"/>
  <c r="M148" i="6"/>
  <c r="K148" i="8"/>
  <c r="K148" i="6"/>
  <c r="L132" i="6"/>
  <c r="L132" i="8"/>
  <c r="M132" i="6"/>
  <c r="M132" i="8"/>
  <c r="K132" i="6"/>
  <c r="K132" i="8"/>
  <c r="L116" i="8"/>
  <c r="L116" i="6"/>
  <c r="M116" i="6"/>
  <c r="M116" i="8"/>
  <c r="J116" i="8"/>
  <c r="J116" i="6"/>
  <c r="Q101" i="8"/>
  <c r="Q101" i="6"/>
  <c r="M101" i="6"/>
  <c r="M101" i="8"/>
  <c r="Q85" i="6"/>
  <c r="Q85" i="8"/>
  <c r="M85" i="6"/>
  <c r="M85" i="8"/>
  <c r="Q69" i="8"/>
  <c r="Q69" i="6"/>
  <c r="M69" i="6"/>
  <c r="M69" i="8"/>
  <c r="Q53" i="6"/>
  <c r="Q53" i="8"/>
  <c r="M53" i="6"/>
  <c r="M53" i="8"/>
  <c r="M344" i="6"/>
  <c r="M344" i="8"/>
  <c r="Q344" i="6"/>
  <c r="Q344" i="8"/>
  <c r="J344" i="8"/>
  <c r="J344" i="6"/>
  <c r="K344" i="6"/>
  <c r="K344" i="8"/>
  <c r="M324" i="6"/>
  <c r="M324" i="8"/>
  <c r="Q324" i="6"/>
  <c r="Q324" i="8"/>
  <c r="K324" i="8"/>
  <c r="K324" i="6"/>
  <c r="L37" i="8"/>
  <c r="L37" i="6"/>
  <c r="P37" i="8"/>
  <c r="P37" i="6"/>
  <c r="J37" i="6"/>
  <c r="J37" i="8"/>
  <c r="K37" i="6"/>
  <c r="K37" i="8"/>
  <c r="L21" i="6"/>
  <c r="L21" i="8"/>
  <c r="P21" i="6"/>
  <c r="P21" i="8"/>
  <c r="J21" i="6"/>
  <c r="J21" i="8"/>
  <c r="K21" i="6"/>
  <c r="K21" i="8"/>
  <c r="Q365" i="8"/>
  <c r="L365" i="8"/>
  <c r="J365" i="8"/>
  <c r="K365" i="8"/>
  <c r="M364" i="8"/>
  <c r="Q364" i="8"/>
  <c r="J364" i="8"/>
  <c r="K364" i="8"/>
  <c r="Q36" i="6"/>
  <c r="Q36" i="8"/>
  <c r="L36" i="6"/>
  <c r="L36" i="8"/>
  <c r="J36" i="6"/>
  <c r="J36" i="8"/>
  <c r="L68" i="8"/>
  <c r="L68" i="6"/>
  <c r="P68" i="6"/>
  <c r="P68" i="8"/>
  <c r="J68" i="6"/>
  <c r="J68" i="8"/>
  <c r="L100" i="8"/>
  <c r="L100" i="6"/>
  <c r="Q100" i="8"/>
  <c r="Q100" i="6"/>
  <c r="K100" i="6"/>
  <c r="K100" i="8"/>
  <c r="P133" i="8"/>
  <c r="P133" i="6"/>
  <c r="L133" i="6"/>
  <c r="L133" i="8"/>
  <c r="J133" i="6"/>
  <c r="J133" i="8"/>
  <c r="K133" i="6"/>
  <c r="K133" i="8"/>
  <c r="P165" i="6"/>
  <c r="P165" i="8"/>
  <c r="L165" i="6"/>
  <c r="L165" i="8"/>
  <c r="J165" i="6"/>
  <c r="J165" i="8"/>
  <c r="K165" i="6"/>
  <c r="K165" i="8"/>
  <c r="P197" i="8"/>
  <c r="P197" i="6"/>
  <c r="L197" i="6"/>
  <c r="L197" i="8"/>
  <c r="J197" i="6"/>
  <c r="J197" i="8"/>
  <c r="K197" i="6"/>
  <c r="K197" i="8"/>
  <c r="P229" i="8"/>
  <c r="P229" i="6"/>
  <c r="L229" i="6"/>
  <c r="L229" i="8"/>
  <c r="J229" i="6"/>
  <c r="J229" i="8"/>
  <c r="K229" i="6"/>
  <c r="K229" i="8"/>
  <c r="P261" i="8"/>
  <c r="P261" i="6"/>
  <c r="L261" i="6"/>
  <c r="L261" i="8"/>
  <c r="J261" i="6"/>
  <c r="J261" i="8"/>
  <c r="K261" i="6"/>
  <c r="K261" i="8"/>
  <c r="L350" i="8"/>
  <c r="L350" i="6"/>
  <c r="K350" i="6"/>
  <c r="K350" i="8"/>
  <c r="P350" i="8"/>
  <c r="P350" i="6"/>
  <c r="Q172" i="8"/>
  <c r="Q172" i="6"/>
  <c r="P172" i="8"/>
  <c r="P172" i="6"/>
  <c r="J172" i="6"/>
  <c r="J172" i="8"/>
  <c r="Q156" i="8"/>
  <c r="Q156" i="6"/>
  <c r="P156" i="8"/>
  <c r="P156" i="6"/>
  <c r="J156" i="8"/>
  <c r="J156" i="6"/>
  <c r="P140" i="6"/>
  <c r="P140" i="8"/>
  <c r="Q140" i="6"/>
  <c r="Q140" i="8"/>
  <c r="J140" i="8"/>
  <c r="J140" i="6"/>
  <c r="P124" i="6"/>
  <c r="P124" i="8"/>
  <c r="Q124" i="6"/>
  <c r="Q124" i="8"/>
  <c r="J124" i="8"/>
  <c r="J124" i="6"/>
  <c r="L108" i="8"/>
  <c r="L108" i="6"/>
  <c r="Q108" i="6"/>
  <c r="Q108" i="8"/>
  <c r="J108" i="8"/>
  <c r="J108" i="6"/>
  <c r="L93" i="8"/>
  <c r="L93" i="6"/>
  <c r="P93" i="6"/>
  <c r="P93" i="8"/>
  <c r="J93" i="6"/>
  <c r="J93" i="8"/>
  <c r="K93" i="6"/>
  <c r="K93" i="8"/>
  <c r="L77" i="8"/>
  <c r="L77" i="6"/>
  <c r="P77" i="6"/>
  <c r="P77" i="8"/>
  <c r="J77" i="6"/>
  <c r="J77" i="8"/>
  <c r="K77" i="6"/>
  <c r="K77" i="8"/>
  <c r="L61" i="6"/>
  <c r="L61" i="8"/>
  <c r="P61" i="6"/>
  <c r="P61" i="8"/>
  <c r="J61" i="6"/>
  <c r="J61" i="8"/>
  <c r="K61" i="6"/>
  <c r="K61" i="8"/>
  <c r="L45" i="8"/>
  <c r="L45" i="6"/>
  <c r="P45" i="8"/>
  <c r="P45" i="6"/>
  <c r="J45" i="6"/>
  <c r="J45" i="8"/>
  <c r="K45" i="6"/>
  <c r="K45" i="8"/>
  <c r="L29" i="8"/>
  <c r="L29" i="6"/>
  <c r="P29" i="6"/>
  <c r="P29" i="8"/>
  <c r="J29" i="6"/>
  <c r="J29" i="8"/>
  <c r="K29" i="6"/>
  <c r="K29" i="8"/>
  <c r="L13" i="6"/>
  <c r="L13" i="8"/>
  <c r="P13" i="8"/>
  <c r="P13" i="6"/>
  <c r="J13" i="6"/>
  <c r="J13" i="8"/>
  <c r="K13" i="6"/>
  <c r="K13" i="8"/>
  <c r="M340" i="6"/>
  <c r="M340" i="8"/>
  <c r="Q340" i="8"/>
  <c r="Q340" i="6"/>
  <c r="K340" i="6"/>
  <c r="K340" i="8"/>
  <c r="M308" i="6"/>
  <c r="M308" i="8"/>
  <c r="Q308" i="8"/>
  <c r="Q308" i="6"/>
  <c r="J308" i="6"/>
  <c r="J308" i="8"/>
  <c r="K308" i="6"/>
  <c r="K308" i="8"/>
  <c r="Q20" i="8"/>
  <c r="Q20" i="6"/>
  <c r="L20" i="8"/>
  <c r="L20" i="6"/>
  <c r="J20" i="6"/>
  <c r="J20" i="8"/>
  <c r="Q52" i="6"/>
  <c r="Q52" i="8"/>
  <c r="L52" i="8"/>
  <c r="L52" i="6"/>
  <c r="J52" i="6"/>
  <c r="J52" i="8"/>
  <c r="L84" i="6"/>
  <c r="L84" i="8"/>
  <c r="Q84" i="8"/>
  <c r="Q84" i="6"/>
  <c r="J84" i="8"/>
  <c r="J84" i="6"/>
  <c r="P117" i="8"/>
  <c r="P117" i="6"/>
  <c r="L117" i="8"/>
  <c r="L117" i="6"/>
  <c r="J117" i="6"/>
  <c r="J117" i="8"/>
  <c r="K117" i="6"/>
  <c r="K117" i="8"/>
  <c r="P149" i="6"/>
  <c r="P149" i="8"/>
  <c r="L149" i="8"/>
  <c r="L149" i="6"/>
  <c r="J149" i="6"/>
  <c r="J149" i="8"/>
  <c r="K149" i="6"/>
  <c r="K149" i="8"/>
  <c r="P181" i="8"/>
  <c r="P181" i="6"/>
  <c r="L181" i="8"/>
  <c r="L181" i="6"/>
  <c r="J181" i="6"/>
  <c r="J181" i="8"/>
  <c r="K181" i="6"/>
  <c r="K181" i="8"/>
  <c r="P213" i="8"/>
  <c r="P213" i="6"/>
  <c r="L213" i="8"/>
  <c r="L213" i="6"/>
  <c r="J213" i="6"/>
  <c r="J213" i="8"/>
  <c r="K213" i="6"/>
  <c r="K213" i="8"/>
  <c r="P245" i="8"/>
  <c r="P245" i="6"/>
  <c r="L245" i="8"/>
  <c r="L245" i="6"/>
  <c r="J245" i="6"/>
  <c r="J245" i="8"/>
  <c r="K245" i="6"/>
  <c r="K245" i="8"/>
  <c r="P277" i="8"/>
  <c r="P277" i="6"/>
  <c r="L277" i="6"/>
  <c r="L277" i="8"/>
  <c r="J277" i="6"/>
  <c r="J277" i="8"/>
  <c r="K277" i="6"/>
  <c r="K277" i="8"/>
  <c r="Q329" i="6"/>
  <c r="Q329" i="8"/>
  <c r="L329" i="6"/>
  <c r="L329" i="8"/>
  <c r="K329" i="6"/>
  <c r="K329" i="8"/>
  <c r="Q280" i="8"/>
  <c r="Q280" i="6"/>
  <c r="P280" i="8"/>
  <c r="P280" i="6"/>
  <c r="K280" i="8"/>
  <c r="K280" i="6"/>
  <c r="Q264" i="8"/>
  <c r="Q264" i="6"/>
  <c r="P264" i="8"/>
  <c r="P264" i="6"/>
  <c r="K264" i="8"/>
  <c r="K264" i="6"/>
  <c r="Q248" i="8"/>
  <c r="Q248" i="6"/>
  <c r="P248" i="8"/>
  <c r="P248" i="6"/>
  <c r="K248" i="8"/>
  <c r="K248" i="6"/>
  <c r="Q232" i="6"/>
  <c r="Q232" i="8"/>
  <c r="P232" i="6"/>
  <c r="P232" i="8"/>
  <c r="J232" i="8"/>
  <c r="J232" i="6"/>
  <c r="K232" i="8"/>
  <c r="K232" i="6"/>
  <c r="Q216" i="6"/>
  <c r="Q216" i="8"/>
  <c r="P216" i="6"/>
  <c r="P216" i="8"/>
  <c r="J216" i="8"/>
  <c r="J216" i="6"/>
  <c r="K216" i="8"/>
  <c r="K216" i="6"/>
  <c r="Q200" i="6"/>
  <c r="Q200" i="8"/>
  <c r="P200" i="6"/>
  <c r="P200" i="8"/>
  <c r="J200" i="8"/>
  <c r="J200" i="6"/>
  <c r="K200" i="8"/>
  <c r="K200" i="6"/>
  <c r="Q184" i="8"/>
  <c r="Q184" i="6"/>
  <c r="P184" i="6"/>
  <c r="P184" i="8"/>
  <c r="J184" i="8"/>
  <c r="J184" i="6"/>
  <c r="K184" i="8"/>
  <c r="K184" i="6"/>
  <c r="Q168" i="6"/>
  <c r="Q168" i="8"/>
  <c r="P168" i="6"/>
  <c r="P168" i="8"/>
  <c r="J168" i="6"/>
  <c r="J168" i="8"/>
  <c r="Q152" i="8"/>
  <c r="Q152" i="6"/>
  <c r="P152" i="6"/>
  <c r="P152" i="8"/>
  <c r="J152" i="6"/>
  <c r="J152" i="8"/>
  <c r="P136" i="8"/>
  <c r="P136" i="6"/>
  <c r="Q136" i="8"/>
  <c r="Q136" i="6"/>
  <c r="J136" i="6"/>
  <c r="J136" i="8"/>
  <c r="P120" i="8"/>
  <c r="P120" i="6"/>
  <c r="Q120" i="6"/>
  <c r="Q120" i="8"/>
  <c r="J120" i="8"/>
  <c r="J120" i="6"/>
  <c r="L104" i="8"/>
  <c r="L104" i="6"/>
  <c r="Q104" i="6"/>
  <c r="Q104" i="8"/>
  <c r="K104" i="6"/>
  <c r="K104" i="8"/>
  <c r="J104" i="8"/>
  <c r="J104" i="6"/>
  <c r="L89" i="6"/>
  <c r="L89" i="8"/>
  <c r="P89" i="6"/>
  <c r="P89" i="8"/>
  <c r="K89" i="6"/>
  <c r="K89" i="8"/>
  <c r="L73" i="6"/>
  <c r="L73" i="8"/>
  <c r="P73" i="6"/>
  <c r="P73" i="8"/>
  <c r="K73" i="6"/>
  <c r="K73" i="8"/>
  <c r="L57" i="8"/>
  <c r="L57" i="6"/>
  <c r="P57" i="6"/>
  <c r="P57" i="8"/>
  <c r="K57" i="6"/>
  <c r="K57" i="8"/>
  <c r="L41" i="8"/>
  <c r="L41" i="6"/>
  <c r="P41" i="6"/>
  <c r="P41" i="8"/>
  <c r="K41" i="6"/>
  <c r="K41" i="8"/>
  <c r="L25" i="8"/>
  <c r="L25" i="6"/>
  <c r="P25" i="8"/>
  <c r="P25" i="6"/>
  <c r="K25" i="6"/>
  <c r="K25" i="8"/>
  <c r="L370" i="5"/>
  <c r="L371" i="5"/>
  <c r="L9" i="8"/>
  <c r="L373" i="5"/>
  <c r="L369" i="5"/>
  <c r="L372" i="5"/>
  <c r="L374" i="5"/>
  <c r="L9" i="6"/>
  <c r="P9" i="6"/>
  <c r="P372" i="5"/>
  <c r="P371" i="5"/>
  <c r="P370" i="5"/>
  <c r="P9" i="8"/>
  <c r="P369" i="5"/>
  <c r="P374" i="5"/>
  <c r="P373" i="5"/>
  <c r="J9" i="6"/>
  <c r="J9" i="8"/>
  <c r="J371" i="5"/>
  <c r="J374" i="5"/>
  <c r="J370" i="5"/>
  <c r="J372" i="5"/>
  <c r="J369" i="5"/>
  <c r="J373" i="5"/>
  <c r="M294" i="6"/>
  <c r="M294" i="8"/>
  <c r="P294" i="8"/>
  <c r="P294" i="6"/>
  <c r="K294" i="6"/>
  <c r="K294" i="8"/>
  <c r="M326" i="6"/>
  <c r="M326" i="8"/>
  <c r="P326" i="6"/>
  <c r="P326" i="8"/>
  <c r="J326" i="6"/>
  <c r="J326" i="8"/>
  <c r="M341" i="6"/>
  <c r="M341" i="8"/>
  <c r="P341" i="6"/>
  <c r="P341" i="8"/>
  <c r="K341" i="6"/>
  <c r="K341" i="8"/>
  <c r="M333" i="6"/>
  <c r="M333" i="8"/>
  <c r="L333" i="8"/>
  <c r="L333" i="6"/>
  <c r="J333" i="8"/>
  <c r="J333" i="6"/>
  <c r="M293" i="6"/>
  <c r="M293" i="8"/>
  <c r="P293" i="8"/>
  <c r="P293" i="6"/>
  <c r="K293" i="6"/>
  <c r="K293" i="8"/>
  <c r="Q347" i="6"/>
  <c r="Q347" i="8"/>
  <c r="P347" i="8"/>
  <c r="P347" i="6"/>
  <c r="K347" i="6"/>
  <c r="K347" i="8"/>
  <c r="Q327" i="8"/>
  <c r="Q327" i="6"/>
  <c r="P327" i="6"/>
  <c r="P327" i="8"/>
  <c r="M317" i="6"/>
  <c r="M317" i="8"/>
  <c r="P317" i="6"/>
  <c r="P317" i="8"/>
  <c r="K317" i="6"/>
  <c r="K317" i="8"/>
  <c r="Q311" i="8"/>
  <c r="Q311" i="6"/>
  <c r="P311" i="8"/>
  <c r="P311" i="6"/>
  <c r="J311" i="6"/>
  <c r="J311" i="8"/>
  <c r="L316" i="8"/>
  <c r="L316" i="6"/>
  <c r="P316" i="6"/>
  <c r="P316" i="8"/>
  <c r="K316" i="6"/>
  <c r="K316" i="8"/>
  <c r="M357" i="6"/>
  <c r="M357" i="8"/>
  <c r="P357" i="8"/>
  <c r="P357" i="6"/>
  <c r="J357" i="8"/>
  <c r="J357" i="6"/>
  <c r="Q339" i="6"/>
  <c r="Q339" i="8"/>
  <c r="P339" i="8"/>
  <c r="P339" i="6"/>
  <c r="J339" i="6"/>
  <c r="J339" i="8"/>
  <c r="M301" i="6"/>
  <c r="M301" i="8"/>
  <c r="P301" i="8"/>
  <c r="P301" i="6"/>
  <c r="J301" i="8"/>
  <c r="J301" i="6"/>
  <c r="L356" i="8"/>
  <c r="L356" i="6"/>
  <c r="P356" i="6"/>
  <c r="P356" i="8"/>
  <c r="J356" i="8"/>
  <c r="J356" i="6"/>
  <c r="L351" i="6"/>
  <c r="L351" i="8"/>
  <c r="M351" i="6"/>
  <c r="M351" i="8"/>
  <c r="K351" i="8"/>
  <c r="K351" i="6"/>
  <c r="J351" i="6"/>
  <c r="J351" i="8"/>
  <c r="L323" i="6"/>
  <c r="L323" i="8"/>
  <c r="M323" i="6"/>
  <c r="M323" i="8"/>
  <c r="K323" i="6"/>
  <c r="K323" i="8"/>
  <c r="J323" i="6"/>
  <c r="J323" i="8"/>
  <c r="L315" i="8"/>
  <c r="L315" i="6"/>
  <c r="M315" i="6"/>
  <c r="M315" i="8"/>
  <c r="J315" i="6"/>
  <c r="J315" i="8"/>
  <c r="L307" i="8"/>
  <c r="L307" i="6"/>
  <c r="M307" i="6"/>
  <c r="M307" i="8"/>
  <c r="J307" i="6"/>
  <c r="J307" i="8"/>
  <c r="M328" i="6"/>
  <c r="M328" i="8"/>
  <c r="Q328" i="8"/>
  <c r="Q328" i="6"/>
  <c r="J328" i="8"/>
  <c r="J328" i="6"/>
  <c r="K328" i="8"/>
  <c r="K328" i="6"/>
  <c r="Q12" i="8"/>
  <c r="Q12" i="6"/>
  <c r="L12" i="6"/>
  <c r="L12" i="8"/>
  <c r="J12" i="6"/>
  <c r="J12" i="8"/>
  <c r="Q44" i="6"/>
  <c r="Q44" i="8"/>
  <c r="L44" i="6"/>
  <c r="L44" i="8"/>
  <c r="J44" i="6"/>
  <c r="J44" i="8"/>
  <c r="L76" i="6"/>
  <c r="L76" i="8"/>
  <c r="Q76" i="8"/>
  <c r="Q76" i="6"/>
  <c r="J76" i="8"/>
  <c r="J76" i="6"/>
  <c r="L109" i="6"/>
  <c r="L109" i="8"/>
  <c r="P109" i="8"/>
  <c r="P109" i="6"/>
  <c r="K109" i="6"/>
  <c r="K109" i="8"/>
  <c r="P141" i="8"/>
  <c r="P141" i="6"/>
  <c r="L141" i="6"/>
  <c r="L141" i="8"/>
  <c r="K141" i="6"/>
  <c r="K141" i="8"/>
  <c r="P173" i="6"/>
  <c r="P173" i="8"/>
  <c r="L173" i="6"/>
  <c r="L173" i="8"/>
  <c r="K173" i="6"/>
  <c r="K173" i="8"/>
  <c r="P205" i="8"/>
  <c r="P205" i="6"/>
  <c r="L205" i="6"/>
  <c r="L205" i="8"/>
  <c r="K205" i="6"/>
  <c r="K205" i="8"/>
  <c r="P237" i="8"/>
  <c r="P237" i="6"/>
  <c r="L237" i="6"/>
  <c r="L237" i="8"/>
  <c r="K237" i="6"/>
  <c r="K237" i="8"/>
  <c r="P269" i="8"/>
  <c r="P269" i="6"/>
  <c r="L269" i="6"/>
  <c r="L269" i="8"/>
  <c r="K269" i="6"/>
  <c r="K269" i="8"/>
  <c r="Q276" i="8"/>
  <c r="Q276" i="6"/>
  <c r="P276" i="8"/>
  <c r="P276" i="6"/>
  <c r="K276" i="8"/>
  <c r="K276" i="6"/>
  <c r="Q260" i="8"/>
  <c r="Q260" i="6"/>
  <c r="P260" i="8"/>
  <c r="P260" i="6"/>
  <c r="K260" i="8"/>
  <c r="K260" i="6"/>
  <c r="Q244" i="8"/>
  <c r="Q244" i="6"/>
  <c r="P244" i="6"/>
  <c r="P244" i="8"/>
  <c r="K244" i="8"/>
  <c r="K244" i="6"/>
  <c r="Q228" i="8"/>
  <c r="Q228" i="6"/>
  <c r="P228" i="6"/>
  <c r="P228" i="8"/>
  <c r="K228" i="8"/>
  <c r="K228" i="6"/>
  <c r="Q212" i="8"/>
  <c r="Q212" i="6"/>
  <c r="P212" i="8"/>
  <c r="P212" i="6"/>
  <c r="K212" i="8"/>
  <c r="K212" i="6"/>
  <c r="Q196" i="8"/>
  <c r="Q196" i="6"/>
  <c r="P196" i="8"/>
  <c r="P196" i="6"/>
  <c r="K196" i="8"/>
  <c r="K196" i="6"/>
  <c r="Q180" i="8"/>
  <c r="Q180" i="6"/>
  <c r="P180" i="8"/>
  <c r="P180" i="6"/>
  <c r="K180" i="8"/>
  <c r="K180" i="6"/>
  <c r="Q164" i="8"/>
  <c r="Q164" i="6"/>
  <c r="P164" i="8"/>
  <c r="P164" i="6"/>
  <c r="J164" i="8"/>
  <c r="J164" i="6"/>
  <c r="Q148" i="6"/>
  <c r="Q148" i="8"/>
  <c r="P148" i="6"/>
  <c r="P148" i="8"/>
  <c r="J148" i="8"/>
  <c r="J148" i="6"/>
  <c r="P132" i="8"/>
  <c r="P132" i="6"/>
  <c r="Q132" i="6"/>
  <c r="Q132" i="8"/>
  <c r="J132" i="8"/>
  <c r="J132" i="6"/>
  <c r="P116" i="6"/>
  <c r="P116" i="8"/>
  <c r="Q116" i="6"/>
  <c r="Q116" i="8"/>
  <c r="K116" i="6"/>
  <c r="K116" i="8"/>
  <c r="L101" i="6"/>
  <c r="L101" i="8"/>
  <c r="P101" i="6"/>
  <c r="P101" i="8"/>
  <c r="J101" i="6"/>
  <c r="J101" i="8"/>
  <c r="K101" i="6"/>
  <c r="K101" i="8"/>
  <c r="L85" i="8"/>
  <c r="L85" i="6"/>
  <c r="P85" i="6"/>
  <c r="P85" i="8"/>
  <c r="J85" i="6"/>
  <c r="J85" i="8"/>
  <c r="K85" i="6"/>
  <c r="K85" i="8"/>
  <c r="L69" i="6"/>
  <c r="L69" i="8"/>
  <c r="P69" i="6"/>
  <c r="P69" i="8"/>
  <c r="J69" i="6"/>
  <c r="J69" i="8"/>
  <c r="K69" i="6"/>
  <c r="K69" i="8"/>
  <c r="L53" i="8"/>
  <c r="L53" i="6"/>
  <c r="P53" i="6"/>
  <c r="P53" i="8"/>
  <c r="J53" i="6"/>
  <c r="J53" i="8"/>
  <c r="K53" i="6"/>
  <c r="K53" i="8"/>
  <c r="L344" i="6"/>
  <c r="L344" i="8"/>
  <c r="P344" i="6"/>
  <c r="P344" i="8"/>
  <c r="L324" i="6"/>
  <c r="L324" i="8"/>
  <c r="P324" i="8"/>
  <c r="P324" i="6"/>
  <c r="J324" i="6"/>
  <c r="J324" i="8"/>
  <c r="Q37" i="6"/>
  <c r="Q37" i="8"/>
  <c r="M37" i="6"/>
  <c r="M37" i="8"/>
  <c r="Q21" i="8"/>
  <c r="Q21" i="6"/>
  <c r="M21" i="8"/>
  <c r="M21" i="6"/>
  <c r="M365" i="8"/>
  <c r="P365" i="8"/>
  <c r="L364" i="8"/>
  <c r="P364" i="8"/>
  <c r="P36" i="6"/>
  <c r="P36" i="8"/>
  <c r="M36" i="8"/>
  <c r="M36" i="6"/>
  <c r="K36" i="8"/>
  <c r="K36" i="6"/>
  <c r="Q68" i="6"/>
  <c r="Q68" i="8"/>
  <c r="M68" i="8"/>
  <c r="M68" i="6"/>
  <c r="K68" i="6"/>
  <c r="K68" i="8"/>
  <c r="P100" i="8"/>
  <c r="P100" i="6"/>
  <c r="M100" i="8"/>
  <c r="M100" i="6"/>
  <c r="J100" i="8"/>
  <c r="J100" i="6"/>
  <c r="M133" i="8"/>
  <c r="M133" i="6"/>
  <c r="Q133" i="6"/>
  <c r="Q133" i="8"/>
  <c r="M165" i="8"/>
  <c r="M165" i="6"/>
  <c r="Q165" i="8"/>
  <c r="Q165" i="6"/>
  <c r="M197" i="8"/>
  <c r="M197" i="6"/>
  <c r="Q197" i="8"/>
  <c r="Q197" i="6"/>
  <c r="M229" i="8"/>
  <c r="M229" i="6"/>
  <c r="Q229" i="8"/>
  <c r="Q229" i="6"/>
  <c r="M261" i="8"/>
  <c r="M261" i="6"/>
  <c r="Q261" i="8"/>
  <c r="Q261" i="6"/>
  <c r="M350" i="6"/>
  <c r="M350" i="8"/>
  <c r="Q350" i="8"/>
  <c r="Q350" i="6"/>
  <c r="J350" i="8"/>
  <c r="J350" i="6"/>
  <c r="C32" i="7"/>
  <c r="D32" i="7" s="1"/>
  <c r="E32" i="7" s="1"/>
  <c r="F32" i="7" s="1"/>
  <c r="I35" i="4"/>
  <c r="U35" i="4" s="1"/>
  <c r="H40" i="4"/>
  <c r="H53" i="4"/>
  <c r="F82" i="4"/>
  <c r="F96" i="4"/>
  <c r="H105" i="4"/>
  <c r="F142" i="4"/>
  <c r="F147" i="4"/>
  <c r="F162" i="4"/>
  <c r="F173" i="4"/>
  <c r="H193" i="4"/>
  <c r="F200" i="4"/>
  <c r="F210" i="4"/>
  <c r="F216" i="4"/>
  <c r="F249" i="4"/>
  <c r="F291" i="4"/>
  <c r="H31" i="4"/>
  <c r="H33" i="4"/>
  <c r="H50" i="4"/>
  <c r="H69" i="4"/>
  <c r="H77" i="4"/>
  <c r="H95" i="4"/>
  <c r="H98" i="4"/>
  <c r="F102" i="4"/>
  <c r="H285" i="4"/>
  <c r="F277" i="4"/>
  <c r="F258" i="4"/>
  <c r="I312" i="4"/>
  <c r="U312" i="4" s="1"/>
  <c r="I360" i="4"/>
  <c r="U360" i="4" s="1"/>
  <c r="F293" i="5"/>
  <c r="H8" i="4"/>
  <c r="H10" i="4"/>
  <c r="H17" i="4"/>
  <c r="H18" i="4"/>
  <c r="H24" i="4"/>
  <c r="H25" i="4"/>
  <c r="F32" i="4"/>
  <c r="H57" i="4"/>
  <c r="F61" i="4"/>
  <c r="F64" i="4"/>
  <c r="F77" i="4"/>
  <c r="F80" i="4"/>
  <c r="H88" i="4"/>
  <c r="H97" i="4"/>
  <c r="H104" i="4"/>
  <c r="F113" i="4"/>
  <c r="F117" i="4"/>
  <c r="F155" i="4"/>
  <c r="H168" i="4"/>
  <c r="H172" i="4"/>
  <c r="H176" i="4"/>
  <c r="H178" i="4"/>
  <c r="F194" i="4"/>
  <c r="F201" i="4"/>
  <c r="F206" i="4"/>
  <c r="F213" i="4"/>
  <c r="F220" i="4"/>
  <c r="F233" i="4"/>
  <c r="F234" i="4"/>
  <c r="F265" i="4"/>
  <c r="H272" i="4"/>
  <c r="F282" i="4"/>
  <c r="F283" i="4"/>
  <c r="F284" i="4"/>
  <c r="F302" i="4"/>
  <c r="H306" i="4"/>
  <c r="H324" i="4"/>
  <c r="F8" i="4"/>
  <c r="F10" i="4"/>
  <c r="H12" i="4"/>
  <c r="H21" i="4"/>
  <c r="H32" i="4"/>
  <c r="F42" i="4"/>
  <c r="F45" i="4"/>
  <c r="H48" i="4"/>
  <c r="H49" i="4"/>
  <c r="H66" i="4"/>
  <c r="H74" i="4"/>
  <c r="H82" i="4"/>
  <c r="F90" i="4"/>
  <c r="F93" i="4"/>
  <c r="H112" i="4"/>
  <c r="H121" i="4"/>
  <c r="F124" i="4"/>
  <c r="H136" i="4"/>
  <c r="H138" i="4"/>
  <c r="F145" i="4"/>
  <c r="H161" i="4"/>
  <c r="F172" i="4"/>
  <c r="F178" i="4"/>
  <c r="F181" i="4"/>
  <c r="H237" i="4"/>
  <c r="H242" i="4"/>
  <c r="F245" i="4"/>
  <c r="F250" i="4"/>
  <c r="F251" i="4"/>
  <c r="H316" i="4"/>
  <c r="H312" i="4"/>
  <c r="F308" i="4"/>
  <c r="F306" i="4"/>
  <c r="H280" i="4"/>
  <c r="H264" i="4"/>
  <c r="H153" i="4"/>
  <c r="F149" i="4"/>
  <c r="H144" i="4"/>
  <c r="H51" i="4"/>
  <c r="F29" i="4"/>
  <c r="F13" i="4"/>
  <c r="H340" i="4"/>
  <c r="G354" i="4"/>
  <c r="G351" i="4"/>
  <c r="G349" i="4"/>
  <c r="G343" i="4"/>
  <c r="G341" i="4"/>
  <c r="G333" i="4"/>
  <c r="G330" i="4"/>
  <c r="G327" i="4"/>
  <c r="G325" i="4"/>
  <c r="G310" i="4"/>
  <c r="G305" i="4"/>
  <c r="G278" i="4"/>
  <c r="G277" i="4"/>
  <c r="G256" i="4"/>
  <c r="G253" i="4"/>
  <c r="G245" i="4"/>
  <c r="G240" i="4"/>
  <c r="G232" i="4"/>
  <c r="G214" i="4"/>
  <c r="G213" i="4"/>
  <c r="G208" i="4"/>
  <c r="G205" i="4"/>
  <c r="G200" i="4"/>
  <c r="G194" i="4"/>
  <c r="G190" i="4"/>
  <c r="G178" i="4"/>
  <c r="G177" i="4"/>
  <c r="G170" i="4"/>
  <c r="G166" i="4"/>
  <c r="G165" i="4"/>
  <c r="G163" i="4"/>
  <c r="G162" i="4"/>
  <c r="G154" i="4"/>
  <c r="G150" i="4"/>
  <c r="G147" i="4"/>
  <c r="G142" i="4"/>
  <c r="G133" i="4"/>
  <c r="G125" i="4"/>
  <c r="G124" i="4"/>
  <c r="G122" i="4"/>
  <c r="G120" i="4"/>
  <c r="G117" i="4"/>
  <c r="G116" i="4"/>
  <c r="G114" i="4"/>
  <c r="G113" i="4"/>
  <c r="G367" i="4"/>
  <c r="I367" i="4"/>
  <c r="U367" i="4" s="1"/>
  <c r="G366" i="4"/>
  <c r="I366" i="4"/>
  <c r="U366" i="4" s="1"/>
  <c r="G364" i="4"/>
  <c r="I364" i="4"/>
  <c r="U364" i="4" s="1"/>
  <c r="G362" i="4"/>
  <c r="I362" i="4"/>
  <c r="U362" i="4" s="1"/>
  <c r="G361" i="4"/>
  <c r="I361" i="4"/>
  <c r="U361" i="4" s="1"/>
  <c r="G357" i="4"/>
  <c r="G355" i="4"/>
  <c r="G322" i="4"/>
  <c r="G317" i="4"/>
  <c r="G315" i="4"/>
  <c r="G298" i="4"/>
  <c r="G297" i="4"/>
  <c r="G294" i="4"/>
  <c r="G293" i="4"/>
  <c r="I293" i="4"/>
  <c r="U293" i="4" s="1"/>
  <c r="G291" i="4"/>
  <c r="G290" i="4"/>
  <c r="G286" i="4"/>
  <c r="G283" i="4"/>
  <c r="G281" i="4"/>
  <c r="G269" i="4"/>
  <c r="G266" i="4"/>
  <c r="G265" i="4"/>
  <c r="G261" i="4"/>
  <c r="G254" i="4"/>
  <c r="G248" i="4"/>
  <c r="G241" i="4"/>
  <c r="G229" i="4"/>
  <c r="G226" i="4"/>
  <c r="G224" i="4"/>
  <c r="G221" i="4"/>
  <c r="G216" i="4"/>
  <c r="G209" i="4"/>
  <c r="G204" i="4"/>
  <c r="G202" i="4"/>
  <c r="G201" i="4"/>
  <c r="G195" i="4"/>
  <c r="G187" i="4"/>
  <c r="G185" i="4"/>
  <c r="G181" i="4"/>
  <c r="I282" i="4"/>
  <c r="U282" i="4" s="1"/>
  <c r="I363" i="4"/>
  <c r="G356" i="4"/>
  <c r="G348" i="4"/>
  <c r="G340" i="4"/>
  <c r="G332" i="4"/>
  <c r="G324" i="4"/>
  <c r="G316" i="4"/>
  <c r="G308" i="4"/>
  <c r="G300" i="4"/>
  <c r="G284" i="4"/>
  <c r="G276" i="4"/>
  <c r="G188" i="4"/>
  <c r="G180" i="4"/>
  <c r="G131" i="4"/>
  <c r="G123" i="4"/>
  <c r="G93" i="4"/>
  <c r="G89" i="4"/>
  <c r="G61" i="4"/>
  <c r="G45" i="4"/>
  <c r="G37" i="4"/>
  <c r="G29" i="4"/>
  <c r="G11" i="4"/>
  <c r="G9" i="4"/>
  <c r="E8" i="4"/>
  <c r="I80" i="4"/>
  <c r="U80" i="4" s="1"/>
  <c r="I109" i="4"/>
  <c r="U109" i="4" s="1"/>
  <c r="G72" i="4"/>
  <c r="G48" i="4"/>
  <c r="H347" i="1"/>
  <c r="G293" i="5"/>
  <c r="F312" i="5"/>
  <c r="H293" i="5"/>
  <c r="G312" i="5"/>
  <c r="I293" i="5"/>
  <c r="U293" i="5" s="1"/>
  <c r="H312" i="5"/>
  <c r="I312" i="5"/>
  <c r="U312" i="5" s="1"/>
  <c r="F366" i="5"/>
  <c r="F362" i="5"/>
  <c r="F364" i="10"/>
  <c r="F366" i="10"/>
  <c r="W370" i="5"/>
  <c r="W374" i="5"/>
  <c r="W369" i="5"/>
  <c r="W371" i="5"/>
  <c r="W372" i="5"/>
  <c r="W373" i="5"/>
  <c r="R5" i="10"/>
  <c r="Y353" i="10" s="1"/>
  <c r="W374" i="10"/>
  <c r="W372" i="10"/>
  <c r="W370" i="10"/>
  <c r="W373" i="10"/>
  <c r="W371" i="10"/>
  <c r="W369" i="10"/>
  <c r="Y22" i="5"/>
  <c r="Y41" i="5"/>
  <c r="Y62" i="5"/>
  <c r="Y77" i="5"/>
  <c r="Y93" i="5"/>
  <c r="Y112" i="5"/>
  <c r="Y131" i="5"/>
  <c r="Y141" i="5"/>
  <c r="Y165" i="5"/>
  <c r="Y181" i="5"/>
  <c r="Y197" i="5"/>
  <c r="Y230" i="5"/>
  <c r="Y238" i="5"/>
  <c r="Y252" i="5"/>
  <c r="Y263" i="5"/>
  <c r="Y282" i="5"/>
  <c r="Y301" i="5"/>
  <c r="Y320" i="5"/>
  <c r="Y333" i="5"/>
  <c r="Y352" i="5"/>
  <c r="Y8" i="5"/>
  <c r="Y21" i="5"/>
  <c r="Y32" i="5"/>
  <c r="Y55" i="5"/>
  <c r="Y71" i="5"/>
  <c r="Y90" i="5"/>
  <c r="Y111" i="5"/>
  <c r="Y133" i="5"/>
  <c r="Y152" i="5"/>
  <c r="Y169" i="5"/>
  <c r="Y187" i="5"/>
  <c r="Y203" i="5"/>
  <c r="Y213" i="5"/>
  <c r="Y220" i="5"/>
  <c r="Y242" i="5"/>
  <c r="Y254" i="5"/>
  <c r="Y273" i="5"/>
  <c r="Y285" i="5"/>
  <c r="Y295" i="5"/>
  <c r="Y310" i="5"/>
  <c r="Y319" i="5"/>
  <c r="Y334" i="5"/>
  <c r="Y344" i="5"/>
  <c r="Y360" i="5"/>
  <c r="F367" i="5"/>
  <c r="F361" i="10"/>
  <c r="F361" i="5"/>
  <c r="F363" i="10"/>
  <c r="G363" i="5"/>
  <c r="F363" i="5"/>
  <c r="G360" i="5"/>
  <c r="H361" i="10"/>
  <c r="G361" i="5"/>
  <c r="G361" i="10"/>
  <c r="G363" i="10"/>
  <c r="F365" i="10"/>
  <c r="F365" i="5"/>
  <c r="G366" i="10"/>
  <c r="G366" i="5"/>
  <c r="G364" i="5"/>
  <c r="F364" i="5"/>
  <c r="F367" i="10"/>
  <c r="H361" i="5"/>
  <c r="G360" i="10"/>
  <c r="F360" i="5"/>
  <c r="F360" i="10"/>
  <c r="F362" i="10"/>
  <c r="N147" i="6"/>
  <c r="N164" i="8"/>
  <c r="O167" i="6"/>
  <c r="O199" i="6"/>
  <c r="N214" i="6"/>
  <c r="N230" i="6"/>
  <c r="O255" i="8"/>
  <c r="N312" i="6"/>
  <c r="N344" i="6"/>
  <c r="O352" i="6"/>
  <c r="N114" i="6"/>
  <c r="N114" i="8"/>
  <c r="O19" i="6"/>
  <c r="O19" i="8"/>
  <c r="N51" i="6"/>
  <c r="N51" i="8"/>
  <c r="O171" i="6"/>
  <c r="O203" i="6"/>
  <c r="O219" i="6"/>
  <c r="O227" i="6"/>
  <c r="N234" i="8"/>
  <c r="O235" i="6"/>
  <c r="N250" i="8"/>
  <c r="O259" i="6"/>
  <c r="N316" i="8"/>
  <c r="N348" i="8"/>
  <c r="O304" i="8"/>
  <c r="N18" i="6"/>
  <c r="N82" i="6"/>
  <c r="N82" i="8"/>
  <c r="O364" i="8"/>
  <c r="O35" i="6"/>
  <c r="O35" i="8"/>
  <c r="O67" i="6"/>
  <c r="O99" i="6"/>
  <c r="O139" i="6"/>
  <c r="N115" i="6"/>
  <c r="N115" i="8"/>
  <c r="O136" i="8"/>
  <c r="O169" i="8"/>
  <c r="O193" i="6"/>
  <c r="O217" i="8"/>
  <c r="O233" i="8"/>
  <c r="O257" i="6"/>
  <c r="N130" i="8"/>
  <c r="O145" i="8"/>
  <c r="O145" i="6"/>
  <c r="O147" i="8"/>
  <c r="O147" i="6"/>
  <c r="O149" i="8"/>
  <c r="O149" i="6"/>
  <c r="O151" i="8"/>
  <c r="O151" i="6"/>
  <c r="O155" i="8"/>
  <c r="O159" i="8"/>
  <c r="O173" i="8"/>
  <c r="O205" i="6"/>
  <c r="O221" i="6"/>
  <c r="O261" i="8"/>
  <c r="O261" i="6"/>
  <c r="N314" i="8"/>
  <c r="O11" i="6"/>
  <c r="Y25" i="5"/>
  <c r="Y92" i="5"/>
  <c r="Y183" i="5"/>
  <c r="Y231" i="5"/>
  <c r="Y308" i="5"/>
  <c r="Y217" i="5"/>
  <c r="Y267" i="5"/>
  <c r="Y212" i="5"/>
  <c r="Y122" i="5"/>
  <c r="Y27" i="5"/>
  <c r="Y19" i="5"/>
  <c r="Y97" i="5"/>
  <c r="Y146" i="5"/>
  <c r="Y289" i="5"/>
  <c r="I366" i="5"/>
  <c r="U366" i="5" s="1"/>
  <c r="I366" i="10"/>
  <c r="U366" i="10" s="1"/>
  <c r="H366" i="5"/>
  <c r="H366" i="10"/>
  <c r="G367" i="10"/>
  <c r="G367" i="5"/>
  <c r="G365" i="5"/>
  <c r="G365" i="10"/>
  <c r="G364" i="10"/>
  <c r="H360" i="5"/>
  <c r="H360" i="10"/>
  <c r="I361" i="10"/>
  <c r="U361" i="10" s="1"/>
  <c r="I361" i="5"/>
  <c r="U361" i="5" s="1"/>
  <c r="H363" i="10"/>
  <c r="H363" i="5"/>
  <c r="G362" i="10"/>
  <c r="G362" i="5"/>
  <c r="H364" i="10"/>
  <c r="H364" i="5"/>
  <c r="I364" i="10"/>
  <c r="U364" i="10" s="1"/>
  <c r="I364" i="5"/>
  <c r="U364" i="5" s="1"/>
  <c r="H362" i="5"/>
  <c r="H362" i="10"/>
  <c r="I363" i="5"/>
  <c r="U363" i="5" s="1"/>
  <c r="I363" i="10"/>
  <c r="U363" i="10" s="1"/>
  <c r="I360" i="5"/>
  <c r="U360" i="5" s="1"/>
  <c r="I360" i="10"/>
  <c r="U360" i="10" s="1"/>
  <c r="H365" i="10"/>
  <c r="H365" i="5"/>
  <c r="H367" i="5"/>
  <c r="H367" i="10"/>
  <c r="I362" i="10"/>
  <c r="U362" i="10" s="1"/>
  <c r="I362" i="5"/>
  <c r="I365" i="5"/>
  <c r="U365" i="5" s="1"/>
  <c r="I365" i="10"/>
  <c r="U365" i="10" s="1"/>
  <c r="I367" i="5"/>
  <c r="I367" i="10"/>
  <c r="U367" i="10" s="1"/>
  <c r="E38" i="5"/>
  <c r="E38" i="10"/>
  <c r="E215" i="5"/>
  <c r="E175" i="10"/>
  <c r="E127" i="5"/>
  <c r="E47" i="10"/>
  <c r="E303" i="10"/>
  <c r="E303" i="5"/>
  <c r="E286" i="5"/>
  <c r="E286" i="10"/>
  <c r="E262" i="5"/>
  <c r="E262" i="10"/>
  <c r="E246" i="5"/>
  <c r="E246" i="10"/>
  <c r="E222" i="10"/>
  <c r="E222" i="5"/>
  <c r="E206" i="5"/>
  <c r="E206" i="10"/>
  <c r="E190" i="10"/>
  <c r="E174" i="10"/>
  <c r="E166" i="5"/>
  <c r="E150" i="5"/>
  <c r="E150" i="10"/>
  <c r="E134" i="10"/>
  <c r="E134" i="5"/>
  <c r="E118" i="10"/>
  <c r="E118" i="5"/>
  <c r="E110" i="5"/>
  <c r="E110" i="10"/>
  <c r="E94" i="5"/>
  <c r="E94" i="10"/>
  <c r="E78" i="5"/>
  <c r="E78" i="10"/>
  <c r="E22" i="10"/>
  <c r="E22" i="5"/>
  <c r="E287" i="5"/>
  <c r="E311" i="10"/>
  <c r="E311" i="5"/>
  <c r="E278" i="5"/>
  <c r="E278" i="10"/>
  <c r="E230" i="5"/>
  <c r="E230" i="10"/>
  <c r="E30" i="10"/>
  <c r="E30" i="5"/>
  <c r="E102" i="10"/>
  <c r="E167" i="10"/>
  <c r="E119" i="5"/>
  <c r="E295" i="10"/>
  <c r="E295" i="5"/>
  <c r="E270" i="5"/>
  <c r="E270" i="10"/>
  <c r="E254" i="5"/>
  <c r="E254" i="10"/>
  <c r="E238" i="5"/>
  <c r="E238" i="10"/>
  <c r="E214" i="10"/>
  <c r="E214" i="5"/>
  <c r="E198" i="5"/>
  <c r="E182" i="5"/>
  <c r="E182" i="10"/>
  <c r="E158" i="5"/>
  <c r="E158" i="10"/>
  <c r="E142" i="5"/>
  <c r="E142" i="10"/>
  <c r="E126" i="10"/>
  <c r="E126" i="5"/>
  <c r="E86" i="5"/>
  <c r="E86" i="10"/>
  <c r="E70" i="10"/>
  <c r="E70" i="5"/>
  <c r="E62" i="5"/>
  <c r="E62" i="10"/>
  <c r="E54" i="5"/>
  <c r="E54" i="10"/>
  <c r="E46" i="5"/>
  <c r="E46" i="10"/>
  <c r="E14" i="10"/>
  <c r="E14" i="5"/>
  <c r="E284" i="5"/>
  <c r="E284" i="10"/>
  <c r="E276" i="10"/>
  <c r="E276" i="5"/>
  <c r="E268" i="5"/>
  <c r="E268" i="10"/>
  <c r="E260" i="10"/>
  <c r="E260" i="5"/>
  <c r="E252" i="5"/>
  <c r="E252" i="10"/>
  <c r="E244" i="10"/>
  <c r="E244" i="5"/>
  <c r="E236" i="5"/>
  <c r="E236" i="10"/>
  <c r="E228" i="10"/>
  <c r="E228" i="5"/>
  <c r="E220" i="5"/>
  <c r="E220" i="10"/>
  <c r="E212" i="5"/>
  <c r="E212" i="10"/>
  <c r="E204" i="10"/>
  <c r="E204" i="5"/>
  <c r="E196" i="10"/>
  <c r="E196" i="5"/>
  <c r="E188" i="10"/>
  <c r="E188" i="5"/>
  <c r="E180" i="10"/>
  <c r="E180" i="5"/>
  <c r="E172" i="5"/>
  <c r="E172" i="10"/>
  <c r="E164" i="10"/>
  <c r="E164" i="5"/>
  <c r="E156" i="5"/>
  <c r="E156" i="10"/>
  <c r="E140" i="5"/>
  <c r="E140" i="10"/>
  <c r="E124" i="5"/>
  <c r="E124" i="10"/>
  <c r="E116" i="10"/>
  <c r="E116" i="5"/>
  <c r="E108" i="10"/>
  <c r="E108" i="5"/>
  <c r="E100" i="10"/>
  <c r="E100" i="5"/>
  <c r="E92" i="5"/>
  <c r="E92" i="10"/>
  <c r="E84" i="10"/>
  <c r="E84" i="5"/>
  <c r="E76" i="5"/>
  <c r="E76" i="10"/>
  <c r="E68" i="10"/>
  <c r="E68" i="5"/>
  <c r="E60" i="10"/>
  <c r="E60" i="5"/>
  <c r="E52" i="10"/>
  <c r="E52" i="5"/>
  <c r="E44" i="10"/>
  <c r="E44" i="5"/>
  <c r="E28" i="5"/>
  <c r="E28" i="10"/>
  <c r="E20" i="10"/>
  <c r="E20" i="5"/>
  <c r="E12" i="5"/>
  <c r="E12" i="10"/>
  <c r="E308" i="5"/>
  <c r="E308" i="10"/>
  <c r="E300" i="5"/>
  <c r="E300" i="10"/>
  <c r="E291" i="10"/>
  <c r="E275" i="10"/>
  <c r="E267" i="5"/>
  <c r="E267" i="10"/>
  <c r="E251" i="10"/>
  <c r="E243" i="5"/>
  <c r="E235" i="5"/>
  <c r="E219" i="5"/>
  <c r="E195" i="10"/>
  <c r="E195" i="5"/>
  <c r="E187" i="10"/>
  <c r="E187" i="5"/>
  <c r="E179" i="10"/>
  <c r="E179" i="5"/>
  <c r="E171" i="5"/>
  <c r="E171" i="10"/>
  <c r="E155" i="5"/>
  <c r="E155" i="10"/>
  <c r="E147" i="10"/>
  <c r="E147" i="5"/>
  <c r="E139" i="10"/>
  <c r="E139" i="5"/>
  <c r="E131" i="10"/>
  <c r="E131" i="5"/>
  <c r="E123" i="5"/>
  <c r="E123" i="10"/>
  <c r="E115" i="5"/>
  <c r="E115" i="10"/>
  <c r="E99" i="5"/>
  <c r="E99" i="10"/>
  <c r="E83" i="5"/>
  <c r="E83" i="10"/>
  <c r="E67" i="5"/>
  <c r="E67" i="10"/>
  <c r="E59" i="5"/>
  <c r="E59" i="10"/>
  <c r="E51" i="10"/>
  <c r="E51" i="5"/>
  <c r="E43" i="10"/>
  <c r="E43" i="5"/>
  <c r="E35" i="5"/>
  <c r="E35" i="10"/>
  <c r="E27" i="10"/>
  <c r="E27" i="5"/>
  <c r="E19" i="5"/>
  <c r="E19" i="10"/>
  <c r="E11" i="5"/>
  <c r="E11" i="10"/>
  <c r="G345" i="1"/>
  <c r="H7" i="4"/>
  <c r="H350" i="1"/>
  <c r="H118" i="4"/>
  <c r="G20" i="4"/>
  <c r="G12" i="4"/>
  <c r="G348" i="1"/>
  <c r="H349" i="4"/>
  <c r="H325" i="4"/>
  <c r="H291" i="4"/>
  <c r="H259" i="4"/>
  <c r="H243" i="4"/>
  <c r="H235" i="4"/>
  <c r="H203" i="4"/>
  <c r="H195" i="4"/>
  <c r="H179" i="4"/>
  <c r="H99" i="4"/>
  <c r="E346" i="1"/>
  <c r="I358" i="4"/>
  <c r="U358" i="4" s="1"/>
  <c r="H342" i="4"/>
  <c r="H100" i="4"/>
  <c r="I52" i="4"/>
  <c r="U52" i="4" s="1"/>
  <c r="G7" i="4"/>
  <c r="F348" i="1"/>
  <c r="D3" i="5"/>
  <c r="D3" i="10"/>
  <c r="H345" i="1"/>
  <c r="H262" i="4"/>
  <c r="H254" i="4"/>
  <c r="H238" i="4"/>
  <c r="H174" i="4"/>
  <c r="H110" i="4"/>
  <c r="H346" i="1"/>
  <c r="H300" i="4"/>
  <c r="H60" i="4"/>
  <c r="H344" i="4"/>
  <c r="H334" i="4"/>
  <c r="H11" i="4"/>
  <c r="H187" i="4"/>
  <c r="H284" i="4"/>
  <c r="H84" i="4"/>
  <c r="H348" i="1"/>
  <c r="H350" i="4"/>
  <c r="H333" i="4"/>
  <c r="H139" i="4"/>
  <c r="H67" i="4"/>
  <c r="H27" i="4"/>
  <c r="H349" i="1"/>
  <c r="I132" i="4"/>
  <c r="U132" i="4" s="1"/>
  <c r="I214" i="4"/>
  <c r="U214" i="4" s="1"/>
  <c r="H59" i="4"/>
  <c r="H76" i="4"/>
  <c r="H52" i="4"/>
  <c r="H358" i="4"/>
  <c r="H244" i="4"/>
  <c r="H196" i="4"/>
  <c r="H148" i="4"/>
  <c r="H44" i="4"/>
  <c r="H36" i="4"/>
  <c r="H108" i="4"/>
  <c r="H275" i="4"/>
  <c r="H251" i="4"/>
  <c r="H107" i="4"/>
  <c r="H83" i="4"/>
  <c r="I357" i="4"/>
  <c r="H91" i="4"/>
  <c r="H68" i="4"/>
  <c r="H147" i="4"/>
  <c r="H191" i="4"/>
  <c r="H260" i="4"/>
  <c r="H309" i="4"/>
  <c r="H276" i="4"/>
  <c r="H164" i="4"/>
  <c r="H116" i="4"/>
  <c r="H171" i="4"/>
  <c r="H123" i="4"/>
  <c r="H75" i="4"/>
  <c r="H19" i="4"/>
  <c r="H115" i="4"/>
  <c r="H156" i="4"/>
  <c r="H255" i="4"/>
  <c r="H286" i="4"/>
  <c r="I352" i="4"/>
  <c r="U352" i="4" s="1"/>
  <c r="I182" i="4"/>
  <c r="U182" i="4" s="1"/>
  <c r="G353" i="4"/>
  <c r="G345" i="4"/>
  <c r="G329" i="4"/>
  <c r="G304" i="4"/>
  <c r="G296" i="4"/>
  <c r="G279" i="4"/>
  <c r="G271" i="4"/>
  <c r="G231" i="4"/>
  <c r="G223" i="4"/>
  <c r="G207" i="4"/>
  <c r="G199" i="4"/>
  <c r="G183" i="4"/>
  <c r="G175" i="4"/>
  <c r="G167" i="4"/>
  <c r="G159" i="4"/>
  <c r="G151" i="4"/>
  <c r="G127" i="4"/>
  <c r="G119" i="4"/>
  <c r="G95" i="4"/>
  <c r="G87" i="4"/>
  <c r="G79" i="4"/>
  <c r="G71" i="4"/>
  <c r="G63" i="4"/>
  <c r="G55" i="4"/>
  <c r="G47" i="4"/>
  <c r="G39" i="4"/>
  <c r="G31" i="4"/>
  <c r="G23" i="4"/>
  <c r="G349" i="1"/>
  <c r="G15" i="4"/>
  <c r="G143" i="4"/>
  <c r="G135" i="4"/>
  <c r="G287" i="4"/>
  <c r="G239" i="4"/>
  <c r="G336" i="4"/>
  <c r="G303" i="4"/>
  <c r="G230" i="4"/>
  <c r="G222" i="4"/>
  <c r="G158" i="4"/>
  <c r="G102" i="4"/>
  <c r="G70" i="4"/>
  <c r="G30" i="4"/>
  <c r="G14" i="4"/>
  <c r="G347" i="1"/>
  <c r="G86" i="4"/>
  <c r="G182" i="4"/>
  <c r="G258" i="4"/>
  <c r="G242" i="4"/>
  <c r="G98" i="4"/>
  <c r="G82" i="4"/>
  <c r="G66" i="4"/>
  <c r="G50" i="4"/>
  <c r="G350" i="1"/>
  <c r="I22" i="4"/>
  <c r="U22" i="4" s="1"/>
  <c r="G306" i="4"/>
  <c r="G273" i="4"/>
  <c r="G233" i="4"/>
  <c r="G193" i="4"/>
  <c r="G169" i="4"/>
  <c r="G161" i="4"/>
  <c r="G97" i="4"/>
  <c r="G17" i="4"/>
  <c r="G346" i="1"/>
  <c r="G328" i="4"/>
  <c r="G46" i="4"/>
  <c r="G339" i="4"/>
  <c r="G352" i="4"/>
  <c r="F346" i="1"/>
  <c r="F349" i="1"/>
  <c r="F347" i="1"/>
  <c r="F11" i="4"/>
  <c r="F345" i="1"/>
  <c r="E350" i="1"/>
  <c r="E347" i="1"/>
  <c r="E345" i="1"/>
  <c r="E15" i="4"/>
  <c r="E349" i="1"/>
  <c r="E348" i="1"/>
  <c r="F357" i="5"/>
  <c r="F357" i="6"/>
  <c r="F359" i="5"/>
  <c r="F355" i="6"/>
  <c r="E353" i="5"/>
  <c r="E353" i="10"/>
  <c r="E340" i="5"/>
  <c r="E340" i="10"/>
  <c r="E350" i="5"/>
  <c r="E350" i="10"/>
  <c r="E323" i="10"/>
  <c r="E323" i="5"/>
  <c r="E301" i="5"/>
  <c r="E301" i="10"/>
  <c r="E277" i="10"/>
  <c r="E277" i="5"/>
  <c r="E261" i="10"/>
  <c r="E261" i="5"/>
  <c r="E253" i="10"/>
  <c r="E253" i="5"/>
  <c r="E245" i="5"/>
  <c r="E245" i="10"/>
  <c r="E221" i="5"/>
  <c r="E221" i="10"/>
  <c r="E192" i="5"/>
  <c r="E192" i="10"/>
  <c r="E184" i="10"/>
  <c r="E184" i="5"/>
  <c r="E176" i="5"/>
  <c r="E176" i="10"/>
  <c r="E160" i="5"/>
  <c r="E160" i="10"/>
  <c r="E152" i="10"/>
  <c r="E152" i="5"/>
  <c r="E136" i="5"/>
  <c r="E136" i="10"/>
  <c r="E334" i="10"/>
  <c r="E334" i="5"/>
  <c r="E307" i="5"/>
  <c r="E307" i="10"/>
  <c r="E299" i="10"/>
  <c r="E299" i="5"/>
  <c r="E283" i="5"/>
  <c r="E283" i="10"/>
  <c r="E259" i="10"/>
  <c r="E259" i="5"/>
  <c r="E227" i="10"/>
  <c r="E227" i="5"/>
  <c r="E211" i="10"/>
  <c r="E211" i="5"/>
  <c r="E322" i="10"/>
  <c r="E322" i="5"/>
  <c r="E359" i="5"/>
  <c r="E359" i="10"/>
  <c r="E298" i="10"/>
  <c r="E298" i="5"/>
  <c r="E290" i="5"/>
  <c r="E290" i="10"/>
  <c r="E266" i="10"/>
  <c r="E266" i="5"/>
  <c r="E250" i="5"/>
  <c r="E250" i="10"/>
  <c r="E226" i="10"/>
  <c r="E226" i="5"/>
  <c r="E355" i="10"/>
  <c r="E355" i="5"/>
  <c r="E93" i="5"/>
  <c r="E93" i="10"/>
  <c r="E64" i="5"/>
  <c r="E64" i="10"/>
  <c r="E24" i="10"/>
  <c r="E24" i="5"/>
  <c r="E343" i="5"/>
  <c r="E343" i="10"/>
  <c r="E325" i="5"/>
  <c r="E325" i="10"/>
  <c r="E154" i="5"/>
  <c r="E154" i="10"/>
  <c r="E324" i="10"/>
  <c r="E324" i="5"/>
  <c r="E85" i="10"/>
  <c r="E85" i="5"/>
  <c r="F359" i="10"/>
  <c r="F358" i="10"/>
  <c r="F358" i="5"/>
  <c r="F356" i="6"/>
  <c r="F357" i="10"/>
  <c r="G357" i="5"/>
  <c r="G356" i="6"/>
  <c r="G358" i="10"/>
  <c r="G358" i="5"/>
  <c r="G357" i="6"/>
  <c r="G359" i="10"/>
  <c r="G359" i="5"/>
  <c r="G355" i="6"/>
  <c r="G357" i="10"/>
  <c r="H357" i="10"/>
  <c r="I355" i="6"/>
  <c r="I357" i="10"/>
  <c r="I357" i="5"/>
  <c r="H357" i="5"/>
  <c r="H355" i="6"/>
  <c r="E15" i="10"/>
  <c r="E15" i="5"/>
  <c r="E23" i="10"/>
  <c r="E23" i="5"/>
  <c r="E31" i="10"/>
  <c r="E31" i="5"/>
  <c r="E39" i="5"/>
  <c r="E39" i="10"/>
  <c r="E55" i="10"/>
  <c r="E55" i="5"/>
  <c r="E63" i="5"/>
  <c r="E63" i="10"/>
  <c r="E71" i="10"/>
  <c r="E71" i="5"/>
  <c r="E79" i="10"/>
  <c r="E79" i="5"/>
  <c r="E87" i="5"/>
  <c r="E87" i="10"/>
  <c r="E95" i="5"/>
  <c r="E95" i="10"/>
  <c r="E103" i="10"/>
  <c r="E103" i="5"/>
  <c r="E111" i="10"/>
  <c r="E111" i="5"/>
  <c r="E135" i="10"/>
  <c r="E135" i="5"/>
  <c r="E143" i="10"/>
  <c r="E143" i="5"/>
  <c r="E151" i="5"/>
  <c r="E151" i="10"/>
  <c r="E159" i="10"/>
  <c r="E159" i="5"/>
  <c r="E183" i="5"/>
  <c r="E183" i="10"/>
  <c r="E191" i="5"/>
  <c r="E191" i="10"/>
  <c r="E199" i="10"/>
  <c r="E199" i="5"/>
  <c r="E207" i="5"/>
  <c r="E207" i="10"/>
  <c r="E223" i="10"/>
  <c r="E223" i="5"/>
  <c r="E231" i="5"/>
  <c r="E231" i="10"/>
  <c r="E239" i="5"/>
  <c r="E239" i="10"/>
  <c r="E247" i="10"/>
  <c r="E247" i="5"/>
  <c r="E255" i="5"/>
  <c r="E255" i="10"/>
  <c r="E263" i="10"/>
  <c r="E263" i="5"/>
  <c r="E271" i="5"/>
  <c r="E271" i="10"/>
  <c r="E279" i="10"/>
  <c r="E279" i="5"/>
  <c r="E296" i="10"/>
  <c r="E296" i="5"/>
  <c r="E304" i="10"/>
  <c r="E304" i="5"/>
  <c r="E321" i="10"/>
  <c r="E321" i="5"/>
  <c r="E329" i="10"/>
  <c r="E329" i="5"/>
  <c r="E337" i="10"/>
  <c r="E337" i="5"/>
  <c r="E345" i="10"/>
  <c r="E345" i="5"/>
  <c r="E8" i="5"/>
  <c r="E8" i="10"/>
  <c r="E16" i="10"/>
  <c r="E16" i="5"/>
  <c r="E32" i="10"/>
  <c r="E32" i="5"/>
  <c r="E48" i="10"/>
  <c r="E48" i="5"/>
  <c r="E56" i="5"/>
  <c r="E56" i="10"/>
  <c r="E80" i="5"/>
  <c r="E80" i="10"/>
  <c r="E88" i="10"/>
  <c r="E88" i="5"/>
  <c r="E96" i="10"/>
  <c r="E96" i="5"/>
  <c r="E112" i="5"/>
  <c r="E112" i="10"/>
  <c r="E128" i="10"/>
  <c r="E128" i="5"/>
  <c r="E168" i="5"/>
  <c r="E168" i="10"/>
  <c r="E200" i="5"/>
  <c r="E200" i="10"/>
  <c r="E208" i="10"/>
  <c r="E208" i="5"/>
  <c r="E216" i="10"/>
  <c r="E216" i="5"/>
  <c r="E224" i="10"/>
  <c r="E224" i="5"/>
  <c r="E232" i="5"/>
  <c r="E232" i="10"/>
  <c r="E240" i="5"/>
  <c r="E240" i="10"/>
  <c r="E256" i="10"/>
  <c r="E256" i="5"/>
  <c r="E272" i="5"/>
  <c r="E272" i="10"/>
  <c r="E280" i="10"/>
  <c r="E280" i="5"/>
  <c r="E297" i="10"/>
  <c r="E297" i="5"/>
  <c r="E305" i="10"/>
  <c r="E305" i="5"/>
  <c r="E314" i="10"/>
  <c r="E314" i="5"/>
  <c r="E330" i="5"/>
  <c r="E330" i="10"/>
  <c r="E354" i="5"/>
  <c r="E354" i="10"/>
  <c r="E72" i="5"/>
  <c r="E120" i="5"/>
  <c r="E104" i="10"/>
  <c r="E336" i="10"/>
  <c r="E336" i="5"/>
  <c r="E344" i="10"/>
  <c r="E344" i="5"/>
  <c r="E352" i="5"/>
  <c r="E352" i="10"/>
  <c r="E320" i="10"/>
  <c r="E328" i="5"/>
  <c r="H359" i="10"/>
  <c r="H359" i="5"/>
  <c r="H357" i="6"/>
  <c r="H358" i="10"/>
  <c r="H358" i="5"/>
  <c r="H356" i="6"/>
  <c r="E7" i="6"/>
  <c r="E7" i="5"/>
  <c r="J347" i="1"/>
  <c r="J345" i="1"/>
  <c r="J348" i="1"/>
  <c r="J346" i="1"/>
  <c r="J350" i="1"/>
  <c r="E7" i="10"/>
  <c r="J349" i="1"/>
  <c r="I357" i="6"/>
  <c r="I359" i="5"/>
  <c r="I359" i="10"/>
  <c r="I358" i="10"/>
  <c r="I356" i="6"/>
  <c r="I358" i="5"/>
  <c r="N252" i="6" l="1"/>
  <c r="N289" i="6"/>
  <c r="N183" i="6"/>
  <c r="N118" i="8"/>
  <c r="O306" i="6"/>
  <c r="N193" i="6"/>
  <c r="N322" i="6"/>
  <c r="N318" i="8"/>
  <c r="O53" i="6"/>
  <c r="N207" i="6"/>
  <c r="N241" i="6"/>
  <c r="N153" i="6"/>
  <c r="N68" i="8"/>
  <c r="N265" i="6"/>
  <c r="N201" i="6"/>
  <c r="N239" i="6"/>
  <c r="N277" i="6"/>
  <c r="N297" i="6"/>
  <c r="N195" i="6"/>
  <c r="N157" i="6"/>
  <c r="O338" i="6"/>
  <c r="N209" i="6"/>
  <c r="N243" i="6"/>
  <c r="N259" i="6"/>
  <c r="N279" i="6"/>
  <c r="N293" i="6"/>
  <c r="N197" i="6"/>
  <c r="N191" i="6"/>
  <c r="N163" i="6"/>
  <c r="N149" i="6"/>
  <c r="N102" i="8"/>
  <c r="O69" i="8"/>
  <c r="N155" i="6"/>
  <c r="N334" i="6"/>
  <c r="N22" i="6"/>
  <c r="N199" i="6"/>
  <c r="N211" i="6"/>
  <c r="N237" i="6"/>
  <c r="N245" i="6"/>
  <c r="N271" i="6"/>
  <c r="N283" i="6"/>
  <c r="N295" i="6"/>
  <c r="N187" i="6"/>
  <c r="N77" i="8"/>
  <c r="N161" i="6"/>
  <c r="N145" i="6"/>
  <c r="O164" i="6"/>
  <c r="O174" i="6"/>
  <c r="O68" i="8"/>
  <c r="N52" i="8"/>
  <c r="O117" i="6"/>
  <c r="O248" i="6"/>
  <c r="O158" i="6"/>
  <c r="O96" i="8"/>
  <c r="O60" i="8"/>
  <c r="N69" i="6"/>
  <c r="O109" i="6"/>
  <c r="N345" i="6"/>
  <c r="N321" i="6"/>
  <c r="O232" i="6"/>
  <c r="O341" i="8"/>
  <c r="O116" i="6"/>
  <c r="O309" i="6"/>
  <c r="O154" i="6"/>
  <c r="O124" i="6"/>
  <c r="O108" i="6"/>
  <c r="O84" i="8"/>
  <c r="N60" i="6"/>
  <c r="N101" i="8"/>
  <c r="O133" i="8"/>
  <c r="N337" i="6"/>
  <c r="O337" i="6"/>
  <c r="H24" i="9"/>
  <c r="O374" i="10"/>
  <c r="N369" i="10"/>
  <c r="Y307" i="10"/>
  <c r="R307" i="10" s="1"/>
  <c r="N246" i="8"/>
  <c r="N154" i="6"/>
  <c r="N232" i="6"/>
  <c r="N272" i="6"/>
  <c r="N192" i="8"/>
  <c r="N168" i="6"/>
  <c r="N72" i="8"/>
  <c r="O331" i="8"/>
  <c r="O315" i="8"/>
  <c r="N242" i="6"/>
  <c r="O29" i="8"/>
  <c r="O77" i="8"/>
  <c r="O85" i="8"/>
  <c r="N258" i="6"/>
  <c r="N226" i="6"/>
  <c r="N218" i="8"/>
  <c r="N262" i="6"/>
  <c r="N238" i="6"/>
  <c r="N222" i="6"/>
  <c r="N144" i="6"/>
  <c r="N220" i="6"/>
  <c r="N236" i="6"/>
  <c r="N274" i="6"/>
  <c r="N280" i="6"/>
  <c r="N300" i="6"/>
  <c r="N94" i="8"/>
  <c r="N16" i="6"/>
  <c r="O61" i="8"/>
  <c r="O143" i="6"/>
  <c r="N212" i="6"/>
  <c r="N224" i="6"/>
  <c r="N260" i="6"/>
  <c r="N302" i="6"/>
  <c r="N194" i="6"/>
  <c r="N178" i="8"/>
  <c r="N131" i="6"/>
  <c r="N8" i="6"/>
  <c r="O135" i="8"/>
  <c r="O65" i="8"/>
  <c r="O343" i="6"/>
  <c r="N139" i="6"/>
  <c r="N129" i="6"/>
  <c r="O38" i="6"/>
  <c r="N119" i="8"/>
  <c r="O57" i="8"/>
  <c r="O260" i="6"/>
  <c r="O246" i="6"/>
  <c r="O220" i="6"/>
  <c r="O190" i="6"/>
  <c r="O312" i="6"/>
  <c r="O336" i="6"/>
  <c r="N332" i="8"/>
  <c r="O160" i="6"/>
  <c r="O150" i="6"/>
  <c r="O127" i="8"/>
  <c r="N356" i="8"/>
  <c r="O320" i="8"/>
  <c r="O114" i="8"/>
  <c r="O30" i="8"/>
  <c r="O18" i="8"/>
  <c r="N112" i="6"/>
  <c r="N97" i="8"/>
  <c r="O105" i="8"/>
  <c r="O41" i="8"/>
  <c r="O254" i="6"/>
  <c r="O236" i="6"/>
  <c r="O218" i="6"/>
  <c r="O188" i="6"/>
  <c r="O111" i="8"/>
  <c r="O45" i="8"/>
  <c r="O156" i="6"/>
  <c r="N324" i="6"/>
  <c r="O101" i="8"/>
  <c r="N50" i="6"/>
  <c r="N328" i="6"/>
  <c r="O180" i="6"/>
  <c r="O93" i="8"/>
  <c r="O148" i="6"/>
  <c r="N67" i="6"/>
  <c r="O138" i="6"/>
  <c r="O14" i="8"/>
  <c r="O119" i="8"/>
  <c r="O97" i="8"/>
  <c r="O250" i="6"/>
  <c r="O234" i="6"/>
  <c r="O198" i="6"/>
  <c r="O253" i="6"/>
  <c r="O326" i="6"/>
  <c r="O346" i="6"/>
  <c r="N261" i="6"/>
  <c r="N282" i="6"/>
  <c r="N176" i="6"/>
  <c r="O128" i="6"/>
  <c r="O36" i="8"/>
  <c r="N75" i="8"/>
  <c r="O115" i="8"/>
  <c r="O79" i="8"/>
  <c r="O297" i="6"/>
  <c r="O241" i="6"/>
  <c r="O209" i="6"/>
  <c r="N105" i="6"/>
  <c r="O354" i="8"/>
  <c r="O243" i="6"/>
  <c r="N70" i="8"/>
  <c r="O229" i="6"/>
  <c r="O213" i="6"/>
  <c r="N38" i="8"/>
  <c r="O225" i="8"/>
  <c r="O185" i="8"/>
  <c r="O112" i="6"/>
  <c r="N54" i="8"/>
  <c r="O251" i="8"/>
  <c r="O83" i="8"/>
  <c r="O239" i="6"/>
  <c r="O231" i="6"/>
  <c r="O223" i="6"/>
  <c r="O215" i="6"/>
  <c r="O207" i="6"/>
  <c r="N162" i="8"/>
  <c r="N150" i="8"/>
  <c r="O330" i="6"/>
  <c r="O350" i="6"/>
  <c r="N170" i="6"/>
  <c r="N166" i="6"/>
  <c r="O120" i="8"/>
  <c r="O24" i="8"/>
  <c r="O12" i="8"/>
  <c r="N107" i="8"/>
  <c r="N95" i="6"/>
  <c r="N9" i="6"/>
  <c r="O131" i="6"/>
  <c r="O75" i="8"/>
  <c r="N331" i="6"/>
  <c r="O295" i="6"/>
  <c r="N370" i="10"/>
  <c r="O201" i="6"/>
  <c r="N127" i="6"/>
  <c r="N137" i="8"/>
  <c r="N160" i="6"/>
  <c r="N146" i="8"/>
  <c r="O334" i="6"/>
  <c r="N174" i="8"/>
  <c r="O20" i="6"/>
  <c r="N84" i="6"/>
  <c r="N43" i="8"/>
  <c r="O71" i="8"/>
  <c r="N343" i="6"/>
  <c r="N323" i="6"/>
  <c r="O291" i="6"/>
  <c r="O262" i="6"/>
  <c r="O197" i="6"/>
  <c r="O183" i="6"/>
  <c r="Q372" i="6"/>
  <c r="R8" i="5"/>
  <c r="R8" i="6" s="1"/>
  <c r="R19" i="5"/>
  <c r="R19" i="8" s="1"/>
  <c r="R308" i="5"/>
  <c r="R308" i="6" s="1"/>
  <c r="R92" i="5"/>
  <c r="R252" i="5"/>
  <c r="R252" i="8" s="1"/>
  <c r="R62" i="5"/>
  <c r="R62" i="8" s="1"/>
  <c r="Y363" i="5"/>
  <c r="R363" i="5" s="1"/>
  <c r="R363" i="8" s="1"/>
  <c r="Y280" i="5"/>
  <c r="Y124" i="5"/>
  <c r="R124" i="5" s="1"/>
  <c r="Y87" i="5"/>
  <c r="R87" i="5" s="1"/>
  <c r="Y137" i="5"/>
  <c r="R137" i="5" s="1"/>
  <c r="R137" i="6" s="1"/>
  <c r="Y34" i="5"/>
  <c r="Y129" i="5"/>
  <c r="R129" i="5" s="1"/>
  <c r="R129" i="8" s="1"/>
  <c r="Y215" i="5"/>
  <c r="R215" i="5" s="1"/>
  <c r="Y286" i="5"/>
  <c r="R286" i="5" s="1"/>
  <c r="R286" i="8" s="1"/>
  <c r="Y259" i="5"/>
  <c r="Y339" i="5"/>
  <c r="Y207" i="5"/>
  <c r="R207" i="5" s="1"/>
  <c r="Y160" i="5"/>
  <c r="R160" i="5" s="1"/>
  <c r="Y81" i="5"/>
  <c r="O245" i="6"/>
  <c r="O163" i="8"/>
  <c r="O157" i="6"/>
  <c r="O153" i="6"/>
  <c r="O13" i="8"/>
  <c r="O177" i="6"/>
  <c r="O144" i="6"/>
  <c r="O37" i="8"/>
  <c r="N254" i="6"/>
  <c r="N152" i="6"/>
  <c r="N148" i="6"/>
  <c r="Y359" i="5"/>
  <c r="Y342" i="5"/>
  <c r="R342" i="5" s="1"/>
  <c r="Y328" i="5"/>
  <c r="R328" i="5" s="1"/>
  <c r="Y314" i="5"/>
  <c r="R314" i="5" s="1"/>
  <c r="Y305" i="5"/>
  <c r="Y294" i="5"/>
  <c r="R294" i="5" s="1"/>
  <c r="R294" i="6" s="1"/>
  <c r="Y279" i="5"/>
  <c r="R279" i="5" s="1"/>
  <c r="R279" i="8" s="1"/>
  <c r="Y272" i="5"/>
  <c r="R272" i="5" s="1"/>
  <c r="Y246" i="5"/>
  <c r="Y227" i="5"/>
  <c r="R227" i="5" s="1"/>
  <c r="R227" i="6" s="1"/>
  <c r="Y219" i="5"/>
  <c r="R219" i="5" s="1"/>
  <c r="Y209" i="5"/>
  <c r="R209" i="5" s="1"/>
  <c r="R209" i="6" s="1"/>
  <c r="Y200" i="5"/>
  <c r="Y186" i="5"/>
  <c r="R186" i="5" s="1"/>
  <c r="Y164" i="5"/>
  <c r="R164" i="5" s="1"/>
  <c r="Y150" i="5"/>
  <c r="R150" i="5" s="1"/>
  <c r="R150" i="8" s="1"/>
  <c r="Y126" i="5"/>
  <c r="Y98" i="5"/>
  <c r="Y88" i="5"/>
  <c r="R88" i="5" s="1"/>
  <c r="Y66" i="5"/>
  <c r="R66" i="5" s="1"/>
  <c r="Y48" i="5"/>
  <c r="Y31" i="5"/>
  <c r="R31" i="5" s="1"/>
  <c r="Y18" i="5"/>
  <c r="Y365" i="5"/>
  <c r="R365" i="5" s="1"/>
  <c r="R365" i="8" s="1"/>
  <c r="Y346" i="5"/>
  <c r="Y330" i="5"/>
  <c r="Y311" i="5"/>
  <c r="Y296" i="5"/>
  <c r="R296" i="5" s="1"/>
  <c r="Y271" i="5"/>
  <c r="Y260" i="5"/>
  <c r="R260" i="5" s="1"/>
  <c r="Y249" i="5"/>
  <c r="R249" i="5" s="1"/>
  <c r="R249" i="6" s="1"/>
  <c r="Y237" i="5"/>
  <c r="R237" i="5" s="1"/>
  <c r="R237" i="8" s="1"/>
  <c r="Y224" i="5"/>
  <c r="Y196" i="5"/>
  <c r="Y179" i="5"/>
  <c r="Y158" i="5"/>
  <c r="R158" i="5" s="1"/>
  <c r="R158" i="8" s="1"/>
  <c r="Y140" i="5"/>
  <c r="Y127" i="5"/>
  <c r="Y109" i="5"/>
  <c r="R109" i="5" s="1"/>
  <c r="R109" i="6" s="1"/>
  <c r="Y85" i="5"/>
  <c r="R85" i="5" s="1"/>
  <c r="Y74" i="5"/>
  <c r="Y56" i="5"/>
  <c r="R56" i="5" s="1"/>
  <c r="R56" i="6" s="1"/>
  <c r="Y40" i="5"/>
  <c r="Y16" i="5"/>
  <c r="R16" i="5" s="1"/>
  <c r="Y286" i="10"/>
  <c r="L371" i="6"/>
  <c r="N266" i="6"/>
  <c r="N273" i="6"/>
  <c r="N287" i="6"/>
  <c r="N181" i="6"/>
  <c r="O134" i="6"/>
  <c r="O98" i="8"/>
  <c r="O44" i="8"/>
  <c r="N136" i="6"/>
  <c r="N89" i="8"/>
  <c r="N57" i="6"/>
  <c r="O113" i="8"/>
  <c r="O288" i="6"/>
  <c r="O321" i="8"/>
  <c r="O305" i="8"/>
  <c r="O210" i="8"/>
  <c r="U85" i="12"/>
  <c r="U221" i="12"/>
  <c r="O211" i="8"/>
  <c r="O369" i="10"/>
  <c r="Y337" i="5"/>
  <c r="R337" i="5" s="1"/>
  <c r="R337" i="8" s="1"/>
  <c r="Y313" i="5"/>
  <c r="R313" i="5" s="1"/>
  <c r="Y290" i="5"/>
  <c r="R290" i="5" s="1"/>
  <c r="Y264" i="5"/>
  <c r="Y218" i="5"/>
  <c r="R218" i="5" s="1"/>
  <c r="R218" i="6" s="1"/>
  <c r="Y195" i="5"/>
  <c r="Y163" i="5"/>
  <c r="R163" i="5" s="1"/>
  <c r="Y118" i="5"/>
  <c r="R118" i="5" s="1"/>
  <c r="Y61" i="5"/>
  <c r="R61" i="5" s="1"/>
  <c r="R61" i="6" s="1"/>
  <c r="Y30" i="5"/>
  <c r="R30" i="5" s="1"/>
  <c r="Y357" i="5"/>
  <c r="R357" i="5" s="1"/>
  <c r="R357" i="6" s="1"/>
  <c r="Y327" i="5"/>
  <c r="Y293" i="5"/>
  <c r="R293" i="5" s="1"/>
  <c r="Y257" i="5"/>
  <c r="R257" i="5" s="1"/>
  <c r="Y234" i="5"/>
  <c r="R234" i="5" s="1"/>
  <c r="R234" i="6" s="1"/>
  <c r="Y194" i="5"/>
  <c r="Y172" i="5"/>
  <c r="R172" i="5" s="1"/>
  <c r="Y149" i="5"/>
  <c r="R149" i="5" s="1"/>
  <c r="Y120" i="5"/>
  <c r="R120" i="5" s="1"/>
  <c r="Y103" i="5"/>
  <c r="R103" i="5" s="1"/>
  <c r="Y83" i="5"/>
  <c r="R83" i="5" s="1"/>
  <c r="Y65" i="5"/>
  <c r="R65" i="5" s="1"/>
  <c r="Y50" i="5"/>
  <c r="R50" i="5" s="1"/>
  <c r="Y37" i="5"/>
  <c r="Y14" i="5"/>
  <c r="R14" i="5" s="1"/>
  <c r="N204" i="6"/>
  <c r="N268" i="6"/>
  <c r="N196" i="8"/>
  <c r="N189" i="6"/>
  <c r="O72" i="8"/>
  <c r="O64" i="8"/>
  <c r="N120" i="6"/>
  <c r="N80" i="8"/>
  <c r="N10" i="8"/>
  <c r="N123" i="8"/>
  <c r="O91" i="8"/>
  <c r="N354" i="6"/>
  <c r="R111" i="5"/>
  <c r="R23" i="5"/>
  <c r="R23" i="8" s="1"/>
  <c r="R152" i="5"/>
  <c r="R152" i="6" s="1"/>
  <c r="R353" i="10"/>
  <c r="R131" i="5"/>
  <c r="R131" i="8" s="1"/>
  <c r="R187" i="5"/>
  <c r="R187" i="8" s="1"/>
  <c r="R238" i="5"/>
  <c r="R238" i="8" s="1"/>
  <c r="Y324" i="5"/>
  <c r="R324" i="5" s="1"/>
  <c r="Y176" i="5"/>
  <c r="Y107" i="5"/>
  <c r="R107" i="5" s="1"/>
  <c r="R107" i="6" s="1"/>
  <c r="Y49" i="5"/>
  <c r="R49" i="5" s="1"/>
  <c r="R49" i="6" s="1"/>
  <c r="Y355" i="5"/>
  <c r="R355" i="5" s="1"/>
  <c r="R355" i="8" s="1"/>
  <c r="Y68" i="5"/>
  <c r="R68" i="5" s="1"/>
  <c r="Y161" i="5"/>
  <c r="R161" i="5" s="1"/>
  <c r="R161" i="6" s="1"/>
  <c r="Y228" i="5"/>
  <c r="R228" i="5" s="1"/>
  <c r="Y340" i="5"/>
  <c r="R340" i="5" s="1"/>
  <c r="Y278" i="5"/>
  <c r="Y315" i="5"/>
  <c r="R315" i="5" s="1"/>
  <c r="Y199" i="5"/>
  <c r="Y121" i="5"/>
  <c r="R121" i="5" s="1"/>
  <c r="R121" i="6" s="1"/>
  <c r="Y59" i="5"/>
  <c r="N346" i="8"/>
  <c r="O161" i="6"/>
  <c r="N202" i="6"/>
  <c r="N206" i="6"/>
  <c r="O175" i="6"/>
  <c r="Y351" i="5"/>
  <c r="Y325" i="5"/>
  <c r="R325" i="5" s="1"/>
  <c r="Y303" i="5"/>
  <c r="R303" i="5" s="1"/>
  <c r="R303" i="6" s="1"/>
  <c r="Y276" i="5"/>
  <c r="R276" i="5" s="1"/>
  <c r="R276" i="8" s="1"/>
  <c r="Y245" i="5"/>
  <c r="R245" i="5" s="1"/>
  <c r="R245" i="6" s="1"/>
  <c r="Y226" i="5"/>
  <c r="R226" i="5" s="1"/>
  <c r="Y205" i="5"/>
  <c r="Y173" i="5"/>
  <c r="R173" i="5" s="1"/>
  <c r="R173" i="8" s="1"/>
  <c r="Y145" i="5"/>
  <c r="Y95" i="5"/>
  <c r="R95" i="5" s="1"/>
  <c r="R95" i="8" s="1"/>
  <c r="Y82" i="5"/>
  <c r="Y46" i="5"/>
  <c r="R46" i="5" s="1"/>
  <c r="Y10" i="5"/>
  <c r="R10" i="5" s="1"/>
  <c r="R10" i="8" s="1"/>
  <c r="Y345" i="5"/>
  <c r="R345" i="5" s="1"/>
  <c r="Y309" i="5"/>
  <c r="Y268" i="5"/>
  <c r="R268" i="5" s="1"/>
  <c r="Y247" i="5"/>
  <c r="R247" i="5" s="1"/>
  <c r="R247" i="6" s="1"/>
  <c r="Y211" i="5"/>
  <c r="R211" i="5" s="1"/>
  <c r="Y139" i="5"/>
  <c r="R139" i="5" s="1"/>
  <c r="R301" i="5"/>
  <c r="R301" i="6" s="1"/>
  <c r="R295" i="5"/>
  <c r="R295" i="8" s="1"/>
  <c r="R230" i="5"/>
  <c r="R230" i="8" s="1"/>
  <c r="Y307" i="5"/>
  <c r="Y154" i="5"/>
  <c r="R154" i="5" s="1"/>
  <c r="Y105" i="5"/>
  <c r="R105" i="5" s="1"/>
  <c r="Y36" i="5"/>
  <c r="Y11" i="5"/>
  <c r="Y84" i="5"/>
  <c r="R84" i="5" s="1"/>
  <c r="R84" i="8" s="1"/>
  <c r="Y175" i="5"/>
  <c r="R175" i="5" s="1"/>
  <c r="R175" i="8" s="1"/>
  <c r="Y248" i="5"/>
  <c r="R248" i="5" s="1"/>
  <c r="R248" i="6" s="1"/>
  <c r="Y214" i="5"/>
  <c r="R214" i="5" s="1"/>
  <c r="Y299" i="5"/>
  <c r="R299" i="5" s="1"/>
  <c r="Y256" i="5"/>
  <c r="R256" i="5" s="1"/>
  <c r="Y190" i="5"/>
  <c r="R190" i="5" s="1"/>
  <c r="Y113" i="5"/>
  <c r="Y28" i="5"/>
  <c r="R28" i="5" s="1"/>
  <c r="N330" i="6"/>
  <c r="O21" i="8"/>
  <c r="N210" i="6"/>
  <c r="N374" i="10"/>
  <c r="Y361" i="5"/>
  <c r="Y350" i="5"/>
  <c r="R350" i="5" s="1"/>
  <c r="Y336" i="5"/>
  <c r="R336" i="5" s="1"/>
  <c r="Y322" i="5"/>
  <c r="R322" i="5" s="1"/>
  <c r="R322" i="6" s="1"/>
  <c r="Y312" i="5"/>
  <c r="R312" i="5" s="1"/>
  <c r="R312" i="8" s="1"/>
  <c r="Y298" i="5"/>
  <c r="Y287" i="5"/>
  <c r="R287" i="5" s="1"/>
  <c r="R287" i="6" s="1"/>
  <c r="Y274" i="5"/>
  <c r="R274" i="5" s="1"/>
  <c r="R274" i="8" s="1"/>
  <c r="Y258" i="5"/>
  <c r="R258" i="5" s="1"/>
  <c r="R258" i="8" s="1"/>
  <c r="Y244" i="5"/>
  <c r="R244" i="5" s="1"/>
  <c r="Y221" i="5"/>
  <c r="Y216" i="5"/>
  <c r="R216" i="5" s="1"/>
  <c r="Y204" i="5"/>
  <c r="R204" i="5" s="1"/>
  <c r="Y188" i="5"/>
  <c r="R188" i="5" s="1"/>
  <c r="Y170" i="5"/>
  <c r="Y157" i="5"/>
  <c r="R157" i="5" s="1"/>
  <c r="Y135" i="5"/>
  <c r="R135" i="5" s="1"/>
  <c r="Y114" i="5"/>
  <c r="R114" i="5" s="1"/>
  <c r="R114" i="6" s="1"/>
  <c r="Y94" i="5"/>
  <c r="Y72" i="5"/>
  <c r="R72" i="5" s="1"/>
  <c r="Y58" i="5"/>
  <c r="R58" i="5" s="1"/>
  <c r="Y42" i="5"/>
  <c r="R42" i="5" s="1"/>
  <c r="R42" i="8" s="1"/>
  <c r="Y24" i="5"/>
  <c r="R24" i="5" s="1"/>
  <c r="Y9" i="5"/>
  <c r="R9" i="5" s="1"/>
  <c r="R9" i="6" s="1"/>
  <c r="Y354" i="5"/>
  <c r="Y338" i="5"/>
  <c r="R338" i="5" s="1"/>
  <c r="R338" i="6" s="1"/>
  <c r="Y326" i="5"/>
  <c r="Y306" i="5"/>
  <c r="R306" i="5" s="1"/>
  <c r="Y284" i="5"/>
  <c r="R284" i="5" s="1"/>
  <c r="Y266" i="5"/>
  <c r="R266" i="5" s="1"/>
  <c r="Y255" i="5"/>
  <c r="R255" i="5" s="1"/>
  <c r="Y239" i="5"/>
  <c r="R239" i="5" s="1"/>
  <c r="Y232" i="5"/>
  <c r="R232" i="5" s="1"/>
  <c r="Y210" i="5"/>
  <c r="R210" i="5" s="1"/>
  <c r="Y182" i="5"/>
  <c r="R182" i="5" s="1"/>
  <c r="Y171" i="5"/>
  <c r="R171" i="5" s="1"/>
  <c r="Y148" i="5"/>
  <c r="R148" i="5" s="1"/>
  <c r="R148" i="8" s="1"/>
  <c r="Y132" i="5"/>
  <c r="R132" i="5" s="1"/>
  <c r="R132" i="6" s="1"/>
  <c r="Y115" i="5"/>
  <c r="Y102" i="5"/>
  <c r="R102" i="5" s="1"/>
  <c r="Y78" i="5"/>
  <c r="R78" i="5" s="1"/>
  <c r="Y64" i="5"/>
  <c r="R64" i="5" s="1"/>
  <c r="Y47" i="5"/>
  <c r="N249" i="6"/>
  <c r="N298" i="6"/>
  <c r="O87" i="8"/>
  <c r="O25" i="8"/>
  <c r="O281" i="6"/>
  <c r="R305" i="5"/>
  <c r="R305" i="6" s="1"/>
  <c r="R280" i="5"/>
  <c r="R280" i="6" s="1"/>
  <c r="R48" i="5"/>
  <c r="R48" i="6" s="1"/>
  <c r="R259" i="5"/>
  <c r="R259" i="8" s="1"/>
  <c r="R27" i="5"/>
  <c r="R27" i="8" s="1"/>
  <c r="R196" i="5"/>
  <c r="R196" i="6" s="1"/>
  <c r="R311" i="5"/>
  <c r="R311" i="8" s="1"/>
  <c r="R286" i="10"/>
  <c r="O237" i="6"/>
  <c r="O165" i="6"/>
  <c r="N350" i="6"/>
  <c r="O249" i="6"/>
  <c r="N41" i="6"/>
  <c r="O123" i="8"/>
  <c r="O51" i="8"/>
  <c r="N86" i="8"/>
  <c r="O263" i="6"/>
  <c r="O247" i="6"/>
  <c r="O196" i="6"/>
  <c r="O370" i="10"/>
  <c r="N373" i="10"/>
  <c r="O310" i="6"/>
  <c r="N200" i="6"/>
  <c r="N208" i="6"/>
  <c r="N213" i="6"/>
  <c r="N244" i="6"/>
  <c r="N263" i="6"/>
  <c r="N270" i="6"/>
  <c r="N284" i="6"/>
  <c r="N296" i="6"/>
  <c r="N320" i="6"/>
  <c r="N186" i="6"/>
  <c r="N180" i="6"/>
  <c r="N133" i="6"/>
  <c r="O140" i="8"/>
  <c r="O100" i="8"/>
  <c r="O16" i="8"/>
  <c r="N134" i="8"/>
  <c r="N100" i="8"/>
  <c r="N76" i="8"/>
  <c r="N14" i="8"/>
  <c r="N111" i="8"/>
  <c r="N99" i="8"/>
  <c r="N63" i="6"/>
  <c r="N53" i="8"/>
  <c r="N33" i="8"/>
  <c r="N23" i="6"/>
  <c r="N11" i="8"/>
  <c r="O121" i="8"/>
  <c r="O9" i="8"/>
  <c r="N353" i="6"/>
  <c r="N342" i="6"/>
  <c r="N329" i="6"/>
  <c r="N308" i="6"/>
  <c r="O296" i="6"/>
  <c r="O271" i="6"/>
  <c r="O238" i="6"/>
  <c r="O228" i="6"/>
  <c r="O216" i="6"/>
  <c r="O170" i="6"/>
  <c r="O265" i="8"/>
  <c r="O347" i="8"/>
  <c r="O328" i="6"/>
  <c r="O313" i="8"/>
  <c r="N141" i="6"/>
  <c r="R231" i="5"/>
  <c r="R231" i="6" s="1"/>
  <c r="R267" i="5"/>
  <c r="R267" i="6" s="1"/>
  <c r="R212" i="5"/>
  <c r="R212" i="6" s="1"/>
  <c r="O146" i="6"/>
  <c r="N158" i="6"/>
  <c r="M371" i="8"/>
  <c r="L374" i="6"/>
  <c r="P371" i="8"/>
  <c r="P371" i="6"/>
  <c r="Q371" i="8"/>
  <c r="N221" i="6"/>
  <c r="N240" i="6"/>
  <c r="N281" i="6"/>
  <c r="N286" i="6"/>
  <c r="N290" i="6"/>
  <c r="N182" i="6"/>
  <c r="O130" i="8"/>
  <c r="O122" i="8"/>
  <c r="O86" i="8"/>
  <c r="O78" i="8"/>
  <c r="O40" i="6"/>
  <c r="O32" i="8"/>
  <c r="N122" i="8"/>
  <c r="N108" i="8"/>
  <c r="N62" i="8"/>
  <c r="N40" i="8"/>
  <c r="N79" i="8"/>
  <c r="N73" i="6"/>
  <c r="N61" i="8"/>
  <c r="N31" i="6"/>
  <c r="N21" i="8"/>
  <c r="O47" i="8"/>
  <c r="O23" i="8"/>
  <c r="N349" i="6"/>
  <c r="N325" i="6"/>
  <c r="O222" i="6"/>
  <c r="O214" i="6"/>
  <c r="O194" i="6"/>
  <c r="O166" i="6"/>
  <c r="O340" i="6"/>
  <c r="O324" i="6"/>
  <c r="O317" i="8"/>
  <c r="O307" i="6"/>
  <c r="O187" i="8"/>
  <c r="N217" i="6"/>
  <c r="N223" i="6"/>
  <c r="N267" i="6"/>
  <c r="N303" i="6"/>
  <c r="N71" i="8"/>
  <c r="O137" i="8"/>
  <c r="O17" i="8"/>
  <c r="N357" i="6"/>
  <c r="N315" i="6"/>
  <c r="O301" i="6"/>
  <c r="O279" i="6"/>
  <c r="O204" i="6"/>
  <c r="Y9" i="10"/>
  <c r="R9" i="10" s="1"/>
  <c r="Y41" i="10"/>
  <c r="R41" i="10" s="1"/>
  <c r="Y113" i="10"/>
  <c r="R113" i="10" s="1"/>
  <c r="Y90" i="10"/>
  <c r="Y162" i="10"/>
  <c r="R162" i="10" s="1"/>
  <c r="Y173" i="10"/>
  <c r="R173" i="10" s="1"/>
  <c r="Y196" i="10"/>
  <c r="R196" i="10" s="1"/>
  <c r="Y268" i="10"/>
  <c r="R268" i="10" s="1"/>
  <c r="Y275" i="10"/>
  <c r="R275" i="10" s="1"/>
  <c r="Y302" i="10"/>
  <c r="R302" i="10" s="1"/>
  <c r="Y324" i="10"/>
  <c r="R324" i="10" s="1"/>
  <c r="R330" i="5"/>
  <c r="R330" i="8" s="1"/>
  <c r="R140" i="5"/>
  <c r="R140" i="8" s="1"/>
  <c r="Y351" i="10"/>
  <c r="R351" i="10" s="1"/>
  <c r="Y291" i="10"/>
  <c r="R291" i="10" s="1"/>
  <c r="Y250" i="10"/>
  <c r="R250" i="10" s="1"/>
  <c r="Y180" i="10"/>
  <c r="R180" i="10" s="1"/>
  <c r="Y71" i="10"/>
  <c r="R71" i="10" s="1"/>
  <c r="Y77" i="10"/>
  <c r="R77" i="10" s="1"/>
  <c r="N167" i="8"/>
  <c r="N167" i="6"/>
  <c r="N169" i="8"/>
  <c r="N169" i="6"/>
  <c r="N173" i="8"/>
  <c r="N173" i="6"/>
  <c r="N188" i="8"/>
  <c r="N188" i="6"/>
  <c r="N225" i="6"/>
  <c r="N225" i="8"/>
  <c r="N229" i="8"/>
  <c r="N229" i="6"/>
  <c r="N231" i="8"/>
  <c r="N231" i="6"/>
  <c r="N233" i="8"/>
  <c r="N233" i="6"/>
  <c r="N235" i="8"/>
  <c r="N235" i="6"/>
  <c r="O240" i="8"/>
  <c r="O240" i="6"/>
  <c r="N275" i="8"/>
  <c r="N275" i="6"/>
  <c r="N292" i="8"/>
  <c r="N292" i="6"/>
  <c r="O318" i="8"/>
  <c r="O318" i="6"/>
  <c r="O322" i="8"/>
  <c r="O322" i="6"/>
  <c r="O329" i="8"/>
  <c r="O329" i="6"/>
  <c r="O55" i="6"/>
  <c r="O55" i="8"/>
  <c r="O59" i="6"/>
  <c r="O59" i="8"/>
  <c r="O66" i="6"/>
  <c r="O66" i="8"/>
  <c r="P369" i="6"/>
  <c r="R71" i="5"/>
  <c r="R71" i="6" s="1"/>
  <c r="R55" i="5"/>
  <c r="R55" i="8" s="1"/>
  <c r="R195" i="5"/>
  <c r="R195" i="6" s="1"/>
  <c r="R254" i="5"/>
  <c r="R254" i="6" s="1"/>
  <c r="L369" i="6"/>
  <c r="Y10" i="10"/>
  <c r="R10" i="10" s="1"/>
  <c r="Y356" i="10"/>
  <c r="R356" i="10" s="1"/>
  <c r="Y319" i="10"/>
  <c r="R319" i="10" s="1"/>
  <c r="Y259" i="10"/>
  <c r="Y234" i="10"/>
  <c r="R234" i="10" s="1"/>
  <c r="Y193" i="10"/>
  <c r="R193" i="10" s="1"/>
  <c r="Y144" i="10"/>
  <c r="R144" i="10" s="1"/>
  <c r="Y54" i="10"/>
  <c r="Y60" i="10"/>
  <c r="R60" i="10" s="1"/>
  <c r="N336" i="6"/>
  <c r="N175" i="8"/>
  <c r="O92" i="6"/>
  <c r="O325" i="8"/>
  <c r="N203" i="8"/>
  <c r="N203" i="6"/>
  <c r="N205" i="8"/>
  <c r="N205" i="6"/>
  <c r="O208" i="8"/>
  <c r="O208" i="6"/>
  <c r="O267" i="8"/>
  <c r="O267" i="6"/>
  <c r="N269" i="8"/>
  <c r="N269" i="6"/>
  <c r="O273" i="8"/>
  <c r="O273" i="6"/>
  <c r="N291" i="8"/>
  <c r="N291" i="6"/>
  <c r="N347" i="6"/>
  <c r="N347" i="8"/>
  <c r="N58" i="6"/>
  <c r="N58" i="8"/>
  <c r="N88" i="8"/>
  <c r="N88" i="6"/>
  <c r="N96" i="6"/>
  <c r="N96" i="8"/>
  <c r="N110" i="6"/>
  <c r="N110" i="8"/>
  <c r="N124" i="6"/>
  <c r="N124" i="8"/>
  <c r="O33" i="6"/>
  <c r="O33" i="8"/>
  <c r="O48" i="6"/>
  <c r="O48" i="8"/>
  <c r="O52" i="6"/>
  <c r="O52" i="8"/>
  <c r="Y127" i="10"/>
  <c r="R127" i="10" s="1"/>
  <c r="Y340" i="10"/>
  <c r="R340" i="10" s="1"/>
  <c r="Y333" i="10"/>
  <c r="R333" i="10" s="1"/>
  <c r="Y243" i="10"/>
  <c r="R243" i="10" s="1"/>
  <c r="Y216" i="10"/>
  <c r="R216" i="10" s="1"/>
  <c r="Y155" i="10"/>
  <c r="R155" i="10" s="1"/>
  <c r="Y126" i="10"/>
  <c r="R126" i="10" s="1"/>
  <c r="Y137" i="10"/>
  <c r="R137" i="10" s="1"/>
  <c r="Y22" i="10"/>
  <c r="R22" i="10" s="1"/>
  <c r="P372" i="8"/>
  <c r="Q371" i="6"/>
  <c r="K371" i="8"/>
  <c r="L370" i="8"/>
  <c r="J371" i="8"/>
  <c r="L370" i="6"/>
  <c r="N294" i="6"/>
  <c r="N177" i="6"/>
  <c r="N255" i="8"/>
  <c r="N255" i="6"/>
  <c r="N257" i="8"/>
  <c r="N257" i="6"/>
  <c r="O283" i="8"/>
  <c r="O283" i="6"/>
  <c r="N285" i="8"/>
  <c r="N285" i="6"/>
  <c r="O289" i="8"/>
  <c r="O289" i="6"/>
  <c r="N310" i="8"/>
  <c r="N310" i="6"/>
  <c r="N340" i="8"/>
  <c r="N340" i="6"/>
  <c r="O342" i="8"/>
  <c r="O342" i="6"/>
  <c r="O357" i="6"/>
  <c r="O357" i="8"/>
  <c r="N12" i="8"/>
  <c r="N12" i="6"/>
  <c r="N20" i="6"/>
  <c r="N20" i="8"/>
  <c r="N117" i="6"/>
  <c r="N117" i="8"/>
  <c r="N55" i="6"/>
  <c r="N55" i="8"/>
  <c r="N37" i="6"/>
  <c r="N37" i="8"/>
  <c r="N15" i="6"/>
  <c r="N15" i="8"/>
  <c r="O110" i="8"/>
  <c r="O110" i="6"/>
  <c r="Y15" i="5"/>
  <c r="R15" i="5" s="1"/>
  <c r="Y29" i="5"/>
  <c r="R29" i="5" s="1"/>
  <c r="R29" i="8" s="1"/>
  <c r="Y45" i="5"/>
  <c r="R45" i="5" s="1"/>
  <c r="Y57" i="5"/>
  <c r="R57" i="5" s="1"/>
  <c r="R57" i="6" s="1"/>
  <c r="Y69" i="5"/>
  <c r="R69" i="5" s="1"/>
  <c r="R69" i="6" s="1"/>
  <c r="Y80" i="5"/>
  <c r="R80" i="5" s="1"/>
  <c r="Y99" i="5"/>
  <c r="R99" i="5" s="1"/>
  <c r="Y110" i="5"/>
  <c r="R110" i="5" s="1"/>
  <c r="Y125" i="5"/>
  <c r="R125" i="5" s="1"/>
  <c r="R125" i="8" s="1"/>
  <c r="Y134" i="5"/>
  <c r="R134" i="5" s="1"/>
  <c r="Y147" i="5"/>
  <c r="R147" i="5" s="1"/>
  <c r="Y162" i="5"/>
  <c r="R162" i="5" s="1"/>
  <c r="Y178" i="5"/>
  <c r="R178" i="5" s="1"/>
  <c r="R178" i="6" s="1"/>
  <c r="Y192" i="5"/>
  <c r="R192" i="5" s="1"/>
  <c r="Y208" i="5"/>
  <c r="R208" i="5" s="1"/>
  <c r="Y225" i="5"/>
  <c r="R225" i="5" s="1"/>
  <c r="R225" i="6" s="1"/>
  <c r="Y235" i="5"/>
  <c r="R235" i="5" s="1"/>
  <c r="Y241" i="5"/>
  <c r="R241" i="5" s="1"/>
  <c r="Y253" i="5"/>
  <c r="Y261" i="5"/>
  <c r="R261" i="5" s="1"/>
  <c r="Y269" i="5"/>
  <c r="R269" i="5" s="1"/>
  <c r="Y288" i="5"/>
  <c r="R288" i="5" s="1"/>
  <c r="R288" i="8" s="1"/>
  <c r="Y304" i="5"/>
  <c r="R304" i="5" s="1"/>
  <c r="Y318" i="5"/>
  <c r="R318" i="5" s="1"/>
  <c r="Y329" i="5"/>
  <c r="R329" i="5" s="1"/>
  <c r="Y341" i="5"/>
  <c r="R341" i="5" s="1"/>
  <c r="R341" i="8" s="1"/>
  <c r="Y353" i="5"/>
  <c r="R353" i="5" s="1"/>
  <c r="Y367" i="5"/>
  <c r="R367" i="5" s="1"/>
  <c r="R367" i="8" s="1"/>
  <c r="Y13" i="5"/>
  <c r="R13" i="5" s="1"/>
  <c r="R13" i="6" s="1"/>
  <c r="Y26" i="5"/>
  <c r="R26" i="5" s="1"/>
  <c r="R26" i="8" s="1"/>
  <c r="Y39" i="5"/>
  <c r="R39" i="5" s="1"/>
  <c r="Y54" i="5"/>
  <c r="R54" i="5" s="1"/>
  <c r="Y63" i="5"/>
  <c r="R63" i="5" s="1"/>
  <c r="Y79" i="5"/>
  <c r="R79" i="5" s="1"/>
  <c r="Y91" i="5"/>
  <c r="Y101" i="5"/>
  <c r="R101" i="5" s="1"/>
  <c r="R101" i="6" s="1"/>
  <c r="Y119" i="5"/>
  <c r="R119" i="5" s="1"/>
  <c r="Y144" i="5"/>
  <c r="R144" i="5" s="1"/>
  <c r="R144" i="8" s="1"/>
  <c r="Y153" i="5"/>
  <c r="Y166" i="5"/>
  <c r="R166" i="5" s="1"/>
  <c r="Y185" i="5"/>
  <c r="R185" i="5" s="1"/>
  <c r="Y189" i="5"/>
  <c r="R189" i="5" s="1"/>
  <c r="Y203" i="10"/>
  <c r="R203" i="10" s="1"/>
  <c r="Y107" i="10"/>
  <c r="R107" i="10" s="1"/>
  <c r="Y93" i="10"/>
  <c r="R93" i="10" s="1"/>
  <c r="O314" i="6"/>
  <c r="N179" i="6"/>
  <c r="O353" i="6"/>
  <c r="N47" i="8"/>
  <c r="N25" i="8"/>
  <c r="O192" i="8"/>
  <c r="O192" i="6"/>
  <c r="O252" i="8"/>
  <c r="O252" i="6"/>
  <c r="N276" i="8"/>
  <c r="N276" i="6"/>
  <c r="O299" i="8"/>
  <c r="O299" i="6"/>
  <c r="N301" i="8"/>
  <c r="N301" i="6"/>
  <c r="N307" i="8"/>
  <c r="N307" i="6"/>
  <c r="O332" i="8"/>
  <c r="O332" i="6"/>
  <c r="O73" i="6"/>
  <c r="O73" i="8"/>
  <c r="O81" i="6"/>
  <c r="O81" i="8"/>
  <c r="O88" i="6"/>
  <c r="O88" i="8"/>
  <c r="O103" i="6"/>
  <c r="O103" i="8"/>
  <c r="O107" i="6"/>
  <c r="O107" i="8"/>
  <c r="N35" i="8"/>
  <c r="N35" i="6"/>
  <c r="N91" i="6"/>
  <c r="N91" i="8"/>
  <c r="O285" i="6"/>
  <c r="J392" i="9"/>
  <c r="K392" i="9" s="1"/>
  <c r="U92" i="12"/>
  <c r="U203" i="12"/>
  <c r="U43" i="12"/>
  <c r="U161" i="12"/>
  <c r="U19" i="12"/>
  <c r="U64" i="12"/>
  <c r="U80" i="12"/>
  <c r="U40" i="12"/>
  <c r="U22" i="12"/>
  <c r="U177" i="12"/>
  <c r="U201" i="12"/>
  <c r="U180" i="12"/>
  <c r="U54" i="12"/>
  <c r="U50" i="12"/>
  <c r="U29" i="12"/>
  <c r="U61" i="12"/>
  <c r="U48" i="12"/>
  <c r="U205" i="12"/>
  <c r="U36" i="12"/>
  <c r="U21" i="12"/>
  <c r="U186" i="12"/>
  <c r="N248" i="8"/>
  <c r="N248" i="6"/>
  <c r="N28" i="6"/>
  <c r="N28" i="8"/>
  <c r="N44" i="6"/>
  <c r="N44" i="8"/>
  <c r="N45" i="6"/>
  <c r="N45" i="8"/>
  <c r="Y14" i="10"/>
  <c r="R14" i="10" s="1"/>
  <c r="Y135" i="10"/>
  <c r="R135" i="10" s="1"/>
  <c r="Y354" i="10"/>
  <c r="R354" i="10" s="1"/>
  <c r="Y338" i="10"/>
  <c r="R338" i="10" s="1"/>
  <c r="Y322" i="10"/>
  <c r="Y349" i="10"/>
  <c r="R349" i="10" s="1"/>
  <c r="Y347" i="10"/>
  <c r="R347" i="10" s="1"/>
  <c r="Y315" i="10"/>
  <c r="Y300" i="10"/>
  <c r="Y329" i="10"/>
  <c r="R329" i="10" s="1"/>
  <c r="Y305" i="10"/>
  <c r="R305" i="10" s="1"/>
  <c r="Y289" i="10"/>
  <c r="R289" i="10" s="1"/>
  <c r="Y273" i="10"/>
  <c r="Y257" i="10"/>
  <c r="R257" i="10" s="1"/>
  <c r="Y241" i="10"/>
  <c r="R241" i="10" s="1"/>
  <c r="Y284" i="10"/>
  <c r="R284" i="10" s="1"/>
  <c r="Y266" i="10"/>
  <c r="R266" i="10" s="1"/>
  <c r="Y248" i="10"/>
  <c r="R248" i="10" s="1"/>
  <c r="Y232" i="10"/>
  <c r="R232" i="10" s="1"/>
  <c r="Y212" i="10"/>
  <c r="R212" i="10" s="1"/>
  <c r="Y194" i="10"/>
  <c r="R194" i="10" s="1"/>
  <c r="Y221" i="10"/>
  <c r="R221" i="10" s="1"/>
  <c r="Y189" i="10"/>
  <c r="R189" i="10" s="1"/>
  <c r="Y171" i="10"/>
  <c r="R171" i="10" s="1"/>
  <c r="Y153" i="10"/>
  <c r="Y199" i="10"/>
  <c r="R199" i="10" s="1"/>
  <c r="Y178" i="10"/>
  <c r="R178" i="10" s="1"/>
  <c r="Y160" i="10"/>
  <c r="R160" i="10" s="1"/>
  <c r="Y142" i="10"/>
  <c r="R142" i="10" s="1"/>
  <c r="Y123" i="10"/>
  <c r="R123" i="10" s="1"/>
  <c r="Y106" i="10"/>
  <c r="R106" i="10" s="1"/>
  <c r="Y87" i="10"/>
  <c r="R87" i="10" s="1"/>
  <c r="Y70" i="10"/>
  <c r="R70" i="10" s="1"/>
  <c r="Y51" i="10"/>
  <c r="R51" i="10" s="1"/>
  <c r="Y133" i="10"/>
  <c r="R133" i="10" s="1"/>
  <c r="Y112" i="10"/>
  <c r="R112" i="10" s="1"/>
  <c r="Y92" i="10"/>
  <c r="R92" i="10" s="1"/>
  <c r="Y76" i="10"/>
  <c r="R76" i="10" s="1"/>
  <c r="Y57" i="10"/>
  <c r="R57" i="10" s="1"/>
  <c r="Y39" i="10"/>
  <c r="R39" i="10" s="1"/>
  <c r="Y19" i="10"/>
  <c r="R19" i="10" s="1"/>
  <c r="Y147" i="10"/>
  <c r="R147" i="10" s="1"/>
  <c r="J371" i="6"/>
  <c r="L371" i="8"/>
  <c r="O351" i="8"/>
  <c r="O351" i="6"/>
  <c r="O42" i="6"/>
  <c r="O42" i="8"/>
  <c r="Y18" i="10"/>
  <c r="R18" i="10" s="1"/>
  <c r="Y143" i="10"/>
  <c r="R143" i="10" s="1"/>
  <c r="Y352" i="10"/>
  <c r="R352" i="10" s="1"/>
  <c r="Y336" i="10"/>
  <c r="R336" i="10" s="1"/>
  <c r="Y320" i="10"/>
  <c r="R320" i="10" s="1"/>
  <c r="Y345" i="10"/>
  <c r="R345" i="10" s="1"/>
  <c r="Y343" i="10"/>
  <c r="R343" i="10" s="1"/>
  <c r="Y314" i="10"/>
  <c r="R314" i="10" s="1"/>
  <c r="Y298" i="10"/>
  <c r="R298" i="10" s="1"/>
  <c r="Y325" i="10"/>
  <c r="R325" i="10" s="1"/>
  <c r="Y303" i="10"/>
  <c r="R303" i="10" s="1"/>
  <c r="Y287" i="10"/>
  <c r="R287" i="10" s="1"/>
  <c r="Y271" i="10"/>
  <c r="R271" i="10" s="1"/>
  <c r="Y255" i="10"/>
  <c r="R255" i="10" s="1"/>
  <c r="Y239" i="10"/>
  <c r="R239" i="10" s="1"/>
  <c r="Y282" i="10"/>
  <c r="R282" i="10" s="1"/>
  <c r="Y264" i="10"/>
  <c r="Y246" i="10"/>
  <c r="R246" i="10" s="1"/>
  <c r="Y230" i="10"/>
  <c r="R230" i="10" s="1"/>
  <c r="Y210" i="10"/>
  <c r="R210" i="10" s="1"/>
  <c r="Y192" i="10"/>
  <c r="R192" i="10" s="1"/>
  <c r="Y217" i="10"/>
  <c r="R217" i="10" s="1"/>
  <c r="Y187" i="10"/>
  <c r="R187" i="10" s="1"/>
  <c r="Y169" i="10"/>
  <c r="R169" i="10" s="1"/>
  <c r="Y151" i="10"/>
  <c r="R151" i="10" s="1"/>
  <c r="Y195" i="10"/>
  <c r="R195" i="10" s="1"/>
  <c r="Y176" i="10"/>
  <c r="R176" i="10" s="1"/>
  <c r="Y158" i="10"/>
  <c r="R158" i="10" s="1"/>
  <c r="Y140" i="10"/>
  <c r="R140" i="10" s="1"/>
  <c r="Y119" i="10"/>
  <c r="R119" i="10" s="1"/>
  <c r="Y103" i="10"/>
  <c r="R103" i="10" s="1"/>
  <c r="Y86" i="10"/>
  <c r="R86" i="10" s="1"/>
  <c r="Y67" i="10"/>
  <c r="R67" i="10" s="1"/>
  <c r="Y50" i="10"/>
  <c r="R50" i="10" s="1"/>
  <c r="Y129" i="10"/>
  <c r="R129" i="10" s="1"/>
  <c r="Y109" i="10"/>
  <c r="R109" i="10" s="1"/>
  <c r="Y89" i="10"/>
  <c r="R89" i="10" s="1"/>
  <c r="Y73" i="10"/>
  <c r="R73" i="10" s="1"/>
  <c r="Y56" i="10"/>
  <c r="R56" i="10" s="1"/>
  <c r="Y35" i="10"/>
  <c r="R35" i="10" s="1"/>
  <c r="Y16" i="10"/>
  <c r="R16" i="10" s="1"/>
  <c r="Y131" i="10"/>
  <c r="R131" i="10" s="1"/>
  <c r="O189" i="8"/>
  <c r="O189" i="6"/>
  <c r="O206" i="8"/>
  <c r="O206" i="6"/>
  <c r="O293" i="8"/>
  <c r="O293" i="6"/>
  <c r="N306" i="8"/>
  <c r="N306" i="6"/>
  <c r="O345" i="6"/>
  <c r="O345" i="8"/>
  <c r="R300" i="10"/>
  <c r="Y17" i="10"/>
  <c r="R17" i="10" s="1"/>
  <c r="Y21" i="10"/>
  <c r="R21" i="10" s="1"/>
  <c r="Y366" i="10"/>
  <c r="Y350" i="10"/>
  <c r="R350" i="10" s="1"/>
  <c r="Y334" i="10"/>
  <c r="R334" i="10" s="1"/>
  <c r="Y318" i="10"/>
  <c r="R318" i="10" s="1"/>
  <c r="Y341" i="10"/>
  <c r="R341" i="10" s="1"/>
  <c r="Y339" i="10"/>
  <c r="R339" i="10" s="1"/>
  <c r="Y312" i="10"/>
  <c r="R312" i="10" s="1"/>
  <c r="Y296" i="10"/>
  <c r="R296" i="10" s="1"/>
  <c r="Y321" i="10"/>
  <c r="R321" i="10" s="1"/>
  <c r="Y301" i="10"/>
  <c r="R301" i="10" s="1"/>
  <c r="Y285" i="10"/>
  <c r="R285" i="10" s="1"/>
  <c r="Y269" i="10"/>
  <c r="R269" i="10" s="1"/>
  <c r="Y253" i="10"/>
  <c r="R253" i="10" s="1"/>
  <c r="Y237" i="10"/>
  <c r="R237" i="10" s="1"/>
  <c r="Y280" i="10"/>
  <c r="R280" i="10" s="1"/>
  <c r="Y262" i="10"/>
  <c r="R262" i="10" s="1"/>
  <c r="Y244" i="10"/>
  <c r="R244" i="10" s="1"/>
  <c r="Y226" i="10"/>
  <c r="R226" i="10" s="1"/>
  <c r="Y208" i="10"/>
  <c r="R208" i="10" s="1"/>
  <c r="Y213" i="10"/>
  <c r="R213" i="10" s="1"/>
  <c r="Y185" i="10"/>
  <c r="R185" i="10" s="1"/>
  <c r="Y165" i="10"/>
  <c r="R165" i="10" s="1"/>
  <c r="Y227" i="10"/>
  <c r="R227" i="10" s="1"/>
  <c r="Y191" i="10"/>
  <c r="R191" i="10" s="1"/>
  <c r="Y174" i="10"/>
  <c r="R174" i="10" s="1"/>
  <c r="Y156" i="10"/>
  <c r="R156" i="10" s="1"/>
  <c r="Y136" i="10"/>
  <c r="R136" i="10" s="1"/>
  <c r="Y118" i="10"/>
  <c r="R118" i="10" s="1"/>
  <c r="Y102" i="10"/>
  <c r="R102" i="10" s="1"/>
  <c r="Y83" i="10"/>
  <c r="R83" i="10" s="1"/>
  <c r="Y66" i="10"/>
  <c r="R66" i="10" s="1"/>
  <c r="Y46" i="10"/>
  <c r="R46" i="10" s="1"/>
  <c r="Y125" i="10"/>
  <c r="R125" i="10" s="1"/>
  <c r="Y105" i="10"/>
  <c r="R105" i="10" s="1"/>
  <c r="Y88" i="10"/>
  <c r="R88" i="10" s="1"/>
  <c r="Y72" i="10"/>
  <c r="R72" i="10" s="1"/>
  <c r="Y52" i="10"/>
  <c r="R52" i="10" s="1"/>
  <c r="Y34" i="10"/>
  <c r="R34" i="10" s="1"/>
  <c r="Y15" i="10"/>
  <c r="R15" i="10" s="1"/>
  <c r="Y36" i="10"/>
  <c r="R36" i="10" s="1"/>
  <c r="O182" i="6"/>
  <c r="O182" i="8"/>
  <c r="N355" i="8"/>
  <c r="N355" i="6"/>
  <c r="N138" i="6"/>
  <c r="N138" i="8"/>
  <c r="O129" i="6"/>
  <c r="O129" i="8"/>
  <c r="Y275" i="5"/>
  <c r="Y167" i="5"/>
  <c r="Y349" i="5"/>
  <c r="R349" i="5" s="1"/>
  <c r="R349" i="6" s="1"/>
  <c r="Q369" i="6"/>
  <c r="Y24" i="10"/>
  <c r="R24" i="10" s="1"/>
  <c r="Y25" i="10"/>
  <c r="R25" i="10" s="1"/>
  <c r="Y364" i="10"/>
  <c r="R364" i="10" s="1"/>
  <c r="Y348" i="10"/>
  <c r="R348" i="10" s="1"/>
  <c r="Y332" i="10"/>
  <c r="R332" i="10" s="1"/>
  <c r="Y316" i="10"/>
  <c r="R316" i="10" s="1"/>
  <c r="Y367" i="10"/>
  <c r="R367" i="10" s="1"/>
  <c r="Y335" i="10"/>
  <c r="R335" i="10" s="1"/>
  <c r="Y310" i="10"/>
  <c r="R310" i="10" s="1"/>
  <c r="Y294" i="10"/>
  <c r="R294" i="10" s="1"/>
  <c r="Y317" i="10"/>
  <c r="R317" i="10" s="1"/>
  <c r="Y299" i="10"/>
  <c r="R299" i="10" s="1"/>
  <c r="Y283" i="10"/>
  <c r="R283" i="10" s="1"/>
  <c r="Y267" i="10"/>
  <c r="R267" i="10" s="1"/>
  <c r="Y251" i="10"/>
  <c r="R251" i="10" s="1"/>
  <c r="Y235" i="10"/>
  <c r="R235" i="10" s="1"/>
  <c r="Y278" i="10"/>
  <c r="R278" i="10" s="1"/>
  <c r="Y260" i="10"/>
  <c r="R260" i="10" s="1"/>
  <c r="Y242" i="10"/>
  <c r="R242" i="10" s="1"/>
  <c r="Y224" i="10"/>
  <c r="R224" i="10" s="1"/>
  <c r="Y206" i="10"/>
  <c r="R206" i="10" s="1"/>
  <c r="Y209" i="10"/>
  <c r="R209" i="10" s="1"/>
  <c r="Y181" i="10"/>
  <c r="R181" i="10" s="1"/>
  <c r="Y163" i="10"/>
  <c r="R163" i="10" s="1"/>
  <c r="Y223" i="10"/>
  <c r="R223" i="10" s="1"/>
  <c r="Y190" i="10"/>
  <c r="R190" i="10" s="1"/>
  <c r="Y172" i="10"/>
  <c r="R172" i="10" s="1"/>
  <c r="Y152" i="10"/>
  <c r="R152" i="10" s="1"/>
  <c r="Y134" i="10"/>
  <c r="R134" i="10" s="1"/>
  <c r="Y115" i="10"/>
  <c r="R115" i="10" s="1"/>
  <c r="Y99" i="10"/>
  <c r="R99" i="10" s="1"/>
  <c r="Y82" i="10"/>
  <c r="R82" i="10" s="1"/>
  <c r="Y62" i="10"/>
  <c r="R62" i="10" s="1"/>
  <c r="Y43" i="10"/>
  <c r="R43" i="10" s="1"/>
  <c r="Y124" i="10"/>
  <c r="R124" i="10" s="1"/>
  <c r="Y104" i="10"/>
  <c r="R104" i="10" s="1"/>
  <c r="Y85" i="10"/>
  <c r="R85" i="10" s="1"/>
  <c r="Y68" i="10"/>
  <c r="R68" i="10" s="1"/>
  <c r="Y49" i="10"/>
  <c r="R49" i="10" s="1"/>
  <c r="Y31" i="10"/>
  <c r="R31" i="10" s="1"/>
  <c r="Y12" i="10"/>
  <c r="R12" i="10" s="1"/>
  <c r="Y28" i="10"/>
  <c r="R28" i="10" s="1"/>
  <c r="O333" i="8"/>
  <c r="O333" i="6"/>
  <c r="N126" i="6"/>
  <c r="N126" i="8"/>
  <c r="O104" i="6"/>
  <c r="O104" i="8"/>
  <c r="N135" i="6"/>
  <c r="N135" i="8"/>
  <c r="R126" i="5"/>
  <c r="R126" i="8" s="1"/>
  <c r="R259" i="10"/>
  <c r="R179" i="5"/>
  <c r="R179" i="8" s="1"/>
  <c r="Y32" i="10"/>
  <c r="R32" i="10" s="1"/>
  <c r="Y29" i="10"/>
  <c r="R29" i="10" s="1"/>
  <c r="Y362" i="10"/>
  <c r="R362" i="10" s="1"/>
  <c r="Y346" i="10"/>
  <c r="R346" i="10" s="1"/>
  <c r="Y330" i="10"/>
  <c r="R330" i="10" s="1"/>
  <c r="Y365" i="10"/>
  <c r="R365" i="10" s="1"/>
  <c r="Y363" i="10"/>
  <c r="R363" i="10" s="1"/>
  <c r="Y331" i="10"/>
  <c r="R331" i="10" s="1"/>
  <c r="Y308" i="10"/>
  <c r="R308" i="10" s="1"/>
  <c r="Y292" i="10"/>
  <c r="R292" i="10" s="1"/>
  <c r="Y313" i="10"/>
  <c r="R313" i="10" s="1"/>
  <c r="Y297" i="10"/>
  <c r="R297" i="10" s="1"/>
  <c r="Y281" i="10"/>
  <c r="R281" i="10" s="1"/>
  <c r="Y265" i="10"/>
  <c r="R265" i="10" s="1"/>
  <c r="Y249" i="10"/>
  <c r="R249" i="10" s="1"/>
  <c r="Y233" i="10"/>
  <c r="R233" i="10" s="1"/>
  <c r="Y276" i="10"/>
  <c r="R276" i="10" s="1"/>
  <c r="Y256" i="10"/>
  <c r="R256" i="10" s="1"/>
  <c r="Y240" i="10"/>
  <c r="R240" i="10" s="1"/>
  <c r="Y222" i="10"/>
  <c r="R222" i="10" s="1"/>
  <c r="Y204" i="10"/>
  <c r="R204" i="10" s="1"/>
  <c r="Y205" i="10"/>
  <c r="R205" i="10" s="1"/>
  <c r="Y179" i="10"/>
  <c r="R179" i="10" s="1"/>
  <c r="Y161" i="10"/>
  <c r="R161" i="10" s="1"/>
  <c r="Y219" i="10"/>
  <c r="R219" i="10" s="1"/>
  <c r="Y188" i="10"/>
  <c r="R188" i="10" s="1"/>
  <c r="Y168" i="10"/>
  <c r="R168" i="10" s="1"/>
  <c r="Y150" i="10"/>
  <c r="R150" i="10" s="1"/>
  <c r="Y132" i="10"/>
  <c r="R132" i="10" s="1"/>
  <c r="Y114" i="10"/>
  <c r="R114" i="10" s="1"/>
  <c r="Y98" i="10"/>
  <c r="R98" i="10" s="1"/>
  <c r="Y78" i="10"/>
  <c r="R78" i="10" s="1"/>
  <c r="Y59" i="10"/>
  <c r="R59" i="10" s="1"/>
  <c r="Y42" i="10"/>
  <c r="R42" i="10" s="1"/>
  <c r="Y121" i="10"/>
  <c r="R121" i="10" s="1"/>
  <c r="Y101" i="10"/>
  <c r="R101" i="10" s="1"/>
  <c r="Y84" i="10"/>
  <c r="R84" i="10" s="1"/>
  <c r="Y65" i="10"/>
  <c r="R65" i="10" s="1"/>
  <c r="Y48" i="10"/>
  <c r="R48" i="10" s="1"/>
  <c r="Y30" i="10"/>
  <c r="R30" i="10" s="1"/>
  <c r="Y11" i="10"/>
  <c r="R11" i="10" s="1"/>
  <c r="Y20" i="10"/>
  <c r="R20" i="10" s="1"/>
  <c r="O339" i="6"/>
  <c r="O327" i="6"/>
  <c r="O327" i="8"/>
  <c r="O90" i="6"/>
  <c r="O90" i="8"/>
  <c r="R271" i="5"/>
  <c r="R271" i="8" s="1"/>
  <c r="R322" i="10"/>
  <c r="Y40" i="10"/>
  <c r="R40" i="10" s="1"/>
  <c r="Y33" i="10"/>
  <c r="R33" i="10" s="1"/>
  <c r="Y360" i="10"/>
  <c r="R360" i="10" s="1"/>
  <c r="Y344" i="10"/>
  <c r="Y328" i="10"/>
  <c r="R328" i="10" s="1"/>
  <c r="Y361" i="10"/>
  <c r="R361" i="10" s="1"/>
  <c r="Y359" i="10"/>
  <c r="R359" i="10" s="1"/>
  <c r="Y327" i="10"/>
  <c r="R327" i="10" s="1"/>
  <c r="Y306" i="10"/>
  <c r="R306" i="10" s="1"/>
  <c r="Y290" i="10"/>
  <c r="R290" i="10" s="1"/>
  <c r="Y311" i="10"/>
  <c r="R311" i="10" s="1"/>
  <c r="Y295" i="10"/>
  <c r="R295" i="10" s="1"/>
  <c r="Y279" i="10"/>
  <c r="R279" i="10" s="1"/>
  <c r="Y263" i="10"/>
  <c r="R263" i="10" s="1"/>
  <c r="Y247" i="10"/>
  <c r="R247" i="10" s="1"/>
  <c r="Y231" i="10"/>
  <c r="R231" i="10" s="1"/>
  <c r="Y272" i="10"/>
  <c r="R272" i="10" s="1"/>
  <c r="Y254" i="10"/>
  <c r="R254" i="10" s="1"/>
  <c r="Y238" i="10"/>
  <c r="R238" i="10" s="1"/>
  <c r="Y220" i="10"/>
  <c r="R220" i="10" s="1"/>
  <c r="Y200" i="10"/>
  <c r="R200" i="10" s="1"/>
  <c r="Y201" i="10"/>
  <c r="R201" i="10" s="1"/>
  <c r="Y177" i="10"/>
  <c r="R177" i="10" s="1"/>
  <c r="Y159" i="10"/>
  <c r="R159" i="10" s="1"/>
  <c r="Y215" i="10"/>
  <c r="R215" i="10" s="1"/>
  <c r="Y186" i="10"/>
  <c r="R186" i="10" s="1"/>
  <c r="Y166" i="10"/>
  <c r="R166" i="10" s="1"/>
  <c r="Y148" i="10"/>
  <c r="R148" i="10" s="1"/>
  <c r="Y130" i="10"/>
  <c r="R130" i="10" s="1"/>
  <c r="Y111" i="10"/>
  <c r="R111" i="10" s="1"/>
  <c r="Y95" i="10"/>
  <c r="R95" i="10" s="1"/>
  <c r="Y75" i="10"/>
  <c r="R75" i="10" s="1"/>
  <c r="Y58" i="10"/>
  <c r="R58" i="10" s="1"/>
  <c r="Y149" i="10"/>
  <c r="R149" i="10" s="1"/>
  <c r="Y117" i="10"/>
  <c r="R117" i="10" s="1"/>
  <c r="Y100" i="10"/>
  <c r="R100" i="10" s="1"/>
  <c r="Y81" i="10"/>
  <c r="Y64" i="10"/>
  <c r="R64" i="10" s="1"/>
  <c r="Y45" i="10"/>
  <c r="R45" i="10" s="1"/>
  <c r="Y27" i="10"/>
  <c r="R27" i="10" s="1"/>
  <c r="Y8" i="10"/>
  <c r="R8" i="10" s="1"/>
  <c r="O172" i="8"/>
  <c r="O172" i="6"/>
  <c r="O230" i="8"/>
  <c r="O230" i="6"/>
  <c r="O268" i="8"/>
  <c r="O268" i="6"/>
  <c r="O277" i="8"/>
  <c r="O277" i="6"/>
  <c r="N335" i="8"/>
  <c r="N335" i="6"/>
  <c r="R344" i="10"/>
  <c r="Y139" i="10"/>
  <c r="R139" i="10" s="1"/>
  <c r="Y37" i="10"/>
  <c r="R37" i="10" s="1"/>
  <c r="Y358" i="10"/>
  <c r="R358" i="10" s="1"/>
  <c r="Y342" i="10"/>
  <c r="R342" i="10" s="1"/>
  <c r="Y326" i="10"/>
  <c r="R326" i="10" s="1"/>
  <c r="Y357" i="10"/>
  <c r="R357" i="10" s="1"/>
  <c r="Y355" i="10"/>
  <c r="R355" i="10" s="1"/>
  <c r="Y323" i="10"/>
  <c r="R323" i="10" s="1"/>
  <c r="Y304" i="10"/>
  <c r="R304" i="10" s="1"/>
  <c r="Y337" i="10"/>
  <c r="R337" i="10" s="1"/>
  <c r="Y309" i="10"/>
  <c r="R309" i="10" s="1"/>
  <c r="Y293" i="10"/>
  <c r="Y277" i="10"/>
  <c r="R277" i="10" s="1"/>
  <c r="Y261" i="10"/>
  <c r="R261" i="10" s="1"/>
  <c r="Y245" i="10"/>
  <c r="R245" i="10" s="1"/>
  <c r="Y229" i="10"/>
  <c r="R229" i="10" s="1"/>
  <c r="Y270" i="10"/>
  <c r="R270" i="10" s="1"/>
  <c r="Y252" i="10"/>
  <c r="R252" i="10" s="1"/>
  <c r="Y236" i="10"/>
  <c r="R236" i="10" s="1"/>
  <c r="Y218" i="10"/>
  <c r="R218" i="10" s="1"/>
  <c r="Y198" i="10"/>
  <c r="R198" i="10" s="1"/>
  <c r="Y197" i="10"/>
  <c r="R197" i="10" s="1"/>
  <c r="Y175" i="10"/>
  <c r="R175" i="10" s="1"/>
  <c r="Y157" i="10"/>
  <c r="R157" i="10" s="1"/>
  <c r="Y211" i="10"/>
  <c r="R211" i="10" s="1"/>
  <c r="Y182" i="10"/>
  <c r="R182" i="10" s="1"/>
  <c r="Y164" i="10"/>
  <c r="R164" i="10" s="1"/>
  <c r="Y146" i="10"/>
  <c r="R146" i="10" s="1"/>
  <c r="Y128" i="10"/>
  <c r="R128" i="10" s="1"/>
  <c r="Y110" i="10"/>
  <c r="R110" i="10" s="1"/>
  <c r="Y94" i="10"/>
  <c r="R94" i="10" s="1"/>
  <c r="Y74" i="10"/>
  <c r="R74" i="10" s="1"/>
  <c r="Y55" i="10"/>
  <c r="R55" i="10" s="1"/>
  <c r="Y141" i="10"/>
  <c r="R141" i="10" s="1"/>
  <c r="Y116" i="10"/>
  <c r="R116" i="10" s="1"/>
  <c r="Y96" i="10"/>
  <c r="R96" i="10" s="1"/>
  <c r="Y80" i="10"/>
  <c r="R80" i="10" s="1"/>
  <c r="Y61" i="10"/>
  <c r="R61" i="10" s="1"/>
  <c r="Y44" i="10"/>
  <c r="R44" i="10" s="1"/>
  <c r="Y26" i="10"/>
  <c r="R26" i="10" s="1"/>
  <c r="N317" i="8"/>
  <c r="N317" i="6"/>
  <c r="O308" i="8"/>
  <c r="O308" i="6"/>
  <c r="O142" i="6"/>
  <c r="O142" i="8"/>
  <c r="O126" i="6"/>
  <c r="O126" i="8"/>
  <c r="R285" i="5"/>
  <c r="R285" i="8" s="1"/>
  <c r="R145" i="5"/>
  <c r="R145" i="6" s="1"/>
  <c r="O195" i="8"/>
  <c r="O242" i="8"/>
  <c r="R289" i="5"/>
  <c r="R289" i="6" s="1"/>
  <c r="R242" i="5"/>
  <c r="R242" i="8" s="1"/>
  <c r="R315" i="10"/>
  <c r="R47" i="5"/>
  <c r="R47" i="6" s="1"/>
  <c r="U118" i="12"/>
  <c r="U28" i="12"/>
  <c r="U99" i="12"/>
  <c r="U129" i="12"/>
  <c r="U66" i="12"/>
  <c r="U89" i="12"/>
  <c r="U273" i="12"/>
  <c r="U162" i="12"/>
  <c r="U124" i="12"/>
  <c r="U132" i="12"/>
  <c r="U87" i="12"/>
  <c r="U38" i="12"/>
  <c r="U79" i="12"/>
  <c r="R122" i="5"/>
  <c r="R122" i="8" s="1"/>
  <c r="U187" i="12"/>
  <c r="U215" i="12"/>
  <c r="N2" i="7"/>
  <c r="R81" i="5"/>
  <c r="R81" i="6" s="1"/>
  <c r="R153" i="5"/>
  <c r="R153" i="8" s="1"/>
  <c r="O371" i="10"/>
  <c r="R165" i="5"/>
  <c r="R165" i="8" s="1"/>
  <c r="R91" i="5"/>
  <c r="R91" i="8" s="1"/>
  <c r="R320" i="5"/>
  <c r="R320" i="6" s="1"/>
  <c r="R74" i="5"/>
  <c r="R74" i="8" s="1"/>
  <c r="R194" i="5"/>
  <c r="R194" i="8" s="1"/>
  <c r="R282" i="5"/>
  <c r="R282" i="6" s="1"/>
  <c r="R339" i="5"/>
  <c r="R339" i="8" s="1"/>
  <c r="U211" i="12"/>
  <c r="U275" i="12"/>
  <c r="U45" i="12"/>
  <c r="U72" i="12"/>
  <c r="U185" i="12"/>
  <c r="U197" i="12"/>
  <c r="U106" i="12"/>
  <c r="U218" i="12"/>
  <c r="U84" i="12"/>
  <c r="U108" i="12"/>
  <c r="U47" i="12"/>
  <c r="U220" i="12"/>
  <c r="R21" i="5"/>
  <c r="R21" i="6" s="1"/>
  <c r="R310" i="5"/>
  <c r="R310" i="8" s="1"/>
  <c r="R34" i="5"/>
  <c r="R34" i="6" s="1"/>
  <c r="R82" i="5"/>
  <c r="R82" i="6" s="1"/>
  <c r="U116" i="12"/>
  <c r="U58" i="12"/>
  <c r="U208" i="12"/>
  <c r="U213" i="12"/>
  <c r="U169" i="12"/>
  <c r="U224" i="12"/>
  <c r="U26" i="12"/>
  <c r="U81" i="12"/>
  <c r="U97" i="12"/>
  <c r="U159" i="12"/>
  <c r="U179" i="12"/>
  <c r="R169" i="5"/>
  <c r="R169" i="6" s="1"/>
  <c r="R36" i="5"/>
  <c r="R36" i="8" s="1"/>
  <c r="R90" i="5"/>
  <c r="R90" i="8" s="1"/>
  <c r="R146" i="5"/>
  <c r="R146" i="6" s="1"/>
  <c r="R346" i="5"/>
  <c r="R346" i="8" s="1"/>
  <c r="U75" i="12"/>
  <c r="U163" i="12"/>
  <c r="U53" i="12"/>
  <c r="U32" i="12"/>
  <c r="U199" i="12"/>
  <c r="R133" i="5"/>
  <c r="R133" i="8" s="1"/>
  <c r="R40" i="5"/>
  <c r="R40" i="6" s="1"/>
  <c r="R98" i="5"/>
  <c r="R98" i="8" s="1"/>
  <c r="R264" i="10"/>
  <c r="U69" i="12"/>
  <c r="U210" i="12"/>
  <c r="U196" i="12"/>
  <c r="U165" i="12"/>
  <c r="U74" i="12"/>
  <c r="U117" i="12"/>
  <c r="U88" i="12"/>
  <c r="U274" i="12"/>
  <c r="U86" i="12"/>
  <c r="U24" i="12"/>
  <c r="U96" i="12"/>
  <c r="U73" i="12"/>
  <c r="U34" i="12"/>
  <c r="U133" i="12"/>
  <c r="U41" i="12"/>
  <c r="U272" i="12"/>
  <c r="U65" i="12"/>
  <c r="U193" i="12"/>
  <c r="U130" i="12"/>
  <c r="U20" i="12"/>
  <c r="U23" i="12"/>
  <c r="U39" i="12"/>
  <c r="U31" i="12"/>
  <c r="U223" i="12"/>
  <c r="U198" i="12"/>
  <c r="U100" i="12"/>
  <c r="U27" i="12"/>
  <c r="U83" i="12"/>
  <c r="U195" i="12"/>
  <c r="U109" i="12"/>
  <c r="U173" i="12"/>
  <c r="U194" i="12"/>
  <c r="U82" i="12"/>
  <c r="U76" i="12"/>
  <c r="U60" i="12"/>
  <c r="U68" i="12"/>
  <c r="U207" i="12"/>
  <c r="U67" i="12"/>
  <c r="U212" i="12"/>
  <c r="U209" i="12"/>
  <c r="U42" i="12"/>
  <c r="U44" i="12"/>
  <c r="U123" i="12"/>
  <c r="U115" i="12"/>
  <c r="U217" i="12"/>
  <c r="U128" i="12"/>
  <c r="U164" i="12"/>
  <c r="U46" i="12"/>
  <c r="U35" i="12"/>
  <c r="U91" i="12"/>
  <c r="U125" i="12"/>
  <c r="U189" i="12"/>
  <c r="U37" i="12"/>
  <c r="U77" i="12"/>
  <c r="U56" i="12"/>
  <c r="U172" i="12"/>
  <c r="U113" i="12"/>
  <c r="U63" i="12"/>
  <c r="U176" i="12"/>
  <c r="U52" i="12"/>
  <c r="U182" i="12"/>
  <c r="U55" i="12"/>
  <c r="U131" i="12"/>
  <c r="U168" i="12"/>
  <c r="U98" i="12"/>
  <c r="U51" i="12"/>
  <c r="U160" i="12"/>
  <c r="U181" i="12"/>
  <c r="U90" i="12"/>
  <c r="U200" i="12"/>
  <c r="U121" i="12"/>
  <c r="U202" i="12"/>
  <c r="U204" i="12"/>
  <c r="U49" i="12"/>
  <c r="U188" i="12"/>
  <c r="U206" i="12"/>
  <c r="U30" i="12"/>
  <c r="U62" i="12"/>
  <c r="U184" i="12"/>
  <c r="E293" i="8"/>
  <c r="E38" i="6"/>
  <c r="U102" i="12"/>
  <c r="R293" i="10"/>
  <c r="F366" i="8"/>
  <c r="E201" i="8"/>
  <c r="H362" i="8"/>
  <c r="G312" i="8"/>
  <c r="E362" i="8"/>
  <c r="U101" i="12"/>
  <c r="U105" i="12"/>
  <c r="E352" i="8"/>
  <c r="E86" i="8"/>
  <c r="E112" i="6"/>
  <c r="U104" i="12"/>
  <c r="E143" i="8"/>
  <c r="E246" i="8"/>
  <c r="U103" i="12"/>
  <c r="E154" i="6"/>
  <c r="E89" i="6"/>
  <c r="U107" i="12"/>
  <c r="E159" i="8"/>
  <c r="E186" i="8"/>
  <c r="E100" i="8"/>
  <c r="F362" i="8"/>
  <c r="E25" i="8"/>
  <c r="E224" i="6"/>
  <c r="E191" i="6"/>
  <c r="F367" i="8"/>
  <c r="E365" i="8"/>
  <c r="E264" i="8"/>
  <c r="E63" i="8"/>
  <c r="E229" i="8"/>
  <c r="E278" i="6"/>
  <c r="E308" i="8"/>
  <c r="E349" i="6"/>
  <c r="E136" i="6"/>
  <c r="E189" i="8"/>
  <c r="E43" i="8"/>
  <c r="E317" i="6"/>
  <c r="I169" i="4"/>
  <c r="U169" i="4" s="1"/>
  <c r="I164" i="12"/>
  <c r="I321" i="4"/>
  <c r="U321" i="4" s="1"/>
  <c r="I314" i="12"/>
  <c r="I296" i="4"/>
  <c r="U296" i="4" s="1"/>
  <c r="I290" i="12"/>
  <c r="I318" i="4"/>
  <c r="U318" i="4" s="1"/>
  <c r="I311" i="12"/>
  <c r="I251" i="4"/>
  <c r="U251" i="4" s="1"/>
  <c r="I246" i="12"/>
  <c r="I317" i="4"/>
  <c r="U317" i="4" s="1"/>
  <c r="I310" i="12"/>
  <c r="I262" i="4"/>
  <c r="U262" i="4" s="1"/>
  <c r="I257" i="12"/>
  <c r="I212" i="4"/>
  <c r="U212" i="4" s="1"/>
  <c r="I207" i="12"/>
  <c r="I259" i="4"/>
  <c r="U259" i="4" s="1"/>
  <c r="I254" i="12"/>
  <c r="I249" i="4"/>
  <c r="U249" i="4" s="1"/>
  <c r="I244" i="12"/>
  <c r="I209" i="4"/>
  <c r="U209" i="4" s="1"/>
  <c r="I204" i="12"/>
  <c r="I315" i="4"/>
  <c r="U315" i="4" s="1"/>
  <c r="I308" i="12"/>
  <c r="I152" i="4"/>
  <c r="U152" i="4" s="1"/>
  <c r="I147" i="12"/>
  <c r="I154" i="4"/>
  <c r="U154" i="4" s="1"/>
  <c r="I149" i="12"/>
  <c r="I161" i="4"/>
  <c r="U161" i="4" s="1"/>
  <c r="I156" i="12"/>
  <c r="I273" i="4"/>
  <c r="U273" i="4" s="1"/>
  <c r="I268" i="12"/>
  <c r="I270" i="4"/>
  <c r="U270" i="4" s="1"/>
  <c r="I265" i="12"/>
  <c r="I336" i="4"/>
  <c r="U336" i="4" s="1"/>
  <c r="I329" i="12"/>
  <c r="I215" i="4"/>
  <c r="U215" i="4" s="1"/>
  <c r="I210" i="12"/>
  <c r="I167" i="4"/>
  <c r="U167" i="4" s="1"/>
  <c r="I162" i="12"/>
  <c r="I207" i="4"/>
  <c r="U207" i="4" s="1"/>
  <c r="I202" i="12"/>
  <c r="I150" i="4"/>
  <c r="U150" i="4" s="1"/>
  <c r="I145" i="12"/>
  <c r="I328" i="4"/>
  <c r="U328" i="4" s="1"/>
  <c r="I321" i="12"/>
  <c r="I267" i="4"/>
  <c r="U267" i="4" s="1"/>
  <c r="I262" i="12"/>
  <c r="I301" i="4"/>
  <c r="U301" i="4" s="1"/>
  <c r="I295" i="12"/>
  <c r="I143" i="4"/>
  <c r="U143" i="4" s="1"/>
  <c r="I138" i="12"/>
  <c r="I172" i="4"/>
  <c r="U172" i="4" s="1"/>
  <c r="I167" i="12"/>
  <c r="I342" i="4"/>
  <c r="U342" i="4" s="1"/>
  <c r="I335" i="12"/>
  <c r="I174" i="12"/>
  <c r="I243" i="4"/>
  <c r="U243" i="4" s="1"/>
  <c r="I238" i="12"/>
  <c r="I349" i="4"/>
  <c r="U349" i="4" s="1"/>
  <c r="I342" i="12"/>
  <c r="I101" i="4"/>
  <c r="U101" i="4" s="1"/>
  <c r="I96" i="12"/>
  <c r="I93" i="4"/>
  <c r="U93" i="4" s="1"/>
  <c r="I88" i="12"/>
  <c r="I197" i="4"/>
  <c r="U197" i="4" s="1"/>
  <c r="I192" i="12"/>
  <c r="I289" i="4"/>
  <c r="U289" i="4" s="1"/>
  <c r="I284" i="12"/>
  <c r="I224" i="4"/>
  <c r="U224" i="4" s="1"/>
  <c r="I219" i="12"/>
  <c r="I248" i="4"/>
  <c r="U248" i="4" s="1"/>
  <c r="I243" i="12"/>
  <c r="I298" i="4"/>
  <c r="U298" i="4" s="1"/>
  <c r="I292" i="12"/>
  <c r="I125" i="4"/>
  <c r="U125" i="4" s="1"/>
  <c r="I120" i="12"/>
  <c r="I217" i="4"/>
  <c r="U217" i="4" s="1"/>
  <c r="I212" i="12"/>
  <c r="I351" i="4"/>
  <c r="U351" i="4" s="1"/>
  <c r="I344" i="12"/>
  <c r="I136" i="4"/>
  <c r="U136" i="4" s="1"/>
  <c r="I131" i="12"/>
  <c r="I168" i="4"/>
  <c r="U168" i="4" s="1"/>
  <c r="I163" i="12"/>
  <c r="I141" i="4"/>
  <c r="U141" i="4" s="1"/>
  <c r="I136" i="12"/>
  <c r="I67" i="12"/>
  <c r="I138" i="4"/>
  <c r="U138" i="4" s="1"/>
  <c r="I133" i="12"/>
  <c r="I90" i="4"/>
  <c r="U90" i="4" s="1"/>
  <c r="I85" i="12"/>
  <c r="I286" i="4"/>
  <c r="U286" i="4" s="1"/>
  <c r="I281" i="12"/>
  <c r="I258" i="4"/>
  <c r="U258" i="4" s="1"/>
  <c r="I253" i="12"/>
  <c r="I222" i="4"/>
  <c r="U222" i="4" s="1"/>
  <c r="I217" i="12"/>
  <c r="I313" i="4"/>
  <c r="U313" i="4" s="1"/>
  <c r="I306" i="12"/>
  <c r="I79" i="4"/>
  <c r="U79" i="4" s="1"/>
  <c r="I74" i="12"/>
  <c r="I127" i="4"/>
  <c r="U127" i="4" s="1"/>
  <c r="I122" i="12"/>
  <c r="I175" i="4"/>
  <c r="U175" i="4" s="1"/>
  <c r="I170" i="12"/>
  <c r="I353" i="4"/>
  <c r="U353" i="4" s="1"/>
  <c r="I346" i="12"/>
  <c r="I166" i="4"/>
  <c r="U166" i="4" s="1"/>
  <c r="I161" i="12"/>
  <c r="I236" i="4"/>
  <c r="U236" i="4" s="1"/>
  <c r="I231" i="12"/>
  <c r="I123" i="4"/>
  <c r="U123" i="4" s="1"/>
  <c r="I118" i="12"/>
  <c r="I276" i="4"/>
  <c r="U276" i="4" s="1"/>
  <c r="I271" i="12"/>
  <c r="I219" i="4"/>
  <c r="U219" i="4" s="1"/>
  <c r="I214" i="12"/>
  <c r="I78" i="4"/>
  <c r="U78" i="4" s="1"/>
  <c r="I73" i="12"/>
  <c r="I209" i="12"/>
  <c r="I254" i="4"/>
  <c r="U254" i="4" s="1"/>
  <c r="I249" i="12"/>
  <c r="I239" i="4"/>
  <c r="U239" i="4" s="1"/>
  <c r="I234" i="12"/>
  <c r="I188" i="4"/>
  <c r="U188" i="4" s="1"/>
  <c r="I183" i="12"/>
  <c r="I350" i="4"/>
  <c r="U350" i="4" s="1"/>
  <c r="I343" i="12"/>
  <c r="I85" i="4"/>
  <c r="U85" i="4" s="1"/>
  <c r="I80" i="12"/>
  <c r="I96" i="4"/>
  <c r="U96" i="4" s="1"/>
  <c r="I91" i="12"/>
  <c r="I173" i="4"/>
  <c r="U173" i="4" s="1"/>
  <c r="I168" i="12"/>
  <c r="I225" i="4"/>
  <c r="U225" i="4" s="1"/>
  <c r="I220" i="12"/>
  <c r="I277" i="12"/>
  <c r="I185" i="4"/>
  <c r="U185" i="4" s="1"/>
  <c r="I180" i="12"/>
  <c r="I269" i="4"/>
  <c r="U269" i="4" s="1"/>
  <c r="I264" i="12"/>
  <c r="I117" i="4"/>
  <c r="U117" i="4" s="1"/>
  <c r="I112" i="12"/>
  <c r="I232" i="4"/>
  <c r="U232" i="4" s="1"/>
  <c r="I227" i="12"/>
  <c r="I253" i="4"/>
  <c r="U253" i="4" s="1"/>
  <c r="I248" i="12"/>
  <c r="I310" i="4"/>
  <c r="U310" i="4" s="1"/>
  <c r="I304" i="12"/>
  <c r="I272" i="4"/>
  <c r="U272" i="4" s="1"/>
  <c r="I267" i="12"/>
  <c r="I356" i="4"/>
  <c r="U356" i="4" s="1"/>
  <c r="I349" i="12"/>
  <c r="I250" i="4"/>
  <c r="U250" i="4" s="1"/>
  <c r="I245" i="12"/>
  <c r="I77" i="4"/>
  <c r="U77" i="4" s="1"/>
  <c r="I72" i="12"/>
  <c r="I105" i="4"/>
  <c r="U105" i="4" s="1"/>
  <c r="I100" i="12"/>
  <c r="I280" i="4"/>
  <c r="U280" i="4" s="1"/>
  <c r="I275" i="12"/>
  <c r="I314" i="4"/>
  <c r="U314" i="4" s="1"/>
  <c r="I307" i="12"/>
  <c r="I339" i="4"/>
  <c r="U339" i="4" s="1"/>
  <c r="I332" i="12"/>
  <c r="I182" i="12"/>
  <c r="I191" i="4"/>
  <c r="U191" i="4" s="1"/>
  <c r="I186" i="12"/>
  <c r="I340" i="4"/>
  <c r="U340" i="4" s="1"/>
  <c r="I333" i="12"/>
  <c r="I306" i="4"/>
  <c r="U306" i="4" s="1"/>
  <c r="I300" i="12"/>
  <c r="I94" i="4"/>
  <c r="U94" i="4" s="1"/>
  <c r="I89" i="12"/>
  <c r="I230" i="4"/>
  <c r="U230" i="4" s="1"/>
  <c r="I225" i="12"/>
  <c r="I87" i="4"/>
  <c r="U87" i="4" s="1"/>
  <c r="I82" i="12"/>
  <c r="I183" i="4"/>
  <c r="U183" i="4" s="1"/>
  <c r="I178" i="12"/>
  <c r="I177" i="12"/>
  <c r="I275" i="4"/>
  <c r="U275" i="4" s="1"/>
  <c r="I270" i="12"/>
  <c r="I283" i="4"/>
  <c r="U283" i="4" s="1"/>
  <c r="I278" i="12"/>
  <c r="I84" i="4"/>
  <c r="U84" i="4" s="1"/>
  <c r="I79" i="12"/>
  <c r="I110" i="4"/>
  <c r="U110" i="4" s="1"/>
  <c r="I105" i="12"/>
  <c r="I255" i="4"/>
  <c r="U255" i="4" s="1"/>
  <c r="I250" i="12"/>
  <c r="I220" i="4"/>
  <c r="U220" i="4" s="1"/>
  <c r="I215" i="12"/>
  <c r="I157" i="4"/>
  <c r="U157" i="4" s="1"/>
  <c r="I152" i="12"/>
  <c r="I261" i="4"/>
  <c r="U261" i="4" s="1"/>
  <c r="I256" i="12"/>
  <c r="I120" i="4"/>
  <c r="U120" i="4" s="1"/>
  <c r="I115" i="12"/>
  <c r="I208" i="4"/>
  <c r="U208" i="4" s="1"/>
  <c r="I203" i="12"/>
  <c r="I234" i="4"/>
  <c r="U234" i="4" s="1"/>
  <c r="I229" i="12"/>
  <c r="I323" i="4"/>
  <c r="U323" i="4" s="1"/>
  <c r="I316" i="12"/>
  <c r="I332" i="4"/>
  <c r="U332" i="4" s="1"/>
  <c r="I325" i="12"/>
  <c r="I300" i="4"/>
  <c r="U300" i="4" s="1"/>
  <c r="I294" i="12"/>
  <c r="I86" i="4"/>
  <c r="U86" i="4" s="1"/>
  <c r="I81" i="12"/>
  <c r="I155" i="4"/>
  <c r="U155" i="4" s="1"/>
  <c r="I150" i="12"/>
  <c r="I148" i="4"/>
  <c r="U148" i="4" s="1"/>
  <c r="I143" i="12"/>
  <c r="I204" i="4"/>
  <c r="U204" i="4" s="1"/>
  <c r="I199" i="12"/>
  <c r="I284" i="4"/>
  <c r="U284" i="4" s="1"/>
  <c r="I279" i="12"/>
  <c r="I174" i="4"/>
  <c r="U174" i="4" s="1"/>
  <c r="I169" i="12"/>
  <c r="I291" i="4"/>
  <c r="U291" i="4" s="1"/>
  <c r="I286" i="12"/>
  <c r="I149" i="4"/>
  <c r="U149" i="4" s="1"/>
  <c r="I144" i="12"/>
  <c r="I210" i="4"/>
  <c r="U210" i="4" s="1"/>
  <c r="I205" i="12"/>
  <c r="I343" i="4"/>
  <c r="U343" i="4" s="1"/>
  <c r="I336" i="12"/>
  <c r="I112" i="4"/>
  <c r="U112" i="4" s="1"/>
  <c r="I107" i="12"/>
  <c r="I146" i="4"/>
  <c r="U146" i="4" s="1"/>
  <c r="I141" i="12"/>
  <c r="I311" i="4"/>
  <c r="U311" i="4" s="1"/>
  <c r="I305" i="12"/>
  <c r="I246" i="4"/>
  <c r="U246" i="4" s="1"/>
  <c r="I241" i="12"/>
  <c r="I303" i="4"/>
  <c r="U303" i="4" s="1"/>
  <c r="I297" i="12"/>
  <c r="I95" i="4"/>
  <c r="U95" i="4" s="1"/>
  <c r="I90" i="12"/>
  <c r="I271" i="4"/>
  <c r="U271" i="4" s="1"/>
  <c r="I266" i="12"/>
  <c r="I329" i="4"/>
  <c r="U329" i="4" s="1"/>
  <c r="I322" i="12"/>
  <c r="I126" i="4"/>
  <c r="U126" i="4" s="1"/>
  <c r="I121" i="12"/>
  <c r="I206" i="4"/>
  <c r="U206" i="4" s="1"/>
  <c r="I201" i="12"/>
  <c r="I116" i="4"/>
  <c r="U116" i="4" s="1"/>
  <c r="I111" i="12"/>
  <c r="I196" i="4"/>
  <c r="U196" i="4" s="1"/>
  <c r="I191" i="12"/>
  <c r="I103" i="4"/>
  <c r="U103" i="4" s="1"/>
  <c r="I98" i="12"/>
  <c r="I228" i="4"/>
  <c r="U228" i="4" s="1"/>
  <c r="I223" i="12"/>
  <c r="I100" i="4"/>
  <c r="U100" i="4" s="1"/>
  <c r="I95" i="12"/>
  <c r="I309" i="4"/>
  <c r="U309" i="4" s="1"/>
  <c r="I303" i="12"/>
  <c r="I99" i="4"/>
  <c r="U99" i="4" s="1"/>
  <c r="I94" i="12"/>
  <c r="I338" i="4"/>
  <c r="U338" i="4" s="1"/>
  <c r="I331" i="12"/>
  <c r="I145" i="4"/>
  <c r="U145" i="4" s="1"/>
  <c r="I140" i="12"/>
  <c r="I229" i="4"/>
  <c r="U229" i="4" s="1"/>
  <c r="I224" i="12"/>
  <c r="I265" i="4"/>
  <c r="U265" i="4" s="1"/>
  <c r="I260" i="12"/>
  <c r="I294" i="4"/>
  <c r="U294" i="4" s="1"/>
  <c r="I288" i="12"/>
  <c r="I322" i="4"/>
  <c r="U322" i="4" s="1"/>
  <c r="I315" i="12"/>
  <c r="I122" i="4"/>
  <c r="U122" i="4" s="1"/>
  <c r="I117" i="12"/>
  <c r="I137" i="4"/>
  <c r="U137" i="4" s="1"/>
  <c r="I132" i="12"/>
  <c r="I194" i="4"/>
  <c r="U194" i="4" s="1"/>
  <c r="I189" i="12"/>
  <c r="I327" i="4"/>
  <c r="U327" i="4" s="1"/>
  <c r="I320" i="12"/>
  <c r="I288" i="4"/>
  <c r="U288" i="4" s="1"/>
  <c r="I283" i="12"/>
  <c r="I186" i="4"/>
  <c r="U186" i="4" s="1"/>
  <c r="I181" i="12"/>
  <c r="I140" i="4"/>
  <c r="U140" i="4" s="1"/>
  <c r="I135" i="12"/>
  <c r="I176" i="4"/>
  <c r="U176" i="4" s="1"/>
  <c r="I171" i="12"/>
  <c r="I104" i="4"/>
  <c r="U104" i="4" s="1"/>
  <c r="I99" i="12"/>
  <c r="I192" i="4"/>
  <c r="U192" i="4" s="1"/>
  <c r="I187" i="12"/>
  <c r="I184" i="4"/>
  <c r="U184" i="4" s="1"/>
  <c r="I179" i="12"/>
  <c r="I348" i="4"/>
  <c r="U348" i="4" s="1"/>
  <c r="I341" i="12"/>
  <c r="I316" i="4"/>
  <c r="U316" i="4" s="1"/>
  <c r="I309" i="12"/>
  <c r="I170" i="4"/>
  <c r="U170" i="4" s="1"/>
  <c r="I165" i="12"/>
  <c r="I223" i="4"/>
  <c r="U223" i="4" s="1"/>
  <c r="I218" i="12"/>
  <c r="I345" i="12"/>
  <c r="I171" i="4"/>
  <c r="U171" i="4" s="1"/>
  <c r="I166" i="12"/>
  <c r="I227" i="4"/>
  <c r="U227" i="4" s="1"/>
  <c r="I222" i="12"/>
  <c r="I247" i="4"/>
  <c r="U247" i="4" s="1"/>
  <c r="I242" i="12"/>
  <c r="I195" i="4"/>
  <c r="U195" i="4" s="1"/>
  <c r="I190" i="12"/>
  <c r="I160" i="4"/>
  <c r="U160" i="4" s="1"/>
  <c r="I155" i="12"/>
  <c r="I129" i="4"/>
  <c r="U129" i="4" s="1"/>
  <c r="I124" i="12"/>
  <c r="I205" i="4"/>
  <c r="U205" i="4" s="1"/>
  <c r="I200" i="12"/>
  <c r="I341" i="4"/>
  <c r="U341" i="4" s="1"/>
  <c r="I334" i="12"/>
  <c r="I121" i="4"/>
  <c r="U121" i="4" s="1"/>
  <c r="I116" i="12"/>
  <c r="I101" i="12"/>
  <c r="I147" i="4"/>
  <c r="U147" i="4" s="1"/>
  <c r="I142" i="12"/>
  <c r="I263" i="4"/>
  <c r="U263" i="4" s="1"/>
  <c r="I258" i="12"/>
  <c r="I151" i="4"/>
  <c r="U151" i="4" s="1"/>
  <c r="I146" i="12"/>
  <c r="I231" i="4"/>
  <c r="U231" i="4" s="1"/>
  <c r="I226" i="12"/>
  <c r="I252" i="4"/>
  <c r="U252" i="4" s="1"/>
  <c r="I247" i="12"/>
  <c r="I211" i="4"/>
  <c r="U211" i="4" s="1"/>
  <c r="I206" i="12"/>
  <c r="I92" i="4"/>
  <c r="U92" i="4" s="1"/>
  <c r="I87" i="12"/>
  <c r="I287" i="4"/>
  <c r="U287" i="4" s="1"/>
  <c r="I282" i="12"/>
  <c r="I76" i="4"/>
  <c r="U76" i="4" s="1"/>
  <c r="I71" i="12"/>
  <c r="I189" i="4"/>
  <c r="U189" i="4" s="1"/>
  <c r="I184" i="12"/>
  <c r="I281" i="4"/>
  <c r="U281" i="4" s="1"/>
  <c r="I276" i="12"/>
  <c r="I177" i="4"/>
  <c r="U177" i="4" s="1"/>
  <c r="I172" i="12"/>
  <c r="I260" i="4"/>
  <c r="U260" i="4" s="1"/>
  <c r="I255" i="12"/>
  <c r="I98" i="4"/>
  <c r="U98" i="4" s="1"/>
  <c r="I93" i="12"/>
  <c r="I295" i="4"/>
  <c r="U295" i="4" s="1"/>
  <c r="I289" i="12"/>
  <c r="I102" i="4"/>
  <c r="U102" i="4" s="1"/>
  <c r="I97" i="12"/>
  <c r="I159" i="4"/>
  <c r="U159" i="4" s="1"/>
  <c r="I154" i="12"/>
  <c r="I199" i="4"/>
  <c r="U199" i="4" s="1"/>
  <c r="I194" i="12"/>
  <c r="I134" i="4"/>
  <c r="U134" i="4" s="1"/>
  <c r="I129" i="12"/>
  <c r="I278" i="4"/>
  <c r="U278" i="4" s="1"/>
  <c r="I273" i="12"/>
  <c r="I75" i="4"/>
  <c r="U75" i="4" s="1"/>
  <c r="I70" i="12"/>
  <c r="I164" i="4"/>
  <c r="U164" i="4" s="1"/>
  <c r="I159" i="12"/>
  <c r="I83" i="4"/>
  <c r="U83" i="4" s="1"/>
  <c r="I78" i="12"/>
  <c r="I268" i="4"/>
  <c r="U268" i="4" s="1"/>
  <c r="I263" i="12"/>
  <c r="I127" i="12"/>
  <c r="I333" i="4"/>
  <c r="U333" i="4" s="1"/>
  <c r="I326" i="12"/>
  <c r="I238" i="4"/>
  <c r="U238" i="4" s="1"/>
  <c r="I233" i="12"/>
  <c r="I111" i="4"/>
  <c r="U111" i="4" s="1"/>
  <c r="I106" i="12"/>
  <c r="I124" i="4"/>
  <c r="U124" i="4" s="1"/>
  <c r="I119" i="12"/>
  <c r="I108" i="4"/>
  <c r="U108" i="4" s="1"/>
  <c r="I103" i="12"/>
  <c r="I334" i="4"/>
  <c r="U334" i="4" s="1"/>
  <c r="I327" i="12"/>
  <c r="I75" i="12"/>
  <c r="I89" i="4"/>
  <c r="U89" i="4" s="1"/>
  <c r="I84" i="12"/>
  <c r="I335" i="4"/>
  <c r="U335" i="4" s="1"/>
  <c r="I328" i="12"/>
  <c r="I307" i="4"/>
  <c r="U307" i="4" s="1"/>
  <c r="I301" i="12"/>
  <c r="I130" i="4"/>
  <c r="U130" i="4" s="1"/>
  <c r="I125" i="12"/>
  <c r="I201" i="4"/>
  <c r="U201" i="4" s="1"/>
  <c r="I196" i="12"/>
  <c r="I241" i="4"/>
  <c r="U241" i="4" s="1"/>
  <c r="I236" i="12"/>
  <c r="I297" i="4"/>
  <c r="U297" i="4" s="1"/>
  <c r="I291" i="12"/>
  <c r="I114" i="4"/>
  <c r="U114" i="4" s="1"/>
  <c r="I109" i="12"/>
  <c r="I165" i="4"/>
  <c r="U165" i="4" s="1"/>
  <c r="I160" i="12"/>
  <c r="I213" i="4"/>
  <c r="U213" i="4" s="1"/>
  <c r="I208" i="12"/>
  <c r="I347" i="4"/>
  <c r="U347" i="4" s="1"/>
  <c r="I340" i="12"/>
  <c r="I128" i="4"/>
  <c r="U128" i="4" s="1"/>
  <c r="I123" i="12"/>
  <c r="I237" i="4"/>
  <c r="U237" i="4" s="1"/>
  <c r="I232" i="12"/>
  <c r="I257" i="4"/>
  <c r="U257" i="4" s="1"/>
  <c r="I252" i="12"/>
  <c r="I91" i="4"/>
  <c r="U91" i="4" s="1"/>
  <c r="I86" i="12"/>
  <c r="I274" i="4"/>
  <c r="U274" i="4" s="1"/>
  <c r="I269" i="12"/>
  <c r="I226" i="4"/>
  <c r="U226" i="4" s="1"/>
  <c r="I221" i="12"/>
  <c r="I256" i="4"/>
  <c r="U256" i="4" s="1"/>
  <c r="I251" i="12"/>
  <c r="I354" i="4"/>
  <c r="U354" i="4" s="1"/>
  <c r="I347" i="12"/>
  <c r="I74" i="4"/>
  <c r="U74" i="4" s="1"/>
  <c r="I69" i="12"/>
  <c r="I308" i="4"/>
  <c r="U308" i="4" s="1"/>
  <c r="I302" i="12"/>
  <c r="I178" i="4"/>
  <c r="U178" i="4" s="1"/>
  <c r="I173" i="12"/>
  <c r="I81" i="4"/>
  <c r="U81" i="4" s="1"/>
  <c r="I76" i="12"/>
  <c r="I264" i="4"/>
  <c r="U264" i="4" s="1"/>
  <c r="I259" i="12"/>
  <c r="I82" i="4"/>
  <c r="U82" i="4" s="1"/>
  <c r="I77" i="12"/>
  <c r="I218" i="4"/>
  <c r="U218" i="4" s="1"/>
  <c r="I213" i="12"/>
  <c r="I133" i="4"/>
  <c r="U133" i="4" s="1"/>
  <c r="I128" i="12"/>
  <c r="I144" i="4"/>
  <c r="U144" i="4" s="1"/>
  <c r="I139" i="12"/>
  <c r="I153" i="4"/>
  <c r="U153" i="4" s="1"/>
  <c r="I148" i="12"/>
  <c r="I193" i="4"/>
  <c r="U193" i="4" s="1"/>
  <c r="I188" i="12"/>
  <c r="I304" i="4"/>
  <c r="U304" i="4" s="1"/>
  <c r="I298" i="12"/>
  <c r="I190" i="4"/>
  <c r="U190" i="4" s="1"/>
  <c r="I185" i="12"/>
  <c r="I139" i="4"/>
  <c r="U139" i="4" s="1"/>
  <c r="I134" i="12"/>
  <c r="I292" i="4"/>
  <c r="U292" i="4" s="1"/>
  <c r="I287" i="12"/>
  <c r="I326" i="4"/>
  <c r="U326" i="4" s="1"/>
  <c r="I319" i="12"/>
  <c r="I203" i="4"/>
  <c r="U203" i="4" s="1"/>
  <c r="I198" i="12"/>
  <c r="I104" i="12"/>
  <c r="I346" i="4"/>
  <c r="U346" i="4" s="1"/>
  <c r="I339" i="12"/>
  <c r="I216" i="4"/>
  <c r="U216" i="4" s="1"/>
  <c r="I211" i="12"/>
  <c r="I113" i="4"/>
  <c r="U113" i="4" s="1"/>
  <c r="I108" i="12"/>
  <c r="I163" i="4"/>
  <c r="U163" i="4" s="1"/>
  <c r="I158" i="12"/>
  <c r="I240" i="4"/>
  <c r="U240" i="4" s="1"/>
  <c r="I235" i="12"/>
  <c r="I277" i="4"/>
  <c r="U277" i="4" s="1"/>
  <c r="I272" i="12"/>
  <c r="I302" i="4"/>
  <c r="U302" i="4" s="1"/>
  <c r="I296" i="12"/>
  <c r="I331" i="4"/>
  <c r="U331" i="4" s="1"/>
  <c r="I324" i="12"/>
  <c r="I285" i="4"/>
  <c r="U285" i="4" s="1"/>
  <c r="I280" i="12"/>
  <c r="I97" i="4"/>
  <c r="U97" i="4" s="1"/>
  <c r="I92" i="12"/>
  <c r="I233" i="4"/>
  <c r="U233" i="4" s="1"/>
  <c r="I228" i="12"/>
  <c r="I242" i="4"/>
  <c r="U242" i="4" s="1"/>
  <c r="I237" i="12"/>
  <c r="I198" i="4"/>
  <c r="U198" i="4" s="1"/>
  <c r="I193" i="12"/>
  <c r="I158" i="4"/>
  <c r="U158" i="4" s="1"/>
  <c r="I153" i="12"/>
  <c r="I119" i="4"/>
  <c r="U119" i="4" s="1"/>
  <c r="I114" i="12"/>
  <c r="I279" i="4"/>
  <c r="U279" i="4" s="1"/>
  <c r="I274" i="12"/>
  <c r="I345" i="4"/>
  <c r="U345" i="4" s="1"/>
  <c r="I338" i="12"/>
  <c r="I142" i="4"/>
  <c r="U142" i="4" s="1"/>
  <c r="I137" i="12"/>
  <c r="I320" i="4"/>
  <c r="U320" i="4" s="1"/>
  <c r="I313" i="12"/>
  <c r="I131" i="4"/>
  <c r="U131" i="4" s="1"/>
  <c r="I126" i="12"/>
  <c r="I180" i="4"/>
  <c r="U180" i="4" s="1"/>
  <c r="I175" i="12"/>
  <c r="I107" i="4"/>
  <c r="U107" i="4" s="1"/>
  <c r="I102" i="12"/>
  <c r="I244" i="4"/>
  <c r="U244" i="4" s="1"/>
  <c r="I239" i="12"/>
  <c r="I337" i="4"/>
  <c r="U337" i="4" s="1"/>
  <c r="I330" i="12"/>
  <c r="I135" i="4"/>
  <c r="U135" i="4" s="1"/>
  <c r="I130" i="12"/>
  <c r="I156" i="4"/>
  <c r="U156" i="4" s="1"/>
  <c r="I151" i="12"/>
  <c r="I179" i="4"/>
  <c r="U179" i="4" s="1"/>
  <c r="I235" i="4"/>
  <c r="U235" i="4" s="1"/>
  <c r="I230" i="12"/>
  <c r="I325" i="4"/>
  <c r="U325" i="4" s="1"/>
  <c r="I318" i="12"/>
  <c r="I118" i="4"/>
  <c r="U118" i="4" s="1"/>
  <c r="I113" i="12"/>
  <c r="I73" i="4"/>
  <c r="U73" i="4" s="1"/>
  <c r="I68" i="12"/>
  <c r="I319" i="4"/>
  <c r="U319" i="4" s="1"/>
  <c r="I312" i="12"/>
  <c r="I299" i="4"/>
  <c r="U299" i="4" s="1"/>
  <c r="I293" i="12"/>
  <c r="I181" i="4"/>
  <c r="U181" i="4" s="1"/>
  <c r="I176" i="12"/>
  <c r="I202" i="4"/>
  <c r="U202" i="4" s="1"/>
  <c r="I197" i="12"/>
  <c r="I221" i="4"/>
  <c r="U221" i="4" s="1"/>
  <c r="I216" i="12"/>
  <c r="I266" i="4"/>
  <c r="U266" i="4" s="1"/>
  <c r="I261" i="12"/>
  <c r="I290" i="4"/>
  <c r="U290" i="4" s="1"/>
  <c r="I285" i="12"/>
  <c r="I355" i="4"/>
  <c r="U355" i="4" s="1"/>
  <c r="I348" i="12"/>
  <c r="I200" i="4"/>
  <c r="U200" i="4" s="1"/>
  <c r="I195" i="12"/>
  <c r="I245" i="4"/>
  <c r="U245" i="4" s="1"/>
  <c r="I240" i="12"/>
  <c r="I305" i="4"/>
  <c r="U305" i="4" s="1"/>
  <c r="I299" i="12"/>
  <c r="I330" i="4"/>
  <c r="U330" i="4" s="1"/>
  <c r="I323" i="12"/>
  <c r="I88" i="4"/>
  <c r="U88" i="4" s="1"/>
  <c r="I83" i="12"/>
  <c r="I72" i="4"/>
  <c r="U72" i="4" s="1"/>
  <c r="I324" i="4"/>
  <c r="U324" i="4" s="1"/>
  <c r="I317" i="12"/>
  <c r="I157" i="12"/>
  <c r="I344" i="4"/>
  <c r="U344" i="4" s="1"/>
  <c r="I337" i="12"/>
  <c r="I115" i="4"/>
  <c r="U115" i="4" s="1"/>
  <c r="I110" i="12"/>
  <c r="I47" i="4"/>
  <c r="U47" i="4" s="1"/>
  <c r="I42" i="12"/>
  <c r="H358" i="8"/>
  <c r="H357" i="8"/>
  <c r="I39" i="4"/>
  <c r="U39" i="4" s="1"/>
  <c r="I34" i="12"/>
  <c r="I36" i="4"/>
  <c r="U36" i="4" s="1"/>
  <c r="I31" i="12"/>
  <c r="I34" i="4"/>
  <c r="U34" i="4" s="1"/>
  <c r="I29" i="12"/>
  <c r="I24" i="4"/>
  <c r="U24" i="4" s="1"/>
  <c r="I19" i="12"/>
  <c r="I59" i="4"/>
  <c r="U59" i="4" s="1"/>
  <c r="I54" i="12"/>
  <c r="I66" i="4"/>
  <c r="U66" i="4" s="1"/>
  <c r="I61" i="12"/>
  <c r="I30" i="4"/>
  <c r="U30" i="4" s="1"/>
  <c r="I25" i="12"/>
  <c r="I27" i="4"/>
  <c r="U27" i="4" s="1"/>
  <c r="I22" i="12"/>
  <c r="I47" i="12"/>
  <c r="H293" i="8"/>
  <c r="I64" i="4"/>
  <c r="U64" i="4" s="1"/>
  <c r="I59" i="12"/>
  <c r="I45" i="4"/>
  <c r="U45" i="4" s="1"/>
  <c r="I40" i="12"/>
  <c r="I13" i="4"/>
  <c r="U13" i="4" s="1"/>
  <c r="I8" i="12"/>
  <c r="E198" i="6"/>
  <c r="I33" i="4"/>
  <c r="U33" i="4" s="1"/>
  <c r="I28" i="12"/>
  <c r="I10" i="4"/>
  <c r="U10" i="4" s="1"/>
  <c r="I5" i="12"/>
  <c r="I21" i="4"/>
  <c r="U21" i="4" s="1"/>
  <c r="I16" i="12"/>
  <c r="I25" i="4"/>
  <c r="U25" i="4" s="1"/>
  <c r="I20" i="12"/>
  <c r="I29" i="4"/>
  <c r="U29" i="4" s="1"/>
  <c r="I24" i="12"/>
  <c r="I8" i="4"/>
  <c r="U8" i="4" s="1"/>
  <c r="I3" i="12"/>
  <c r="I30" i="12"/>
  <c r="I56" i="4"/>
  <c r="U56" i="4" s="1"/>
  <c r="I51" i="12"/>
  <c r="I60" i="4"/>
  <c r="U60" i="4" s="1"/>
  <c r="I55" i="12"/>
  <c r="I68" i="4"/>
  <c r="U68" i="4" s="1"/>
  <c r="I63" i="12"/>
  <c r="I61" i="4"/>
  <c r="U61" i="4" s="1"/>
  <c r="I56" i="12"/>
  <c r="I32" i="4"/>
  <c r="U32" i="4" s="1"/>
  <c r="I27" i="12"/>
  <c r="I57" i="4"/>
  <c r="U57" i="4" s="1"/>
  <c r="I52" i="12"/>
  <c r="I26" i="4"/>
  <c r="U26" i="4" s="1"/>
  <c r="I21" i="12"/>
  <c r="I51" i="4"/>
  <c r="U51" i="4" s="1"/>
  <c r="I46" i="12"/>
  <c r="I11" i="4"/>
  <c r="U11" i="4" s="1"/>
  <c r="I6" i="12"/>
  <c r="I62" i="4"/>
  <c r="U62" i="4" s="1"/>
  <c r="I57" i="12"/>
  <c r="I38" i="4"/>
  <c r="U38" i="4" s="1"/>
  <c r="I33" i="12"/>
  <c r="I70" i="4"/>
  <c r="U70" i="4" s="1"/>
  <c r="I65" i="12"/>
  <c r="I55" i="4"/>
  <c r="U55" i="4" s="1"/>
  <c r="I50" i="12"/>
  <c r="I67" i="4"/>
  <c r="U67" i="4" s="1"/>
  <c r="I62" i="12"/>
  <c r="I49" i="4"/>
  <c r="U49" i="4" s="1"/>
  <c r="I44" i="12"/>
  <c r="I63" i="4"/>
  <c r="U63" i="4" s="1"/>
  <c r="I58" i="12"/>
  <c r="I43" i="4"/>
  <c r="U43" i="4" s="1"/>
  <c r="I38" i="12"/>
  <c r="I20" i="4"/>
  <c r="U20" i="4" s="1"/>
  <c r="I15" i="12"/>
  <c r="F360" i="8"/>
  <c r="F364" i="8"/>
  <c r="G361" i="8"/>
  <c r="I53" i="4"/>
  <c r="U53" i="4" s="1"/>
  <c r="I48" i="12"/>
  <c r="E18" i="6"/>
  <c r="E170" i="6"/>
  <c r="I44" i="4"/>
  <c r="U44" i="4" s="1"/>
  <c r="I39" i="12"/>
  <c r="I9" i="4"/>
  <c r="U9" i="4" s="1"/>
  <c r="I4" i="12"/>
  <c r="I58" i="4"/>
  <c r="U58" i="4" s="1"/>
  <c r="I53" i="12"/>
  <c r="I54" i="4"/>
  <c r="U54" i="4" s="1"/>
  <c r="I49" i="12"/>
  <c r="I23" i="4"/>
  <c r="U23" i="4" s="1"/>
  <c r="I18" i="12"/>
  <c r="I46" i="4"/>
  <c r="U46" i="4" s="1"/>
  <c r="I41" i="12"/>
  <c r="I16" i="4"/>
  <c r="U16" i="4" s="1"/>
  <c r="I11" i="12"/>
  <c r="I69" i="4"/>
  <c r="U69" i="4" s="1"/>
  <c r="I64" i="12"/>
  <c r="I41" i="4"/>
  <c r="U41" i="4" s="1"/>
  <c r="I36" i="12"/>
  <c r="I359" i="8"/>
  <c r="I17" i="4"/>
  <c r="U17" i="4" s="1"/>
  <c r="I12" i="12"/>
  <c r="I17" i="12"/>
  <c r="I31" i="4"/>
  <c r="U31" i="4" s="1"/>
  <c r="I26" i="12"/>
  <c r="I19" i="4"/>
  <c r="U19" i="4" s="1"/>
  <c r="I14" i="12"/>
  <c r="I28" i="4"/>
  <c r="U28" i="4" s="1"/>
  <c r="I23" i="12"/>
  <c r="I10" i="12"/>
  <c r="I50" i="4"/>
  <c r="U50" i="4" s="1"/>
  <c r="I45" i="12"/>
  <c r="I14" i="4"/>
  <c r="U14" i="4" s="1"/>
  <c r="I9" i="12"/>
  <c r="I71" i="4"/>
  <c r="U71" i="4" s="1"/>
  <c r="I66" i="12"/>
  <c r="I7" i="12"/>
  <c r="I365" i="8"/>
  <c r="I65" i="4"/>
  <c r="U65" i="4" s="1"/>
  <c r="I60" i="12"/>
  <c r="I37" i="4"/>
  <c r="U37" i="4" s="1"/>
  <c r="I32" i="12"/>
  <c r="I42" i="4"/>
  <c r="U42" i="4" s="1"/>
  <c r="I37" i="12"/>
  <c r="I48" i="4"/>
  <c r="U48" i="4" s="1"/>
  <c r="I43" i="12"/>
  <c r="I40" i="4"/>
  <c r="U40" i="4" s="1"/>
  <c r="I35" i="12"/>
  <c r="E323" i="6"/>
  <c r="E230" i="6"/>
  <c r="E74" i="6"/>
  <c r="E33" i="8"/>
  <c r="I18" i="4"/>
  <c r="U18" i="4" s="1"/>
  <c r="I13" i="12"/>
  <c r="I7" i="4"/>
  <c r="U7" i="4" s="1"/>
  <c r="I2" i="12"/>
  <c r="E221" i="6"/>
  <c r="E20" i="8"/>
  <c r="E41" i="8"/>
  <c r="E167" i="6"/>
  <c r="E327" i="8"/>
  <c r="E104" i="6"/>
  <c r="E33" i="6"/>
  <c r="E320" i="6"/>
  <c r="E306" i="6"/>
  <c r="I357" i="8"/>
  <c r="G363" i="8"/>
  <c r="E213" i="8"/>
  <c r="E40" i="8"/>
  <c r="G359" i="8"/>
  <c r="E327" i="6"/>
  <c r="E215" i="6"/>
  <c r="E367" i="8"/>
  <c r="E201" i="6"/>
  <c r="E349" i="8"/>
  <c r="E230" i="8"/>
  <c r="R366" i="10"/>
  <c r="E243" i="6"/>
  <c r="E148" i="8"/>
  <c r="E364" i="8"/>
  <c r="E248" i="6"/>
  <c r="E121" i="6"/>
  <c r="E292" i="6"/>
  <c r="E171" i="8"/>
  <c r="E89" i="8"/>
  <c r="E236" i="8"/>
  <c r="H366" i="8"/>
  <c r="E21" i="8"/>
  <c r="E203" i="6"/>
  <c r="E46" i="8"/>
  <c r="E215" i="8"/>
  <c r="E115" i="6"/>
  <c r="H367" i="8"/>
  <c r="G366" i="8"/>
  <c r="F361" i="8"/>
  <c r="I312" i="8"/>
  <c r="E366" i="8"/>
  <c r="E141" i="8"/>
  <c r="E312" i="8"/>
  <c r="E258" i="6"/>
  <c r="E358" i="8"/>
  <c r="E183" i="6"/>
  <c r="U361" i="8"/>
  <c r="E179" i="6"/>
  <c r="E348" i="8"/>
  <c r="R183" i="5"/>
  <c r="R183" i="8" s="1"/>
  <c r="E279" i="8"/>
  <c r="E99" i="6"/>
  <c r="H360" i="8"/>
  <c r="E269" i="8"/>
  <c r="E114" i="6"/>
  <c r="E354" i="6"/>
  <c r="E323" i="8"/>
  <c r="E67" i="6"/>
  <c r="H365" i="8"/>
  <c r="H363" i="8"/>
  <c r="U293" i="8"/>
  <c r="E237" i="6"/>
  <c r="E356" i="6"/>
  <c r="F312" i="8"/>
  <c r="E174" i="6"/>
  <c r="E22" i="6"/>
  <c r="E169" i="6"/>
  <c r="E235" i="8"/>
  <c r="E309" i="8"/>
  <c r="E143" i="6"/>
  <c r="E63" i="6"/>
  <c r="E354" i="8"/>
  <c r="E16" i="8"/>
  <c r="E103" i="6"/>
  <c r="E246" i="6"/>
  <c r="E261" i="6"/>
  <c r="F365" i="8"/>
  <c r="R309" i="5"/>
  <c r="R309" i="8" s="1"/>
  <c r="R349" i="1"/>
  <c r="R348" i="1"/>
  <c r="R346" i="1"/>
  <c r="R347" i="1"/>
  <c r="R345" i="1"/>
  <c r="U2" i="12"/>
  <c r="E279" i="6"/>
  <c r="E103" i="8"/>
  <c r="E169" i="8"/>
  <c r="R197" i="5"/>
  <c r="R197" i="6" s="1"/>
  <c r="E274" i="8"/>
  <c r="E47" i="6"/>
  <c r="E67" i="8"/>
  <c r="E114" i="8"/>
  <c r="E253" i="8"/>
  <c r="E290" i="6"/>
  <c r="E306" i="8"/>
  <c r="E314" i="6"/>
  <c r="E298" i="8"/>
  <c r="E175" i="8"/>
  <c r="E146" i="6"/>
  <c r="E95" i="6"/>
  <c r="E80" i="6"/>
  <c r="E54" i="6"/>
  <c r="E290" i="8"/>
  <c r="E251" i="8"/>
  <c r="E192" i="8"/>
  <c r="E339" i="6"/>
  <c r="E296" i="6"/>
  <c r="E217" i="8"/>
  <c r="E206" i="8"/>
  <c r="E134" i="8"/>
  <c r="E119" i="6"/>
  <c r="E105" i="8"/>
  <c r="E79" i="6"/>
  <c r="E50" i="6"/>
  <c r="E212" i="6"/>
  <c r="R112" i="5"/>
  <c r="R112" i="6" s="1"/>
  <c r="R205" i="5"/>
  <c r="R205" i="6" s="1"/>
  <c r="E156" i="8"/>
  <c r="E75" i="8"/>
  <c r="E104" i="8"/>
  <c r="E348" i="6"/>
  <c r="E253" i="6"/>
  <c r="E43" i="6"/>
  <c r="E52" i="8"/>
  <c r="E164" i="6"/>
  <c r="E58" i="8"/>
  <c r="E150" i="6"/>
  <c r="E45" i="8"/>
  <c r="E113" i="6"/>
  <c r="E264" i="6"/>
  <c r="E304" i="8"/>
  <c r="E212" i="8"/>
  <c r="E341" i="6"/>
  <c r="E308" i="6"/>
  <c r="E47" i="8"/>
  <c r="E179" i="8"/>
  <c r="E60" i="6"/>
  <c r="E127" i="8"/>
  <c r="E351" i="8"/>
  <c r="E88" i="6"/>
  <c r="E82" i="6"/>
  <c r="R152" i="8"/>
  <c r="U366" i="8"/>
  <c r="R27" i="6"/>
  <c r="E7" i="8"/>
  <c r="E183" i="8"/>
  <c r="E328" i="8"/>
  <c r="E124" i="8"/>
  <c r="R127" i="5"/>
  <c r="R127" i="8" s="1"/>
  <c r="E115" i="8"/>
  <c r="E24" i="8"/>
  <c r="U360" i="8"/>
  <c r="R319" i="5"/>
  <c r="R319" i="6" s="1"/>
  <c r="H312" i="8"/>
  <c r="E119" i="8"/>
  <c r="F357" i="8"/>
  <c r="E156" i="6"/>
  <c r="E237" i="8"/>
  <c r="E74" i="8"/>
  <c r="E94" i="6"/>
  <c r="G362" i="8"/>
  <c r="R278" i="5"/>
  <c r="R278" i="8" s="1"/>
  <c r="F359" i="8"/>
  <c r="E333" i="8"/>
  <c r="E286" i="6"/>
  <c r="E254" i="8"/>
  <c r="E208" i="8"/>
  <c r="G358" i="8"/>
  <c r="E190" i="6"/>
  <c r="E124" i="6"/>
  <c r="E99" i="8"/>
  <c r="E28" i="6"/>
  <c r="E95" i="8"/>
  <c r="E282" i="6"/>
  <c r="R264" i="5"/>
  <c r="R264" i="8" s="1"/>
  <c r="E79" i="8"/>
  <c r="G365" i="8"/>
  <c r="E88" i="8"/>
  <c r="E317" i="8"/>
  <c r="I360" i="8"/>
  <c r="G364" i="8"/>
  <c r="E163" i="8"/>
  <c r="E165" i="6"/>
  <c r="E15" i="6"/>
  <c r="E27" i="6"/>
  <c r="E134" i="6"/>
  <c r="E93" i="8"/>
  <c r="I366" i="8"/>
  <c r="I358" i="8"/>
  <c r="E344" i="6"/>
  <c r="E159" i="6"/>
  <c r="H359" i="8"/>
  <c r="E75" i="6"/>
  <c r="R115" i="5"/>
  <c r="R115" i="8" s="1"/>
  <c r="E248" i="8"/>
  <c r="E337" i="8"/>
  <c r="E175" i="6"/>
  <c r="R41" i="5"/>
  <c r="R41" i="8" s="1"/>
  <c r="R238" i="6"/>
  <c r="E66" i="8"/>
  <c r="R141" i="5"/>
  <c r="U293" i="6"/>
  <c r="E296" i="8"/>
  <c r="E271" i="8"/>
  <c r="E314" i="8"/>
  <c r="E154" i="8"/>
  <c r="I361" i="8"/>
  <c r="E203" i="8"/>
  <c r="F293" i="8"/>
  <c r="E341" i="8"/>
  <c r="E80" i="8"/>
  <c r="R352" i="5"/>
  <c r="R352" i="8" s="1"/>
  <c r="E141" i="6"/>
  <c r="E191" i="8"/>
  <c r="E312" i="6"/>
  <c r="I364" i="8"/>
  <c r="R181" i="5"/>
  <c r="R77" i="5"/>
  <c r="E249" i="8"/>
  <c r="E249" i="6"/>
  <c r="E361" i="8"/>
  <c r="R361" i="5"/>
  <c r="R361" i="8" s="1"/>
  <c r="R307" i="5"/>
  <c r="E307" i="8"/>
  <c r="E171" i="6"/>
  <c r="E328" i="6"/>
  <c r="E351" i="6"/>
  <c r="E186" i="6"/>
  <c r="E307" i="6"/>
  <c r="E258" i="8"/>
  <c r="E232" i="8"/>
  <c r="E345" i="6"/>
  <c r="R224" i="5"/>
  <c r="R224" i="8" s="1"/>
  <c r="E337" i="6"/>
  <c r="E272" i="8"/>
  <c r="E20" i="6"/>
  <c r="R351" i="5"/>
  <c r="R351" i="6" s="1"/>
  <c r="E329" i="6"/>
  <c r="E45" i="6"/>
  <c r="R253" i="5"/>
  <c r="R93" i="5"/>
  <c r="E54" i="8"/>
  <c r="E293" i="6"/>
  <c r="E339" i="8"/>
  <c r="E38" i="8"/>
  <c r="E190" i="8"/>
  <c r="E360" i="8"/>
  <c r="E346" i="6"/>
  <c r="E281" i="6"/>
  <c r="E281" i="8"/>
  <c r="E319" i="6"/>
  <c r="E319" i="8"/>
  <c r="E232" i="6"/>
  <c r="E292" i="8"/>
  <c r="E208" i="6"/>
  <c r="E206" i="6"/>
  <c r="E24" i="6"/>
  <c r="E298" i="6"/>
  <c r="I293" i="8"/>
  <c r="H364" i="8"/>
  <c r="H361" i="8"/>
  <c r="F358" i="8"/>
  <c r="E28" i="8"/>
  <c r="E204" i="6"/>
  <c r="U365" i="8"/>
  <c r="R113" i="5"/>
  <c r="E13" i="6"/>
  <c r="E326" i="8"/>
  <c r="E243" i="8"/>
  <c r="E68" i="8"/>
  <c r="E109" i="6"/>
  <c r="E332" i="8"/>
  <c r="E178" i="6"/>
  <c r="E152" i="8"/>
  <c r="E86" i="6"/>
  <c r="E58" i="6"/>
  <c r="E46" i="6"/>
  <c r="E165" i="8"/>
  <c r="E174" i="8"/>
  <c r="E301" i="8"/>
  <c r="F363" i="8"/>
  <c r="E37" i="6"/>
  <c r="E291" i="6"/>
  <c r="E261" i="8"/>
  <c r="E236" i="6"/>
  <c r="E44" i="6"/>
  <c r="E51" i="8"/>
  <c r="E322" i="6"/>
  <c r="E356" i="8"/>
  <c r="E363" i="8"/>
  <c r="E355" i="6"/>
  <c r="E338" i="8"/>
  <c r="E311" i="8"/>
  <c r="E280" i="6"/>
  <c r="E262" i="6"/>
  <c r="E247" i="8"/>
  <c r="E231" i="6"/>
  <c r="E202" i="6"/>
  <c r="E185" i="6"/>
  <c r="E170" i="8"/>
  <c r="E158" i="8"/>
  <c r="E144" i="8"/>
  <c r="E118" i="8"/>
  <c r="E78" i="6"/>
  <c r="E49" i="6"/>
  <c r="E34" i="6"/>
  <c r="E145" i="6"/>
  <c r="R94" i="5"/>
  <c r="R94" i="6" s="1"/>
  <c r="R18" i="5"/>
  <c r="R18" i="6" s="1"/>
  <c r="R90" i="10"/>
  <c r="E265" i="6"/>
  <c r="E245" i="6"/>
  <c r="E235" i="6"/>
  <c r="E219" i="6"/>
  <c r="E197" i="6"/>
  <c r="E218" i="6"/>
  <c r="G360" i="8"/>
  <c r="R360" i="5"/>
  <c r="R360" i="8" s="1"/>
  <c r="R203" i="5"/>
  <c r="R203" i="8" s="1"/>
  <c r="R333" i="5"/>
  <c r="R333" i="8" s="1"/>
  <c r="R37" i="5"/>
  <c r="R153" i="10"/>
  <c r="R81" i="10"/>
  <c r="G367" i="8"/>
  <c r="E105" i="6"/>
  <c r="E217" i="6"/>
  <c r="E284" i="6"/>
  <c r="E259" i="6"/>
  <c r="E244" i="8"/>
  <c r="E187" i="8"/>
  <c r="E163" i="6"/>
  <c r="E139" i="8"/>
  <c r="E85" i="8"/>
  <c r="E12" i="8"/>
  <c r="E53" i="8"/>
  <c r="E59" i="6"/>
  <c r="E107" i="8"/>
  <c r="E106" i="8"/>
  <c r="E162" i="6"/>
  <c r="E353" i="8"/>
  <c r="E336" i="6"/>
  <c r="E321" i="6"/>
  <c r="E289" i="8"/>
  <c r="E278" i="8"/>
  <c r="E241" i="8"/>
  <c r="E226" i="6"/>
  <c r="E214" i="8"/>
  <c r="E182" i="8"/>
  <c r="E168" i="8"/>
  <c r="E153" i="8"/>
  <c r="E142" i="6"/>
  <c r="E127" i="6"/>
  <c r="E113" i="8"/>
  <c r="E102" i="8"/>
  <c r="E87" i="8"/>
  <c r="E73" i="8"/>
  <c r="E62" i="8"/>
  <c r="E17" i="8"/>
  <c r="E313" i="6"/>
  <c r="E274" i="6"/>
  <c r="F73" i="5"/>
  <c r="F73" i="8" s="1"/>
  <c r="L289" i="1"/>
  <c r="L104" i="1"/>
  <c r="F165" i="10"/>
  <c r="F133" i="10"/>
  <c r="F176" i="10"/>
  <c r="F289" i="5"/>
  <c r="F289" i="8" s="1"/>
  <c r="F49" i="6"/>
  <c r="F243" i="10"/>
  <c r="L78" i="1"/>
  <c r="F265" i="10"/>
  <c r="F106" i="6"/>
  <c r="F270" i="5"/>
  <c r="F270" i="8" s="1"/>
  <c r="F113" i="10"/>
  <c r="F68" i="6"/>
  <c r="F339" i="6"/>
  <c r="F332" i="5"/>
  <c r="F332" i="8" s="1"/>
  <c r="F76" i="6"/>
  <c r="L249" i="1"/>
  <c r="F189" i="5"/>
  <c r="F189" i="8" s="1"/>
  <c r="F344" i="6"/>
  <c r="F44" i="6"/>
  <c r="E250" i="8"/>
  <c r="E250" i="6"/>
  <c r="E16" i="6"/>
  <c r="E374" i="5"/>
  <c r="E120" i="8"/>
  <c r="E330" i="6"/>
  <c r="R194" i="6"/>
  <c r="E299" i="6"/>
  <c r="E200" i="8"/>
  <c r="E155" i="8"/>
  <c r="E116" i="6"/>
  <c r="E216" i="8"/>
  <c r="E90" i="8"/>
  <c r="E23" i="6"/>
  <c r="R354" i="5"/>
  <c r="R11" i="5"/>
  <c r="E145" i="8"/>
  <c r="R246" i="5"/>
  <c r="R54" i="10"/>
  <c r="E129" i="8"/>
  <c r="E129" i="6"/>
  <c r="E285" i="8"/>
  <c r="E272" i="6"/>
  <c r="E275" i="8"/>
  <c r="R275" i="5"/>
  <c r="R275" i="6" s="1"/>
  <c r="E270" i="8"/>
  <c r="E270" i="6"/>
  <c r="E29" i="8"/>
  <c r="E29" i="6"/>
  <c r="E65" i="8"/>
  <c r="E196" i="6"/>
  <c r="E257" i="6"/>
  <c r="E199" i="6"/>
  <c r="E32" i="6"/>
  <c r="E52" i="6"/>
  <c r="E188" i="6"/>
  <c r="R92" i="8"/>
  <c r="R92" i="6"/>
  <c r="E195" i="6"/>
  <c r="E162" i="8"/>
  <c r="E84" i="6"/>
  <c r="E61" i="6"/>
  <c r="E36" i="8"/>
  <c r="E60" i="8"/>
  <c r="E310" i="8"/>
  <c r="E50" i="8"/>
  <c r="E335" i="6"/>
  <c r="E335" i="8"/>
  <c r="E352" i="6"/>
  <c r="E304" i="6"/>
  <c r="E273" i="8"/>
  <c r="E256" i="8"/>
  <c r="E239" i="6"/>
  <c r="E210" i="6"/>
  <c r="E198" i="8"/>
  <c r="E167" i="8"/>
  <c r="E126" i="6"/>
  <c r="E112" i="8"/>
  <c r="E72" i="6"/>
  <c r="E31" i="8"/>
  <c r="E188" i="8"/>
  <c r="E260" i="6"/>
  <c r="E22" i="8"/>
  <c r="R22" i="5"/>
  <c r="E166" i="6"/>
  <c r="R344" i="5"/>
  <c r="E313" i="8"/>
  <c r="R221" i="5"/>
  <c r="E221" i="8"/>
  <c r="E344" i="8"/>
  <c r="E164" i="8"/>
  <c r="E65" i="6"/>
  <c r="R217" i="5"/>
  <c r="R326" i="5"/>
  <c r="E275" i="6"/>
  <c r="R298" i="5"/>
  <c r="R200" i="5"/>
  <c r="R170" i="5"/>
  <c r="R170" i="6" s="1"/>
  <c r="R273" i="10"/>
  <c r="E301" i="6"/>
  <c r="E277" i="6"/>
  <c r="E252" i="8"/>
  <c r="E242" i="8"/>
  <c r="E227" i="8"/>
  <c r="E211" i="6"/>
  <c r="E131" i="8"/>
  <c r="E83" i="6"/>
  <c r="E35" i="6"/>
  <c r="E56" i="8"/>
  <c r="E91" i="6"/>
  <c r="E117" i="8"/>
  <c r="E123" i="8"/>
  <c r="E316" i="6"/>
  <c r="E303" i="8"/>
  <c r="E287" i="6"/>
  <c r="E271" i="6"/>
  <c r="E255" i="6"/>
  <c r="E238" i="8"/>
  <c r="E223" i="8"/>
  <c r="E209" i="8"/>
  <c r="E194" i="8"/>
  <c r="E177" i="8"/>
  <c r="E166" i="8"/>
  <c r="E151" i="6"/>
  <c r="E137" i="6"/>
  <c r="E122" i="6"/>
  <c r="E111" i="6"/>
  <c r="E82" i="8"/>
  <c r="E71" i="8"/>
  <c r="E42" i="8"/>
  <c r="E10" i="6"/>
  <c r="R97" i="5"/>
  <c r="R25" i="5"/>
  <c r="E8" i="6"/>
  <c r="R167" i="5"/>
  <c r="R167" i="8" s="1"/>
  <c r="E276" i="6"/>
  <c r="E267" i="8"/>
  <c r="E240" i="8"/>
  <c r="E192" i="6"/>
  <c r="E184" i="8"/>
  <c r="E172" i="8"/>
  <c r="E157" i="6"/>
  <c r="E128" i="6"/>
  <c r="E101" i="8"/>
  <c r="E76" i="6"/>
  <c r="E11" i="6"/>
  <c r="E77" i="6"/>
  <c r="E92" i="8"/>
  <c r="E125" i="8"/>
  <c r="E132" i="8"/>
  <c r="E302" i="8"/>
  <c r="E343" i="8"/>
  <c r="E350" i="8"/>
  <c r="E345" i="8"/>
  <c r="E330" i="8"/>
  <c r="E315" i="8"/>
  <c r="E299" i="8"/>
  <c r="E234" i="6"/>
  <c r="E222" i="8"/>
  <c r="E193" i="6"/>
  <c r="E150" i="8"/>
  <c r="E136" i="8"/>
  <c r="E121" i="8"/>
  <c r="E110" i="6"/>
  <c r="E96" i="6"/>
  <c r="E81" i="8"/>
  <c r="E70" i="6"/>
  <c r="E55" i="6"/>
  <c r="E41" i="6"/>
  <c r="E26" i="6"/>
  <c r="R273" i="5"/>
  <c r="R213" i="5"/>
  <c r="R327" i="5"/>
  <c r="E266" i="8"/>
  <c r="E224" i="8"/>
  <c r="E204" i="8"/>
  <c r="E181" i="8"/>
  <c r="E100" i="6"/>
  <c r="E27" i="8"/>
  <c r="E93" i="6"/>
  <c r="E133" i="6"/>
  <c r="E297" i="8"/>
  <c r="E318" i="8"/>
  <c r="E326" i="6"/>
  <c r="E329" i="8"/>
  <c r="E282" i="8"/>
  <c r="E265" i="8"/>
  <c r="E233" i="6"/>
  <c r="E218" i="8"/>
  <c r="E160" i="8"/>
  <c r="E146" i="8"/>
  <c r="E120" i="6"/>
  <c r="E106" i="6"/>
  <c r="E25" i="6"/>
  <c r="E168" i="6"/>
  <c r="E336" i="8"/>
  <c r="E321" i="8"/>
  <c r="E84" i="8"/>
  <c r="E259" i="8"/>
  <c r="E214" i="6"/>
  <c r="E21" i="6"/>
  <c r="E59" i="8"/>
  <c r="E126" i="8"/>
  <c r="E109" i="8"/>
  <c r="E68" i="6"/>
  <c r="E226" i="8"/>
  <c r="E241" i="6"/>
  <c r="E332" i="6"/>
  <c r="E107" i="6"/>
  <c r="E73" i="6"/>
  <c r="E273" i="6"/>
  <c r="E284" i="8"/>
  <c r="E178" i="8"/>
  <c r="E320" i="8"/>
  <c r="E31" i="6"/>
  <c r="E309" i="6"/>
  <c r="E182" i="6"/>
  <c r="E153" i="6"/>
  <c r="E291" i="8"/>
  <c r="E210" i="8"/>
  <c r="E268" i="6"/>
  <c r="E78" i="8"/>
  <c r="E36" i="6"/>
  <c r="E353" i="6"/>
  <c r="E196" i="8"/>
  <c r="E148" i="6"/>
  <c r="E310" i="6"/>
  <c r="E280" i="8"/>
  <c r="E239" i="8"/>
  <c r="E200" i="6"/>
  <c r="E72" i="8"/>
  <c r="E152" i="6"/>
  <c r="E139" i="6"/>
  <c r="E229" i="6"/>
  <c r="E13" i="8"/>
  <c r="E87" i="6"/>
  <c r="E213" i="6"/>
  <c r="E142" i="8"/>
  <c r="E187" i="6"/>
  <c r="E256" i="6"/>
  <c r="E23" i="8"/>
  <c r="E227" i="6"/>
  <c r="E355" i="8"/>
  <c r="E62" i="6"/>
  <c r="E257" i="8"/>
  <c r="E34" i="8"/>
  <c r="E116" i="8"/>
  <c r="E8" i="8"/>
  <c r="E123" i="6"/>
  <c r="E242" i="6"/>
  <c r="E157" i="8"/>
  <c r="E222" i="6"/>
  <c r="E286" i="8"/>
  <c r="E55" i="8"/>
  <c r="E122" i="8"/>
  <c r="E277" i="8"/>
  <c r="E125" i="6"/>
  <c r="E318" i="6"/>
  <c r="E12" i="6"/>
  <c r="E346" i="8"/>
  <c r="E71" i="6"/>
  <c r="E172" i="6"/>
  <c r="E252" i="6"/>
  <c r="E193" i="8"/>
  <c r="E40" i="6"/>
  <c r="E77" i="8"/>
  <c r="E297" i="6"/>
  <c r="E255" i="8"/>
  <c r="E96" i="8"/>
  <c r="E302" i="6"/>
  <c r="E132" i="6"/>
  <c r="E160" i="6"/>
  <c r="E81" i="6"/>
  <c r="E269" i="6"/>
  <c r="E234" i="8"/>
  <c r="E70" i="8"/>
  <c r="E18" i="8"/>
  <c r="E303" i="6"/>
  <c r="E101" i="6"/>
  <c r="E289" i="6"/>
  <c r="E17" i="6"/>
  <c r="E181" i="6"/>
  <c r="E177" i="6"/>
  <c r="E233" i="8"/>
  <c r="E315" i="6"/>
  <c r="E316" i="8"/>
  <c r="E194" i="6"/>
  <c r="E137" i="8"/>
  <c r="E11" i="8"/>
  <c r="E92" i="6"/>
  <c r="E131" i="6"/>
  <c r="E184" i="6"/>
  <c r="E350" i="6"/>
  <c r="E211" i="8"/>
  <c r="E85" i="6"/>
  <c r="E266" i="6"/>
  <c r="E53" i="6"/>
  <c r="E267" i="6"/>
  <c r="E244" i="6"/>
  <c r="E102" i="6"/>
  <c r="E133" i="8"/>
  <c r="E333" i="6"/>
  <c r="E128" i="8"/>
  <c r="E26" i="8"/>
  <c r="E240" i="6"/>
  <c r="E91" i="8"/>
  <c r="E42" i="6"/>
  <c r="E254" i="6"/>
  <c r="E15" i="8"/>
  <c r="E294" i="6"/>
  <c r="E294" i="8"/>
  <c r="E205" i="8"/>
  <c r="E205" i="6"/>
  <c r="E173" i="6"/>
  <c r="E173" i="8"/>
  <c r="E69" i="8"/>
  <c r="E69" i="6"/>
  <c r="E342" i="6"/>
  <c r="E342" i="8"/>
  <c r="E347" i="6"/>
  <c r="E347" i="8"/>
  <c r="E331" i="8"/>
  <c r="E331" i="6"/>
  <c r="E97" i="6"/>
  <c r="E97" i="8"/>
  <c r="E57" i="6"/>
  <c r="E57" i="8"/>
  <c r="E111" i="8"/>
  <c r="E56" i="6"/>
  <c r="E219" i="8"/>
  <c r="E311" i="6"/>
  <c r="E144" i="6"/>
  <c r="E118" i="6"/>
  <c r="E276" i="8"/>
  <c r="E37" i="8"/>
  <c r="E49" i="8"/>
  <c r="E325" i="8"/>
  <c r="E325" i="6"/>
  <c r="E161" i="8"/>
  <c r="E161" i="6"/>
  <c r="E9" i="8"/>
  <c r="E9" i="6"/>
  <c r="E19" i="8"/>
  <c r="E19" i="6"/>
  <c r="E231" i="8"/>
  <c r="E285" i="6"/>
  <c r="E51" i="6"/>
  <c r="E245" i="8"/>
  <c r="E251" i="6"/>
  <c r="E202" i="8"/>
  <c r="E117" i="6"/>
  <c r="E35" i="8"/>
  <c r="E140" i="8"/>
  <c r="E140" i="6"/>
  <c r="E324" i="8"/>
  <c r="E324" i="6"/>
  <c r="E295" i="8"/>
  <c r="E295" i="6"/>
  <c r="E130" i="6"/>
  <c r="E130" i="8"/>
  <c r="E64" i="8"/>
  <c r="E64" i="6"/>
  <c r="E151" i="8"/>
  <c r="E216" i="6"/>
  <c r="E247" i="6"/>
  <c r="E322" i="8"/>
  <c r="E185" i="8"/>
  <c r="E262" i="8"/>
  <c r="E209" i="6"/>
  <c r="G372" i="4"/>
  <c r="E223" i="6"/>
  <c r="E90" i="6"/>
  <c r="E10" i="8"/>
  <c r="E189" i="6"/>
  <c r="E197" i="8"/>
  <c r="E371" i="4"/>
  <c r="E338" i="6"/>
  <c r="E287" i="8"/>
  <c r="E83" i="8"/>
  <c r="E155" i="6"/>
  <c r="E288" i="8"/>
  <c r="E288" i="6"/>
  <c r="E225" i="6"/>
  <c r="E225" i="8"/>
  <c r="E138" i="8"/>
  <c r="E138" i="6"/>
  <c r="E98" i="6"/>
  <c r="E98" i="8"/>
  <c r="E44" i="8"/>
  <c r="E238" i="6"/>
  <c r="E110" i="8"/>
  <c r="E343" i="6"/>
  <c r="E76" i="8"/>
  <c r="E158" i="6"/>
  <c r="E260" i="8"/>
  <c r="E61" i="8"/>
  <c r="L83" i="1"/>
  <c r="F12" i="10"/>
  <c r="L36" i="1"/>
  <c r="F193" i="6"/>
  <c r="L321" i="1"/>
  <c r="L40" i="1"/>
  <c r="L97" i="1"/>
  <c r="F255" i="6"/>
  <c r="F299" i="5"/>
  <c r="F299" i="8" s="1"/>
  <c r="F257" i="10"/>
  <c r="F148" i="10"/>
  <c r="L52" i="1"/>
  <c r="F91" i="5"/>
  <c r="F91" i="8" s="1"/>
  <c r="F24" i="6"/>
  <c r="F244" i="10"/>
  <c r="F38" i="10"/>
  <c r="F124" i="6"/>
  <c r="L259" i="1"/>
  <c r="L239" i="1"/>
  <c r="L73" i="1"/>
  <c r="F73" i="10"/>
  <c r="F76" i="5"/>
  <c r="F76" i="8" s="1"/>
  <c r="F296" i="6"/>
  <c r="F297" i="5"/>
  <c r="F297" i="8" s="1"/>
  <c r="F297" i="10"/>
  <c r="F169" i="5"/>
  <c r="F169" i="8" s="1"/>
  <c r="L65" i="1"/>
  <c r="L173" i="1"/>
  <c r="L172" i="1"/>
  <c r="L149" i="1"/>
  <c r="F10" i="5"/>
  <c r="F10" i="8" s="1"/>
  <c r="F116" i="10"/>
  <c r="F308" i="10"/>
  <c r="F272" i="6"/>
  <c r="F344" i="5"/>
  <c r="F344" i="8" s="1"/>
  <c r="F26" i="10"/>
  <c r="F247" i="10"/>
  <c r="F239" i="5"/>
  <c r="F239" i="8" s="1"/>
  <c r="L269" i="1"/>
  <c r="L55" i="1"/>
  <c r="F295" i="6"/>
  <c r="F246" i="10"/>
  <c r="L276" i="1"/>
  <c r="F350" i="10"/>
  <c r="L43" i="1"/>
  <c r="L18" i="1"/>
  <c r="F32" i="6"/>
  <c r="F303" i="6"/>
  <c r="L157" i="1"/>
  <c r="F242" i="10"/>
  <c r="L196" i="1"/>
  <c r="F135" i="6"/>
  <c r="F144" i="5"/>
  <c r="F144" i="8" s="1"/>
  <c r="F81" i="10"/>
  <c r="L14" i="1"/>
  <c r="F48" i="6"/>
  <c r="F321" i="10"/>
  <c r="F41" i="6"/>
  <c r="F8" i="10"/>
  <c r="F112" i="5"/>
  <c r="F112" i="8" s="1"/>
  <c r="F260" i="6"/>
  <c r="F21" i="10"/>
  <c r="F183" i="5"/>
  <c r="F183" i="8" s="1"/>
  <c r="L222" i="1"/>
  <c r="F64" i="6"/>
  <c r="F197" i="10"/>
  <c r="F266" i="6"/>
  <c r="F188" i="10"/>
  <c r="F121" i="10"/>
  <c r="F34" i="6"/>
  <c r="F324" i="10"/>
  <c r="F194" i="10"/>
  <c r="F205" i="6"/>
  <c r="L35" i="1"/>
  <c r="F345" i="5"/>
  <c r="F345" i="8" s="1"/>
  <c r="L129" i="1"/>
  <c r="F75" i="5"/>
  <c r="F75" i="8" s="1"/>
  <c r="F222" i="10"/>
  <c r="F37" i="6"/>
  <c r="F303" i="5"/>
  <c r="F303" i="8" s="1"/>
  <c r="F132" i="5"/>
  <c r="F132" i="8" s="1"/>
  <c r="L125" i="1"/>
  <c r="F238" i="10"/>
  <c r="F107" i="10"/>
  <c r="L29" i="1"/>
  <c r="F9" i="6"/>
  <c r="L315" i="1"/>
  <c r="F218" i="5"/>
  <c r="F218" i="8" s="1"/>
  <c r="L79" i="1"/>
  <c r="F86" i="6"/>
  <c r="L16" i="1"/>
  <c r="L126" i="1"/>
  <c r="F137" i="6"/>
  <c r="F114" i="5"/>
  <c r="F114" i="8" s="1"/>
  <c r="F57" i="10"/>
  <c r="F232" i="10"/>
  <c r="F20" i="6"/>
  <c r="L224" i="1"/>
  <c r="L25" i="1"/>
  <c r="F285" i="5"/>
  <c r="F285" i="8" s="1"/>
  <c r="F208" i="5"/>
  <c r="F208" i="8" s="1"/>
  <c r="F83" i="5"/>
  <c r="F83" i="8" s="1"/>
  <c r="L322" i="1"/>
  <c r="F347" i="10"/>
  <c r="F299" i="6"/>
  <c r="F95" i="5"/>
  <c r="F95" i="8" s="1"/>
  <c r="L19" i="1"/>
  <c r="F230" i="10"/>
  <c r="F221" i="5"/>
  <c r="F221" i="8" s="1"/>
  <c r="L179" i="1"/>
  <c r="F200" i="5"/>
  <c r="F200" i="8" s="1"/>
  <c r="F150" i="5"/>
  <c r="F150" i="8" s="1"/>
  <c r="F328" i="5"/>
  <c r="F328" i="8" s="1"/>
  <c r="L166" i="1"/>
  <c r="F171" i="6"/>
  <c r="F171" i="5"/>
  <c r="F171" i="8" s="1"/>
  <c r="F171" i="10"/>
  <c r="N159" i="6"/>
  <c r="N159" i="8"/>
  <c r="O162" i="8"/>
  <c r="O162" i="6"/>
  <c r="E207" i="6"/>
  <c r="E207" i="8"/>
  <c r="E370" i="10"/>
  <c r="F79" i="10"/>
  <c r="F79" i="6"/>
  <c r="N373" i="5"/>
  <c r="N156" i="8"/>
  <c r="N156" i="6"/>
  <c r="N370" i="5"/>
  <c r="E305" i="8"/>
  <c r="E305" i="6"/>
  <c r="E48" i="8"/>
  <c r="E48" i="6"/>
  <c r="E372" i="5"/>
  <c r="E220" i="6"/>
  <c r="R220" i="5"/>
  <c r="E220" i="8"/>
  <c r="O152" i="6"/>
  <c r="O152" i="8"/>
  <c r="O374" i="5"/>
  <c r="O369" i="5"/>
  <c r="O371" i="5"/>
  <c r="O372" i="5"/>
  <c r="E373" i="5"/>
  <c r="E372" i="10"/>
  <c r="E371" i="10"/>
  <c r="E32" i="8"/>
  <c r="R32" i="5"/>
  <c r="E371" i="5"/>
  <c r="E369" i="5"/>
  <c r="E370" i="5"/>
  <c r="E369" i="10"/>
  <c r="E39" i="8"/>
  <c r="E39" i="6"/>
  <c r="R111" i="8"/>
  <c r="R111" i="6"/>
  <c r="E263" i="6"/>
  <c r="R263" i="5"/>
  <c r="E263" i="8"/>
  <c r="E340" i="8"/>
  <c r="E340" i="6"/>
  <c r="I15" i="4"/>
  <c r="U15" i="4" s="1"/>
  <c r="I350" i="1"/>
  <c r="F373" i="4"/>
  <c r="F372" i="4"/>
  <c r="F370" i="4"/>
  <c r="F369" i="4"/>
  <c r="H371" i="4"/>
  <c r="E374" i="10"/>
  <c r="G369" i="4"/>
  <c r="G371" i="4"/>
  <c r="R199" i="5"/>
  <c r="E199" i="8"/>
  <c r="E135" i="6"/>
  <c r="E135" i="8"/>
  <c r="R359" i="5"/>
  <c r="R359" i="8" s="1"/>
  <c r="E359" i="8"/>
  <c r="E283" i="8"/>
  <c r="E283" i="6"/>
  <c r="F255" i="10"/>
  <c r="E30" i="8"/>
  <c r="E30" i="6"/>
  <c r="L148" i="1"/>
  <c r="F152" i="5"/>
  <c r="F152" i="8" s="1"/>
  <c r="F152" i="6"/>
  <c r="F152" i="10"/>
  <c r="E176" i="8"/>
  <c r="E176" i="6"/>
  <c r="R176" i="5"/>
  <c r="I367" i="8"/>
  <c r="U367" i="5"/>
  <c r="U367" i="8" s="1"/>
  <c r="E334" i="6"/>
  <c r="E334" i="8"/>
  <c r="R334" i="5"/>
  <c r="H370" i="4"/>
  <c r="L68" i="1"/>
  <c r="F68" i="5"/>
  <c r="F68" i="8" s="1"/>
  <c r="F68" i="10"/>
  <c r="U312" i="8"/>
  <c r="U312" i="6"/>
  <c r="I348" i="1"/>
  <c r="F307" i="6"/>
  <c r="F15" i="5"/>
  <c r="F15" i="8" s="1"/>
  <c r="E180" i="6"/>
  <c r="E180" i="8"/>
  <c r="E14" i="8"/>
  <c r="E14" i="6"/>
  <c r="F193" i="10"/>
  <c r="L140" i="1"/>
  <c r="E300" i="8"/>
  <c r="E300" i="6"/>
  <c r="E228" i="6"/>
  <c r="E228" i="8"/>
  <c r="U362" i="5"/>
  <c r="U362" i="8" s="1"/>
  <c r="I362" i="8"/>
  <c r="F230" i="5"/>
  <c r="F230" i="8" s="1"/>
  <c r="G370" i="4"/>
  <c r="G373" i="4"/>
  <c r="G374" i="4"/>
  <c r="F371" i="4"/>
  <c r="H369" i="4"/>
  <c r="H374" i="4"/>
  <c r="H373" i="4"/>
  <c r="H372" i="4"/>
  <c r="I12" i="4"/>
  <c r="U12" i="4" s="1"/>
  <c r="I345" i="1"/>
  <c r="I346" i="1"/>
  <c r="I349" i="1"/>
  <c r="I347" i="1"/>
  <c r="E147" i="6"/>
  <c r="E147" i="8"/>
  <c r="F73" i="6"/>
  <c r="E195" i="8"/>
  <c r="E268" i="8"/>
  <c r="E94" i="8"/>
  <c r="F246" i="5"/>
  <c r="F246" i="8" s="1"/>
  <c r="M371" i="6"/>
  <c r="M370" i="6"/>
  <c r="P370" i="8"/>
  <c r="P373" i="8"/>
  <c r="L373" i="8"/>
  <c r="J373" i="6"/>
  <c r="J372" i="8"/>
  <c r="J370" i="8"/>
  <c r="K370" i="6"/>
  <c r="K371" i="6"/>
  <c r="K373" i="6"/>
  <c r="K369" i="6"/>
  <c r="K372" i="6"/>
  <c r="K374" i="6"/>
  <c r="K370" i="8"/>
  <c r="K369" i="8"/>
  <c r="J374" i="6"/>
  <c r="R59" i="5"/>
  <c r="U364" i="8"/>
  <c r="M373" i="6"/>
  <c r="M372" i="6"/>
  <c r="M369" i="6"/>
  <c r="M374" i="6"/>
  <c r="L369" i="8"/>
  <c r="P372" i="6"/>
  <c r="P373" i="6"/>
  <c r="L372" i="6"/>
  <c r="L373" i="6"/>
  <c r="Q370" i="8"/>
  <c r="Q369" i="8"/>
  <c r="Q372" i="8"/>
  <c r="Q373" i="8"/>
  <c r="E108" i="6"/>
  <c r="E108" i="8"/>
  <c r="I363" i="8"/>
  <c r="U363" i="4"/>
  <c r="U363" i="8" s="1"/>
  <c r="J369" i="6"/>
  <c r="P369" i="8"/>
  <c r="J373" i="8"/>
  <c r="J369" i="8"/>
  <c r="P374" i="6"/>
  <c r="P370" i="6"/>
  <c r="Q374" i="6"/>
  <c r="Q373" i="6"/>
  <c r="Q370" i="6"/>
  <c r="M373" i="8"/>
  <c r="M372" i="8"/>
  <c r="M370" i="8"/>
  <c r="M369" i="8"/>
  <c r="N352" i="6"/>
  <c r="N352" i="8"/>
  <c r="O356" i="6"/>
  <c r="O356" i="8"/>
  <c r="N24" i="6"/>
  <c r="N24" i="8"/>
  <c r="N372" i="5"/>
  <c r="O373" i="10"/>
  <c r="O372" i="10"/>
  <c r="N371" i="10"/>
  <c r="N372" i="10"/>
  <c r="J370" i="6"/>
  <c r="K372" i="8"/>
  <c r="K373" i="8"/>
  <c r="N247" i="6"/>
  <c r="N247" i="8"/>
  <c r="N251" i="8"/>
  <c r="N251" i="6"/>
  <c r="O256" i="8"/>
  <c r="O256" i="6"/>
  <c r="O272" i="8"/>
  <c r="O272" i="6"/>
  <c r="N305" i="8"/>
  <c r="N305" i="6"/>
  <c r="N333" i="6"/>
  <c r="N333" i="8"/>
  <c r="N341" i="8"/>
  <c r="N341" i="6"/>
  <c r="J372" i="6"/>
  <c r="L372" i="8"/>
  <c r="O76" i="6"/>
  <c r="O28" i="8"/>
  <c r="Y270" i="5"/>
  <c r="R270" i="5" s="1"/>
  <c r="Y106" i="5"/>
  <c r="R106" i="5" s="1"/>
  <c r="Y73" i="5"/>
  <c r="R73" i="5" s="1"/>
  <c r="Y44" i="5"/>
  <c r="R44" i="5" s="1"/>
  <c r="Y347" i="5"/>
  <c r="R347" i="5" s="1"/>
  <c r="Y251" i="5"/>
  <c r="R251" i="5" s="1"/>
  <c r="Y300" i="5"/>
  <c r="R300" i="5" s="1"/>
  <c r="Y138" i="5"/>
  <c r="R138" i="5" s="1"/>
  <c r="Y250" i="5"/>
  <c r="R250" i="5" s="1"/>
  <c r="Y331" i="5"/>
  <c r="R331" i="5" s="1"/>
  <c r="Y123" i="5"/>
  <c r="R123" i="5" s="1"/>
  <c r="Y100" i="5"/>
  <c r="R100" i="5" s="1"/>
  <c r="Y67" i="5"/>
  <c r="R67" i="5" s="1"/>
  <c r="Y177" i="5"/>
  <c r="R177" i="5" s="1"/>
  <c r="Y206" i="5"/>
  <c r="R206" i="5" s="1"/>
  <c r="Y159" i="5"/>
  <c r="R159" i="5" s="1"/>
  <c r="Y128" i="5"/>
  <c r="R128" i="5" s="1"/>
  <c r="Y75" i="5"/>
  <c r="R75" i="5" s="1"/>
  <c r="Y20" i="5"/>
  <c r="R20" i="5" s="1"/>
  <c r="Y43" i="5"/>
  <c r="R43" i="5" s="1"/>
  <c r="Y364" i="5"/>
  <c r="R364" i="5" s="1"/>
  <c r="R364" i="8" s="1"/>
  <c r="Y283" i="5"/>
  <c r="R283" i="5" s="1"/>
  <c r="Y198" i="5"/>
  <c r="R198" i="5" s="1"/>
  <c r="Y151" i="5"/>
  <c r="R151" i="5" s="1"/>
  <c r="Y116" i="5"/>
  <c r="R116" i="5" s="1"/>
  <c r="Y12" i="5"/>
  <c r="R12" i="5" s="1"/>
  <c r="Y191" i="5"/>
  <c r="R191" i="5" s="1"/>
  <c r="Y52" i="5"/>
  <c r="R52" i="5" s="1"/>
  <c r="Y243" i="5"/>
  <c r="R243" i="5" s="1"/>
  <c r="Y184" i="5"/>
  <c r="R184" i="5" s="1"/>
  <c r="Y143" i="5"/>
  <c r="R143" i="5" s="1"/>
  <c r="Y108" i="5"/>
  <c r="R108" i="5" s="1"/>
  <c r="Y51" i="5"/>
  <c r="R51" i="5" s="1"/>
  <c r="Y240" i="5"/>
  <c r="R240" i="5" s="1"/>
  <c r="Y76" i="5"/>
  <c r="R76" i="5" s="1"/>
  <c r="Y291" i="5"/>
  <c r="R291" i="5" s="1"/>
  <c r="Y348" i="5"/>
  <c r="R348" i="5" s="1"/>
  <c r="Y130" i="5"/>
  <c r="R130" i="5" s="1"/>
  <c r="Y323" i="5"/>
  <c r="R323" i="5" s="1"/>
  <c r="Y262" i="5"/>
  <c r="R262" i="5" s="1"/>
  <c r="Y223" i="5"/>
  <c r="R223" i="5" s="1"/>
  <c r="Y60" i="5"/>
  <c r="R60" i="5" s="1"/>
  <c r="Y316" i="5"/>
  <c r="R316" i="5" s="1"/>
  <c r="Y222" i="5"/>
  <c r="R222" i="5" s="1"/>
  <c r="S5" i="5"/>
  <c r="Y168" i="5"/>
  <c r="R168" i="5" s="1"/>
  <c r="Y236" i="5"/>
  <c r="R236" i="5" s="1"/>
  <c r="Y7" i="5"/>
  <c r="Y366" i="5"/>
  <c r="R366" i="5" s="1"/>
  <c r="R366" i="8" s="1"/>
  <c r="Y193" i="5"/>
  <c r="R193" i="5" s="1"/>
  <c r="Y35" i="5"/>
  <c r="R35" i="5" s="1"/>
  <c r="Y332" i="5"/>
  <c r="R332" i="5" s="1"/>
  <c r="Y89" i="5"/>
  <c r="R89" i="5" s="1"/>
  <c r="Y356" i="5"/>
  <c r="R356" i="5" s="1"/>
  <c r="Y33" i="5"/>
  <c r="R33" i="5" s="1"/>
  <c r="Y53" i="5"/>
  <c r="R53" i="5" s="1"/>
  <c r="Y70" i="5"/>
  <c r="R70" i="5" s="1"/>
  <c r="Y96" i="5"/>
  <c r="R96" i="5" s="1"/>
  <c r="Y117" i="5"/>
  <c r="R117" i="5" s="1"/>
  <c r="Y136" i="5"/>
  <c r="R136" i="5" s="1"/>
  <c r="Y156" i="5"/>
  <c r="R156" i="5" s="1"/>
  <c r="Y180" i="5"/>
  <c r="R180" i="5" s="1"/>
  <c r="Y201" i="5"/>
  <c r="R201" i="5" s="1"/>
  <c r="Y233" i="5"/>
  <c r="R233" i="5" s="1"/>
  <c r="Y281" i="5"/>
  <c r="R281" i="5" s="1"/>
  <c r="Y297" i="5"/>
  <c r="R297" i="5" s="1"/>
  <c r="Y321" i="5"/>
  <c r="R321" i="5" s="1"/>
  <c r="Y343" i="5"/>
  <c r="R343" i="5" s="1"/>
  <c r="Y17" i="5"/>
  <c r="R17" i="5" s="1"/>
  <c r="Y38" i="5"/>
  <c r="R38" i="5" s="1"/>
  <c r="Y86" i="5"/>
  <c r="R86" i="5" s="1"/>
  <c r="Y104" i="5"/>
  <c r="R104" i="5" s="1"/>
  <c r="Y142" i="5"/>
  <c r="R142" i="5" s="1"/>
  <c r="Y155" i="5"/>
  <c r="R155" i="5" s="1"/>
  <c r="Y174" i="5"/>
  <c r="R174" i="5" s="1"/>
  <c r="Y202" i="5"/>
  <c r="R202" i="5" s="1"/>
  <c r="Y229" i="5"/>
  <c r="R229" i="5" s="1"/>
  <c r="Y265" i="5"/>
  <c r="R265" i="5" s="1"/>
  <c r="Y277" i="5"/>
  <c r="R277" i="5" s="1"/>
  <c r="Y302" i="5"/>
  <c r="R302" i="5" s="1"/>
  <c r="Y317" i="5"/>
  <c r="R317" i="5" s="1"/>
  <c r="Y335" i="5"/>
  <c r="R335" i="5" s="1"/>
  <c r="Y358" i="5"/>
  <c r="R358" i="5" s="1"/>
  <c r="R358" i="8" s="1"/>
  <c r="Y362" i="5"/>
  <c r="R362" i="5" s="1"/>
  <c r="R362" i="8" s="1"/>
  <c r="Y292" i="5"/>
  <c r="R292" i="5" s="1"/>
  <c r="O244" i="6"/>
  <c r="O244" i="8"/>
  <c r="O89" i="8"/>
  <c r="O89" i="6"/>
  <c r="N198" i="8"/>
  <c r="N198" i="6"/>
  <c r="O212" i="6"/>
  <c r="O212" i="8"/>
  <c r="O49" i="6"/>
  <c r="O49" i="8"/>
  <c r="O56" i="6"/>
  <c r="O56" i="8"/>
  <c r="O63" i="8"/>
  <c r="O63" i="6"/>
  <c r="O70" i="8"/>
  <c r="O70" i="6"/>
  <c r="N121" i="6"/>
  <c r="N121" i="8"/>
  <c r="N103" i="8"/>
  <c r="N103" i="6"/>
  <c r="N46" i="6"/>
  <c r="N46" i="8"/>
  <c r="N116" i="6"/>
  <c r="N116" i="8"/>
  <c r="N128" i="8"/>
  <c r="N128" i="6"/>
  <c r="N140" i="8"/>
  <c r="N140" i="6"/>
  <c r="N59" i="6"/>
  <c r="N59" i="8"/>
  <c r="N190" i="8"/>
  <c r="N190" i="6"/>
  <c r="O270" i="6"/>
  <c r="O270" i="8"/>
  <c r="O286" i="6"/>
  <c r="O286" i="8"/>
  <c r="O302" i="6"/>
  <c r="O302" i="8"/>
  <c r="N327" i="8"/>
  <c r="N327" i="6"/>
  <c r="O95" i="8"/>
  <c r="O95" i="6"/>
  <c r="O102" i="8"/>
  <c r="O102" i="6"/>
  <c r="N109" i="8"/>
  <c r="N109" i="6"/>
  <c r="N87" i="6"/>
  <c r="N87" i="8"/>
  <c r="N13" i="8"/>
  <c r="N13" i="6"/>
  <c r="N374" i="5"/>
  <c r="N369" i="5"/>
  <c r="O132" i="6"/>
  <c r="O132" i="8"/>
  <c r="E149" i="6"/>
  <c r="E149" i="8"/>
  <c r="O181" i="8"/>
  <c r="O181" i="6"/>
  <c r="N185" i="8"/>
  <c r="N185" i="6"/>
  <c r="N227" i="8"/>
  <c r="N227" i="6"/>
  <c r="O258" i="8"/>
  <c r="O258" i="6"/>
  <c r="N264" i="8"/>
  <c r="N264" i="6"/>
  <c r="O278" i="6"/>
  <c r="O278" i="8"/>
  <c r="O294" i="6"/>
  <c r="O294" i="8"/>
  <c r="N338" i="6"/>
  <c r="N338" i="8"/>
  <c r="O15" i="8"/>
  <c r="O15" i="6"/>
  <c r="N34" i="8"/>
  <c r="N34" i="6"/>
  <c r="N78" i="6"/>
  <c r="N78" i="8"/>
  <c r="N92" i="6"/>
  <c r="N92" i="8"/>
  <c r="N132" i="6"/>
  <c r="N132" i="8"/>
  <c r="G293" i="8"/>
  <c r="O168" i="6"/>
  <c r="O168" i="8"/>
  <c r="O200" i="8"/>
  <c r="O200" i="6"/>
  <c r="N215" i="8"/>
  <c r="N215" i="6"/>
  <c r="O224" i="8"/>
  <c r="O224" i="6"/>
  <c r="N256" i="8"/>
  <c r="N256" i="6"/>
  <c r="O274" i="8"/>
  <c r="O274" i="6"/>
  <c r="O290" i="8"/>
  <c r="O290" i="6"/>
  <c r="N309" i="8"/>
  <c r="N309" i="6"/>
  <c r="O311" i="6"/>
  <c r="O311" i="8"/>
  <c r="O348" i="8"/>
  <c r="O348" i="6"/>
  <c r="O355" i="6"/>
  <c r="O355" i="8"/>
  <c r="N36" i="8"/>
  <c r="N36" i="6"/>
  <c r="O178" i="8"/>
  <c r="O178" i="6"/>
  <c r="O264" i="6"/>
  <c r="O264" i="8"/>
  <c r="O292" i="8"/>
  <c r="O292" i="6"/>
  <c r="O316" i="6"/>
  <c r="O316" i="8"/>
  <c r="O323" i="8"/>
  <c r="O323" i="6"/>
  <c r="N48" i="8"/>
  <c r="N48" i="6"/>
  <c r="N104" i="6"/>
  <c r="N104" i="8"/>
  <c r="N142" i="8"/>
  <c r="N142" i="6"/>
  <c r="O373" i="5"/>
  <c r="O370" i="5"/>
  <c r="O22" i="8"/>
  <c r="O22" i="6"/>
  <c r="O141" i="8"/>
  <c r="O141" i="6"/>
  <c r="N85" i="8"/>
  <c r="N85" i="6"/>
  <c r="N65" i="6"/>
  <c r="N65" i="8"/>
  <c r="N49" i="6"/>
  <c r="N49" i="8"/>
  <c r="N7" i="6"/>
  <c r="N371" i="5"/>
  <c r="O8" i="6"/>
  <c r="N165" i="6"/>
  <c r="O284" i="8"/>
  <c r="O284" i="6"/>
  <c r="O300" i="8"/>
  <c r="O300" i="6"/>
  <c r="O80" i="6"/>
  <c r="O80" i="8"/>
  <c r="Y13" i="10"/>
  <c r="R13" i="10" s="1"/>
  <c r="S5" i="10"/>
  <c r="Y23" i="10"/>
  <c r="R23" i="10" s="1"/>
  <c r="Y38" i="10"/>
  <c r="R38" i="10" s="1"/>
  <c r="Y53" i="10"/>
  <c r="R53" i="10" s="1"/>
  <c r="Y69" i="10"/>
  <c r="R69" i="10" s="1"/>
  <c r="Y97" i="10"/>
  <c r="R97" i="10" s="1"/>
  <c r="Y108" i="10"/>
  <c r="R108" i="10" s="1"/>
  <c r="Y120" i="10"/>
  <c r="R120" i="10" s="1"/>
  <c r="Y145" i="10"/>
  <c r="R145" i="10" s="1"/>
  <c r="Y47" i="10"/>
  <c r="R47" i="10" s="1"/>
  <c r="Y63" i="10"/>
  <c r="R63" i="10" s="1"/>
  <c r="Y79" i="10"/>
  <c r="R79" i="10" s="1"/>
  <c r="Y91" i="10"/>
  <c r="R91" i="10" s="1"/>
  <c r="Y122" i="10"/>
  <c r="R122" i="10" s="1"/>
  <c r="Y138" i="10"/>
  <c r="R138" i="10" s="1"/>
  <c r="Y154" i="10"/>
  <c r="R154" i="10" s="1"/>
  <c r="Y170" i="10"/>
  <c r="R170" i="10" s="1"/>
  <c r="Y184" i="10"/>
  <c r="R184" i="10" s="1"/>
  <c r="Y207" i="10"/>
  <c r="R207" i="10" s="1"/>
  <c r="Y167" i="10"/>
  <c r="R167" i="10" s="1"/>
  <c r="Y183" i="10"/>
  <c r="R183" i="10" s="1"/>
  <c r="Y225" i="10"/>
  <c r="R225" i="10" s="1"/>
  <c r="Y7" i="10"/>
  <c r="Y202" i="10"/>
  <c r="R202" i="10" s="1"/>
  <c r="Y214" i="10"/>
  <c r="R214" i="10" s="1"/>
  <c r="Y228" i="10"/>
  <c r="R228" i="10" s="1"/>
  <c r="Y258" i="10"/>
  <c r="R258" i="10" s="1"/>
  <c r="Y274" i="10"/>
  <c r="R274" i="10" s="1"/>
  <c r="Y288" i="10"/>
  <c r="R288" i="10" s="1"/>
  <c r="O202" i="8"/>
  <c r="O202" i="6"/>
  <c r="O266" i="8"/>
  <c r="O266" i="6"/>
  <c r="O282" i="8"/>
  <c r="O282" i="6"/>
  <c r="O298" i="8"/>
  <c r="O298" i="6"/>
  <c r="N17" i="6"/>
  <c r="N17" i="8"/>
  <c r="O43" i="8"/>
  <c r="O276" i="6"/>
  <c r="N171" i="8"/>
  <c r="N171" i="6"/>
  <c r="O184" i="8"/>
  <c r="O184" i="6"/>
  <c r="O280" i="8"/>
  <c r="O280" i="6"/>
  <c r="N30" i="6"/>
  <c r="N30" i="8"/>
  <c r="O27" i="8"/>
  <c r="O27" i="6"/>
  <c r="O34" i="6"/>
  <c r="O34" i="8"/>
  <c r="O62" i="8"/>
  <c r="O62" i="6"/>
  <c r="O82" i="6"/>
  <c r="O82" i="8"/>
  <c r="N151" i="8"/>
  <c r="N151" i="6"/>
  <c r="N326" i="8"/>
  <c r="N326" i="6"/>
  <c r="N351" i="6"/>
  <c r="N351" i="8"/>
  <c r="O74" i="6"/>
  <c r="O74" i="8"/>
  <c r="N66" i="6"/>
  <c r="N66" i="8"/>
  <c r="O58" i="6"/>
  <c r="O58" i="8"/>
  <c r="O125" i="6"/>
  <c r="O125" i="8"/>
  <c r="N27" i="8"/>
  <c r="N27" i="6"/>
  <c r="O176" i="6"/>
  <c r="O176" i="8"/>
  <c r="O186" i="8"/>
  <c r="O186" i="6"/>
  <c r="N313" i="6"/>
  <c r="N313" i="8"/>
  <c r="O344" i="6"/>
  <c r="O344" i="8"/>
  <c r="O226" i="8"/>
  <c r="O226" i="6"/>
  <c r="N42" i="6"/>
  <c r="N42" i="8"/>
  <c r="N56" i="6"/>
  <c r="N56" i="8"/>
  <c r="O39" i="8"/>
  <c r="O39" i="6"/>
  <c r="C4" i="7"/>
  <c r="A1" i="9" s="1"/>
  <c r="E357" i="6"/>
  <c r="E370" i="4"/>
  <c r="E374" i="4"/>
  <c r="E373" i="4"/>
  <c r="E372" i="4"/>
  <c r="E369" i="4"/>
  <c r="G357" i="8"/>
  <c r="U357" i="4"/>
  <c r="E373" i="10"/>
  <c r="E357" i="8"/>
  <c r="R48" i="8" l="1"/>
  <c r="R131" i="6"/>
  <c r="R19" i="6"/>
  <c r="R103" i="8"/>
  <c r="R103" i="6"/>
  <c r="R261" i="6"/>
  <c r="R261" i="8"/>
  <c r="R210" i="6"/>
  <c r="R210" i="8"/>
  <c r="R31" i="8"/>
  <c r="R31" i="6"/>
  <c r="R330" i="6"/>
  <c r="R8" i="8"/>
  <c r="R280" i="8"/>
  <c r="R98" i="6"/>
  <c r="R230" i="6"/>
  <c r="R55" i="6"/>
  <c r="R285" i="6"/>
  <c r="R139" i="6"/>
  <c r="R139" i="8"/>
  <c r="R254" i="8"/>
  <c r="R259" i="6"/>
  <c r="R308" i="8"/>
  <c r="R301" i="8"/>
  <c r="R189" i="8"/>
  <c r="R189" i="6"/>
  <c r="R244" i="6"/>
  <c r="R244" i="8"/>
  <c r="R313" i="8"/>
  <c r="R313" i="6"/>
  <c r="R219" i="8"/>
  <c r="R219" i="6"/>
  <c r="R140" i="6"/>
  <c r="R195" i="8"/>
  <c r="R266" i="6"/>
  <c r="R266" i="8"/>
  <c r="R290" i="8"/>
  <c r="R290" i="6"/>
  <c r="R87" i="8"/>
  <c r="R87" i="6"/>
  <c r="R216" i="8"/>
  <c r="R216" i="6"/>
  <c r="R196" i="8"/>
  <c r="R303" i="8"/>
  <c r="R247" i="8"/>
  <c r="R122" i="6"/>
  <c r="R64" i="6"/>
  <c r="R64" i="8"/>
  <c r="R188" i="8"/>
  <c r="R188" i="6"/>
  <c r="R211" i="6"/>
  <c r="R211" i="8"/>
  <c r="R345" i="8"/>
  <c r="R345" i="6"/>
  <c r="R226" i="6"/>
  <c r="R226" i="8"/>
  <c r="R325" i="6"/>
  <c r="R325" i="8"/>
  <c r="R324" i="6"/>
  <c r="R324" i="8"/>
  <c r="R83" i="6"/>
  <c r="R83" i="8"/>
  <c r="R172" i="8"/>
  <c r="R172" i="6"/>
  <c r="R78" i="6"/>
  <c r="R78" i="8"/>
  <c r="R232" i="8"/>
  <c r="R232" i="6"/>
  <c r="R284" i="6"/>
  <c r="R284" i="8"/>
  <c r="R135" i="8"/>
  <c r="R135" i="6"/>
  <c r="R204" i="8"/>
  <c r="R204" i="6"/>
  <c r="R256" i="6"/>
  <c r="R256" i="8"/>
  <c r="R118" i="8"/>
  <c r="R118" i="6"/>
  <c r="R124" i="8"/>
  <c r="R124" i="6"/>
  <c r="R239" i="8"/>
  <c r="R239" i="6"/>
  <c r="R72" i="6"/>
  <c r="R72" i="8"/>
  <c r="R268" i="8"/>
  <c r="R268" i="6"/>
  <c r="R46" i="6"/>
  <c r="R46" i="8"/>
  <c r="R85" i="6"/>
  <c r="R85" i="8"/>
  <c r="R296" i="6"/>
  <c r="R296" i="8"/>
  <c r="R272" i="8"/>
  <c r="R272" i="6"/>
  <c r="R314" i="8"/>
  <c r="R314" i="6"/>
  <c r="R160" i="8"/>
  <c r="R160" i="6"/>
  <c r="R182" i="8"/>
  <c r="R182" i="6"/>
  <c r="R255" i="8"/>
  <c r="R255" i="6"/>
  <c r="R24" i="6"/>
  <c r="R24" i="8"/>
  <c r="R336" i="8"/>
  <c r="R336" i="6"/>
  <c r="R214" i="6"/>
  <c r="R214" i="8"/>
  <c r="R68" i="8"/>
  <c r="R68" i="6"/>
  <c r="R215" i="8"/>
  <c r="R215" i="6"/>
  <c r="R47" i="8"/>
  <c r="R227" i="8"/>
  <c r="R287" i="8"/>
  <c r="R337" i="6"/>
  <c r="R187" i="6"/>
  <c r="R295" i="6"/>
  <c r="R23" i="6"/>
  <c r="R305" i="8"/>
  <c r="R95" i="6"/>
  <c r="R289" i="8"/>
  <c r="R252" i="6"/>
  <c r="R311" i="6"/>
  <c r="R62" i="6"/>
  <c r="R56" i="8"/>
  <c r="R212" i="8"/>
  <c r="R185" i="6"/>
  <c r="R185" i="8"/>
  <c r="R269" i="8"/>
  <c r="R269" i="6"/>
  <c r="R231" i="8"/>
  <c r="R276" i="6"/>
  <c r="R267" i="8"/>
  <c r="R158" i="6"/>
  <c r="R71" i="8"/>
  <c r="R107" i="8"/>
  <c r="R80" i="8"/>
  <c r="R80" i="6"/>
  <c r="R39" i="8"/>
  <c r="R39" i="6"/>
  <c r="R353" i="6"/>
  <c r="R353" i="8"/>
  <c r="R208" i="8"/>
  <c r="R208" i="6"/>
  <c r="R147" i="6"/>
  <c r="R147" i="8"/>
  <c r="R134" i="8"/>
  <c r="R134" i="6"/>
  <c r="R119" i="8"/>
  <c r="R119" i="6"/>
  <c r="R63" i="6"/>
  <c r="R63" i="8"/>
  <c r="R235" i="8"/>
  <c r="R235" i="6"/>
  <c r="R15" i="8"/>
  <c r="R15" i="6"/>
  <c r="R192" i="6"/>
  <c r="R192" i="8"/>
  <c r="R54" i="8"/>
  <c r="R54" i="6"/>
  <c r="R225" i="8"/>
  <c r="R10" i="6"/>
  <c r="R114" i="8"/>
  <c r="R148" i="6"/>
  <c r="R286" i="6"/>
  <c r="R57" i="8"/>
  <c r="R137" i="8"/>
  <c r="R125" i="6"/>
  <c r="R145" i="8"/>
  <c r="R175" i="6"/>
  <c r="R84" i="6"/>
  <c r="M140" i="1"/>
  <c r="N140" i="1" s="1"/>
  <c r="M18" i="1"/>
  <c r="N18" i="1" s="1"/>
  <c r="M149" i="1"/>
  <c r="N149" i="1" s="1"/>
  <c r="M40" i="1"/>
  <c r="N40" i="1" s="1"/>
  <c r="M29" i="1"/>
  <c r="N29" i="1" s="1"/>
  <c r="M43" i="1"/>
  <c r="N43" i="1" s="1"/>
  <c r="M172" i="1"/>
  <c r="N172" i="1" s="1"/>
  <c r="M321" i="1"/>
  <c r="N321" i="1" s="1"/>
  <c r="M126" i="1"/>
  <c r="N126" i="1" s="1"/>
  <c r="M129" i="1"/>
  <c r="N129" i="1" s="1"/>
  <c r="M173" i="1"/>
  <c r="N173" i="1" s="1"/>
  <c r="M73" i="1"/>
  <c r="N73" i="1" s="1"/>
  <c r="M52" i="1"/>
  <c r="N52" i="1" s="1"/>
  <c r="M148" i="1"/>
  <c r="N148" i="1" s="1"/>
  <c r="M19" i="1"/>
  <c r="N19" i="1" s="1"/>
  <c r="M25" i="1"/>
  <c r="N25" i="1" s="1"/>
  <c r="M16" i="1"/>
  <c r="N16" i="1" s="1"/>
  <c r="M196" i="1"/>
  <c r="N196" i="1" s="1"/>
  <c r="M276" i="1"/>
  <c r="N276" i="1" s="1"/>
  <c r="M65" i="1"/>
  <c r="N65" i="1" s="1"/>
  <c r="M239" i="1"/>
  <c r="N239" i="1" s="1"/>
  <c r="M36" i="1"/>
  <c r="N36" i="1" s="1"/>
  <c r="M166" i="1"/>
  <c r="N166" i="1" s="1"/>
  <c r="M224" i="1"/>
  <c r="N224" i="1" s="1"/>
  <c r="M125" i="1"/>
  <c r="N125" i="1" s="1"/>
  <c r="M35" i="1"/>
  <c r="N35" i="1" s="1"/>
  <c r="M259" i="1"/>
  <c r="N259" i="1" s="1"/>
  <c r="M179" i="1"/>
  <c r="N179" i="1" s="1"/>
  <c r="M79" i="1"/>
  <c r="N79" i="1" s="1"/>
  <c r="M157" i="1"/>
  <c r="N157" i="1" s="1"/>
  <c r="M83" i="1"/>
  <c r="N83" i="1" s="1"/>
  <c r="M68" i="1"/>
  <c r="N68" i="1" s="1"/>
  <c r="M222" i="1"/>
  <c r="N222" i="1" s="1"/>
  <c r="M55" i="1"/>
  <c r="N55" i="1" s="1"/>
  <c r="M249" i="1"/>
  <c r="N249" i="1" s="1"/>
  <c r="M104" i="1"/>
  <c r="N104" i="1" s="1"/>
  <c r="M322" i="1"/>
  <c r="N322" i="1" s="1"/>
  <c r="M315" i="1"/>
  <c r="N315" i="1" s="1"/>
  <c r="M14" i="1"/>
  <c r="N14" i="1" s="1"/>
  <c r="M269" i="1"/>
  <c r="N269" i="1" s="1"/>
  <c r="M97" i="1"/>
  <c r="N97" i="1" s="1"/>
  <c r="M78" i="1"/>
  <c r="N78" i="1" s="1"/>
  <c r="M289" i="1"/>
  <c r="N289" i="1" s="1"/>
  <c r="R248" i="8"/>
  <c r="R29" i="6"/>
  <c r="R153" i="6"/>
  <c r="C35" i="7" s="1"/>
  <c r="C37" i="7" s="1"/>
  <c r="R81" i="8"/>
  <c r="R178" i="8"/>
  <c r="R91" i="6"/>
  <c r="R355" i="6"/>
  <c r="R82" i="8"/>
  <c r="R121" i="8"/>
  <c r="R282" i="8"/>
  <c r="R165" i="6"/>
  <c r="R209" i="8"/>
  <c r="R13" i="8"/>
  <c r="R61" i="8"/>
  <c r="R146" i="8"/>
  <c r="R173" i="6"/>
  <c r="R109" i="8"/>
  <c r="R126" i="6"/>
  <c r="R26" i="6"/>
  <c r="R346" i="6"/>
  <c r="R21" i="8"/>
  <c r="R234" i="8"/>
  <c r="R40" i="8"/>
  <c r="R9" i="8"/>
  <c r="R339" i="6"/>
  <c r="R132" i="8"/>
  <c r="R179" i="6"/>
  <c r="R42" i="6"/>
  <c r="R69" i="8"/>
  <c r="R74" i="6"/>
  <c r="R90" i="6"/>
  <c r="R101" i="8"/>
  <c r="R310" i="6"/>
  <c r="R49" i="8"/>
  <c r="R242" i="6"/>
  <c r="R34" i="8"/>
  <c r="R144" i="6"/>
  <c r="R169" i="8"/>
  <c r="R271" i="6"/>
  <c r="R133" i="6"/>
  <c r="R161" i="8"/>
  <c r="R320" i="8"/>
  <c r="R249" i="8"/>
  <c r="R341" i="6"/>
  <c r="R36" i="6"/>
  <c r="R349" i="8"/>
  <c r="O372" i="8"/>
  <c r="D3" i="6"/>
  <c r="B40" i="7"/>
  <c r="D3" i="8"/>
  <c r="R357" i="8"/>
  <c r="L125" i="12"/>
  <c r="N125" i="12"/>
  <c r="L277" i="12"/>
  <c r="O277" i="12"/>
  <c r="N277" i="12"/>
  <c r="L238" i="12"/>
  <c r="O238" i="12"/>
  <c r="N238" i="12"/>
  <c r="N75" i="12"/>
  <c r="O75" i="12"/>
  <c r="N260" i="12"/>
  <c r="O260" i="12"/>
  <c r="O63" i="12"/>
  <c r="N63" i="12"/>
  <c r="L311" i="12"/>
  <c r="O311" i="12"/>
  <c r="N311" i="12"/>
  <c r="L156" i="12"/>
  <c r="O156" i="12"/>
  <c r="N156" i="12"/>
  <c r="N79" i="12"/>
  <c r="O166" i="12"/>
  <c r="N166" i="12"/>
  <c r="N196" i="12"/>
  <c r="N60" i="12"/>
  <c r="N31" i="12"/>
  <c r="L319" i="12"/>
  <c r="O319" i="12"/>
  <c r="N319" i="12"/>
  <c r="N24" i="12"/>
  <c r="O24" i="12"/>
  <c r="L12" i="12"/>
  <c r="N12" i="12"/>
  <c r="N148" i="12"/>
  <c r="N35" i="12"/>
  <c r="O35" i="12"/>
  <c r="N224" i="12"/>
  <c r="N30" i="12"/>
  <c r="L74" i="12"/>
  <c r="N74" i="12"/>
  <c r="O74" i="12"/>
  <c r="L291" i="12"/>
  <c r="N291" i="12"/>
  <c r="O291" i="12"/>
  <c r="N179" i="12"/>
  <c r="L8" i="12"/>
  <c r="N8" i="12"/>
  <c r="O8" i="12"/>
  <c r="O126" i="12"/>
  <c r="N126" i="12"/>
  <c r="N129" i="12"/>
  <c r="O38" i="12"/>
  <c r="N38" i="12"/>
  <c r="L172" i="12"/>
  <c r="N172" i="12"/>
  <c r="N325" i="12"/>
  <c r="L139" i="12"/>
  <c r="N139" i="12"/>
  <c r="O139" i="12"/>
  <c r="L326" i="12"/>
  <c r="N326" i="12"/>
  <c r="N222" i="12"/>
  <c r="N50" i="12"/>
  <c r="O50" i="12"/>
  <c r="O271" i="12"/>
  <c r="N271" i="12"/>
  <c r="N93" i="12"/>
  <c r="O93" i="12"/>
  <c r="L147" i="12"/>
  <c r="N147" i="12"/>
  <c r="O147" i="12"/>
  <c r="L13" i="12"/>
  <c r="N13" i="12"/>
  <c r="O20" i="12"/>
  <c r="N20" i="12"/>
  <c r="N10" i="12"/>
  <c r="N173" i="12"/>
  <c r="N68" i="12"/>
  <c r="O47" i="12"/>
  <c r="N47" i="12"/>
  <c r="N248" i="12"/>
  <c r="N102" i="12"/>
  <c r="R312" i="6"/>
  <c r="R115" i="6"/>
  <c r="R294" i="8"/>
  <c r="R237" i="6"/>
  <c r="R309" i="6"/>
  <c r="R352" i="6"/>
  <c r="F26" i="7"/>
  <c r="R150" i="6"/>
  <c r="E26" i="7"/>
  <c r="D18" i="7"/>
  <c r="R279" i="6"/>
  <c r="R129" i="6"/>
  <c r="R183" i="6"/>
  <c r="R264" i="6"/>
  <c r="R274" i="6"/>
  <c r="R338" i="8"/>
  <c r="R112" i="8"/>
  <c r="R197" i="8"/>
  <c r="G253" i="5"/>
  <c r="G253" i="8" s="1"/>
  <c r="L248" i="12"/>
  <c r="G15" i="6"/>
  <c r="L10" i="12"/>
  <c r="G253" i="6"/>
  <c r="G35" i="10"/>
  <c r="L30" i="12"/>
  <c r="G265" i="5"/>
  <c r="G265" i="8" s="1"/>
  <c r="L260" i="12"/>
  <c r="G153" i="5"/>
  <c r="G153" i="8" s="1"/>
  <c r="L148" i="12"/>
  <c r="G330" i="6"/>
  <c r="L325" i="12"/>
  <c r="F25" i="7"/>
  <c r="C17" i="7"/>
  <c r="E9" i="7"/>
  <c r="C27" i="7"/>
  <c r="C28" i="7" s="1"/>
  <c r="R205" i="8"/>
  <c r="R41" i="6"/>
  <c r="R319" i="8"/>
  <c r="R127" i="6"/>
  <c r="R306" i="6"/>
  <c r="R306" i="8"/>
  <c r="R275" i="8"/>
  <c r="R170" i="8"/>
  <c r="R351" i="8"/>
  <c r="R164" i="6"/>
  <c r="R164" i="8"/>
  <c r="F19" i="7"/>
  <c r="F20" i="7" s="1"/>
  <c r="F33" i="7"/>
  <c r="R278" i="6"/>
  <c r="R322" i="8"/>
  <c r="R333" i="6"/>
  <c r="R79" i="8"/>
  <c r="R79" i="6"/>
  <c r="R99" i="8"/>
  <c r="R99" i="6"/>
  <c r="R258" i="6"/>
  <c r="R293" i="8"/>
  <c r="R293" i="6"/>
  <c r="R93" i="8"/>
  <c r="R93" i="6"/>
  <c r="R149" i="8"/>
  <c r="R149" i="6"/>
  <c r="R141" i="8"/>
  <c r="R141" i="6"/>
  <c r="D19" i="7"/>
  <c r="D20" i="7" s="1"/>
  <c r="D17" i="7"/>
  <c r="C26" i="7"/>
  <c r="R203" i="6"/>
  <c r="R37" i="8"/>
  <c r="R37" i="6"/>
  <c r="R157" i="6"/>
  <c r="R157" i="8"/>
  <c r="R253" i="6"/>
  <c r="R253" i="8"/>
  <c r="R181" i="8"/>
  <c r="R181" i="6"/>
  <c r="R186" i="6"/>
  <c r="R186" i="8"/>
  <c r="R58" i="8"/>
  <c r="R58" i="6"/>
  <c r="R171" i="6"/>
  <c r="R171" i="8"/>
  <c r="R45" i="6"/>
  <c r="R45" i="8"/>
  <c r="D26" i="7"/>
  <c r="C19" i="7"/>
  <c r="C20" i="7" s="1"/>
  <c r="D9" i="7"/>
  <c r="C25" i="7"/>
  <c r="R288" i="6"/>
  <c r="R218" i="8"/>
  <c r="R94" i="8"/>
  <c r="R113" i="8"/>
  <c r="R113" i="6"/>
  <c r="R66" i="6"/>
  <c r="R66" i="8"/>
  <c r="R241" i="6"/>
  <c r="R241" i="8"/>
  <c r="R190" i="6"/>
  <c r="R190" i="8"/>
  <c r="R245" i="8"/>
  <c r="R88" i="8"/>
  <c r="R88" i="6"/>
  <c r="R154" i="8"/>
  <c r="R154" i="6"/>
  <c r="R224" i="6"/>
  <c r="R18" i="8"/>
  <c r="G9" i="7"/>
  <c r="F17" i="7"/>
  <c r="E33" i="7"/>
  <c r="F9" i="7"/>
  <c r="C34" i="7"/>
  <c r="R307" i="8"/>
  <c r="R307" i="6"/>
  <c r="R77" i="6"/>
  <c r="R77" i="8"/>
  <c r="L160" i="1"/>
  <c r="F200" i="6"/>
  <c r="F106" i="10"/>
  <c r="F176" i="6"/>
  <c r="F44" i="5"/>
  <c r="F44" i="8" s="1"/>
  <c r="F49" i="5"/>
  <c r="F49" i="8" s="1"/>
  <c r="F346" i="10"/>
  <c r="L164" i="1"/>
  <c r="F113" i="6"/>
  <c r="F86" i="5"/>
  <c r="F86" i="8" s="1"/>
  <c r="L44" i="1"/>
  <c r="F176" i="5"/>
  <c r="F176" i="8" s="1"/>
  <c r="L171" i="1"/>
  <c r="L110" i="1"/>
  <c r="F113" i="5"/>
  <c r="F113" i="8" s="1"/>
  <c r="F44" i="10"/>
  <c r="L330" i="1"/>
  <c r="F133" i="5"/>
  <c r="F133" i="8" s="1"/>
  <c r="F49" i="10"/>
  <c r="F165" i="5"/>
  <c r="F165" i="8" s="1"/>
  <c r="F189" i="10"/>
  <c r="L128" i="1"/>
  <c r="L225" i="1"/>
  <c r="L49" i="1"/>
  <c r="F165" i="6"/>
  <c r="F189" i="6"/>
  <c r="F76" i="10"/>
  <c r="F270" i="10"/>
  <c r="L283" i="1"/>
  <c r="F341" i="10"/>
  <c r="F346" i="5"/>
  <c r="F346" i="8" s="1"/>
  <c r="L184" i="1"/>
  <c r="F257" i="5"/>
  <c r="F257" i="8" s="1"/>
  <c r="L335" i="1"/>
  <c r="L188" i="1"/>
  <c r="F108" i="6"/>
  <c r="L252" i="1"/>
  <c r="L109" i="1"/>
  <c r="F106" i="5"/>
  <c r="F106" i="8" s="1"/>
  <c r="F289" i="10"/>
  <c r="F247" i="5"/>
  <c r="F247" i="8" s="1"/>
  <c r="L251" i="1"/>
  <c r="F108" i="5"/>
  <c r="F108" i="8" s="1"/>
  <c r="F341" i="5"/>
  <c r="F341" i="8" s="1"/>
  <c r="F270" i="6"/>
  <c r="F289" i="6"/>
  <c r="L10" i="1"/>
  <c r="F208" i="10"/>
  <c r="F108" i="10"/>
  <c r="F133" i="6"/>
  <c r="F265" i="5"/>
  <c r="F265" i="8" s="1"/>
  <c r="F330" i="6"/>
  <c r="F243" i="5"/>
  <c r="F243" i="8" s="1"/>
  <c r="F79" i="5"/>
  <c r="F79" i="8" s="1"/>
  <c r="F332" i="10"/>
  <c r="F243" i="6"/>
  <c r="F265" i="6"/>
  <c r="F13" i="5"/>
  <c r="F13" i="8" s="1"/>
  <c r="L288" i="1"/>
  <c r="F303" i="10"/>
  <c r="G253" i="10"/>
  <c r="O248" i="12"/>
  <c r="F83" i="6"/>
  <c r="F253" i="10"/>
  <c r="F253" i="6"/>
  <c r="F253" i="5"/>
  <c r="F253" i="8" s="1"/>
  <c r="R22" i="6"/>
  <c r="R22" i="8"/>
  <c r="R315" i="6"/>
  <c r="R315" i="8"/>
  <c r="R326" i="8"/>
  <c r="R326" i="6"/>
  <c r="R166" i="6"/>
  <c r="R166" i="8"/>
  <c r="R354" i="6"/>
  <c r="R354" i="8"/>
  <c r="R217" i="6"/>
  <c r="R217" i="8"/>
  <c r="R329" i="8"/>
  <c r="R329" i="6"/>
  <c r="R350" i="6"/>
  <c r="R350" i="8"/>
  <c r="R318" i="8"/>
  <c r="R318" i="6"/>
  <c r="R304" i="8"/>
  <c r="R304" i="6"/>
  <c r="O173" i="12"/>
  <c r="R167" i="6"/>
  <c r="R213" i="8"/>
  <c r="R213" i="6"/>
  <c r="R328" i="6"/>
  <c r="R328" i="8"/>
  <c r="R260" i="8"/>
  <c r="R260" i="6"/>
  <c r="R246" i="8"/>
  <c r="R246" i="6"/>
  <c r="R120" i="8"/>
  <c r="R120" i="6"/>
  <c r="R344" i="6"/>
  <c r="R344" i="8"/>
  <c r="R327" i="6"/>
  <c r="R327" i="8"/>
  <c r="R257" i="8"/>
  <c r="R257" i="6"/>
  <c r="R273" i="8"/>
  <c r="R273" i="6"/>
  <c r="R25" i="8"/>
  <c r="R25" i="6"/>
  <c r="R200" i="8"/>
  <c r="R200" i="6"/>
  <c r="R162" i="6"/>
  <c r="R162" i="8"/>
  <c r="R11" i="6"/>
  <c r="R11" i="8"/>
  <c r="R298" i="6"/>
  <c r="R298" i="8"/>
  <c r="R221" i="6"/>
  <c r="R221" i="8"/>
  <c r="R50" i="6"/>
  <c r="R50" i="8"/>
  <c r="R299" i="8"/>
  <c r="R299" i="6"/>
  <c r="R342" i="6"/>
  <c r="R342" i="8"/>
  <c r="R97" i="8"/>
  <c r="R97" i="6"/>
  <c r="R102" i="6"/>
  <c r="R102" i="8"/>
  <c r="R163" i="8"/>
  <c r="R163" i="6"/>
  <c r="R65" i="6"/>
  <c r="R65" i="8"/>
  <c r="R105" i="8"/>
  <c r="R105" i="6"/>
  <c r="R16" i="8"/>
  <c r="R16" i="6"/>
  <c r="F242" i="6"/>
  <c r="F347" i="5"/>
  <c r="F347" i="8" s="1"/>
  <c r="L9" i="1"/>
  <c r="F134" i="10"/>
  <c r="L34" i="1"/>
  <c r="F135" i="5"/>
  <c r="F135" i="8" s="1"/>
  <c r="F319" i="6"/>
  <c r="F345" i="6"/>
  <c r="F239" i="10"/>
  <c r="F114" i="6"/>
  <c r="L41" i="1"/>
  <c r="F13" i="10"/>
  <c r="F35" i="5"/>
  <c r="F35" i="8" s="1"/>
  <c r="F43" i="6"/>
  <c r="F34" i="10"/>
  <c r="L228" i="1"/>
  <c r="L22" i="1"/>
  <c r="F64" i="5"/>
  <c r="F64" i="8" s="1"/>
  <c r="F17" i="10"/>
  <c r="F296" i="10"/>
  <c r="F13" i="6"/>
  <c r="F32" i="10"/>
  <c r="F197" i="5"/>
  <c r="F197" i="8" s="1"/>
  <c r="L13" i="1"/>
  <c r="F124" i="10"/>
  <c r="F55" i="10"/>
  <c r="F178" i="6"/>
  <c r="F10" i="6"/>
  <c r="G265" i="10"/>
  <c r="F124" i="5"/>
  <c r="F124" i="8" s="1"/>
  <c r="F40" i="6"/>
  <c r="F48" i="10"/>
  <c r="F308" i="5"/>
  <c r="F308" i="8" s="1"/>
  <c r="F272" i="10"/>
  <c r="F137" i="5"/>
  <c r="F137" i="8" s="1"/>
  <c r="G153" i="10"/>
  <c r="F304" i="5"/>
  <c r="F304" i="8" s="1"/>
  <c r="G333" i="10"/>
  <c r="E374" i="6"/>
  <c r="E371" i="6"/>
  <c r="F12" i="6"/>
  <c r="F12" i="5"/>
  <c r="F12" i="8" s="1"/>
  <c r="F229" i="5"/>
  <c r="F229" i="8" s="1"/>
  <c r="F137" i="10"/>
  <c r="G153" i="6"/>
  <c r="O10" i="12"/>
  <c r="G333" i="5"/>
  <c r="G333" i="8" s="1"/>
  <c r="F40" i="10"/>
  <c r="F25" i="10"/>
  <c r="L317" i="1"/>
  <c r="F324" i="5"/>
  <c r="F324" i="8" s="1"/>
  <c r="L120" i="1"/>
  <c r="F194" i="6"/>
  <c r="F178" i="5"/>
  <c r="F178" i="8" s="1"/>
  <c r="F282" i="6"/>
  <c r="G332" i="5"/>
  <c r="G332" i="8" s="1"/>
  <c r="E372" i="6"/>
  <c r="F18" i="10"/>
  <c r="F40" i="5"/>
  <c r="F40" i="8" s="1"/>
  <c r="F299" i="10"/>
  <c r="I369" i="4"/>
  <c r="F221" i="6"/>
  <c r="F80" i="5"/>
  <c r="F80" i="8" s="1"/>
  <c r="F255" i="5"/>
  <c r="F255" i="8" s="1"/>
  <c r="F43" i="10"/>
  <c r="F302" i="6"/>
  <c r="F296" i="5"/>
  <c r="F296" i="8" s="1"/>
  <c r="L80" i="1"/>
  <c r="F298" i="6"/>
  <c r="L299" i="1"/>
  <c r="F178" i="10"/>
  <c r="F86" i="10"/>
  <c r="G265" i="6"/>
  <c r="F43" i="5"/>
  <c r="F43" i="8" s="1"/>
  <c r="G15" i="10"/>
  <c r="L294" i="1"/>
  <c r="F24" i="5"/>
  <c r="F24" i="8" s="1"/>
  <c r="F91" i="6"/>
  <c r="E369" i="6"/>
  <c r="E370" i="6"/>
  <c r="L117" i="1"/>
  <c r="F227" i="5"/>
  <c r="F227" i="8" s="1"/>
  <c r="L336" i="1"/>
  <c r="F193" i="5"/>
  <c r="F193" i="8" s="1"/>
  <c r="F9" i="5"/>
  <c r="F9" i="8" s="1"/>
  <c r="F285" i="10"/>
  <c r="F21" i="5"/>
  <c r="F21" i="8" s="1"/>
  <c r="L243" i="1"/>
  <c r="L234" i="1"/>
  <c r="F134" i="6"/>
  <c r="F52" i="5"/>
  <c r="F52" i="8" s="1"/>
  <c r="F304" i="10"/>
  <c r="F36" i="6"/>
  <c r="F91" i="10"/>
  <c r="L279" i="1"/>
  <c r="L339" i="1"/>
  <c r="G17" i="10"/>
  <c r="L90" i="1"/>
  <c r="F218" i="10"/>
  <c r="F121" i="6"/>
  <c r="F83" i="10"/>
  <c r="L291" i="1"/>
  <c r="F9" i="10"/>
  <c r="F21" i="6"/>
  <c r="F247" i="6"/>
  <c r="F238" i="5"/>
  <c r="F238" i="8" s="1"/>
  <c r="F134" i="5"/>
  <c r="F134" i="8" s="1"/>
  <c r="F75" i="10"/>
  <c r="L295" i="1"/>
  <c r="F36" i="10"/>
  <c r="F121" i="5"/>
  <c r="F121" i="8" s="1"/>
  <c r="L82" i="1"/>
  <c r="L216" i="1"/>
  <c r="F238" i="6"/>
  <c r="F75" i="6"/>
  <c r="F249" i="5"/>
  <c r="F249" i="8" s="1"/>
  <c r="F249" i="6"/>
  <c r="F116" i="6"/>
  <c r="L130" i="1"/>
  <c r="L245" i="1"/>
  <c r="L32" i="1"/>
  <c r="F184" i="5"/>
  <c r="F184" i="8" s="1"/>
  <c r="F26" i="6"/>
  <c r="F95" i="10"/>
  <c r="F276" i="10"/>
  <c r="F38" i="5"/>
  <c r="F38" i="8" s="1"/>
  <c r="F98" i="5"/>
  <c r="F98" i="8" s="1"/>
  <c r="F98" i="10"/>
  <c r="F65" i="6"/>
  <c r="F135" i="10"/>
  <c r="F32" i="5"/>
  <c r="F32" i="8" s="1"/>
  <c r="F41" i="5"/>
  <c r="F41" i="8" s="1"/>
  <c r="F232" i="5"/>
  <c r="F232" i="8" s="1"/>
  <c r="F326" i="5"/>
  <c r="F326" i="8" s="1"/>
  <c r="L192" i="1"/>
  <c r="F221" i="10"/>
  <c r="G35" i="6"/>
  <c r="G17" i="5"/>
  <c r="G17" i="8" s="1"/>
  <c r="F257" i="6"/>
  <c r="F98" i="6"/>
  <c r="L38" i="1"/>
  <c r="F148" i="6"/>
  <c r="L144" i="1"/>
  <c r="F148" i="5"/>
  <c r="F47" i="10"/>
  <c r="F47" i="6"/>
  <c r="F34" i="5"/>
  <c r="F34" i="8" s="1"/>
  <c r="F41" i="10"/>
  <c r="F232" i="6"/>
  <c r="F183" i="6"/>
  <c r="L203" i="1"/>
  <c r="L240" i="1"/>
  <c r="F15" i="10"/>
  <c r="F24" i="10"/>
  <c r="L178" i="1"/>
  <c r="L333" i="1"/>
  <c r="F300" i="10"/>
  <c r="L85" i="1"/>
  <c r="F52" i="10"/>
  <c r="G332" i="10"/>
  <c r="F276" i="5"/>
  <c r="F276" i="8" s="1"/>
  <c r="L75" i="1"/>
  <c r="F18" i="6"/>
  <c r="F36" i="5"/>
  <c r="F36" i="8" s="1"/>
  <c r="F47" i="5"/>
  <c r="F47" i="8" s="1"/>
  <c r="F244" i="6"/>
  <c r="F84" i="6"/>
  <c r="F84" i="10"/>
  <c r="F183" i="10"/>
  <c r="F344" i="10"/>
  <c r="F35" i="6"/>
  <c r="F300" i="5"/>
  <c r="F300" i="8" s="1"/>
  <c r="O325" i="12"/>
  <c r="F18" i="5"/>
  <c r="F18" i="8" s="1"/>
  <c r="F207" i="5"/>
  <c r="F207" i="8" s="1"/>
  <c r="F207" i="6"/>
  <c r="L202" i="1"/>
  <c r="F207" i="10"/>
  <c r="F38" i="6"/>
  <c r="F342" i="6"/>
  <c r="L292" i="1"/>
  <c r="L94" i="1"/>
  <c r="F52" i="6"/>
  <c r="F276" i="6"/>
  <c r="L47" i="1"/>
  <c r="F244" i="5"/>
  <c r="F244" i="8" s="1"/>
  <c r="F35" i="10"/>
  <c r="F249" i="10"/>
  <c r="F285" i="6"/>
  <c r="F208" i="6"/>
  <c r="F84" i="5"/>
  <c r="F84" i="8" s="1"/>
  <c r="F197" i="6"/>
  <c r="F95" i="6"/>
  <c r="F201" i="10"/>
  <c r="F280" i="5"/>
  <c r="F280" i="8" s="1"/>
  <c r="F280" i="6"/>
  <c r="L273" i="1"/>
  <c r="F280" i="10"/>
  <c r="O31" i="12"/>
  <c r="F348" i="10"/>
  <c r="L337" i="1"/>
  <c r="F346" i="6"/>
  <c r="F348" i="5"/>
  <c r="F348" i="8" s="1"/>
  <c r="F269" i="10"/>
  <c r="F269" i="6"/>
  <c r="F14" i="10"/>
  <c r="F14" i="5"/>
  <c r="F14" i="8" s="1"/>
  <c r="F14" i="6"/>
  <c r="L15" i="1"/>
  <c r="F199" i="5"/>
  <c r="F199" i="8" s="1"/>
  <c r="L194" i="1"/>
  <c r="F199" i="10"/>
  <c r="F199" i="6"/>
  <c r="F258" i="10"/>
  <c r="L253" i="1"/>
  <c r="F258" i="5"/>
  <c r="F258" i="8" s="1"/>
  <c r="F258" i="6"/>
  <c r="F70" i="10"/>
  <c r="F70" i="6"/>
  <c r="L70" i="1"/>
  <c r="F70" i="5"/>
  <c r="F70" i="8" s="1"/>
  <c r="F333" i="6"/>
  <c r="L324" i="1"/>
  <c r="F335" i="10"/>
  <c r="F335" i="5"/>
  <c r="F335" i="8" s="1"/>
  <c r="F347" i="6"/>
  <c r="L338" i="1"/>
  <c r="F349" i="5"/>
  <c r="F349" i="8" s="1"/>
  <c r="F349" i="10"/>
  <c r="F308" i="6"/>
  <c r="F309" i="10"/>
  <c r="F309" i="5"/>
  <c r="F309" i="8" s="1"/>
  <c r="L300" i="1"/>
  <c r="L121" i="1"/>
  <c r="F125" i="6"/>
  <c r="L334" i="1"/>
  <c r="F343" i="6"/>
  <c r="F345" i="10"/>
  <c r="L246" i="1"/>
  <c r="F250" i="10"/>
  <c r="F250" i="5"/>
  <c r="F250" i="8" s="1"/>
  <c r="F250" i="6"/>
  <c r="F185" i="10"/>
  <c r="L180" i="1"/>
  <c r="F185" i="6"/>
  <c r="F185" i="5"/>
  <c r="F185" i="8" s="1"/>
  <c r="L101" i="1"/>
  <c r="F103" i="10"/>
  <c r="F103" i="5"/>
  <c r="F103" i="8" s="1"/>
  <c r="F103" i="6"/>
  <c r="L72" i="1"/>
  <c r="F72" i="6"/>
  <c r="F72" i="10"/>
  <c r="F72" i="5"/>
  <c r="F72" i="8" s="1"/>
  <c r="F138" i="5"/>
  <c r="F138" i="8" s="1"/>
  <c r="F138" i="10"/>
  <c r="L133" i="1"/>
  <c r="F138" i="6"/>
  <c r="F314" i="10"/>
  <c r="F312" i="6"/>
  <c r="F314" i="5"/>
  <c r="F314" i="8" s="1"/>
  <c r="L304" i="1"/>
  <c r="F111" i="10"/>
  <c r="F111" i="5"/>
  <c r="F111" i="8" s="1"/>
  <c r="F111" i="6"/>
  <c r="F212" i="10"/>
  <c r="F212" i="6"/>
  <c r="L207" i="1"/>
  <c r="F212" i="5"/>
  <c r="F212" i="8" s="1"/>
  <c r="F245" i="5"/>
  <c r="F245" i="8" s="1"/>
  <c r="F245" i="10"/>
  <c r="F245" i="6"/>
  <c r="L241" i="1"/>
  <c r="F128" i="6"/>
  <c r="F128" i="5"/>
  <c r="F128" i="8" s="1"/>
  <c r="F128" i="10"/>
  <c r="L123" i="1"/>
  <c r="F78" i="5"/>
  <c r="F78" i="8" s="1"/>
  <c r="L77" i="1"/>
  <c r="F78" i="6"/>
  <c r="F78" i="10"/>
  <c r="F88" i="6"/>
  <c r="F88" i="5"/>
  <c r="F88" i="8" s="1"/>
  <c r="F88" i="10"/>
  <c r="L87" i="1"/>
  <c r="F271" i="10"/>
  <c r="L264" i="1"/>
  <c r="L81" i="1"/>
  <c r="F82" i="5"/>
  <c r="F82" i="8" s="1"/>
  <c r="F82" i="10"/>
  <c r="F82" i="6"/>
  <c r="L11" i="1"/>
  <c r="F10" i="10"/>
  <c r="F332" i="6"/>
  <c r="L323" i="1"/>
  <c r="F334" i="5"/>
  <c r="F334" i="8" s="1"/>
  <c r="F334" i="10"/>
  <c r="F271" i="5"/>
  <c r="F271" i="8" s="1"/>
  <c r="F125" i="5"/>
  <c r="F125" i="8" s="1"/>
  <c r="F271" i="6"/>
  <c r="F125" i="10"/>
  <c r="F269" i="5"/>
  <c r="F269" i="8" s="1"/>
  <c r="L107" i="1"/>
  <c r="F237" i="6"/>
  <c r="F237" i="5"/>
  <c r="F237" i="8" s="1"/>
  <c r="L233" i="1"/>
  <c r="F237" i="10"/>
  <c r="F231" i="6"/>
  <c r="F231" i="10"/>
  <c r="F231" i="5"/>
  <c r="F231" i="8" s="1"/>
  <c r="L227" i="1"/>
  <c r="L263" i="1"/>
  <c r="F277" i="10"/>
  <c r="L270" i="1"/>
  <c r="F277" i="5"/>
  <c r="F277" i="8" s="1"/>
  <c r="F277" i="6"/>
  <c r="F131" i="5"/>
  <c r="F131" i="8" s="1"/>
  <c r="L132" i="1"/>
  <c r="F326" i="6"/>
  <c r="F355" i="5"/>
  <c r="F355" i="8" s="1"/>
  <c r="F355" i="10"/>
  <c r="F353" i="6"/>
  <c r="L343" i="1"/>
  <c r="L229" i="1"/>
  <c r="F233" i="6"/>
  <c r="F233" i="5"/>
  <c r="F233" i="8" s="1"/>
  <c r="F233" i="10"/>
  <c r="F140" i="6"/>
  <c r="F140" i="10"/>
  <c r="L136" i="1"/>
  <c r="F140" i="5"/>
  <c r="F140" i="8" s="1"/>
  <c r="F279" i="10"/>
  <c r="L272" i="1"/>
  <c r="F279" i="6"/>
  <c r="F279" i="5"/>
  <c r="F279" i="8" s="1"/>
  <c r="F287" i="10"/>
  <c r="F287" i="5"/>
  <c r="F287" i="8" s="1"/>
  <c r="F287" i="6"/>
  <c r="L281" i="1"/>
  <c r="F319" i="10"/>
  <c r="F317" i="6"/>
  <c r="L308" i="1"/>
  <c r="F319" i="5"/>
  <c r="F319" i="8" s="1"/>
  <c r="F261" i="5"/>
  <c r="F261" i="8" s="1"/>
  <c r="F261" i="6"/>
  <c r="F261" i="10"/>
  <c r="L256" i="1"/>
  <c r="F57" i="6"/>
  <c r="F57" i="5"/>
  <c r="F57" i="8" s="1"/>
  <c r="F11" i="6"/>
  <c r="F11" i="5"/>
  <c r="F11" i="8" s="1"/>
  <c r="F11" i="10"/>
  <c r="L12" i="1"/>
  <c r="F80" i="6"/>
  <c r="F80" i="10"/>
  <c r="L213" i="1"/>
  <c r="F218" i="6"/>
  <c r="F107" i="5"/>
  <c r="F107" i="8" s="1"/>
  <c r="F107" i="6"/>
  <c r="L282" i="1"/>
  <c r="F288" i="5"/>
  <c r="F288" i="8" s="1"/>
  <c r="F288" i="6"/>
  <c r="F288" i="10"/>
  <c r="F27" i="10"/>
  <c r="L27" i="1"/>
  <c r="F27" i="5"/>
  <c r="F27" i="8" s="1"/>
  <c r="F27" i="6"/>
  <c r="F278" i="6"/>
  <c r="F278" i="5"/>
  <c r="F278" i="8" s="1"/>
  <c r="L271" i="1"/>
  <c r="F278" i="10"/>
  <c r="L274" i="1"/>
  <c r="F281" i="6"/>
  <c r="F281" i="5"/>
  <c r="F281" i="8" s="1"/>
  <c r="F281" i="10"/>
  <c r="F136" i="6"/>
  <c r="L131" i="1"/>
  <c r="F136" i="10"/>
  <c r="F136" i="5"/>
  <c r="F136" i="8" s="1"/>
  <c r="L108" i="1"/>
  <c r="F112" i="10"/>
  <c r="F54" i="10"/>
  <c r="L54" i="1"/>
  <c r="F54" i="6"/>
  <c r="F54" i="5"/>
  <c r="F54" i="8" s="1"/>
  <c r="F167" i="5"/>
  <c r="F167" i="8" s="1"/>
  <c r="F167" i="6"/>
  <c r="F167" i="10"/>
  <c r="F338" i="5"/>
  <c r="F338" i="8" s="1"/>
  <c r="F336" i="6"/>
  <c r="L327" i="1"/>
  <c r="F338" i="10"/>
  <c r="F151" i="6"/>
  <c r="F151" i="10"/>
  <c r="F151" i="5"/>
  <c r="F151" i="8" s="1"/>
  <c r="L302" i="1"/>
  <c r="F311" i="10"/>
  <c r="F311" i="5"/>
  <c r="F311" i="8" s="1"/>
  <c r="F310" i="6"/>
  <c r="L92" i="1"/>
  <c r="F93" i="6"/>
  <c r="F93" i="10"/>
  <c r="F93" i="5"/>
  <c r="F93" i="8" s="1"/>
  <c r="F141" i="5"/>
  <c r="F141" i="8" s="1"/>
  <c r="F141" i="10"/>
  <c r="L137" i="1"/>
  <c r="F141" i="6"/>
  <c r="G243" i="10"/>
  <c r="G243" i="6"/>
  <c r="G243" i="5"/>
  <c r="G243" i="8" s="1"/>
  <c r="F131" i="10"/>
  <c r="F112" i="6"/>
  <c r="F328" i="10"/>
  <c r="O148" i="12"/>
  <c r="G15" i="5"/>
  <c r="G15" i="8" s="1"/>
  <c r="G17" i="6"/>
  <c r="G331" i="6"/>
  <c r="L186" i="1"/>
  <c r="F191" i="10"/>
  <c r="F191" i="6"/>
  <c r="F191" i="5"/>
  <c r="F191" i="8" s="1"/>
  <c r="F211" i="6"/>
  <c r="F211" i="10"/>
  <c r="L206" i="1"/>
  <c r="F211" i="5"/>
  <c r="F211" i="8" s="1"/>
  <c r="F263" i="10"/>
  <c r="F263" i="5"/>
  <c r="F263" i="8" s="1"/>
  <c r="F263" i="6"/>
  <c r="F30" i="6"/>
  <c r="F30" i="10"/>
  <c r="L30" i="1"/>
  <c r="F30" i="5"/>
  <c r="F30" i="8" s="1"/>
  <c r="L111" i="1"/>
  <c r="F114" i="10"/>
  <c r="F101" i="6"/>
  <c r="F101" i="10"/>
  <c r="F101" i="5"/>
  <c r="F101" i="8" s="1"/>
  <c r="L99" i="1"/>
  <c r="F170" i="5"/>
  <c r="F170" i="8" s="1"/>
  <c r="F170" i="10"/>
  <c r="L165" i="1"/>
  <c r="F170" i="6"/>
  <c r="F274" i="10"/>
  <c r="F274" i="6"/>
  <c r="L267" i="1"/>
  <c r="F274" i="5"/>
  <c r="F274" i="8" s="1"/>
  <c r="F234" i="6"/>
  <c r="F234" i="10"/>
  <c r="F234" i="5"/>
  <c r="F234" i="8" s="1"/>
  <c r="L230" i="1"/>
  <c r="L346" i="12"/>
  <c r="F353" i="5"/>
  <c r="F353" i="8" s="1"/>
  <c r="F351" i="6"/>
  <c r="F353" i="10"/>
  <c r="L64" i="1"/>
  <c r="F64" i="10"/>
  <c r="F8" i="5"/>
  <c r="F8" i="8" s="1"/>
  <c r="F8" i="6"/>
  <c r="F321" i="5"/>
  <c r="F321" i="8" s="1"/>
  <c r="L310" i="1"/>
  <c r="G13" i="10"/>
  <c r="G13" i="5"/>
  <c r="G13" i="8" s="1"/>
  <c r="G13" i="6"/>
  <c r="L238" i="1"/>
  <c r="F242" i="5"/>
  <c r="F242" i="8" s="1"/>
  <c r="L284" i="1"/>
  <c r="F291" i="6"/>
  <c r="F291" i="5"/>
  <c r="F291" i="8" s="1"/>
  <c r="F291" i="10"/>
  <c r="L235" i="1"/>
  <c r="F239" i="6"/>
  <c r="F110" i="6"/>
  <c r="F110" i="5"/>
  <c r="F110" i="8" s="1"/>
  <c r="F110" i="10"/>
  <c r="L106" i="1"/>
  <c r="F53" i="5"/>
  <c r="F53" i="8" s="1"/>
  <c r="L53" i="1"/>
  <c r="F53" i="6"/>
  <c r="F53" i="10"/>
  <c r="L261" i="1"/>
  <c r="F267" i="10"/>
  <c r="F267" i="6"/>
  <c r="F267" i="5"/>
  <c r="F267" i="8" s="1"/>
  <c r="F69" i="10"/>
  <c r="F69" i="6"/>
  <c r="L69" i="1"/>
  <c r="F69" i="5"/>
  <c r="F69" i="8" s="1"/>
  <c r="F342" i="10"/>
  <c r="L331" i="1"/>
  <c r="F220" i="5"/>
  <c r="F220" i="8" s="1"/>
  <c r="F220" i="6"/>
  <c r="F220" i="10"/>
  <c r="L215" i="1"/>
  <c r="F174" i="5"/>
  <c r="F174" i="8" s="1"/>
  <c r="F174" i="10"/>
  <c r="F174" i="6"/>
  <c r="L169" i="1"/>
  <c r="L191" i="1"/>
  <c r="F196" i="6"/>
  <c r="F196" i="10"/>
  <c r="F196" i="5"/>
  <c r="F196" i="8" s="1"/>
  <c r="F354" i="10"/>
  <c r="F352" i="6"/>
  <c r="L342" i="1"/>
  <c r="F354" i="5"/>
  <c r="F354" i="8" s="1"/>
  <c r="F275" i="5"/>
  <c r="F275" i="8" s="1"/>
  <c r="F275" i="10"/>
  <c r="F275" i="6"/>
  <c r="L268" i="1"/>
  <c r="F142" i="10"/>
  <c r="F142" i="6"/>
  <c r="F28" i="6"/>
  <c r="L28" i="1"/>
  <c r="F28" i="10"/>
  <c r="F28" i="5"/>
  <c r="F28" i="8" s="1"/>
  <c r="F172" i="5"/>
  <c r="F172" i="8" s="1"/>
  <c r="F172" i="6"/>
  <c r="L167" i="1"/>
  <c r="F172" i="10"/>
  <c r="F123" i="6"/>
  <c r="L119" i="1"/>
  <c r="F25" i="6"/>
  <c r="F150" i="10"/>
  <c r="F150" i="6"/>
  <c r="L146" i="1"/>
  <c r="F67" i="6"/>
  <c r="L67" i="1"/>
  <c r="F67" i="10"/>
  <c r="F7" i="10"/>
  <c r="F7" i="5"/>
  <c r="F7" i="8" s="1"/>
  <c r="F7" i="6"/>
  <c r="F42" i="5"/>
  <c r="F42" i="8" s="1"/>
  <c r="L42" i="1"/>
  <c r="F42" i="6"/>
  <c r="F42" i="10"/>
  <c r="F179" i="10"/>
  <c r="F179" i="6"/>
  <c r="F179" i="5"/>
  <c r="F179" i="8" s="1"/>
  <c r="L174" i="1"/>
  <c r="F229" i="10"/>
  <c r="F229" i="6"/>
  <c r="L161" i="1"/>
  <c r="F166" i="10"/>
  <c r="F166" i="6"/>
  <c r="F166" i="5"/>
  <c r="F166" i="8" s="1"/>
  <c r="F331" i="10"/>
  <c r="L320" i="1"/>
  <c r="F329" i="6"/>
  <c r="F331" i="5"/>
  <c r="F331" i="8" s="1"/>
  <c r="G326" i="5"/>
  <c r="G326" i="8" s="1"/>
  <c r="G326" i="10"/>
  <c r="G324" i="6"/>
  <c r="F132" i="10"/>
  <c r="L127" i="1"/>
  <c r="F118" i="10"/>
  <c r="L114" i="1"/>
  <c r="F118" i="5"/>
  <c r="F118" i="8" s="1"/>
  <c r="F118" i="6"/>
  <c r="F90" i="6"/>
  <c r="L89" i="1"/>
  <c r="F90" i="10"/>
  <c r="F90" i="5"/>
  <c r="F90" i="8" s="1"/>
  <c r="L297" i="1"/>
  <c r="F306" i="5"/>
  <c r="F306" i="8" s="1"/>
  <c r="F306" i="10"/>
  <c r="F305" i="6"/>
  <c r="F194" i="5"/>
  <c r="F194" i="8" s="1"/>
  <c r="L189" i="1"/>
  <c r="L193" i="1"/>
  <c r="F198" i="10"/>
  <c r="F198" i="5"/>
  <c r="F198" i="8" s="1"/>
  <c r="F198" i="6"/>
  <c r="F39" i="6"/>
  <c r="L39" i="1"/>
  <c r="F39" i="10"/>
  <c r="F39" i="5"/>
  <c r="F39" i="8" s="1"/>
  <c r="F260" i="10"/>
  <c r="F260" i="5"/>
  <c r="F260" i="8" s="1"/>
  <c r="F341" i="6"/>
  <c r="F343" i="10"/>
  <c r="F343" i="5"/>
  <c r="F343" i="8" s="1"/>
  <c r="L332" i="1"/>
  <c r="F323" i="5"/>
  <c r="F323" i="8" s="1"/>
  <c r="F323" i="10"/>
  <c r="F321" i="6"/>
  <c r="L312" i="1"/>
  <c r="F81" i="6"/>
  <c r="F81" i="5"/>
  <c r="F81" i="8" s="1"/>
  <c r="F161" i="5"/>
  <c r="F161" i="8" s="1"/>
  <c r="F161" i="10"/>
  <c r="L102" i="1"/>
  <c r="F104" i="5"/>
  <c r="F104" i="8" s="1"/>
  <c r="F104" i="6"/>
  <c r="F104" i="10"/>
  <c r="F55" i="5"/>
  <c r="F55" i="8" s="1"/>
  <c r="F55" i="6"/>
  <c r="L177" i="1"/>
  <c r="F182" i="6"/>
  <c r="F182" i="5"/>
  <c r="F182" i="8" s="1"/>
  <c r="F182" i="10"/>
  <c r="F307" i="5"/>
  <c r="F307" i="8" s="1"/>
  <c r="F306" i="6"/>
  <c r="L298" i="1"/>
  <c r="F307" i="10"/>
  <c r="F177" i="5"/>
  <c r="F177" i="8" s="1"/>
  <c r="F177" i="6"/>
  <c r="F177" i="10"/>
  <c r="F215" i="5"/>
  <c r="F215" i="8" s="1"/>
  <c r="L210" i="1"/>
  <c r="F215" i="6"/>
  <c r="L57" i="1"/>
  <c r="F215" i="10"/>
  <c r="L255" i="1"/>
  <c r="F153" i="5"/>
  <c r="F153" i="8" s="1"/>
  <c r="F67" i="5"/>
  <c r="F67" i="8" s="1"/>
  <c r="F340" i="6"/>
  <c r="L138" i="1"/>
  <c r="F324" i="6"/>
  <c r="F272" i="5"/>
  <c r="F272" i="8" s="1"/>
  <c r="F333" i="5"/>
  <c r="F333" i="8" s="1"/>
  <c r="F200" i="10"/>
  <c r="F282" i="10"/>
  <c r="F201" i="5"/>
  <c r="F201" i="8" s="1"/>
  <c r="F25" i="5"/>
  <c r="F25" i="8" s="1"/>
  <c r="F323" i="6"/>
  <c r="L314" i="1"/>
  <c r="F325" i="5"/>
  <c r="F325" i="8" s="1"/>
  <c r="F325" i="10"/>
  <c r="F187" i="10"/>
  <c r="L182" i="1"/>
  <c r="F187" i="5"/>
  <c r="F187" i="8" s="1"/>
  <c r="F187" i="6"/>
  <c r="F77" i="5"/>
  <c r="F77" i="8" s="1"/>
  <c r="L76" i="1"/>
  <c r="F77" i="10"/>
  <c r="F77" i="6"/>
  <c r="F97" i="6"/>
  <c r="L96" i="1"/>
  <c r="F97" i="5"/>
  <c r="F97" i="8" s="1"/>
  <c r="F97" i="10"/>
  <c r="F105" i="10"/>
  <c r="F105" i="6"/>
  <c r="F105" i="5"/>
  <c r="F105" i="8" s="1"/>
  <c r="L103" i="1"/>
  <c r="F66" i="6"/>
  <c r="F66" i="10"/>
  <c r="F66" i="5"/>
  <c r="F66" i="8" s="1"/>
  <c r="L66" i="1"/>
  <c r="L145" i="1"/>
  <c r="F149" i="10"/>
  <c r="F149" i="6"/>
  <c r="F149" i="5"/>
  <c r="F149" i="8" s="1"/>
  <c r="F20" i="5"/>
  <c r="F20" i="8" s="1"/>
  <c r="L21" i="1"/>
  <c r="F20" i="10"/>
  <c r="F154" i="5"/>
  <c r="F154" i="8" s="1"/>
  <c r="L150" i="1"/>
  <c r="F154" i="6"/>
  <c r="F154" i="10"/>
  <c r="L20" i="1"/>
  <c r="F19" i="10"/>
  <c r="F19" i="6"/>
  <c r="F19" i="5"/>
  <c r="F19" i="8" s="1"/>
  <c r="F85" i="10"/>
  <c r="F85" i="5"/>
  <c r="F85" i="8" s="1"/>
  <c r="F85" i="6"/>
  <c r="L181" i="1"/>
  <c r="F186" i="6"/>
  <c r="F186" i="5"/>
  <c r="F186" i="8" s="1"/>
  <c r="F186" i="10"/>
  <c r="F37" i="5"/>
  <c r="F37" i="8" s="1"/>
  <c r="F37" i="10"/>
  <c r="L37" i="1"/>
  <c r="F223" i="5"/>
  <c r="F223" i="8" s="1"/>
  <c r="L218" i="1"/>
  <c r="F223" i="6"/>
  <c r="F223" i="10"/>
  <c r="L306" i="1"/>
  <c r="F316" i="10"/>
  <c r="F314" i="6"/>
  <c r="F316" i="5"/>
  <c r="F316" i="8" s="1"/>
  <c r="L313" i="1"/>
  <c r="F322" i="6"/>
  <c r="F325" i="6"/>
  <c r="F327" i="10"/>
  <c r="L316" i="1"/>
  <c r="F327" i="5"/>
  <c r="F327" i="8" s="1"/>
  <c r="F227" i="6"/>
  <c r="F227" i="10"/>
  <c r="F356" i="10"/>
  <c r="F356" i="5"/>
  <c r="F356" i="8" s="1"/>
  <c r="F354" i="6"/>
  <c r="F225" i="10"/>
  <c r="F225" i="5"/>
  <c r="F225" i="8" s="1"/>
  <c r="F225" i="6"/>
  <c r="L220" i="1"/>
  <c r="L48" i="1"/>
  <c r="F48" i="5"/>
  <c r="F48" i="8" s="1"/>
  <c r="F144" i="10"/>
  <c r="F144" i="6"/>
  <c r="F259" i="5"/>
  <c r="F259" i="8" s="1"/>
  <c r="L254" i="1"/>
  <c r="F259" i="6"/>
  <c r="F259" i="10"/>
  <c r="F50" i="10"/>
  <c r="L50" i="1"/>
  <c r="F50" i="5"/>
  <c r="F50" i="8" s="1"/>
  <c r="F50" i="6"/>
  <c r="F336" i="5"/>
  <c r="F336" i="8" s="1"/>
  <c r="L325" i="1"/>
  <c r="F334" i="6"/>
  <c r="F336" i="10"/>
  <c r="F169" i="10"/>
  <c r="F169" i="6"/>
  <c r="G296" i="6"/>
  <c r="G297" i="10"/>
  <c r="G297" i="5"/>
  <c r="G297" i="8" s="1"/>
  <c r="F145" i="6"/>
  <c r="F145" i="5"/>
  <c r="F145" i="8" s="1"/>
  <c r="F71" i="6"/>
  <c r="F71" i="10"/>
  <c r="F71" i="5"/>
  <c r="F71" i="8" s="1"/>
  <c r="L71" i="1"/>
  <c r="F130" i="6"/>
  <c r="F130" i="10"/>
  <c r="F130" i="5"/>
  <c r="F130" i="8" s="1"/>
  <c r="F300" i="6"/>
  <c r="F301" i="10"/>
  <c r="L293" i="1"/>
  <c r="F301" i="5"/>
  <c r="F301" i="8" s="1"/>
  <c r="F297" i="6"/>
  <c r="F298" i="10"/>
  <c r="L290" i="1"/>
  <c r="F298" i="5"/>
  <c r="F298" i="8" s="1"/>
  <c r="L139" i="1"/>
  <c r="F143" i="10"/>
  <c r="F143" i="5"/>
  <c r="F143" i="8" s="1"/>
  <c r="F143" i="6"/>
  <c r="L115" i="1"/>
  <c r="F119" i="10"/>
  <c r="F119" i="6"/>
  <c r="L168" i="1"/>
  <c r="F173" i="5"/>
  <c r="F173" i="8" s="1"/>
  <c r="F173" i="6"/>
  <c r="F173" i="10"/>
  <c r="L185" i="1"/>
  <c r="F190" i="10"/>
  <c r="F190" i="5"/>
  <c r="F190" i="8" s="1"/>
  <c r="F190" i="6"/>
  <c r="K347" i="1"/>
  <c r="L147" i="1"/>
  <c r="F153" i="6"/>
  <c r="F342" i="5"/>
  <c r="F342" i="8" s="1"/>
  <c r="F142" i="5"/>
  <c r="F142" i="8" s="1"/>
  <c r="F123" i="5"/>
  <c r="F123" i="8" s="1"/>
  <c r="F326" i="10"/>
  <c r="L141" i="1"/>
  <c r="F348" i="6"/>
  <c r="F331" i="6"/>
  <c r="L195" i="1"/>
  <c r="F282" i="5"/>
  <c r="F282" i="8" s="1"/>
  <c r="F17" i="5"/>
  <c r="F17" i="8" s="1"/>
  <c r="F201" i="6"/>
  <c r="F181" i="10"/>
  <c r="L176" i="1"/>
  <c r="F181" i="6"/>
  <c r="F181" i="5"/>
  <c r="F181" i="8" s="1"/>
  <c r="F184" i="6"/>
  <c r="F184" i="10"/>
  <c r="L226" i="1"/>
  <c r="F230" i="6"/>
  <c r="F127" i="6"/>
  <c r="F127" i="10"/>
  <c r="F127" i="5"/>
  <c r="F127" i="8" s="1"/>
  <c r="F210" i="10"/>
  <c r="F210" i="6"/>
  <c r="F210" i="5"/>
  <c r="F210" i="8" s="1"/>
  <c r="L205" i="1"/>
  <c r="F96" i="6"/>
  <c r="L95" i="1"/>
  <c r="F96" i="5"/>
  <c r="F96" i="8" s="1"/>
  <c r="F96" i="10"/>
  <c r="F160" i="5"/>
  <c r="F160" i="8" s="1"/>
  <c r="F160" i="6"/>
  <c r="F160" i="10"/>
  <c r="L156" i="1"/>
  <c r="F340" i="5"/>
  <c r="F340" i="8" s="1"/>
  <c r="F340" i="10"/>
  <c r="L329" i="1"/>
  <c r="F338" i="6"/>
  <c r="F51" i="5"/>
  <c r="F51" i="8" s="1"/>
  <c r="L51" i="1"/>
  <c r="F51" i="10"/>
  <c r="F51" i="6"/>
  <c r="L341" i="1"/>
  <c r="F352" i="5"/>
  <c r="F352" i="8" s="1"/>
  <c r="F352" i="10"/>
  <c r="F350" i="6"/>
  <c r="F222" i="6"/>
  <c r="F222" i="5"/>
  <c r="F222" i="8" s="1"/>
  <c r="L217" i="1"/>
  <c r="G35" i="5"/>
  <c r="G35" i="8" s="1"/>
  <c r="F318" i="10"/>
  <c r="F316" i="6"/>
  <c r="F318" i="5"/>
  <c r="F318" i="8" s="1"/>
  <c r="F188" i="5"/>
  <c r="F188" i="8" s="1"/>
  <c r="F188" i="6"/>
  <c r="L183" i="1"/>
  <c r="L158" i="1"/>
  <c r="F162" i="6"/>
  <c r="F162" i="5"/>
  <c r="F162" i="8" s="1"/>
  <c r="F162" i="10"/>
  <c r="F100" i="6"/>
  <c r="F100" i="10"/>
  <c r="L98" i="1"/>
  <c r="F100" i="5"/>
  <c r="F100" i="8" s="1"/>
  <c r="F213" i="6"/>
  <c r="F213" i="5"/>
  <c r="F213" i="8" s="1"/>
  <c r="F213" i="10"/>
  <c r="L208" i="1"/>
  <c r="F246" i="6"/>
  <c r="L242" i="1"/>
  <c r="F216" i="10"/>
  <c r="F216" i="5"/>
  <c r="F216" i="8" s="1"/>
  <c r="L211" i="1"/>
  <c r="F216" i="6"/>
  <c r="L26" i="1"/>
  <c r="F26" i="5"/>
  <c r="F26" i="8" s="1"/>
  <c r="F116" i="5"/>
  <c r="F116" i="8" s="1"/>
  <c r="F241" i="10"/>
  <c r="F241" i="6"/>
  <c r="F241" i="5"/>
  <c r="F241" i="8" s="1"/>
  <c r="L237" i="1"/>
  <c r="F217" i="6"/>
  <c r="L212" i="1"/>
  <c r="F217" i="5"/>
  <c r="F217" i="8" s="1"/>
  <c r="F217" i="10"/>
  <c r="L197" i="1"/>
  <c r="F202" i="5"/>
  <c r="F202" i="8" s="1"/>
  <c r="F202" i="10"/>
  <c r="F202" i="6"/>
  <c r="F203" i="6"/>
  <c r="F203" i="5"/>
  <c r="F203" i="8" s="1"/>
  <c r="L198" i="1"/>
  <c r="F203" i="10"/>
  <c r="F59" i="5"/>
  <c r="F59" i="8" s="1"/>
  <c r="L59" i="1"/>
  <c r="F59" i="6"/>
  <c r="F59" i="10"/>
  <c r="F317" i="5"/>
  <c r="F317" i="8" s="1"/>
  <c r="L307" i="1"/>
  <c r="F315" i="6"/>
  <c r="F317" i="10"/>
  <c r="F153" i="10"/>
  <c r="L265" i="1"/>
  <c r="L162" i="1"/>
  <c r="F119" i="5"/>
  <c r="F119" i="8" s="1"/>
  <c r="F131" i="6"/>
  <c r="F161" i="6"/>
  <c r="F15" i="6"/>
  <c r="F132" i="6"/>
  <c r="F123" i="10"/>
  <c r="F145" i="10"/>
  <c r="F350" i="5"/>
  <c r="F350" i="8" s="1"/>
  <c r="F333" i="10"/>
  <c r="F17" i="6"/>
  <c r="F219" i="10"/>
  <c r="L214" i="1"/>
  <c r="F219" i="6"/>
  <c r="F219" i="5"/>
  <c r="F219" i="8" s="1"/>
  <c r="L209" i="1"/>
  <c r="F214" i="5"/>
  <c r="F214" i="8" s="1"/>
  <c r="F214" i="10"/>
  <c r="F214" i="6"/>
  <c r="F156" i="6"/>
  <c r="F156" i="10"/>
  <c r="F156" i="5"/>
  <c r="F156" i="8" s="1"/>
  <c r="L152" i="1"/>
  <c r="F146" i="5"/>
  <c r="F146" i="8" s="1"/>
  <c r="F146" i="6"/>
  <c r="F146" i="10"/>
  <c r="L142" i="1"/>
  <c r="L280" i="1"/>
  <c r="F286" i="10"/>
  <c r="F286" i="6"/>
  <c r="F286" i="5"/>
  <c r="F286" i="8" s="1"/>
  <c r="L31" i="1"/>
  <c r="F31" i="10"/>
  <c r="F31" i="5"/>
  <c r="F31" i="8" s="1"/>
  <c r="F31" i="6"/>
  <c r="F99" i="10"/>
  <c r="F99" i="5"/>
  <c r="F99" i="8" s="1"/>
  <c r="F99" i="6"/>
  <c r="F29" i="10"/>
  <c r="F29" i="5"/>
  <c r="F29" i="8" s="1"/>
  <c r="F29" i="6"/>
  <c r="F92" i="5"/>
  <c r="F92" i="8" s="1"/>
  <c r="F92" i="10"/>
  <c r="L91" i="1"/>
  <c r="F92" i="6"/>
  <c r="L154" i="1"/>
  <c r="F158" i="5"/>
  <c r="F158" i="8" s="1"/>
  <c r="F158" i="6"/>
  <c r="F158" i="10"/>
  <c r="F205" i="10"/>
  <c r="F205" i="5"/>
  <c r="F205" i="8" s="1"/>
  <c r="L200" i="1"/>
  <c r="F61" i="5"/>
  <c r="F61" i="8" s="1"/>
  <c r="F61" i="10"/>
  <c r="L61" i="1"/>
  <c r="F61" i="6"/>
  <c r="F294" i="10"/>
  <c r="L286" i="1"/>
  <c r="F293" i="6"/>
  <c r="F294" i="5"/>
  <c r="F294" i="8" s="1"/>
  <c r="L260" i="1"/>
  <c r="F266" i="5"/>
  <c r="F266" i="8" s="1"/>
  <c r="F266" i="10"/>
  <c r="F74" i="6"/>
  <c r="F74" i="5"/>
  <c r="F74" i="8" s="1"/>
  <c r="F74" i="10"/>
  <c r="L74" i="1"/>
  <c r="F283" i="6"/>
  <c r="L277" i="1"/>
  <c r="F283" i="5"/>
  <c r="F283" i="8" s="1"/>
  <c r="F283" i="10"/>
  <c r="F295" i="5"/>
  <c r="F295" i="8" s="1"/>
  <c r="L287" i="1"/>
  <c r="F294" i="6"/>
  <c r="F295" i="10"/>
  <c r="F256" i="6"/>
  <c r="L251" i="12"/>
  <c r="F256" i="5"/>
  <c r="F256" i="8" s="1"/>
  <c r="F256" i="10"/>
  <c r="F89" i="10"/>
  <c r="F89" i="6"/>
  <c r="F89" i="5"/>
  <c r="F89" i="8" s="1"/>
  <c r="L88" i="1"/>
  <c r="F87" i="5"/>
  <c r="F87" i="8" s="1"/>
  <c r="F87" i="6"/>
  <c r="F87" i="10"/>
  <c r="L86" i="1"/>
  <c r="F62" i="5"/>
  <c r="F62" i="8" s="1"/>
  <c r="F62" i="6"/>
  <c r="F62" i="10"/>
  <c r="L62" i="1"/>
  <c r="F23" i="6"/>
  <c r="F23" i="10"/>
  <c r="L24" i="1"/>
  <c r="F23" i="5"/>
  <c r="F23" i="8" s="1"/>
  <c r="F155" i="6"/>
  <c r="F155" i="5"/>
  <c r="F155" i="8" s="1"/>
  <c r="L151" i="1"/>
  <c r="F155" i="10"/>
  <c r="F65" i="10"/>
  <c r="F65" i="5"/>
  <c r="F65" i="8" s="1"/>
  <c r="R59" i="8"/>
  <c r="R59" i="6"/>
  <c r="F349" i="6"/>
  <c r="F351" i="5"/>
  <c r="F351" i="8" s="1"/>
  <c r="F351" i="10"/>
  <c r="L340" i="1"/>
  <c r="N369" i="6"/>
  <c r="N373" i="6"/>
  <c r="N371" i="6"/>
  <c r="N372" i="6"/>
  <c r="N370" i="6"/>
  <c r="N374" i="6"/>
  <c r="N373" i="8"/>
  <c r="N372" i="8"/>
  <c r="N369" i="8"/>
  <c r="N370" i="8"/>
  <c r="R265" i="8"/>
  <c r="R265" i="6"/>
  <c r="R38" i="8"/>
  <c r="R38" i="6"/>
  <c r="R180" i="6"/>
  <c r="R180" i="8"/>
  <c r="R356" i="8"/>
  <c r="R356" i="6"/>
  <c r="R168" i="6"/>
  <c r="R168" i="8"/>
  <c r="R130" i="6"/>
  <c r="R130" i="8"/>
  <c r="R184" i="8"/>
  <c r="R184" i="6"/>
  <c r="R283" i="8"/>
  <c r="R283" i="6"/>
  <c r="R177" i="6"/>
  <c r="R177" i="8"/>
  <c r="R251" i="6"/>
  <c r="R251" i="8"/>
  <c r="T5" i="10"/>
  <c r="AB21" i="10"/>
  <c r="S21" i="10" s="1"/>
  <c r="AB35" i="10"/>
  <c r="S35" i="10" s="1"/>
  <c r="AB51" i="10"/>
  <c r="S51" i="10" s="1"/>
  <c r="AB67" i="10"/>
  <c r="S67" i="10" s="1"/>
  <c r="AB97" i="10"/>
  <c r="S97" i="10" s="1"/>
  <c r="AB109" i="10"/>
  <c r="S109" i="10" s="1"/>
  <c r="AB123" i="10"/>
  <c r="S123" i="10" s="1"/>
  <c r="AB139" i="10"/>
  <c r="S139" i="10" s="1"/>
  <c r="AB169" i="10"/>
  <c r="S169" i="10" s="1"/>
  <c r="AB183" i="10"/>
  <c r="S183" i="10" s="1"/>
  <c r="AB353" i="10"/>
  <c r="S353" i="10" s="1"/>
  <c r="AB8" i="10"/>
  <c r="S8" i="10" s="1"/>
  <c r="AB11" i="10"/>
  <c r="S11" i="10" s="1"/>
  <c r="AB25" i="10"/>
  <c r="S25" i="10" s="1"/>
  <c r="AB43" i="10"/>
  <c r="S43" i="10" s="1"/>
  <c r="AB61" i="10"/>
  <c r="S61" i="10" s="1"/>
  <c r="AB79" i="10"/>
  <c r="S79" i="10" s="1"/>
  <c r="AB95" i="10"/>
  <c r="S95" i="10" s="1"/>
  <c r="AB111" i="10"/>
  <c r="S111" i="10" s="1"/>
  <c r="AB127" i="10"/>
  <c r="S127" i="10" s="1"/>
  <c r="AB145" i="10"/>
  <c r="S145" i="10" s="1"/>
  <c r="AB161" i="10"/>
  <c r="S161" i="10" s="1"/>
  <c r="AB359" i="10"/>
  <c r="S359" i="10" s="1"/>
  <c r="AB341" i="10"/>
  <c r="S341" i="10" s="1"/>
  <c r="AB327" i="10"/>
  <c r="S327" i="10" s="1"/>
  <c r="AB366" i="10"/>
  <c r="S366" i="10" s="1"/>
  <c r="AB352" i="10"/>
  <c r="S352" i="10" s="1"/>
  <c r="AB336" i="10"/>
  <c r="S336" i="10" s="1"/>
  <c r="AB320" i="10"/>
  <c r="S320" i="10" s="1"/>
  <c r="AB304" i="10"/>
  <c r="S304" i="10" s="1"/>
  <c r="AB313" i="10"/>
  <c r="S313" i="10" s="1"/>
  <c r="AB17" i="10"/>
  <c r="S17" i="10" s="1"/>
  <c r="AB33" i="10"/>
  <c r="S33" i="10" s="1"/>
  <c r="AB55" i="10"/>
  <c r="S55" i="10" s="1"/>
  <c r="AB75" i="10"/>
  <c r="S75" i="10" s="1"/>
  <c r="AB93" i="10"/>
  <c r="S93" i="10" s="1"/>
  <c r="AB113" i="10"/>
  <c r="S113" i="10" s="1"/>
  <c r="AB131" i="10"/>
  <c r="S131" i="10" s="1"/>
  <c r="AB151" i="10"/>
  <c r="S151" i="10" s="1"/>
  <c r="AB171" i="10"/>
  <c r="S171" i="10" s="1"/>
  <c r="AB365" i="10"/>
  <c r="S365" i="10" s="1"/>
  <c r="AB345" i="10"/>
  <c r="S345" i="10" s="1"/>
  <c r="AB329" i="10"/>
  <c r="S329" i="10" s="1"/>
  <c r="AB364" i="10"/>
  <c r="S364" i="10" s="1"/>
  <c r="AB348" i="10"/>
  <c r="S348" i="10" s="1"/>
  <c r="AB330" i="10"/>
  <c r="S330" i="10" s="1"/>
  <c r="AB312" i="10"/>
  <c r="S312" i="10" s="1"/>
  <c r="AB294" i="10"/>
  <c r="S294" i="10" s="1"/>
  <c r="AB301" i="10"/>
  <c r="S301" i="10" s="1"/>
  <c r="AB288" i="10"/>
  <c r="S288" i="10" s="1"/>
  <c r="AB274" i="10"/>
  <c r="S274" i="10" s="1"/>
  <c r="AB258" i="10"/>
  <c r="S258" i="10" s="1"/>
  <c r="AB244" i="10"/>
  <c r="S244" i="10" s="1"/>
  <c r="AB230" i="10"/>
  <c r="S230" i="10" s="1"/>
  <c r="AB214" i="10"/>
  <c r="S214" i="10" s="1"/>
  <c r="AB200" i="10"/>
  <c r="S200" i="10" s="1"/>
  <c r="AB283" i="10"/>
  <c r="S283" i="10" s="1"/>
  <c r="AB269" i="10"/>
  <c r="S269" i="10" s="1"/>
  <c r="AB253" i="10"/>
  <c r="S253" i="10" s="1"/>
  <c r="AB237" i="10"/>
  <c r="S237" i="10" s="1"/>
  <c r="AB223" i="10"/>
  <c r="S223" i="10" s="1"/>
  <c r="AB193" i="10"/>
  <c r="S193" i="10" s="1"/>
  <c r="AB178" i="10"/>
  <c r="S178" i="10" s="1"/>
  <c r="AB164" i="10"/>
  <c r="S164" i="10" s="1"/>
  <c r="AB148" i="10"/>
  <c r="S148" i="10" s="1"/>
  <c r="AB132" i="10"/>
  <c r="S132" i="10" s="1"/>
  <c r="AB116" i="10"/>
  <c r="S116" i="10" s="1"/>
  <c r="AB102" i="10"/>
  <c r="S102" i="10" s="1"/>
  <c r="AB88" i="10"/>
  <c r="S88" i="10" s="1"/>
  <c r="AB74" i="10"/>
  <c r="S74" i="10" s="1"/>
  <c r="AB58" i="10"/>
  <c r="S58" i="10" s="1"/>
  <c r="AB42" i="10"/>
  <c r="S42" i="10" s="1"/>
  <c r="AB28" i="10"/>
  <c r="S28" i="10" s="1"/>
  <c r="AB16" i="10"/>
  <c r="S16" i="10" s="1"/>
  <c r="AB23" i="10"/>
  <c r="S23" i="10" s="1"/>
  <c r="AB47" i="10"/>
  <c r="S47" i="10" s="1"/>
  <c r="AB71" i="10"/>
  <c r="S71" i="10" s="1"/>
  <c r="AB91" i="10"/>
  <c r="S91" i="10" s="1"/>
  <c r="AB115" i="10"/>
  <c r="S115" i="10" s="1"/>
  <c r="AB135" i="10"/>
  <c r="S135" i="10" s="1"/>
  <c r="AB157" i="10"/>
  <c r="S157" i="10" s="1"/>
  <c r="AB179" i="10"/>
  <c r="S179" i="10" s="1"/>
  <c r="AB351" i="10"/>
  <c r="S351" i="10" s="1"/>
  <c r="AB333" i="10"/>
  <c r="S333" i="10" s="1"/>
  <c r="AB315" i="10"/>
  <c r="S315" i="10" s="1"/>
  <c r="AB346" i="10"/>
  <c r="S346" i="10" s="1"/>
  <c r="AB326" i="10"/>
  <c r="S326" i="10" s="1"/>
  <c r="AB306" i="10"/>
  <c r="S306" i="10" s="1"/>
  <c r="AB309" i="10"/>
  <c r="S309" i="10" s="1"/>
  <c r="AB278" i="10"/>
  <c r="S278" i="10" s="1"/>
  <c r="AB260" i="10"/>
  <c r="S260" i="10" s="1"/>
  <c r="AB242" i="10"/>
  <c r="S242" i="10" s="1"/>
  <c r="AB226" i="10"/>
  <c r="S226" i="10" s="1"/>
  <c r="AB192" i="10"/>
  <c r="S192" i="10" s="1"/>
  <c r="AB273" i="10"/>
  <c r="S273" i="10" s="1"/>
  <c r="AB257" i="10"/>
  <c r="S257" i="10" s="1"/>
  <c r="AB239" i="10"/>
  <c r="S239" i="10" s="1"/>
  <c r="AB221" i="10"/>
  <c r="S221" i="10" s="1"/>
  <c r="AB205" i="10"/>
  <c r="S205" i="10" s="1"/>
  <c r="AB188" i="10"/>
  <c r="S188" i="10" s="1"/>
  <c r="AB170" i="10"/>
  <c r="S170" i="10" s="1"/>
  <c r="AB154" i="10"/>
  <c r="S154" i="10" s="1"/>
  <c r="AB136" i="10"/>
  <c r="S136" i="10" s="1"/>
  <c r="AB118" i="10"/>
  <c r="S118" i="10" s="1"/>
  <c r="AB100" i="10"/>
  <c r="S100" i="10" s="1"/>
  <c r="AB84" i="10"/>
  <c r="S84" i="10" s="1"/>
  <c r="AB68" i="10"/>
  <c r="S68" i="10" s="1"/>
  <c r="AB50" i="10"/>
  <c r="S50" i="10" s="1"/>
  <c r="AB34" i="10"/>
  <c r="S34" i="10" s="1"/>
  <c r="AB18" i="10"/>
  <c r="S18" i="10" s="1"/>
  <c r="AB27" i="10"/>
  <c r="S27" i="10" s="1"/>
  <c r="AB49" i="10"/>
  <c r="S49" i="10" s="1"/>
  <c r="AB73" i="10"/>
  <c r="S73" i="10" s="1"/>
  <c r="AB117" i="10"/>
  <c r="S117" i="10" s="1"/>
  <c r="AB137" i="10"/>
  <c r="S137" i="10" s="1"/>
  <c r="AB159" i="10"/>
  <c r="S159" i="10" s="1"/>
  <c r="AB181" i="10"/>
  <c r="S181" i="10" s="1"/>
  <c r="AB349" i="10"/>
  <c r="S349" i="10" s="1"/>
  <c r="AB331" i="10"/>
  <c r="S331" i="10" s="1"/>
  <c r="AB362" i="10"/>
  <c r="S362" i="10" s="1"/>
  <c r="AB344" i="10"/>
  <c r="S344" i="10" s="1"/>
  <c r="AB324" i="10"/>
  <c r="S324" i="10" s="1"/>
  <c r="AB302" i="10"/>
  <c r="S302" i="10" s="1"/>
  <c r="AB307" i="10"/>
  <c r="S307" i="10" s="1"/>
  <c r="AB291" i="10"/>
  <c r="S291" i="10" s="1"/>
  <c r="AB276" i="10"/>
  <c r="S276" i="10" s="1"/>
  <c r="AB224" i="10"/>
  <c r="S224" i="10" s="1"/>
  <c r="AB208" i="10"/>
  <c r="S208" i="10" s="1"/>
  <c r="AB190" i="10"/>
  <c r="S190" i="10" s="1"/>
  <c r="AB255" i="10"/>
  <c r="S255" i="10" s="1"/>
  <c r="AB235" i="10"/>
  <c r="S235" i="10" s="1"/>
  <c r="AB219" i="10"/>
  <c r="S219" i="10" s="1"/>
  <c r="AB203" i="10"/>
  <c r="S203" i="10" s="1"/>
  <c r="AB186" i="10"/>
  <c r="S186" i="10" s="1"/>
  <c r="AB152" i="10"/>
  <c r="S152" i="10" s="1"/>
  <c r="AB134" i="10"/>
  <c r="S134" i="10" s="1"/>
  <c r="AB114" i="10"/>
  <c r="S114" i="10" s="1"/>
  <c r="AB98" i="10"/>
  <c r="S98" i="10" s="1"/>
  <c r="AB82" i="10"/>
  <c r="S82" i="10" s="1"/>
  <c r="AB66" i="10"/>
  <c r="S66" i="10" s="1"/>
  <c r="AB48" i="10"/>
  <c r="S48" i="10" s="1"/>
  <c r="AB32" i="10"/>
  <c r="S32" i="10" s="1"/>
  <c r="AB9" i="10"/>
  <c r="S9" i="10" s="1"/>
  <c r="AB29" i="10"/>
  <c r="S29" i="10" s="1"/>
  <c r="AB53" i="10"/>
  <c r="S53" i="10" s="1"/>
  <c r="AB77" i="10"/>
  <c r="S77" i="10" s="1"/>
  <c r="AB99" i="10"/>
  <c r="S99" i="10" s="1"/>
  <c r="AB119" i="10"/>
  <c r="S119" i="10" s="1"/>
  <c r="AB141" i="10"/>
  <c r="S141" i="10" s="1"/>
  <c r="AB163" i="10"/>
  <c r="S163" i="10" s="1"/>
  <c r="AB185" i="10"/>
  <c r="S185" i="10" s="1"/>
  <c r="AB347" i="10"/>
  <c r="S347" i="10" s="1"/>
  <c r="AB342" i="10"/>
  <c r="S342" i="10" s="1"/>
  <c r="AB322" i="10"/>
  <c r="S322" i="10" s="1"/>
  <c r="AB300" i="10"/>
  <c r="S300" i="10" s="1"/>
  <c r="AB305" i="10"/>
  <c r="S305" i="10" s="1"/>
  <c r="AB289" i="10"/>
  <c r="S289" i="10" s="1"/>
  <c r="AB272" i="10"/>
  <c r="S272" i="10" s="1"/>
  <c r="AB256" i="10"/>
  <c r="S256" i="10" s="1"/>
  <c r="AB240" i="10"/>
  <c r="S240" i="10" s="1"/>
  <c r="AB222" i="10"/>
  <c r="S222" i="10" s="1"/>
  <c r="AB206" i="10"/>
  <c r="S206" i="10" s="1"/>
  <c r="AB287" i="10"/>
  <c r="S287" i="10" s="1"/>
  <c r="AB271" i="10"/>
  <c r="S271" i="10" s="1"/>
  <c r="AB251" i="10"/>
  <c r="S251" i="10" s="1"/>
  <c r="AB233" i="10"/>
  <c r="S233" i="10" s="1"/>
  <c r="AB217" i="10"/>
  <c r="S217" i="10" s="1"/>
  <c r="AB201" i="10"/>
  <c r="S201" i="10" s="1"/>
  <c r="AB184" i="10"/>
  <c r="S184" i="10" s="1"/>
  <c r="AB168" i="10"/>
  <c r="S168" i="10" s="1"/>
  <c r="AB150" i="10"/>
  <c r="S150" i="10" s="1"/>
  <c r="AB130" i="10"/>
  <c r="S130" i="10" s="1"/>
  <c r="AB112" i="10"/>
  <c r="S112" i="10" s="1"/>
  <c r="AB96" i="10"/>
  <c r="S96" i="10" s="1"/>
  <c r="AB64" i="10"/>
  <c r="S64" i="10" s="1"/>
  <c r="AB46" i="10"/>
  <c r="S46" i="10" s="1"/>
  <c r="AB30" i="10"/>
  <c r="S30" i="10" s="1"/>
  <c r="AB63" i="10"/>
  <c r="S63" i="10" s="1"/>
  <c r="AB101" i="10"/>
  <c r="S101" i="10" s="1"/>
  <c r="AB129" i="10"/>
  <c r="S129" i="10" s="1"/>
  <c r="AB167" i="10"/>
  <c r="S167" i="10" s="1"/>
  <c r="AB343" i="10"/>
  <c r="S343" i="10" s="1"/>
  <c r="AB319" i="10"/>
  <c r="S319" i="10" s="1"/>
  <c r="AB338" i="10"/>
  <c r="S338" i="10" s="1"/>
  <c r="AB308" i="10"/>
  <c r="S308" i="10" s="1"/>
  <c r="AB297" i="10"/>
  <c r="S297" i="10" s="1"/>
  <c r="AB270" i="10"/>
  <c r="S270" i="10" s="1"/>
  <c r="AB248" i="10"/>
  <c r="S248" i="10" s="1"/>
  <c r="AB218" i="10"/>
  <c r="S218" i="10" s="1"/>
  <c r="AB194" i="10"/>
  <c r="S194" i="10" s="1"/>
  <c r="AB263" i="10"/>
  <c r="S263" i="10" s="1"/>
  <c r="AB209" i="10"/>
  <c r="S209" i="10" s="1"/>
  <c r="AB180" i="10"/>
  <c r="S180" i="10" s="1"/>
  <c r="AB156" i="10"/>
  <c r="S156" i="10" s="1"/>
  <c r="AB124" i="10"/>
  <c r="S124" i="10" s="1"/>
  <c r="AB94" i="10"/>
  <c r="S94" i="10" s="1"/>
  <c r="AB72" i="10"/>
  <c r="S72" i="10" s="1"/>
  <c r="AB20" i="10"/>
  <c r="S20" i="10" s="1"/>
  <c r="AB189" i="10"/>
  <c r="S189" i="10" s="1"/>
  <c r="AB57" i="10"/>
  <c r="S57" i="10" s="1"/>
  <c r="AB87" i="10"/>
  <c r="S87" i="10" s="1"/>
  <c r="AB155" i="10"/>
  <c r="S155" i="10" s="1"/>
  <c r="AB357" i="10"/>
  <c r="S357" i="10" s="1"/>
  <c r="AB323" i="10"/>
  <c r="S323" i="10" s="1"/>
  <c r="AB350" i="10"/>
  <c r="S350" i="10" s="1"/>
  <c r="AB314" i="10"/>
  <c r="S314" i="10" s="1"/>
  <c r="AB303" i="10"/>
  <c r="S303" i="10" s="1"/>
  <c r="AB252" i="10"/>
  <c r="S252" i="10" s="1"/>
  <c r="AB228" i="10"/>
  <c r="S228" i="10" s="1"/>
  <c r="AB198" i="10"/>
  <c r="S198" i="10" s="1"/>
  <c r="AB267" i="10"/>
  <c r="S267" i="10" s="1"/>
  <c r="AB243" i="10"/>
  <c r="S243" i="10" s="1"/>
  <c r="AB213" i="10"/>
  <c r="S213" i="10" s="1"/>
  <c r="AB191" i="10"/>
  <c r="S191" i="10" s="1"/>
  <c r="AB160" i="10"/>
  <c r="S160" i="10" s="1"/>
  <c r="AB128" i="10"/>
  <c r="S128" i="10" s="1"/>
  <c r="AB78" i="10"/>
  <c r="S78" i="10" s="1"/>
  <c r="AB52" i="10"/>
  <c r="S52" i="10" s="1"/>
  <c r="AB24" i="10"/>
  <c r="S24" i="10" s="1"/>
  <c r="AB13" i="10"/>
  <c r="S13" i="10" s="1"/>
  <c r="AB59" i="10"/>
  <c r="S59" i="10" s="1"/>
  <c r="AB105" i="10"/>
  <c r="S105" i="10" s="1"/>
  <c r="AB149" i="10"/>
  <c r="S149" i="10" s="1"/>
  <c r="AB339" i="10"/>
  <c r="S339" i="10" s="1"/>
  <c r="AB358" i="10"/>
  <c r="S358" i="10" s="1"/>
  <c r="AB316" i="10"/>
  <c r="S316" i="10" s="1"/>
  <c r="AB295" i="10"/>
  <c r="S295" i="10" s="1"/>
  <c r="AB264" i="10"/>
  <c r="S264" i="10" s="1"/>
  <c r="AB232" i="10"/>
  <c r="S232" i="10" s="1"/>
  <c r="AB285" i="10"/>
  <c r="S285" i="10" s="1"/>
  <c r="AB249" i="10"/>
  <c r="S249" i="10" s="1"/>
  <c r="AB215" i="10"/>
  <c r="S215" i="10" s="1"/>
  <c r="AB176" i="10"/>
  <c r="S176" i="10" s="1"/>
  <c r="AB142" i="10"/>
  <c r="S142" i="10" s="1"/>
  <c r="AB106" i="10"/>
  <c r="S106" i="10" s="1"/>
  <c r="AB70" i="10"/>
  <c r="S70" i="10" s="1"/>
  <c r="AB36" i="10"/>
  <c r="S36" i="10" s="1"/>
  <c r="AB12" i="10"/>
  <c r="S12" i="10" s="1"/>
  <c r="AB41" i="10"/>
  <c r="S41" i="10" s="1"/>
  <c r="AB89" i="10"/>
  <c r="S89" i="10" s="1"/>
  <c r="AB143" i="10"/>
  <c r="S143" i="10" s="1"/>
  <c r="AB187" i="10"/>
  <c r="S187" i="10" s="1"/>
  <c r="AB361" i="10"/>
  <c r="S361" i="10" s="1"/>
  <c r="AB317" i="10"/>
  <c r="S317" i="10" s="1"/>
  <c r="AB328" i="10"/>
  <c r="S328" i="10" s="1"/>
  <c r="AB311" i="10"/>
  <c r="S311" i="10" s="1"/>
  <c r="AB268" i="10"/>
  <c r="S268" i="10" s="1"/>
  <c r="AB236" i="10"/>
  <c r="S236" i="10" s="1"/>
  <c r="AB202" i="10"/>
  <c r="S202" i="10" s="1"/>
  <c r="AB261" i="10"/>
  <c r="S261" i="10" s="1"/>
  <c r="AB227" i="10"/>
  <c r="S227" i="10" s="1"/>
  <c r="AB146" i="10"/>
  <c r="S146" i="10" s="1"/>
  <c r="AB110" i="10"/>
  <c r="S110" i="10" s="1"/>
  <c r="AB80" i="10"/>
  <c r="S80" i="10" s="1"/>
  <c r="AB40" i="10"/>
  <c r="S40" i="10" s="1"/>
  <c r="AB45" i="10"/>
  <c r="S45" i="10" s="1"/>
  <c r="AB107" i="10"/>
  <c r="S107" i="10" s="1"/>
  <c r="AB175" i="10"/>
  <c r="S175" i="10" s="1"/>
  <c r="AB363" i="10"/>
  <c r="S363" i="10" s="1"/>
  <c r="AB356" i="10"/>
  <c r="S356" i="10" s="1"/>
  <c r="AB296" i="10"/>
  <c r="S296" i="10" s="1"/>
  <c r="AB280" i="10"/>
  <c r="S280" i="10" s="1"/>
  <c r="AB220" i="10"/>
  <c r="S220" i="10" s="1"/>
  <c r="AB277" i="10"/>
  <c r="S277" i="10" s="1"/>
  <c r="AB229" i="10"/>
  <c r="S229" i="10" s="1"/>
  <c r="AB174" i="10"/>
  <c r="S174" i="10" s="1"/>
  <c r="AB126" i="10"/>
  <c r="S126" i="10" s="1"/>
  <c r="AB86" i="10"/>
  <c r="S86" i="10" s="1"/>
  <c r="AB26" i="10"/>
  <c r="S26" i="10" s="1"/>
  <c r="AB10" i="10"/>
  <c r="S10" i="10" s="1"/>
  <c r="AB65" i="10"/>
  <c r="S65" i="10" s="1"/>
  <c r="AB121" i="10"/>
  <c r="S121" i="10" s="1"/>
  <c r="AB177" i="10"/>
  <c r="S177" i="10" s="1"/>
  <c r="AB355" i="10"/>
  <c r="S355" i="10" s="1"/>
  <c r="AB354" i="10"/>
  <c r="S354" i="10" s="1"/>
  <c r="AB292" i="10"/>
  <c r="S292" i="10" s="1"/>
  <c r="AB266" i="10"/>
  <c r="S266" i="10" s="1"/>
  <c r="AB216" i="10"/>
  <c r="S216" i="10" s="1"/>
  <c r="AB275" i="10"/>
  <c r="S275" i="10" s="1"/>
  <c r="AB225" i="10"/>
  <c r="S225" i="10" s="1"/>
  <c r="AB172" i="10"/>
  <c r="S172" i="10" s="1"/>
  <c r="AB122" i="10"/>
  <c r="S122" i="10" s="1"/>
  <c r="AB76" i="10"/>
  <c r="S76" i="10" s="1"/>
  <c r="AB14" i="10"/>
  <c r="S14" i="10" s="1"/>
  <c r="AB69" i="10"/>
  <c r="S69" i="10" s="1"/>
  <c r="AB125" i="10"/>
  <c r="S125" i="10" s="1"/>
  <c r="AB337" i="10"/>
  <c r="S337" i="10" s="1"/>
  <c r="AB340" i="10"/>
  <c r="S340" i="10" s="1"/>
  <c r="AB290" i="10"/>
  <c r="S290" i="10" s="1"/>
  <c r="AB262" i="10"/>
  <c r="S262" i="10" s="1"/>
  <c r="AB212" i="10"/>
  <c r="S212" i="10" s="1"/>
  <c r="AB265" i="10"/>
  <c r="S265" i="10" s="1"/>
  <c r="AB211" i="10"/>
  <c r="S211" i="10" s="1"/>
  <c r="AB166" i="10"/>
  <c r="S166" i="10" s="1"/>
  <c r="AB120" i="10"/>
  <c r="S120" i="10" s="1"/>
  <c r="AB62" i="10"/>
  <c r="S62" i="10" s="1"/>
  <c r="AB22" i="10"/>
  <c r="S22" i="10" s="1"/>
  <c r="AB37" i="10"/>
  <c r="S37" i="10" s="1"/>
  <c r="AB103" i="10"/>
  <c r="S103" i="10" s="1"/>
  <c r="AB165" i="10"/>
  <c r="S165" i="10" s="1"/>
  <c r="AB321" i="10"/>
  <c r="S321" i="10" s="1"/>
  <c r="AB310" i="10"/>
  <c r="S310" i="10" s="1"/>
  <c r="AB284" i="10"/>
  <c r="S284" i="10" s="1"/>
  <c r="AB238" i="10"/>
  <c r="S238" i="10" s="1"/>
  <c r="AB281" i="10"/>
  <c r="S281" i="10" s="1"/>
  <c r="AB241" i="10"/>
  <c r="S241" i="10" s="1"/>
  <c r="AB195" i="10"/>
  <c r="S195" i="10" s="1"/>
  <c r="AB140" i="10"/>
  <c r="S140" i="10" s="1"/>
  <c r="AB90" i="10"/>
  <c r="S90" i="10" s="1"/>
  <c r="AB44" i="10"/>
  <c r="S44" i="10" s="1"/>
  <c r="AB85" i="10"/>
  <c r="S85" i="10" s="1"/>
  <c r="AB334" i="10"/>
  <c r="S334" i="10" s="1"/>
  <c r="AB254" i="10"/>
  <c r="S254" i="10" s="1"/>
  <c r="AB259" i="10"/>
  <c r="S259" i="10" s="1"/>
  <c r="AB162" i="10"/>
  <c r="S162" i="10" s="1"/>
  <c r="AB60" i="10"/>
  <c r="S60" i="10" s="1"/>
  <c r="AB332" i="10"/>
  <c r="S332" i="10" s="1"/>
  <c r="AB250" i="10"/>
  <c r="S250" i="10" s="1"/>
  <c r="AB247" i="10"/>
  <c r="S247" i="10" s="1"/>
  <c r="AB158" i="10"/>
  <c r="S158" i="10" s="1"/>
  <c r="AB56" i="10"/>
  <c r="S56" i="10" s="1"/>
  <c r="AB15" i="10"/>
  <c r="S15" i="10" s="1"/>
  <c r="AB133" i="10"/>
  <c r="S133" i="10" s="1"/>
  <c r="AB318" i="10"/>
  <c r="S318" i="10" s="1"/>
  <c r="AB246" i="10"/>
  <c r="S246" i="10" s="1"/>
  <c r="AB245" i="10"/>
  <c r="S245" i="10" s="1"/>
  <c r="AB144" i="10"/>
  <c r="S144" i="10" s="1"/>
  <c r="AB54" i="10"/>
  <c r="S54" i="10" s="1"/>
  <c r="AB81" i="10"/>
  <c r="S81" i="10" s="1"/>
  <c r="AB325" i="10"/>
  <c r="S325" i="10" s="1"/>
  <c r="AB286" i="10"/>
  <c r="S286" i="10" s="1"/>
  <c r="AB196" i="10"/>
  <c r="S196" i="10" s="1"/>
  <c r="AB197" i="10"/>
  <c r="S197" i="10" s="1"/>
  <c r="AB92" i="10"/>
  <c r="S92" i="10" s="1"/>
  <c r="AB39" i="10"/>
  <c r="S39" i="10" s="1"/>
  <c r="AB293" i="10"/>
  <c r="S293" i="10" s="1"/>
  <c r="AB199" i="10"/>
  <c r="S199" i="10" s="1"/>
  <c r="AB83" i="10"/>
  <c r="S83" i="10" s="1"/>
  <c r="AB282" i="10"/>
  <c r="S282" i="10" s="1"/>
  <c r="AB182" i="10"/>
  <c r="S182" i="10" s="1"/>
  <c r="AB147" i="10"/>
  <c r="S147" i="10" s="1"/>
  <c r="AB367" i="10"/>
  <c r="S367" i="10" s="1"/>
  <c r="AB234" i="10"/>
  <c r="S234" i="10" s="1"/>
  <c r="AB138" i="10"/>
  <c r="S138" i="10" s="1"/>
  <c r="AB7" i="10"/>
  <c r="AB31" i="10"/>
  <c r="S31" i="10" s="1"/>
  <c r="AB299" i="10"/>
  <c r="S299" i="10" s="1"/>
  <c r="AB207" i="10"/>
  <c r="S207" i="10" s="1"/>
  <c r="AB279" i="10"/>
  <c r="S279" i="10" s="1"/>
  <c r="AB231" i="10"/>
  <c r="S231" i="10" s="1"/>
  <c r="AB19" i="10"/>
  <c r="S19" i="10" s="1"/>
  <c r="AB335" i="10"/>
  <c r="S335" i="10" s="1"/>
  <c r="AB108" i="10"/>
  <c r="S108" i="10" s="1"/>
  <c r="AB210" i="10"/>
  <c r="S210" i="10" s="1"/>
  <c r="AB153" i="10"/>
  <c r="S153" i="10" s="1"/>
  <c r="AB360" i="10"/>
  <c r="S360" i="10" s="1"/>
  <c r="AB298" i="10"/>
  <c r="S298" i="10" s="1"/>
  <c r="AB204" i="10"/>
  <c r="S204" i="10" s="1"/>
  <c r="AB173" i="10"/>
  <c r="S173" i="10" s="1"/>
  <c r="AB104" i="10"/>
  <c r="S104" i="10" s="1"/>
  <c r="AB38" i="10"/>
  <c r="S38" i="10" s="1"/>
  <c r="R317" i="8"/>
  <c r="R317" i="6"/>
  <c r="R142" i="6"/>
  <c r="R142" i="8"/>
  <c r="R281" i="6"/>
  <c r="R281" i="8"/>
  <c r="R70" i="8"/>
  <c r="R70" i="6"/>
  <c r="R223" i="8"/>
  <c r="R223" i="6"/>
  <c r="R51" i="6"/>
  <c r="R51" i="8"/>
  <c r="R116" i="6"/>
  <c r="R116" i="8"/>
  <c r="R128" i="6"/>
  <c r="R128" i="8"/>
  <c r="R250" i="6"/>
  <c r="R250" i="8"/>
  <c r="R270" i="6"/>
  <c r="R270" i="8"/>
  <c r="R28" i="6"/>
  <c r="R28" i="8"/>
  <c r="F337" i="6"/>
  <c r="F339" i="5"/>
  <c r="F339" i="8" s="1"/>
  <c r="L328" i="1"/>
  <c r="F339" i="10"/>
  <c r="F254" i="5"/>
  <c r="F254" i="8" s="1"/>
  <c r="F254" i="10"/>
  <c r="L250" i="1"/>
  <c r="F254" i="6"/>
  <c r="F301" i="6"/>
  <c r="F302" i="10"/>
  <c r="F302" i="5"/>
  <c r="F302" i="8" s="1"/>
  <c r="F284" i="5"/>
  <c r="F284" i="8" s="1"/>
  <c r="F284" i="6"/>
  <c r="F284" i="10"/>
  <c r="L278" i="1"/>
  <c r="F290" i="6"/>
  <c r="F290" i="5"/>
  <c r="F290" i="8" s="1"/>
  <c r="F290" i="10"/>
  <c r="L135" i="1"/>
  <c r="F139" i="10"/>
  <c r="F139" i="6"/>
  <c r="F139" i="5"/>
  <c r="F139" i="8" s="1"/>
  <c r="F45" i="10"/>
  <c r="F45" i="5"/>
  <c r="F45" i="8" s="1"/>
  <c r="F45" i="6"/>
  <c r="L45" i="1"/>
  <c r="I371" i="4"/>
  <c r="G152" i="10"/>
  <c r="G152" i="5"/>
  <c r="G152" i="8" s="1"/>
  <c r="G152" i="6"/>
  <c r="O129" i="12"/>
  <c r="R199" i="6"/>
  <c r="R199" i="8"/>
  <c r="F27" i="7"/>
  <c r="F29" i="7" s="1"/>
  <c r="D27" i="7"/>
  <c r="O374" i="6"/>
  <c r="O371" i="6"/>
  <c r="O370" i="6"/>
  <c r="O369" i="6"/>
  <c r="O372" i="6"/>
  <c r="O373" i="6"/>
  <c r="R302" i="6"/>
  <c r="R302" i="8"/>
  <c r="R104" i="6"/>
  <c r="R104" i="8"/>
  <c r="R233" i="8"/>
  <c r="R233" i="6"/>
  <c r="R53" i="6"/>
  <c r="R53" i="8"/>
  <c r="Y374" i="5"/>
  <c r="Y372" i="5"/>
  <c r="Y373" i="5"/>
  <c r="Y371" i="5"/>
  <c r="Y369" i="5"/>
  <c r="Y370" i="5"/>
  <c r="R7" i="5"/>
  <c r="R262" i="8"/>
  <c r="R262" i="6"/>
  <c r="R108" i="6"/>
  <c r="R108" i="8"/>
  <c r="R151" i="8"/>
  <c r="R151" i="6"/>
  <c r="R159" i="6"/>
  <c r="R159" i="8"/>
  <c r="R138" i="8"/>
  <c r="R138" i="6"/>
  <c r="F305" i="10"/>
  <c r="L296" i="1"/>
  <c r="F304" i="6"/>
  <c r="F305" i="5"/>
  <c r="F305" i="8" s="1"/>
  <c r="F168" i="10"/>
  <c r="F168" i="6"/>
  <c r="F168" i="5"/>
  <c r="F168" i="8" s="1"/>
  <c r="L163" i="1"/>
  <c r="F204" i="6"/>
  <c r="F204" i="10"/>
  <c r="F204" i="5"/>
  <c r="F204" i="8" s="1"/>
  <c r="L199" i="1"/>
  <c r="F157" i="10"/>
  <c r="F157" i="6"/>
  <c r="L153" i="1"/>
  <c r="F157" i="5"/>
  <c r="F157" i="8" s="1"/>
  <c r="F337" i="10"/>
  <c r="F337" i="5"/>
  <c r="F337" i="8" s="1"/>
  <c r="F335" i="6"/>
  <c r="L326" i="1"/>
  <c r="F102" i="5"/>
  <c r="F102" i="8" s="1"/>
  <c r="F102" i="6"/>
  <c r="L100" i="1"/>
  <c r="F102" i="10"/>
  <c r="F313" i="10"/>
  <c r="L303" i="1"/>
  <c r="F311" i="6"/>
  <c r="F313" i="5"/>
  <c r="F313" i="8" s="1"/>
  <c r="L258" i="1"/>
  <c r="F264" i="10"/>
  <c r="F264" i="6"/>
  <c r="F264" i="5"/>
  <c r="F264" i="8" s="1"/>
  <c r="O373" i="8"/>
  <c r="R277" i="6"/>
  <c r="R277" i="8"/>
  <c r="R201" i="8"/>
  <c r="R201" i="6"/>
  <c r="R143" i="6"/>
  <c r="R143" i="8"/>
  <c r="F33" i="10"/>
  <c r="L33" i="1"/>
  <c r="F33" i="5"/>
  <c r="F33" i="8" s="1"/>
  <c r="F33" i="6"/>
  <c r="L116" i="1"/>
  <c r="F120" i="6"/>
  <c r="F120" i="5"/>
  <c r="F120" i="8" s="1"/>
  <c r="F120" i="10"/>
  <c r="F129" i="5"/>
  <c r="F129" i="8" s="1"/>
  <c r="F129" i="10"/>
  <c r="L124" i="1"/>
  <c r="F129" i="6"/>
  <c r="F60" i="6"/>
  <c r="F60" i="5"/>
  <c r="F60" i="8" s="1"/>
  <c r="F60" i="10"/>
  <c r="L60" i="1"/>
  <c r="R176" i="8"/>
  <c r="R176" i="6"/>
  <c r="F313" i="6"/>
  <c r="L305" i="1"/>
  <c r="F315" i="5"/>
  <c r="F315" i="8" s="1"/>
  <c r="F315" i="10"/>
  <c r="F329" i="10"/>
  <c r="L318" i="1"/>
  <c r="F329" i="5"/>
  <c r="F329" i="8" s="1"/>
  <c r="F327" i="6"/>
  <c r="F192" i="10"/>
  <c r="F192" i="5"/>
  <c r="F192" i="8" s="1"/>
  <c r="L187" i="1"/>
  <c r="F192" i="6"/>
  <c r="L143" i="1"/>
  <c r="F147" i="6"/>
  <c r="F147" i="5"/>
  <c r="F147" i="8" s="1"/>
  <c r="F147" i="10"/>
  <c r="G144" i="10"/>
  <c r="G144" i="5"/>
  <c r="G144" i="8" s="1"/>
  <c r="G144" i="6"/>
  <c r="O179" i="12"/>
  <c r="K349" i="1"/>
  <c r="G79" i="10"/>
  <c r="G79" i="6"/>
  <c r="G79" i="5"/>
  <c r="G79" i="8" s="1"/>
  <c r="R292" i="6"/>
  <c r="R292" i="8"/>
  <c r="R17" i="8"/>
  <c r="R17" i="6"/>
  <c r="R89" i="6"/>
  <c r="R89" i="8"/>
  <c r="R348" i="6"/>
  <c r="R348" i="8"/>
  <c r="R243" i="6"/>
  <c r="R243" i="8"/>
  <c r="R67" i="6"/>
  <c r="R67" i="8"/>
  <c r="R347" i="8"/>
  <c r="R347" i="6"/>
  <c r="L262" i="1"/>
  <c r="F268" i="10"/>
  <c r="F268" i="5"/>
  <c r="F268" i="8" s="1"/>
  <c r="F268" i="6"/>
  <c r="L159" i="1"/>
  <c r="F163" i="10"/>
  <c r="F163" i="6"/>
  <c r="F163" i="5"/>
  <c r="F163" i="8" s="1"/>
  <c r="F46" i="10"/>
  <c r="F46" i="5"/>
  <c r="F46" i="8" s="1"/>
  <c r="F46" i="6"/>
  <c r="L46" i="1"/>
  <c r="F22" i="10"/>
  <c r="F22" i="5"/>
  <c r="F22" i="8" s="1"/>
  <c r="L23" i="1"/>
  <c r="F22" i="6"/>
  <c r="F240" i="10"/>
  <c r="L236" i="1"/>
  <c r="F240" i="6"/>
  <c r="F240" i="5"/>
  <c r="F240" i="8" s="1"/>
  <c r="F58" i="10"/>
  <c r="L58" i="1"/>
  <c r="F58" i="5"/>
  <c r="F58" i="8" s="1"/>
  <c r="F58" i="6"/>
  <c r="O222" i="12"/>
  <c r="R14" i="6"/>
  <c r="R14" i="8"/>
  <c r="K345" i="1"/>
  <c r="U374" i="4"/>
  <c r="U370" i="4"/>
  <c r="U369" i="4"/>
  <c r="U372" i="4"/>
  <c r="U371" i="4"/>
  <c r="E19" i="7"/>
  <c r="E20" i="7" s="1"/>
  <c r="D33" i="7"/>
  <c r="C18" i="7"/>
  <c r="E17" i="7"/>
  <c r="D25" i="7"/>
  <c r="E27" i="7"/>
  <c r="E29" i="7" s="1"/>
  <c r="E373" i="6"/>
  <c r="R202" i="6"/>
  <c r="R202" i="8"/>
  <c r="R343" i="8"/>
  <c r="R343" i="6"/>
  <c r="R136" i="8"/>
  <c r="R136" i="6"/>
  <c r="R332" i="6"/>
  <c r="R332" i="8"/>
  <c r="R222" i="6"/>
  <c r="R222" i="8"/>
  <c r="R291" i="8"/>
  <c r="R291" i="6"/>
  <c r="R52" i="6"/>
  <c r="R52" i="8"/>
  <c r="R43" i="6"/>
  <c r="R43" i="8"/>
  <c r="R100" i="6"/>
  <c r="R100" i="8"/>
  <c r="R44" i="8"/>
  <c r="R44" i="6"/>
  <c r="O369" i="8"/>
  <c r="L175" i="1"/>
  <c r="F180" i="5"/>
  <c r="F180" i="8" s="1"/>
  <c r="F180" i="10"/>
  <c r="F180" i="6"/>
  <c r="F292" i="10"/>
  <c r="F292" i="5"/>
  <c r="F292" i="8" s="1"/>
  <c r="L285" i="1"/>
  <c r="F292" i="6"/>
  <c r="F56" i="10"/>
  <c r="F56" i="6"/>
  <c r="F56" i="5"/>
  <c r="F56" i="8" s="1"/>
  <c r="L56" i="1"/>
  <c r="F251" i="10"/>
  <c r="F251" i="6"/>
  <c r="L247" i="1"/>
  <c r="F251" i="5"/>
  <c r="F251" i="8" s="1"/>
  <c r="F235" i="10"/>
  <c r="F235" i="5"/>
  <c r="F235" i="8" s="1"/>
  <c r="L231" i="1"/>
  <c r="F235" i="6"/>
  <c r="F63" i="6"/>
  <c r="L63" i="1"/>
  <c r="F63" i="5"/>
  <c r="F63" i="8" s="1"/>
  <c r="F63" i="10"/>
  <c r="L257" i="1"/>
  <c r="F262" i="10"/>
  <c r="F262" i="6"/>
  <c r="F262" i="5"/>
  <c r="F262" i="8" s="1"/>
  <c r="L223" i="1"/>
  <c r="F228" i="5"/>
  <c r="F228" i="8" s="1"/>
  <c r="F228" i="10"/>
  <c r="F228" i="6"/>
  <c r="O60" i="12"/>
  <c r="R228" i="8"/>
  <c r="R228" i="6"/>
  <c r="G130" i="5"/>
  <c r="G130" i="8" s="1"/>
  <c r="O125" i="12"/>
  <c r="G130" i="10"/>
  <c r="G130" i="6"/>
  <c r="K348" i="1"/>
  <c r="I374" i="4"/>
  <c r="G282" i="5"/>
  <c r="G282" i="8" s="1"/>
  <c r="G282" i="6"/>
  <c r="G282" i="10"/>
  <c r="R340" i="6"/>
  <c r="R340" i="8"/>
  <c r="Y369" i="10"/>
  <c r="Y373" i="10"/>
  <c r="Y370" i="10"/>
  <c r="Y371" i="10"/>
  <c r="Y374" i="10"/>
  <c r="Y372" i="10"/>
  <c r="R7" i="10"/>
  <c r="R86" i="6"/>
  <c r="R86" i="8"/>
  <c r="R33" i="8"/>
  <c r="R33" i="6"/>
  <c r="R323" i="8"/>
  <c r="R323" i="6"/>
  <c r="R198" i="8"/>
  <c r="R198" i="6"/>
  <c r="R206" i="6"/>
  <c r="R206" i="8"/>
  <c r="R300" i="8"/>
  <c r="R300" i="6"/>
  <c r="F206" i="5"/>
  <c r="F206" i="8" s="1"/>
  <c r="F206" i="10"/>
  <c r="L201" i="1"/>
  <c r="F206" i="6"/>
  <c r="L309" i="1"/>
  <c r="F320" i="10"/>
  <c r="F320" i="5"/>
  <c r="F320" i="8" s="1"/>
  <c r="F318" i="6"/>
  <c r="F109" i="6"/>
  <c r="F109" i="10"/>
  <c r="F109" i="5"/>
  <c r="F109" i="8" s="1"/>
  <c r="L105" i="1"/>
  <c r="R32" i="8"/>
  <c r="R32" i="6"/>
  <c r="G18" i="6"/>
  <c r="G18" i="10"/>
  <c r="G18" i="5"/>
  <c r="G18" i="8" s="1"/>
  <c r="O13" i="12"/>
  <c r="O196" i="12"/>
  <c r="R207" i="8"/>
  <c r="R207" i="6"/>
  <c r="R229" i="8"/>
  <c r="R229" i="6"/>
  <c r="R156" i="6"/>
  <c r="R156" i="8"/>
  <c r="AB165" i="5"/>
  <c r="S165" i="5" s="1"/>
  <c r="AB219" i="5"/>
  <c r="S219" i="5" s="1"/>
  <c r="AB216" i="5"/>
  <c r="S216" i="5" s="1"/>
  <c r="AB115" i="5"/>
  <c r="S115" i="5" s="1"/>
  <c r="AB284" i="5"/>
  <c r="S284" i="5" s="1"/>
  <c r="AB283" i="5"/>
  <c r="S283" i="5" s="1"/>
  <c r="AB321" i="5"/>
  <c r="S321" i="5" s="1"/>
  <c r="AB94" i="5"/>
  <c r="S94" i="5" s="1"/>
  <c r="AB312" i="5"/>
  <c r="S312" i="5" s="1"/>
  <c r="AB323" i="5"/>
  <c r="S323" i="5" s="1"/>
  <c r="AB29" i="5"/>
  <c r="S29" i="5" s="1"/>
  <c r="AB64" i="5"/>
  <c r="S64" i="5" s="1"/>
  <c r="AB352" i="5"/>
  <c r="S352" i="5" s="1"/>
  <c r="AB15" i="5"/>
  <c r="S15" i="5" s="1"/>
  <c r="AB259" i="5"/>
  <c r="S259" i="5" s="1"/>
  <c r="AB220" i="5"/>
  <c r="S220" i="5" s="1"/>
  <c r="AB330" i="5"/>
  <c r="S330" i="5" s="1"/>
  <c r="AB309" i="5"/>
  <c r="S309" i="5" s="1"/>
  <c r="AB141" i="5"/>
  <c r="S141" i="5" s="1"/>
  <c r="AB190" i="5"/>
  <c r="S190" i="5" s="1"/>
  <c r="AB10" i="5"/>
  <c r="S10" i="5" s="1"/>
  <c r="AB179" i="5"/>
  <c r="S179" i="5" s="1"/>
  <c r="AB23" i="5"/>
  <c r="S23" i="5" s="1"/>
  <c r="AB172" i="5"/>
  <c r="S172" i="5" s="1"/>
  <c r="AB303" i="5"/>
  <c r="S303" i="5" s="1"/>
  <c r="AB37" i="5"/>
  <c r="S37" i="5" s="1"/>
  <c r="AB228" i="5"/>
  <c r="S228" i="5" s="1"/>
  <c r="AB349" i="5"/>
  <c r="S349" i="5" s="1"/>
  <c r="AB182" i="5"/>
  <c r="S182" i="5" s="1"/>
  <c r="AB339" i="5"/>
  <c r="S339" i="5" s="1"/>
  <c r="AB225" i="5"/>
  <c r="S225" i="5" s="1"/>
  <c r="AB161" i="5"/>
  <c r="S161" i="5" s="1"/>
  <c r="AB326" i="5"/>
  <c r="S326" i="5" s="1"/>
  <c r="AB218" i="5"/>
  <c r="S218" i="5" s="1"/>
  <c r="AB130" i="5"/>
  <c r="S130" i="5" s="1"/>
  <c r="AB46" i="5"/>
  <c r="S46" i="5" s="1"/>
  <c r="AB285" i="5"/>
  <c r="S285" i="5" s="1"/>
  <c r="AB207" i="5"/>
  <c r="S207" i="5" s="1"/>
  <c r="AB127" i="5"/>
  <c r="S127" i="5" s="1"/>
  <c r="AB51" i="5"/>
  <c r="S51" i="5" s="1"/>
  <c r="AB328" i="5"/>
  <c r="S328" i="5" s="1"/>
  <c r="AB200" i="5"/>
  <c r="S200" i="5" s="1"/>
  <c r="AB56" i="5"/>
  <c r="S56" i="5" s="1"/>
  <c r="AB299" i="5"/>
  <c r="S299" i="5" s="1"/>
  <c r="AB97" i="5"/>
  <c r="S97" i="5" s="1"/>
  <c r="AB33" i="5"/>
  <c r="S33" i="5" s="1"/>
  <c r="AB288" i="5"/>
  <c r="S288" i="5" s="1"/>
  <c r="AB160" i="5"/>
  <c r="S160" i="5" s="1"/>
  <c r="AB40" i="5"/>
  <c r="S40" i="5" s="1"/>
  <c r="AB263" i="5"/>
  <c r="S263" i="5" s="1"/>
  <c r="AB360" i="5"/>
  <c r="S360" i="5" s="1"/>
  <c r="S360" i="8" s="1"/>
  <c r="AB222" i="5"/>
  <c r="S222" i="5" s="1"/>
  <c r="AB93" i="5"/>
  <c r="S93" i="5" s="1"/>
  <c r="AB156" i="5"/>
  <c r="S156" i="5" s="1"/>
  <c r="AB298" i="5"/>
  <c r="S298" i="5" s="1"/>
  <c r="AB269" i="5"/>
  <c r="S269" i="5" s="1"/>
  <c r="AB125" i="5"/>
  <c r="S125" i="5" s="1"/>
  <c r="AB170" i="5"/>
  <c r="S170" i="5" s="1"/>
  <c r="AB343" i="5"/>
  <c r="S343" i="5" s="1"/>
  <c r="AB163" i="5"/>
  <c r="S163" i="5" s="1"/>
  <c r="AB366" i="5"/>
  <c r="S366" i="5" s="1"/>
  <c r="S366" i="8" s="1"/>
  <c r="AB140" i="5"/>
  <c r="S140" i="5" s="1"/>
  <c r="AB271" i="5"/>
  <c r="S271" i="5" s="1"/>
  <c r="AB196" i="5"/>
  <c r="S196" i="5" s="1"/>
  <c r="AB307" i="5"/>
  <c r="S307" i="5" s="1"/>
  <c r="AB356" i="5"/>
  <c r="S356" i="5" s="1"/>
  <c r="AB150" i="5"/>
  <c r="S150" i="5" s="1"/>
  <c r="AB325" i="5"/>
  <c r="S325" i="5" s="1"/>
  <c r="AB217" i="5"/>
  <c r="S217" i="5" s="1"/>
  <c r="AB153" i="5"/>
  <c r="S153" i="5" s="1"/>
  <c r="AB294" i="5"/>
  <c r="S294" i="5" s="1"/>
  <c r="AB206" i="5"/>
  <c r="S206" i="5" s="1"/>
  <c r="AB122" i="5"/>
  <c r="S122" i="5" s="1"/>
  <c r="AB34" i="5"/>
  <c r="S34" i="5" s="1"/>
  <c r="AB273" i="5"/>
  <c r="S273" i="5" s="1"/>
  <c r="AB199" i="5"/>
  <c r="S199" i="5" s="1"/>
  <c r="AB111" i="5"/>
  <c r="S111" i="5" s="1"/>
  <c r="AB43" i="5"/>
  <c r="S43" i="5" s="1"/>
  <c r="AB308" i="5"/>
  <c r="S308" i="5" s="1"/>
  <c r="AB180" i="5"/>
  <c r="S180" i="5" s="1"/>
  <c r="AB44" i="5"/>
  <c r="S44" i="5" s="1"/>
  <c r="AB287" i="5"/>
  <c r="S287" i="5" s="1"/>
  <c r="AB89" i="5"/>
  <c r="S89" i="5" s="1"/>
  <c r="AB25" i="5"/>
  <c r="S25" i="5" s="1"/>
  <c r="AB272" i="5"/>
  <c r="S272" i="5" s="1"/>
  <c r="AB144" i="5"/>
  <c r="S144" i="5" s="1"/>
  <c r="AB32" i="5"/>
  <c r="S32" i="5" s="1"/>
  <c r="AB247" i="5"/>
  <c r="S247" i="5" s="1"/>
  <c r="AB198" i="5"/>
  <c r="S198" i="5" s="1"/>
  <c r="AB138" i="5"/>
  <c r="S138" i="5" s="1"/>
  <c r="AB248" i="5"/>
  <c r="S248" i="5" s="1"/>
  <c r="AB77" i="5"/>
  <c r="S77" i="5" s="1"/>
  <c r="AB124" i="5"/>
  <c r="S124" i="5" s="1"/>
  <c r="AB230" i="5"/>
  <c r="S230" i="5" s="1"/>
  <c r="AB237" i="5"/>
  <c r="S237" i="5" s="1"/>
  <c r="AB109" i="5"/>
  <c r="S109" i="5" s="1"/>
  <c r="AB146" i="5"/>
  <c r="S146" i="5" s="1"/>
  <c r="AB297" i="5"/>
  <c r="S297" i="5" s="1"/>
  <c r="AB135" i="5"/>
  <c r="S135" i="5" s="1"/>
  <c r="AB104" i="5"/>
  <c r="S104" i="5" s="1"/>
  <c r="AB239" i="5"/>
  <c r="S239" i="5" s="1"/>
  <c r="AB164" i="5"/>
  <c r="S164" i="5" s="1"/>
  <c r="AB275" i="5"/>
  <c r="S275" i="5" s="1"/>
  <c r="AB334" i="5"/>
  <c r="S334" i="5" s="1"/>
  <c r="AB118" i="5"/>
  <c r="S118" i="5" s="1"/>
  <c r="AB313" i="5"/>
  <c r="S313" i="5" s="1"/>
  <c r="AB209" i="5"/>
  <c r="S209" i="5" s="1"/>
  <c r="AB145" i="5"/>
  <c r="S145" i="5" s="1"/>
  <c r="AB282" i="5"/>
  <c r="S282" i="5" s="1"/>
  <c r="AB194" i="5"/>
  <c r="S194" i="5" s="1"/>
  <c r="AB110" i="5"/>
  <c r="S110" i="5" s="1"/>
  <c r="AB26" i="5"/>
  <c r="S26" i="5" s="1"/>
  <c r="AB191" i="5"/>
  <c r="S191" i="5" s="1"/>
  <c r="AB99" i="5"/>
  <c r="S99" i="5" s="1"/>
  <c r="AB35" i="5"/>
  <c r="S35" i="5" s="1"/>
  <c r="AB296" i="5"/>
  <c r="S296" i="5" s="1"/>
  <c r="AB168" i="5"/>
  <c r="S168" i="5" s="1"/>
  <c r="AB24" i="5"/>
  <c r="S24" i="5" s="1"/>
  <c r="AB267" i="5"/>
  <c r="S267" i="5" s="1"/>
  <c r="AB81" i="5"/>
  <c r="S81" i="5" s="1"/>
  <c r="AB17" i="5"/>
  <c r="S17" i="5" s="1"/>
  <c r="AB256" i="5"/>
  <c r="S256" i="5" s="1"/>
  <c r="AB128" i="5"/>
  <c r="S128" i="5" s="1"/>
  <c r="AB12" i="5"/>
  <c r="S12" i="5" s="1"/>
  <c r="AB7" i="5"/>
  <c r="AB197" i="5"/>
  <c r="S197" i="5" s="1"/>
  <c r="AB119" i="5"/>
  <c r="S119" i="5" s="1"/>
  <c r="AB345" i="5"/>
  <c r="S345" i="5" s="1"/>
  <c r="AB342" i="5"/>
  <c r="S342" i="5" s="1"/>
  <c r="AB344" i="5"/>
  <c r="S344" i="5" s="1"/>
  <c r="AB367" i="5"/>
  <c r="S367" i="5" s="1"/>
  <c r="S367" i="8" s="1"/>
  <c r="AB173" i="5"/>
  <c r="S173" i="5" s="1"/>
  <c r="AB234" i="5"/>
  <c r="S234" i="5" s="1"/>
  <c r="AB62" i="5"/>
  <c r="S62" i="5" s="1"/>
  <c r="AB211" i="5"/>
  <c r="S211" i="5" s="1"/>
  <c r="AB55" i="5"/>
  <c r="S55" i="5" s="1"/>
  <c r="AB236" i="5"/>
  <c r="S236" i="5" s="1"/>
  <c r="AB69" i="5"/>
  <c r="S69" i="5" s="1"/>
  <c r="AB292" i="5"/>
  <c r="S292" i="5" s="1"/>
  <c r="AB52" i="5"/>
  <c r="S52" i="5" s="1"/>
  <c r="AB306" i="5"/>
  <c r="S306" i="5" s="1"/>
  <c r="AB242" i="5"/>
  <c r="S242" i="5" s="1"/>
  <c r="AB14" i="5"/>
  <c r="S14" i="5" s="1"/>
  <c r="AB241" i="5"/>
  <c r="S241" i="5" s="1"/>
  <c r="AB177" i="5"/>
  <c r="S177" i="5" s="1"/>
  <c r="AB113" i="5"/>
  <c r="S113" i="5" s="1"/>
  <c r="AB238" i="5"/>
  <c r="S238" i="5" s="1"/>
  <c r="AB154" i="5"/>
  <c r="S154" i="5" s="1"/>
  <c r="AB66" i="5"/>
  <c r="S66" i="5" s="1"/>
  <c r="AB317" i="5"/>
  <c r="S317" i="5" s="1"/>
  <c r="AB223" i="5"/>
  <c r="S223" i="5" s="1"/>
  <c r="AB159" i="5"/>
  <c r="S159" i="5" s="1"/>
  <c r="AB67" i="5"/>
  <c r="S67" i="5" s="1"/>
  <c r="AB362" i="5"/>
  <c r="S362" i="5" s="1"/>
  <c r="S362" i="8" s="1"/>
  <c r="AB232" i="5"/>
  <c r="S232" i="5" s="1"/>
  <c r="AB92" i="5"/>
  <c r="S92" i="5" s="1"/>
  <c r="AB331" i="5"/>
  <c r="S331" i="5" s="1"/>
  <c r="AB123" i="5"/>
  <c r="S123" i="5" s="1"/>
  <c r="AB49" i="5"/>
  <c r="S49" i="5" s="1"/>
  <c r="AB320" i="5"/>
  <c r="S320" i="5" s="1"/>
  <c r="AB192" i="5"/>
  <c r="S192" i="5" s="1"/>
  <c r="AB68" i="5"/>
  <c r="S68" i="5" s="1"/>
  <c r="AB295" i="5"/>
  <c r="S295" i="5" s="1"/>
  <c r="AB50" i="5"/>
  <c r="S50" i="5" s="1"/>
  <c r="AB61" i="5"/>
  <c r="S61" i="5" s="1"/>
  <c r="AB166" i="5"/>
  <c r="S166" i="5" s="1"/>
  <c r="AB310" i="5"/>
  <c r="S310" i="5" s="1"/>
  <c r="AB281" i="5"/>
  <c r="S281" i="5" s="1"/>
  <c r="AB332" i="5"/>
  <c r="S332" i="5" s="1"/>
  <c r="AB131" i="5"/>
  <c r="S131" i="5" s="1"/>
  <c r="AB132" i="5"/>
  <c r="S132" i="5" s="1"/>
  <c r="AB318" i="5"/>
  <c r="S318" i="5" s="1"/>
  <c r="AB305" i="5"/>
  <c r="S305" i="5" s="1"/>
  <c r="AB137" i="5"/>
  <c r="S137" i="5" s="1"/>
  <c r="AB186" i="5"/>
  <c r="S186" i="5" s="1"/>
  <c r="AB359" i="5"/>
  <c r="S359" i="5" s="1"/>
  <c r="AB183" i="5"/>
  <c r="S183" i="5" s="1"/>
  <c r="AB27" i="5"/>
  <c r="S27" i="5" s="1"/>
  <c r="AB148" i="5"/>
  <c r="S148" i="5" s="1"/>
  <c r="AB255" i="5"/>
  <c r="S255" i="5" s="1"/>
  <c r="AB9" i="5"/>
  <c r="S9" i="5" s="1"/>
  <c r="AB112" i="5"/>
  <c r="S112" i="5" s="1"/>
  <c r="AB333" i="5"/>
  <c r="S333" i="5" s="1"/>
  <c r="AB45" i="5"/>
  <c r="S45" i="5" s="1"/>
  <c r="AB102" i="5"/>
  <c r="S102" i="5" s="1"/>
  <c r="AB278" i="5"/>
  <c r="S278" i="5" s="1"/>
  <c r="AB253" i="5"/>
  <c r="S253" i="5" s="1"/>
  <c r="AB300" i="5"/>
  <c r="S300" i="5" s="1"/>
  <c r="AB101" i="5"/>
  <c r="S101" i="5" s="1"/>
  <c r="AB108" i="5"/>
  <c r="S108" i="5" s="1"/>
  <c r="AB302" i="5"/>
  <c r="S302" i="5" s="1"/>
  <c r="AB277" i="5"/>
  <c r="S277" i="5" s="1"/>
  <c r="AB129" i="5"/>
  <c r="S129" i="5" s="1"/>
  <c r="AB174" i="5"/>
  <c r="S174" i="5" s="1"/>
  <c r="AB347" i="5"/>
  <c r="S347" i="5" s="1"/>
  <c r="AB175" i="5"/>
  <c r="S175" i="5" s="1"/>
  <c r="AB19" i="5"/>
  <c r="S19" i="5" s="1"/>
  <c r="AB136" i="5"/>
  <c r="S136" i="5" s="1"/>
  <c r="AB155" i="5"/>
  <c r="S155" i="5" s="1"/>
  <c r="AB346" i="5"/>
  <c r="S346" i="5" s="1"/>
  <c r="AB100" i="5"/>
  <c r="S100" i="5" s="1"/>
  <c r="AB171" i="5"/>
  <c r="S171" i="5" s="1"/>
  <c r="AB13" i="5"/>
  <c r="S13" i="5" s="1"/>
  <c r="AB38" i="5"/>
  <c r="S38" i="5" s="1"/>
  <c r="AB254" i="5"/>
  <c r="S254" i="5" s="1"/>
  <c r="AB227" i="5"/>
  <c r="S227" i="5" s="1"/>
  <c r="AB268" i="5"/>
  <c r="S268" i="5" s="1"/>
  <c r="AB85" i="5"/>
  <c r="S85" i="5" s="1"/>
  <c r="AB76" i="5"/>
  <c r="S76" i="5" s="1"/>
  <c r="AB274" i="5"/>
  <c r="S274" i="5" s="1"/>
  <c r="AB265" i="5"/>
  <c r="S265" i="5" s="1"/>
  <c r="AB121" i="5"/>
  <c r="S121" i="5" s="1"/>
  <c r="AB162" i="5"/>
  <c r="S162" i="5" s="1"/>
  <c r="AB337" i="5"/>
  <c r="S337" i="5" s="1"/>
  <c r="AB167" i="5"/>
  <c r="S167" i="5" s="1"/>
  <c r="AB11" i="5"/>
  <c r="S11" i="5" s="1"/>
  <c r="AB116" i="5"/>
  <c r="S116" i="5" s="1"/>
  <c r="AB139" i="5"/>
  <c r="S139" i="5" s="1"/>
  <c r="AB336" i="5"/>
  <c r="S336" i="5" s="1"/>
  <c r="AB80" i="5"/>
  <c r="S80" i="5" s="1"/>
  <c r="AB229" i="5"/>
  <c r="S229" i="5" s="1"/>
  <c r="AB20" i="5"/>
  <c r="S20" i="5" s="1"/>
  <c r="AB251" i="5"/>
  <c r="S251" i="5" s="1"/>
  <c r="T5" i="5"/>
  <c r="AB189" i="5"/>
  <c r="S189" i="5" s="1"/>
  <c r="AB82" i="5"/>
  <c r="S82" i="5" s="1"/>
  <c r="AB71" i="5"/>
  <c r="S71" i="5" s="1"/>
  <c r="AB365" i="5"/>
  <c r="S365" i="5" s="1"/>
  <c r="S365" i="8" s="1"/>
  <c r="AB324" i="5"/>
  <c r="S324" i="5" s="1"/>
  <c r="AB338" i="5"/>
  <c r="S338" i="5" s="1"/>
  <c r="AB22" i="5"/>
  <c r="S22" i="5" s="1"/>
  <c r="AB185" i="5"/>
  <c r="S185" i="5" s="1"/>
  <c r="AB250" i="5"/>
  <c r="S250" i="5" s="1"/>
  <c r="AB78" i="5"/>
  <c r="S78" i="5" s="1"/>
  <c r="AB231" i="5"/>
  <c r="S231" i="5" s="1"/>
  <c r="AB75" i="5"/>
  <c r="S75" i="5" s="1"/>
  <c r="AB244" i="5"/>
  <c r="S244" i="5" s="1"/>
  <c r="AB341" i="5"/>
  <c r="S341" i="5" s="1"/>
  <c r="AB57" i="5"/>
  <c r="S57" i="5" s="1"/>
  <c r="AB208" i="5"/>
  <c r="S208" i="5" s="1"/>
  <c r="AB311" i="5"/>
  <c r="S311" i="5" s="1"/>
  <c r="AB291" i="5"/>
  <c r="S291" i="5" s="1"/>
  <c r="AB210" i="5"/>
  <c r="S210" i="5" s="1"/>
  <c r="AB204" i="5"/>
  <c r="S204" i="5" s="1"/>
  <c r="AB16" i="5"/>
  <c r="S16" i="5" s="1"/>
  <c r="AB233" i="5"/>
  <c r="S233" i="5" s="1"/>
  <c r="AB142" i="5"/>
  <c r="S142" i="5" s="1"/>
  <c r="AB143" i="5"/>
  <c r="S143" i="5" s="1"/>
  <c r="AB84" i="5"/>
  <c r="S84" i="5" s="1"/>
  <c r="AB304" i="5"/>
  <c r="S304" i="5" s="1"/>
  <c r="AB252" i="5"/>
  <c r="S252" i="5" s="1"/>
  <c r="AB126" i="5"/>
  <c r="S126" i="5" s="1"/>
  <c r="AB72" i="5"/>
  <c r="S72" i="5" s="1"/>
  <c r="AB243" i="5"/>
  <c r="S243" i="5" s="1"/>
  <c r="AB364" i="5"/>
  <c r="S364" i="5" s="1"/>
  <c r="S364" i="8" s="1"/>
  <c r="AB201" i="5"/>
  <c r="S201" i="5" s="1"/>
  <c r="AB98" i="5"/>
  <c r="S98" i="5" s="1"/>
  <c r="AB91" i="5"/>
  <c r="S91" i="5" s="1"/>
  <c r="AB8" i="5"/>
  <c r="S8" i="5" s="1"/>
  <c r="AB240" i="5"/>
  <c r="S240" i="5" s="1"/>
  <c r="AB36" i="5"/>
  <c r="S36" i="5" s="1"/>
  <c r="AB195" i="5"/>
  <c r="S195" i="5" s="1"/>
  <c r="AB358" i="5"/>
  <c r="S358" i="5" s="1"/>
  <c r="S358" i="8" s="1"/>
  <c r="AB169" i="5"/>
  <c r="S169" i="5" s="1"/>
  <c r="AB257" i="5"/>
  <c r="S257" i="5" s="1"/>
  <c r="AB212" i="5"/>
  <c r="S212" i="5" s="1"/>
  <c r="AB176" i="5"/>
  <c r="S176" i="5" s="1"/>
  <c r="AB315" i="5"/>
  <c r="S315" i="5" s="1"/>
  <c r="AB290" i="5"/>
  <c r="S290" i="5" s="1"/>
  <c r="AB103" i="5"/>
  <c r="S103" i="5" s="1"/>
  <c r="AB260" i="5"/>
  <c r="S260" i="5" s="1"/>
  <c r="AB348" i="5"/>
  <c r="S348" i="5" s="1"/>
  <c r="AB105" i="5"/>
  <c r="S105" i="5" s="1"/>
  <c r="AB245" i="5"/>
  <c r="S245" i="5" s="1"/>
  <c r="AB361" i="5"/>
  <c r="S361" i="5" s="1"/>
  <c r="S361" i="8" s="1"/>
  <c r="AB60" i="5"/>
  <c r="S60" i="5" s="1"/>
  <c r="AB258" i="5"/>
  <c r="S258" i="5" s="1"/>
  <c r="AB178" i="5"/>
  <c r="S178" i="5" s="1"/>
  <c r="AB63" i="5"/>
  <c r="S63" i="5" s="1"/>
  <c r="AB96" i="5"/>
  <c r="S96" i="5" s="1"/>
  <c r="AB286" i="5"/>
  <c r="S286" i="5" s="1"/>
  <c r="AB266" i="5"/>
  <c r="S266" i="5" s="1"/>
  <c r="AB70" i="5"/>
  <c r="S70" i="5" s="1"/>
  <c r="AB329" i="5"/>
  <c r="S329" i="5" s="1"/>
  <c r="AB87" i="5"/>
  <c r="S87" i="5" s="1"/>
  <c r="AB270" i="5"/>
  <c r="S270" i="5" s="1"/>
  <c r="AB215" i="5"/>
  <c r="S215" i="5" s="1"/>
  <c r="AB319" i="5"/>
  <c r="S319" i="5" s="1"/>
  <c r="AB353" i="5"/>
  <c r="S353" i="5" s="1"/>
  <c r="AB79" i="5"/>
  <c r="S79" i="5" s="1"/>
  <c r="AB157" i="5"/>
  <c r="S157" i="5" s="1"/>
  <c r="AB335" i="5"/>
  <c r="S335" i="5" s="1"/>
  <c r="AB54" i="5"/>
  <c r="S54" i="5" s="1"/>
  <c r="AB90" i="5"/>
  <c r="S90" i="5" s="1"/>
  <c r="AB350" i="5"/>
  <c r="S350" i="5" s="1"/>
  <c r="AB65" i="5"/>
  <c r="S65" i="5" s="1"/>
  <c r="AB48" i="5"/>
  <c r="S48" i="5" s="1"/>
  <c r="AB221" i="5"/>
  <c r="S221" i="5" s="1"/>
  <c r="AB86" i="5"/>
  <c r="S86" i="5" s="1"/>
  <c r="AB59" i="5"/>
  <c r="S59" i="5" s="1"/>
  <c r="AB279" i="5"/>
  <c r="S279" i="5" s="1"/>
  <c r="AB213" i="5"/>
  <c r="S213" i="5" s="1"/>
  <c r="AB289" i="5"/>
  <c r="S289" i="5" s="1"/>
  <c r="AB147" i="5"/>
  <c r="S147" i="5" s="1"/>
  <c r="AB249" i="5"/>
  <c r="S249" i="5" s="1"/>
  <c r="AB205" i="5"/>
  <c r="S205" i="5" s="1"/>
  <c r="AB363" i="5"/>
  <c r="S363" i="5" s="1"/>
  <c r="S363" i="8" s="1"/>
  <c r="AB276" i="5"/>
  <c r="S276" i="5" s="1"/>
  <c r="AB106" i="5"/>
  <c r="S106" i="5" s="1"/>
  <c r="AB193" i="5"/>
  <c r="S193" i="5" s="1"/>
  <c r="AB264" i="5"/>
  <c r="S264" i="5" s="1"/>
  <c r="AB117" i="5"/>
  <c r="S117" i="5" s="1"/>
  <c r="AB53" i="5"/>
  <c r="S53" i="5" s="1"/>
  <c r="AB293" i="5"/>
  <c r="S293" i="5" s="1"/>
  <c r="AB224" i="5"/>
  <c r="S224" i="5" s="1"/>
  <c r="AB134" i="5"/>
  <c r="S134" i="5" s="1"/>
  <c r="AB74" i="5"/>
  <c r="S74" i="5" s="1"/>
  <c r="AB184" i="5"/>
  <c r="S184" i="5" s="1"/>
  <c r="AB351" i="5"/>
  <c r="S351" i="5" s="1"/>
  <c r="AB95" i="5"/>
  <c r="S95" i="5" s="1"/>
  <c r="AB261" i="5"/>
  <c r="S261" i="5" s="1"/>
  <c r="AB28" i="5"/>
  <c r="S28" i="5" s="1"/>
  <c r="AB41" i="5"/>
  <c r="S41" i="5" s="1"/>
  <c r="AB21" i="5"/>
  <c r="S21" i="5" s="1"/>
  <c r="AB214" i="5"/>
  <c r="S214" i="5" s="1"/>
  <c r="AB327" i="5"/>
  <c r="S327" i="5" s="1"/>
  <c r="AB262" i="5"/>
  <c r="S262" i="5" s="1"/>
  <c r="AB39" i="5"/>
  <c r="S39" i="5" s="1"/>
  <c r="AB73" i="5"/>
  <c r="S73" i="5" s="1"/>
  <c r="AB83" i="5"/>
  <c r="S83" i="5" s="1"/>
  <c r="AB340" i="5"/>
  <c r="S340" i="5" s="1"/>
  <c r="AB235" i="5"/>
  <c r="S235" i="5" s="1"/>
  <c r="AB357" i="5"/>
  <c r="S357" i="5" s="1"/>
  <c r="AB355" i="5"/>
  <c r="S355" i="5" s="1"/>
  <c r="AB107" i="5"/>
  <c r="S107" i="5" s="1"/>
  <c r="AB301" i="5"/>
  <c r="S301" i="5" s="1"/>
  <c r="AB203" i="5"/>
  <c r="S203" i="5" s="1"/>
  <c r="AB31" i="5"/>
  <c r="S31" i="5" s="1"/>
  <c r="AB314" i="5"/>
  <c r="S314" i="5" s="1"/>
  <c r="AB151" i="5"/>
  <c r="S151" i="5" s="1"/>
  <c r="AB322" i="5"/>
  <c r="S322" i="5" s="1"/>
  <c r="AB152" i="5"/>
  <c r="S152" i="5" s="1"/>
  <c r="AB42" i="5"/>
  <c r="S42" i="5" s="1"/>
  <c r="AB226" i="5"/>
  <c r="S226" i="5" s="1"/>
  <c r="AB114" i="5"/>
  <c r="S114" i="5" s="1"/>
  <c r="AB316" i="5"/>
  <c r="S316" i="5" s="1"/>
  <c r="AB202" i="5"/>
  <c r="S202" i="5" s="1"/>
  <c r="AB187" i="5"/>
  <c r="S187" i="5" s="1"/>
  <c r="AB354" i="5"/>
  <c r="S354" i="5" s="1"/>
  <c r="AB280" i="5"/>
  <c r="S280" i="5" s="1"/>
  <c r="AB88" i="5"/>
  <c r="S88" i="5" s="1"/>
  <c r="AB120" i="5"/>
  <c r="S120" i="5" s="1"/>
  <c r="AB47" i="5"/>
  <c r="S47" i="5" s="1"/>
  <c r="AB246" i="5"/>
  <c r="S246" i="5" s="1"/>
  <c r="AB149" i="5"/>
  <c r="S149" i="5" s="1"/>
  <c r="AB158" i="5"/>
  <c r="S158" i="5" s="1"/>
  <c r="AB188" i="5"/>
  <c r="S188" i="5" s="1"/>
  <c r="AB181" i="5"/>
  <c r="S181" i="5" s="1"/>
  <c r="AB133" i="5"/>
  <c r="S133" i="5" s="1"/>
  <c r="AB30" i="5"/>
  <c r="S30" i="5" s="1"/>
  <c r="AB58" i="5"/>
  <c r="S58" i="5" s="1"/>
  <c r="AB18" i="5"/>
  <c r="S18" i="5" s="1"/>
  <c r="I373" i="4"/>
  <c r="F248" i="10"/>
  <c r="F248" i="5"/>
  <c r="F248" i="8" s="1"/>
  <c r="L244" i="1"/>
  <c r="F248" i="6"/>
  <c r="F94" i="5"/>
  <c r="F94" i="8" s="1"/>
  <c r="F94" i="10"/>
  <c r="L93" i="1"/>
  <c r="F94" i="6"/>
  <c r="O79" i="12"/>
  <c r="R30" i="8"/>
  <c r="R30" i="6"/>
  <c r="R220" i="8"/>
  <c r="R220" i="6"/>
  <c r="C10" i="7"/>
  <c r="C11" i="7"/>
  <c r="C12" i="7" s="1"/>
  <c r="F18" i="7"/>
  <c r="C33" i="7"/>
  <c r="E25" i="7"/>
  <c r="E18" i="7"/>
  <c r="C9" i="7"/>
  <c r="R174" i="8"/>
  <c r="R174" i="6"/>
  <c r="R321" i="8"/>
  <c r="R321" i="6"/>
  <c r="R117" i="6"/>
  <c r="R117" i="8"/>
  <c r="R35" i="8"/>
  <c r="R35" i="6"/>
  <c r="R316" i="8"/>
  <c r="R316" i="6"/>
  <c r="R76" i="6"/>
  <c r="R76" i="8"/>
  <c r="R191" i="6"/>
  <c r="R191" i="8"/>
  <c r="R20" i="6"/>
  <c r="R20" i="8"/>
  <c r="R123" i="8"/>
  <c r="R123" i="6"/>
  <c r="R73" i="6"/>
  <c r="R73" i="8"/>
  <c r="R110" i="8"/>
  <c r="R110" i="6"/>
  <c r="O371" i="8"/>
  <c r="F252" i="5"/>
  <c r="F252" i="8" s="1"/>
  <c r="L248" i="1"/>
  <c r="F252" i="10"/>
  <c r="F252" i="6"/>
  <c r="F195" i="5"/>
  <c r="F195" i="8" s="1"/>
  <c r="F195" i="6"/>
  <c r="L190" i="1"/>
  <c r="F195" i="10"/>
  <c r="L112" i="1"/>
  <c r="F115" i="6"/>
  <c r="F115" i="10"/>
  <c r="F115" i="5"/>
  <c r="F115" i="8" s="1"/>
  <c r="F309" i="6"/>
  <c r="F310" i="10"/>
  <c r="F310" i="5"/>
  <c r="F310" i="8" s="1"/>
  <c r="L301" i="1"/>
  <c r="F159" i="6"/>
  <c r="F159" i="10"/>
  <c r="L155" i="1"/>
  <c r="F159" i="5"/>
  <c r="F159" i="8" s="1"/>
  <c r="L122" i="1"/>
  <c r="F126" i="6"/>
  <c r="F126" i="5"/>
  <c r="F126" i="8" s="1"/>
  <c r="F126" i="10"/>
  <c r="F122" i="5"/>
  <c r="F122" i="8" s="1"/>
  <c r="F122" i="6"/>
  <c r="F122" i="10"/>
  <c r="L118" i="1"/>
  <c r="G177" i="10"/>
  <c r="O172" i="12"/>
  <c r="G177" i="6"/>
  <c r="G177" i="5"/>
  <c r="G177" i="8" s="1"/>
  <c r="G318" i="5"/>
  <c r="G318" i="8" s="1"/>
  <c r="G318" i="10"/>
  <c r="G316" i="6"/>
  <c r="O224" i="12"/>
  <c r="K346" i="1"/>
  <c r="I372" i="4"/>
  <c r="R334" i="6"/>
  <c r="R334" i="8"/>
  <c r="R263" i="6"/>
  <c r="R263" i="8"/>
  <c r="R236" i="8"/>
  <c r="R236" i="6"/>
  <c r="N371" i="8"/>
  <c r="F224" i="6"/>
  <c r="F224" i="10"/>
  <c r="L219" i="1"/>
  <c r="F224" i="5"/>
  <c r="F224" i="8" s="1"/>
  <c r="F330" i="5"/>
  <c r="F330" i="8" s="1"/>
  <c r="F330" i="10"/>
  <c r="F328" i="6"/>
  <c r="L319" i="1"/>
  <c r="F226" i="6"/>
  <c r="F226" i="10"/>
  <c r="F226" i="5"/>
  <c r="F226" i="8" s="1"/>
  <c r="L221" i="1"/>
  <c r="F209" i="10"/>
  <c r="F209" i="6"/>
  <c r="F209" i="5"/>
  <c r="F209" i="8" s="1"/>
  <c r="L204" i="1"/>
  <c r="O370" i="8"/>
  <c r="U373" i="4"/>
  <c r="R335" i="8"/>
  <c r="R335" i="6"/>
  <c r="R155" i="6"/>
  <c r="R155" i="8"/>
  <c r="R297" i="8"/>
  <c r="R297" i="6"/>
  <c r="R96" i="6"/>
  <c r="R96" i="8"/>
  <c r="R193" i="6"/>
  <c r="R193" i="8"/>
  <c r="R60" i="8"/>
  <c r="R60" i="6"/>
  <c r="R240" i="8"/>
  <c r="R240" i="6"/>
  <c r="R12" i="6"/>
  <c r="R12" i="8"/>
  <c r="R75" i="8"/>
  <c r="R75" i="6"/>
  <c r="R331" i="6"/>
  <c r="R331" i="8"/>
  <c r="R106" i="8"/>
  <c r="R106" i="6"/>
  <c r="F236" i="6"/>
  <c r="F236" i="10"/>
  <c r="F236" i="5"/>
  <c r="F236" i="8" s="1"/>
  <c r="L232" i="1"/>
  <c r="L134" i="1"/>
  <c r="F164" i="10"/>
  <c r="F164" i="5"/>
  <c r="F164" i="8" s="1"/>
  <c r="F164" i="6"/>
  <c r="F273" i="6"/>
  <c r="F273" i="5"/>
  <c r="F273" i="8" s="1"/>
  <c r="L266" i="1"/>
  <c r="F273" i="10"/>
  <c r="F175" i="5"/>
  <c r="F175" i="8" s="1"/>
  <c r="L170" i="1"/>
  <c r="F175" i="6"/>
  <c r="F175" i="10"/>
  <c r="F16" i="6"/>
  <c r="F16" i="10"/>
  <c r="L17" i="1"/>
  <c r="F16" i="5"/>
  <c r="F16" i="8" s="1"/>
  <c r="F322" i="10"/>
  <c r="L311" i="1"/>
  <c r="F322" i="5"/>
  <c r="F322" i="8" s="1"/>
  <c r="F320" i="6"/>
  <c r="F117" i="6"/>
  <c r="F117" i="10"/>
  <c r="L113" i="1"/>
  <c r="F117" i="5"/>
  <c r="F117" i="8" s="1"/>
  <c r="G161" i="10"/>
  <c r="G161" i="6"/>
  <c r="G161" i="5"/>
  <c r="G161" i="8" s="1"/>
  <c r="I370" i="4"/>
  <c r="B1" i="9"/>
  <c r="D7" i="9" s="1"/>
  <c r="G10" i="9"/>
  <c r="G27" i="9" s="1"/>
  <c r="F10" i="9"/>
  <c r="E372" i="8"/>
  <c r="E371" i="8"/>
  <c r="E369" i="8"/>
  <c r="E370" i="8"/>
  <c r="E373" i="8"/>
  <c r="D34" i="7" l="1"/>
  <c r="D11" i="7"/>
  <c r="D12" i="7" s="1"/>
  <c r="M183" i="1"/>
  <c r="N183" i="1" s="1"/>
  <c r="M150" i="1"/>
  <c r="N150" i="1" s="1"/>
  <c r="M210" i="1"/>
  <c r="N210" i="1" s="1"/>
  <c r="M28" i="1"/>
  <c r="N28" i="1" s="1"/>
  <c r="M331" i="1"/>
  <c r="N331" i="1" s="1"/>
  <c r="M15" i="1"/>
  <c r="N15" i="1" s="1"/>
  <c r="M337" i="1"/>
  <c r="N337" i="1" s="1"/>
  <c r="M47" i="1"/>
  <c r="N47" i="1" s="1"/>
  <c r="M202" i="1"/>
  <c r="N202" i="1" s="1"/>
  <c r="M32" i="1"/>
  <c r="N32" i="1" s="1"/>
  <c r="M216" i="1"/>
  <c r="N216" i="1" s="1"/>
  <c r="M234" i="1"/>
  <c r="N234" i="1" s="1"/>
  <c r="M117" i="1"/>
  <c r="N117" i="1" s="1"/>
  <c r="M22" i="1"/>
  <c r="N22" i="1" s="1"/>
  <c r="M160" i="1"/>
  <c r="N160" i="1" s="1"/>
  <c r="M232" i="1"/>
  <c r="N232" i="1" s="1"/>
  <c r="M221" i="1"/>
  <c r="N221" i="1" s="1"/>
  <c r="M112" i="1"/>
  <c r="N112" i="1" s="1"/>
  <c r="M257" i="1"/>
  <c r="N257" i="1" s="1"/>
  <c r="M175" i="1"/>
  <c r="N175" i="1" s="1"/>
  <c r="M58" i="1"/>
  <c r="N58" i="1" s="1"/>
  <c r="M258" i="1"/>
  <c r="N258" i="1" s="1"/>
  <c r="M278" i="1"/>
  <c r="N278" i="1" s="1"/>
  <c r="M250" i="1"/>
  <c r="N250" i="1" s="1"/>
  <c r="M31" i="1"/>
  <c r="N31" i="1" s="1"/>
  <c r="M209" i="1"/>
  <c r="N209" i="1" s="1"/>
  <c r="M265" i="1"/>
  <c r="N265" i="1" s="1"/>
  <c r="M59" i="1"/>
  <c r="N59" i="1" s="1"/>
  <c r="M98" i="1"/>
  <c r="N98" i="1" s="1"/>
  <c r="M147" i="1"/>
  <c r="N147" i="1" s="1"/>
  <c r="M139" i="1"/>
  <c r="N139" i="1" s="1"/>
  <c r="M66" i="1"/>
  <c r="N66" i="1" s="1"/>
  <c r="M189" i="1"/>
  <c r="N189" i="1" s="1"/>
  <c r="M89" i="1"/>
  <c r="N89" i="1" s="1"/>
  <c r="M342" i="1"/>
  <c r="N342" i="1" s="1"/>
  <c r="M261" i="1"/>
  <c r="N261" i="1" s="1"/>
  <c r="M238" i="1"/>
  <c r="N238" i="1" s="1"/>
  <c r="M206" i="1"/>
  <c r="N206" i="1" s="1"/>
  <c r="M92" i="1"/>
  <c r="N92" i="1" s="1"/>
  <c r="M282" i="1"/>
  <c r="N282" i="1" s="1"/>
  <c r="M263" i="1"/>
  <c r="N263" i="1" s="1"/>
  <c r="M81" i="1"/>
  <c r="N81" i="1" s="1"/>
  <c r="M240" i="1"/>
  <c r="N240" i="1" s="1"/>
  <c r="M245" i="1"/>
  <c r="N245" i="1" s="1"/>
  <c r="M82" i="1"/>
  <c r="N82" i="1" s="1"/>
  <c r="M339" i="1"/>
  <c r="N339" i="1" s="1"/>
  <c r="M243" i="1"/>
  <c r="N243" i="1" s="1"/>
  <c r="M13" i="1"/>
  <c r="N13" i="1" s="1"/>
  <c r="M228" i="1"/>
  <c r="N228" i="1" s="1"/>
  <c r="M184" i="1"/>
  <c r="N184" i="1" s="1"/>
  <c r="M49" i="1"/>
  <c r="N49" i="1" s="1"/>
  <c r="M164" i="1"/>
  <c r="N164" i="1" s="1"/>
  <c r="M195" i="1"/>
  <c r="N195" i="1" s="1"/>
  <c r="M138" i="1"/>
  <c r="N138" i="1" s="1"/>
  <c r="M131" i="1"/>
  <c r="N131" i="1" s="1"/>
  <c r="M159" i="1"/>
  <c r="N159" i="1" s="1"/>
  <c r="M187" i="1"/>
  <c r="N187" i="1" s="1"/>
  <c r="M116" i="1"/>
  <c r="N116" i="1" s="1"/>
  <c r="M326" i="1"/>
  <c r="N326" i="1" s="1"/>
  <c r="M199" i="1"/>
  <c r="N199" i="1" s="1"/>
  <c r="M86" i="1"/>
  <c r="N86" i="1" s="1"/>
  <c r="M61" i="1"/>
  <c r="N61" i="1" s="1"/>
  <c r="M152" i="1"/>
  <c r="N152" i="1" s="1"/>
  <c r="M197" i="1"/>
  <c r="N197" i="1" s="1"/>
  <c r="M242" i="1"/>
  <c r="N242" i="1" s="1"/>
  <c r="M168" i="1"/>
  <c r="N168" i="1" s="1"/>
  <c r="M325" i="1"/>
  <c r="N325" i="1" s="1"/>
  <c r="M254" i="1"/>
  <c r="N254" i="1" s="1"/>
  <c r="M102" i="1"/>
  <c r="N102" i="1" s="1"/>
  <c r="M67" i="1"/>
  <c r="N67" i="1" s="1"/>
  <c r="M64" i="1"/>
  <c r="N64" i="1" s="1"/>
  <c r="M30" i="1"/>
  <c r="N30" i="1" s="1"/>
  <c r="M327" i="1"/>
  <c r="N327" i="1" s="1"/>
  <c r="M54" i="1"/>
  <c r="N54" i="1" s="1"/>
  <c r="M227" i="1"/>
  <c r="N227" i="1" s="1"/>
  <c r="M107" i="1"/>
  <c r="N107" i="1" s="1"/>
  <c r="M323" i="1"/>
  <c r="N323" i="1" s="1"/>
  <c r="M264" i="1"/>
  <c r="N264" i="1" s="1"/>
  <c r="M77" i="1"/>
  <c r="N77" i="1" s="1"/>
  <c r="M101" i="1"/>
  <c r="N101" i="1" s="1"/>
  <c r="M246" i="1"/>
  <c r="N246" i="1" s="1"/>
  <c r="M324" i="1"/>
  <c r="N324" i="1" s="1"/>
  <c r="M253" i="1"/>
  <c r="N253" i="1" s="1"/>
  <c r="M203" i="1"/>
  <c r="N203" i="1" s="1"/>
  <c r="M144" i="1"/>
  <c r="N144" i="1" s="1"/>
  <c r="M192" i="1"/>
  <c r="N192" i="1" s="1"/>
  <c r="M130" i="1"/>
  <c r="N130" i="1" s="1"/>
  <c r="M279" i="1"/>
  <c r="N279" i="1" s="1"/>
  <c r="M10" i="1"/>
  <c r="N10" i="1" s="1"/>
  <c r="M225" i="1"/>
  <c r="N225" i="1" s="1"/>
  <c r="M134" i="1"/>
  <c r="N134" i="1" s="1"/>
  <c r="M51" i="1"/>
  <c r="N51" i="1" s="1"/>
  <c r="M165" i="1"/>
  <c r="N165" i="1" s="1"/>
  <c r="M46" i="1"/>
  <c r="N46" i="1" s="1"/>
  <c r="M305" i="1"/>
  <c r="N305" i="1" s="1"/>
  <c r="M24" i="1"/>
  <c r="N24" i="1" s="1"/>
  <c r="M154" i="1"/>
  <c r="N154" i="1" s="1"/>
  <c r="M329" i="1"/>
  <c r="N329" i="1" s="1"/>
  <c r="M176" i="1"/>
  <c r="N176" i="1" s="1"/>
  <c r="M141" i="1"/>
  <c r="N141" i="1" s="1"/>
  <c r="M290" i="1"/>
  <c r="N290" i="1" s="1"/>
  <c r="M316" i="1"/>
  <c r="N316" i="1" s="1"/>
  <c r="M306" i="1"/>
  <c r="N306" i="1" s="1"/>
  <c r="M21" i="1"/>
  <c r="N21" i="1" s="1"/>
  <c r="M96" i="1"/>
  <c r="N96" i="1" s="1"/>
  <c r="M182" i="1"/>
  <c r="N182" i="1" s="1"/>
  <c r="M332" i="1"/>
  <c r="N332" i="1" s="1"/>
  <c r="M39" i="1"/>
  <c r="N39" i="1" s="1"/>
  <c r="M161" i="1"/>
  <c r="N161" i="1" s="1"/>
  <c r="M167" i="1"/>
  <c r="N167" i="1" s="1"/>
  <c r="M69" i="1"/>
  <c r="N69" i="1" s="1"/>
  <c r="M235" i="1"/>
  <c r="N235" i="1" s="1"/>
  <c r="M99" i="1"/>
  <c r="N99" i="1" s="1"/>
  <c r="M137" i="1"/>
  <c r="N137" i="1" s="1"/>
  <c r="M308" i="1"/>
  <c r="N308" i="1" s="1"/>
  <c r="M132" i="1"/>
  <c r="N132" i="1" s="1"/>
  <c r="M304" i="1"/>
  <c r="N304" i="1" s="1"/>
  <c r="M94" i="1"/>
  <c r="N94" i="1" s="1"/>
  <c r="M85" i="1"/>
  <c r="N85" i="1" s="1"/>
  <c r="M291" i="1"/>
  <c r="N291" i="1" s="1"/>
  <c r="M299" i="1"/>
  <c r="N299" i="1" s="1"/>
  <c r="M109" i="1"/>
  <c r="N109" i="1" s="1"/>
  <c r="M128" i="1"/>
  <c r="N128" i="1" s="1"/>
  <c r="M110" i="1"/>
  <c r="N110" i="1" s="1"/>
  <c r="M145" i="1"/>
  <c r="N145" i="1" s="1"/>
  <c r="M113" i="1"/>
  <c r="N113" i="1" s="1"/>
  <c r="M266" i="1"/>
  <c r="N266" i="1" s="1"/>
  <c r="M301" i="1"/>
  <c r="N301" i="1" s="1"/>
  <c r="M244" i="1"/>
  <c r="N244" i="1" s="1"/>
  <c r="M190" i="1"/>
  <c r="N190" i="1" s="1"/>
  <c r="M247" i="1"/>
  <c r="N247" i="1" s="1"/>
  <c r="M285" i="1"/>
  <c r="N285" i="1" s="1"/>
  <c r="M309" i="1"/>
  <c r="N309" i="1" s="1"/>
  <c r="M63" i="1"/>
  <c r="N63" i="1" s="1"/>
  <c r="M124" i="1"/>
  <c r="N124" i="1" s="1"/>
  <c r="M303" i="1"/>
  <c r="N303" i="1" s="1"/>
  <c r="M296" i="1"/>
  <c r="N296" i="1" s="1"/>
  <c r="M277" i="1"/>
  <c r="N277" i="1" s="1"/>
  <c r="M260" i="1"/>
  <c r="N260" i="1" s="1"/>
  <c r="M214" i="1"/>
  <c r="N214" i="1" s="1"/>
  <c r="M198" i="1"/>
  <c r="N198" i="1" s="1"/>
  <c r="M208" i="1"/>
  <c r="N208" i="1" s="1"/>
  <c r="M95" i="1"/>
  <c r="N95" i="1" s="1"/>
  <c r="M255" i="1"/>
  <c r="N255" i="1" s="1"/>
  <c r="M177" i="1"/>
  <c r="N177" i="1" s="1"/>
  <c r="M42" i="1"/>
  <c r="N42" i="1" s="1"/>
  <c r="M146" i="1"/>
  <c r="N146" i="1" s="1"/>
  <c r="M268" i="1"/>
  <c r="N268" i="1" s="1"/>
  <c r="M215" i="1"/>
  <c r="N215" i="1" s="1"/>
  <c r="M53" i="1"/>
  <c r="N53" i="1" s="1"/>
  <c r="M267" i="1"/>
  <c r="N267" i="1" s="1"/>
  <c r="M27" i="1"/>
  <c r="N27" i="1" s="1"/>
  <c r="M272" i="1"/>
  <c r="N272" i="1" s="1"/>
  <c r="M87" i="1"/>
  <c r="N87" i="1" s="1"/>
  <c r="M123" i="1"/>
  <c r="N123" i="1" s="1"/>
  <c r="M273" i="1"/>
  <c r="N273" i="1" s="1"/>
  <c r="M292" i="1"/>
  <c r="N292" i="1" s="1"/>
  <c r="M38" i="1"/>
  <c r="N38" i="1" s="1"/>
  <c r="M295" i="1"/>
  <c r="N295" i="1" s="1"/>
  <c r="M34" i="1"/>
  <c r="N34" i="1" s="1"/>
  <c r="M252" i="1"/>
  <c r="N252" i="1" s="1"/>
  <c r="M283" i="1"/>
  <c r="N283" i="1" s="1"/>
  <c r="M171" i="1"/>
  <c r="N171" i="1" s="1"/>
  <c r="M23" i="1"/>
  <c r="N23" i="1" s="1"/>
  <c r="M143" i="1"/>
  <c r="N143" i="1" s="1"/>
  <c r="M220" i="1"/>
  <c r="N220" i="1" s="1"/>
  <c r="M193" i="1"/>
  <c r="N193" i="1" s="1"/>
  <c r="M12" i="1"/>
  <c r="N12" i="1" s="1"/>
  <c r="M241" i="1"/>
  <c r="N241" i="1" s="1"/>
  <c r="M300" i="1"/>
  <c r="N300" i="1" s="1"/>
  <c r="M122" i="1"/>
  <c r="N122" i="1" s="1"/>
  <c r="M223" i="1"/>
  <c r="N223" i="1" s="1"/>
  <c r="M236" i="1"/>
  <c r="N236" i="1" s="1"/>
  <c r="M33" i="1"/>
  <c r="N33" i="1" s="1"/>
  <c r="M135" i="1"/>
  <c r="N135" i="1" s="1"/>
  <c r="M328" i="1"/>
  <c r="N328" i="1" s="1"/>
  <c r="M200" i="1"/>
  <c r="N200" i="1" s="1"/>
  <c r="M91" i="1"/>
  <c r="N91" i="1" s="1"/>
  <c r="M280" i="1"/>
  <c r="N280" i="1" s="1"/>
  <c r="M307" i="1"/>
  <c r="N307" i="1" s="1"/>
  <c r="M212" i="1"/>
  <c r="N212" i="1" s="1"/>
  <c r="M26" i="1"/>
  <c r="N26" i="1" s="1"/>
  <c r="M341" i="1"/>
  <c r="N341" i="1" s="1"/>
  <c r="M115" i="1"/>
  <c r="N115" i="1" s="1"/>
  <c r="M71" i="1"/>
  <c r="N71" i="1" s="1"/>
  <c r="M20" i="1"/>
  <c r="N20" i="1" s="1"/>
  <c r="M103" i="1"/>
  <c r="N103" i="1" s="1"/>
  <c r="M114" i="1"/>
  <c r="N114" i="1" s="1"/>
  <c r="M310" i="1"/>
  <c r="N310" i="1" s="1"/>
  <c r="M302" i="1"/>
  <c r="N302" i="1" s="1"/>
  <c r="M108" i="1"/>
  <c r="N108" i="1" s="1"/>
  <c r="M274" i="1"/>
  <c r="N274" i="1" s="1"/>
  <c r="M213" i="1"/>
  <c r="N213" i="1" s="1"/>
  <c r="M229" i="1"/>
  <c r="N229" i="1" s="1"/>
  <c r="M11" i="1"/>
  <c r="N11" i="1" s="1"/>
  <c r="M207" i="1"/>
  <c r="N207" i="1" s="1"/>
  <c r="M180" i="1"/>
  <c r="N180" i="1" s="1"/>
  <c r="M334" i="1"/>
  <c r="N334" i="1" s="1"/>
  <c r="M70" i="1"/>
  <c r="N70" i="1" s="1"/>
  <c r="M333" i="1"/>
  <c r="N333" i="1" s="1"/>
  <c r="M294" i="1"/>
  <c r="N294" i="1" s="1"/>
  <c r="M80" i="1"/>
  <c r="N80" i="1" s="1"/>
  <c r="M120" i="1"/>
  <c r="N120" i="1" s="1"/>
  <c r="M248" i="1"/>
  <c r="N248" i="1" s="1"/>
  <c r="M287" i="1"/>
  <c r="N287" i="1" s="1"/>
  <c r="M162" i="1"/>
  <c r="N162" i="1" s="1"/>
  <c r="M119" i="1"/>
  <c r="N119" i="1" s="1"/>
  <c r="M133" i="1"/>
  <c r="N133" i="1" s="1"/>
  <c r="M17" i="1"/>
  <c r="N17" i="1" s="1"/>
  <c r="M219" i="1"/>
  <c r="N219" i="1" s="1"/>
  <c r="M204" i="1"/>
  <c r="N204" i="1" s="1"/>
  <c r="M319" i="1"/>
  <c r="N319" i="1" s="1"/>
  <c r="M118" i="1"/>
  <c r="N118" i="1" s="1"/>
  <c r="M201" i="1"/>
  <c r="N201" i="1" s="1"/>
  <c r="M56" i="1"/>
  <c r="N56" i="1" s="1"/>
  <c r="M262" i="1"/>
  <c r="N262" i="1" s="1"/>
  <c r="M163" i="1"/>
  <c r="N163" i="1" s="1"/>
  <c r="M45" i="1"/>
  <c r="N45" i="1" s="1"/>
  <c r="M340" i="1"/>
  <c r="N340" i="1" s="1"/>
  <c r="M62" i="1"/>
  <c r="N62" i="1" s="1"/>
  <c r="M88" i="1"/>
  <c r="N88" i="1" s="1"/>
  <c r="M74" i="1"/>
  <c r="N74" i="1" s="1"/>
  <c r="M142" i="1"/>
  <c r="N142" i="1" s="1"/>
  <c r="M156" i="1"/>
  <c r="N156" i="1" s="1"/>
  <c r="M205" i="1"/>
  <c r="N205" i="1" s="1"/>
  <c r="M226" i="1"/>
  <c r="N226" i="1" s="1"/>
  <c r="M185" i="1"/>
  <c r="N185" i="1" s="1"/>
  <c r="M50" i="1"/>
  <c r="N50" i="1" s="1"/>
  <c r="M218" i="1"/>
  <c r="N218" i="1" s="1"/>
  <c r="M181" i="1"/>
  <c r="N181" i="1" s="1"/>
  <c r="M57" i="1"/>
  <c r="N57" i="1" s="1"/>
  <c r="M298" i="1"/>
  <c r="N298" i="1" s="1"/>
  <c r="M297" i="1"/>
  <c r="N297" i="1" s="1"/>
  <c r="M320" i="1"/>
  <c r="N320" i="1" s="1"/>
  <c r="M174" i="1"/>
  <c r="N174" i="1" s="1"/>
  <c r="M106" i="1"/>
  <c r="N106" i="1" s="1"/>
  <c r="M256" i="1"/>
  <c r="N256" i="1" s="1"/>
  <c r="M281" i="1"/>
  <c r="N281" i="1" s="1"/>
  <c r="M343" i="1"/>
  <c r="N343" i="1" s="1"/>
  <c r="M72" i="1"/>
  <c r="N72" i="1" s="1"/>
  <c r="M338" i="1"/>
  <c r="N338" i="1" s="1"/>
  <c r="M194" i="1"/>
  <c r="N194" i="1" s="1"/>
  <c r="M178" i="1"/>
  <c r="N178" i="1" s="1"/>
  <c r="M336" i="1"/>
  <c r="N336" i="1" s="1"/>
  <c r="M41" i="1"/>
  <c r="N41" i="1" s="1"/>
  <c r="M9" i="1"/>
  <c r="N9" i="1" s="1"/>
  <c r="M288" i="1"/>
  <c r="N288" i="1" s="1"/>
  <c r="M188" i="1"/>
  <c r="N188" i="1" s="1"/>
  <c r="M44" i="1"/>
  <c r="N44" i="1" s="1"/>
  <c r="M37" i="1"/>
  <c r="N37" i="1" s="1"/>
  <c r="M169" i="1"/>
  <c r="N169" i="1" s="1"/>
  <c r="M111" i="1"/>
  <c r="N111" i="1" s="1"/>
  <c r="M93" i="1"/>
  <c r="N93" i="1" s="1"/>
  <c r="M311" i="1"/>
  <c r="N311" i="1" s="1"/>
  <c r="M170" i="1"/>
  <c r="N170" i="1" s="1"/>
  <c r="M155" i="1"/>
  <c r="N155" i="1" s="1"/>
  <c r="M231" i="1"/>
  <c r="N231" i="1" s="1"/>
  <c r="M318" i="1"/>
  <c r="N318" i="1" s="1"/>
  <c r="M60" i="1"/>
  <c r="N60" i="1" s="1"/>
  <c r="M100" i="1"/>
  <c r="N100" i="1" s="1"/>
  <c r="M153" i="1"/>
  <c r="N153" i="1" s="1"/>
  <c r="M151" i="1"/>
  <c r="N151" i="1" s="1"/>
  <c r="M286" i="1"/>
  <c r="N286" i="1" s="1"/>
  <c r="M237" i="1"/>
  <c r="N237" i="1" s="1"/>
  <c r="M211" i="1"/>
  <c r="N211" i="1" s="1"/>
  <c r="M158" i="1"/>
  <c r="N158" i="1" s="1"/>
  <c r="M217" i="1"/>
  <c r="N217" i="1" s="1"/>
  <c r="M293" i="1"/>
  <c r="N293" i="1" s="1"/>
  <c r="M48" i="1"/>
  <c r="N48" i="1" s="1"/>
  <c r="M313" i="1"/>
  <c r="N313" i="1" s="1"/>
  <c r="M76" i="1"/>
  <c r="N76" i="1" s="1"/>
  <c r="M314" i="1"/>
  <c r="N314" i="1" s="1"/>
  <c r="M312" i="1"/>
  <c r="N312" i="1" s="1"/>
  <c r="M127" i="1"/>
  <c r="N127" i="1" s="1"/>
  <c r="M191" i="1"/>
  <c r="N191" i="1" s="1"/>
  <c r="M284" i="1"/>
  <c r="N284" i="1" s="1"/>
  <c r="M230" i="1"/>
  <c r="N230" i="1" s="1"/>
  <c r="M186" i="1"/>
  <c r="N186" i="1" s="1"/>
  <c r="M271" i="1"/>
  <c r="N271" i="1" s="1"/>
  <c r="M136" i="1"/>
  <c r="N136" i="1" s="1"/>
  <c r="M270" i="1"/>
  <c r="N270" i="1" s="1"/>
  <c r="M233" i="1"/>
  <c r="N233" i="1" s="1"/>
  <c r="M121" i="1"/>
  <c r="N121" i="1" s="1"/>
  <c r="M75" i="1"/>
  <c r="N75" i="1" s="1"/>
  <c r="M90" i="1"/>
  <c r="N90" i="1" s="1"/>
  <c r="M317" i="1"/>
  <c r="N317" i="1" s="1"/>
  <c r="M251" i="1"/>
  <c r="N251" i="1" s="1"/>
  <c r="M335" i="1"/>
  <c r="N335" i="1" s="1"/>
  <c r="G229" i="6"/>
  <c r="G229" i="10"/>
  <c r="G29" i="6"/>
  <c r="G29" i="10"/>
  <c r="G201" i="5"/>
  <c r="G201" i="8" s="1"/>
  <c r="G25" i="10"/>
  <c r="G25" i="6"/>
  <c r="G25" i="5"/>
  <c r="G25" i="8" s="1"/>
  <c r="G40" i="5"/>
  <c r="G40" i="8" s="1"/>
  <c r="G80" i="6"/>
  <c r="G184" i="5"/>
  <c r="G184" i="8" s="1"/>
  <c r="G184" i="10"/>
  <c r="G184" i="6"/>
  <c r="G65" i="6"/>
  <c r="G43" i="6"/>
  <c r="G201" i="6"/>
  <c r="G43" i="10"/>
  <c r="G40" i="10"/>
  <c r="G201" i="10"/>
  <c r="G40" i="6"/>
  <c r="G84" i="5"/>
  <c r="G84" i="8" s="1"/>
  <c r="G65" i="5"/>
  <c r="G65" i="8" s="1"/>
  <c r="G43" i="5"/>
  <c r="G43" i="8" s="1"/>
  <c r="G52" i="10"/>
  <c r="G52" i="6"/>
  <c r="G52" i="5"/>
  <c r="G52" i="8" s="1"/>
  <c r="G80" i="10"/>
  <c r="G276" i="10"/>
  <c r="G68" i="5"/>
  <c r="G68" i="8" s="1"/>
  <c r="G68" i="10"/>
  <c r="G68" i="6"/>
  <c r="G171" i="5"/>
  <c r="G171" i="8" s="1"/>
  <c r="G227" i="6"/>
  <c r="G73" i="6"/>
  <c r="G171" i="10"/>
  <c r="G171" i="6"/>
  <c r="L31" i="12"/>
  <c r="G131" i="10"/>
  <c r="L68" i="12"/>
  <c r="L38" i="12"/>
  <c r="L179" i="12"/>
  <c r="L24" i="12"/>
  <c r="L196" i="12"/>
  <c r="G227" i="5"/>
  <c r="G227" i="8" s="1"/>
  <c r="G98" i="10"/>
  <c r="L271" i="12"/>
  <c r="G98" i="5"/>
  <c r="G98" i="8" s="1"/>
  <c r="G134" i="5"/>
  <c r="G134" i="8" s="1"/>
  <c r="G73" i="10"/>
  <c r="L79" i="12"/>
  <c r="G55" i="10"/>
  <c r="G84" i="6"/>
  <c r="G65" i="10"/>
  <c r="G227" i="10"/>
  <c r="G80" i="5"/>
  <c r="G80" i="8" s="1"/>
  <c r="G134" i="6"/>
  <c r="G98" i="6"/>
  <c r="G73" i="5"/>
  <c r="G73" i="8" s="1"/>
  <c r="L173" i="12"/>
  <c r="L129" i="12"/>
  <c r="L224" i="12"/>
  <c r="L60" i="12"/>
  <c r="L63" i="12"/>
  <c r="L50" i="12"/>
  <c r="G55" i="6"/>
  <c r="G84" i="10"/>
  <c r="G276" i="5"/>
  <c r="G276" i="8" s="1"/>
  <c r="G131" i="6"/>
  <c r="G36" i="6"/>
  <c r="L20" i="12"/>
  <c r="L93" i="12"/>
  <c r="L222" i="12"/>
  <c r="L35" i="12"/>
  <c r="G55" i="5"/>
  <c r="G55" i="8" s="1"/>
  <c r="G178" i="6"/>
  <c r="G178" i="5"/>
  <c r="G178" i="8" s="1"/>
  <c r="G229" i="5"/>
  <c r="G229" i="8" s="1"/>
  <c r="G131" i="5"/>
  <c r="G131" i="8" s="1"/>
  <c r="G36" i="10"/>
  <c r="G178" i="10"/>
  <c r="G276" i="6"/>
  <c r="G134" i="10"/>
  <c r="G29" i="5"/>
  <c r="G29" i="8" s="1"/>
  <c r="G36" i="5"/>
  <c r="G36" i="8" s="1"/>
  <c r="L126" i="12"/>
  <c r="L47" i="12"/>
  <c r="L166" i="12"/>
  <c r="L75" i="12"/>
  <c r="G341" i="10"/>
  <c r="M330" i="1"/>
  <c r="N330" i="1" s="1"/>
  <c r="G108" i="5"/>
  <c r="G108" i="8" s="1"/>
  <c r="M105" i="1"/>
  <c r="N105" i="1" s="1"/>
  <c r="L2" i="12"/>
  <c r="L278" i="12"/>
  <c r="O278" i="12"/>
  <c r="N278" i="12"/>
  <c r="L269" i="12"/>
  <c r="O269" i="12"/>
  <c r="N269" i="12"/>
  <c r="L327" i="12"/>
  <c r="O327" i="12"/>
  <c r="N327" i="12"/>
  <c r="L245" i="12"/>
  <c r="N245" i="12"/>
  <c r="O245" i="12"/>
  <c r="N184" i="12"/>
  <c r="O184" i="12"/>
  <c r="L170" i="12"/>
  <c r="N170" i="12"/>
  <c r="L263" i="12"/>
  <c r="O263" i="12"/>
  <c r="N263" i="12"/>
  <c r="L87" i="12"/>
  <c r="O87" i="12"/>
  <c r="N87" i="12"/>
  <c r="L154" i="12"/>
  <c r="N154" i="12"/>
  <c r="O154" i="12"/>
  <c r="L104" i="12"/>
  <c r="N103" i="12"/>
  <c r="L223" i="12"/>
  <c r="N223" i="12"/>
  <c r="L247" i="12"/>
  <c r="O247" i="12"/>
  <c r="N247" i="12"/>
  <c r="L201" i="12"/>
  <c r="N201" i="12"/>
  <c r="O201" i="12"/>
  <c r="L51" i="12"/>
  <c r="N51" i="12"/>
  <c r="O51" i="12"/>
  <c r="L41" i="12"/>
  <c r="N41" i="12"/>
  <c r="L134" i="12"/>
  <c r="O134" i="12"/>
  <c r="N134" i="12"/>
  <c r="L82" i="12"/>
  <c r="N82" i="12"/>
  <c r="L56" i="12"/>
  <c r="N56" i="12"/>
  <c r="O56" i="12"/>
  <c r="L26" i="12"/>
  <c r="N26" i="12"/>
  <c r="O26" i="12"/>
  <c r="L209" i="12"/>
  <c r="N209" i="12"/>
  <c r="O209" i="12"/>
  <c r="N267" i="12"/>
  <c r="O267" i="12"/>
  <c r="L54" i="12"/>
  <c r="N54" i="12"/>
  <c r="L183" i="12"/>
  <c r="O183" i="12"/>
  <c r="N183" i="12"/>
  <c r="L46" i="12"/>
  <c r="O46" i="12"/>
  <c r="N46" i="12"/>
  <c r="L168" i="12"/>
  <c r="N168" i="12"/>
  <c r="L149" i="12"/>
  <c r="O149" i="12"/>
  <c r="N149" i="12"/>
  <c r="L144" i="12"/>
  <c r="N144" i="12"/>
  <c r="N52" i="12"/>
  <c r="L99" i="12"/>
  <c r="N99" i="12"/>
  <c r="O99" i="12"/>
  <c r="L167" i="12"/>
  <c r="O167" i="12"/>
  <c r="N167" i="12"/>
  <c r="L64" i="12"/>
  <c r="N64" i="12"/>
  <c r="O64" i="12"/>
  <c r="L234" i="12"/>
  <c r="N234" i="12"/>
  <c r="O234" i="12"/>
  <c r="L59" i="12"/>
  <c r="N59" i="12"/>
  <c r="O59" i="12"/>
  <c r="L25" i="12"/>
  <c r="O25" i="12"/>
  <c r="N25" i="12"/>
  <c r="L206" i="12"/>
  <c r="N206" i="12"/>
  <c r="L131" i="12"/>
  <c r="N131" i="12"/>
  <c r="O131" i="12"/>
  <c r="L6" i="12"/>
  <c r="O6" i="12"/>
  <c r="N6" i="12"/>
  <c r="N240" i="12"/>
  <c r="O240" i="12"/>
  <c r="L133" i="12"/>
  <c r="N133" i="12"/>
  <c r="N303" i="12"/>
  <c r="O303" i="12"/>
  <c r="L9" i="12"/>
  <c r="O9" i="12"/>
  <c r="N9" i="12"/>
  <c r="L341" i="12"/>
  <c r="N341" i="12"/>
  <c r="N294" i="12"/>
  <c r="O294" i="12"/>
  <c r="O293" i="12"/>
  <c r="N293" i="12"/>
  <c r="O7" i="12"/>
  <c r="N7" i="12"/>
  <c r="N227" i="12"/>
  <c r="N265" i="12"/>
  <c r="G255" i="10"/>
  <c r="N250" i="12"/>
  <c r="N339" i="12"/>
  <c r="L235" i="12"/>
  <c r="N235" i="12"/>
  <c r="O235" i="12"/>
  <c r="L152" i="12"/>
  <c r="N152" i="12"/>
  <c r="O152" i="12"/>
  <c r="L94" i="12"/>
  <c r="N94" i="12"/>
  <c r="L309" i="12"/>
  <c r="O309" i="12"/>
  <c r="N309" i="12"/>
  <c r="L177" i="12"/>
  <c r="O177" i="12"/>
  <c r="N177" i="12"/>
  <c r="L106" i="12"/>
  <c r="N105" i="12"/>
  <c r="O105" i="12"/>
  <c r="L253" i="12"/>
  <c r="O253" i="12"/>
  <c r="N253" i="12"/>
  <c r="N337" i="12"/>
  <c r="L175" i="12"/>
  <c r="N175" i="12"/>
  <c r="L200" i="12"/>
  <c r="N200" i="12"/>
  <c r="O200" i="12"/>
  <c r="L333" i="12"/>
  <c r="N333" i="12"/>
  <c r="L66" i="12"/>
  <c r="N66" i="12"/>
  <c r="O66" i="12"/>
  <c r="L92" i="12"/>
  <c r="O92" i="12"/>
  <c r="N92" i="12"/>
  <c r="L113" i="12"/>
  <c r="O113" i="12"/>
  <c r="N113" i="12"/>
  <c r="N104" i="12"/>
  <c r="L314" i="12"/>
  <c r="N314" i="12"/>
  <c r="O314" i="12"/>
  <c r="L312" i="12"/>
  <c r="N312" i="12"/>
  <c r="L132" i="12"/>
  <c r="N132" i="12"/>
  <c r="L307" i="12"/>
  <c r="N307" i="12"/>
  <c r="L158" i="12"/>
  <c r="O158" i="12"/>
  <c r="N158" i="12"/>
  <c r="L28" i="12"/>
  <c r="O28" i="12"/>
  <c r="N28" i="12"/>
  <c r="L306" i="12"/>
  <c r="N306" i="12"/>
  <c r="L299" i="12"/>
  <c r="N299" i="12"/>
  <c r="O299" i="12"/>
  <c r="N162" i="12"/>
  <c r="O162" i="12"/>
  <c r="L211" i="12"/>
  <c r="N211" i="12"/>
  <c r="O211" i="12"/>
  <c r="L157" i="12"/>
  <c r="N157" i="12"/>
  <c r="O157" i="12"/>
  <c r="L217" i="12"/>
  <c r="N217" i="12"/>
  <c r="L225" i="12"/>
  <c r="N225" i="12"/>
  <c r="L146" i="12"/>
  <c r="N146" i="12"/>
  <c r="L138" i="12"/>
  <c r="N138" i="12"/>
  <c r="L220" i="12"/>
  <c r="O220" i="12"/>
  <c r="N220" i="12"/>
  <c r="L32" i="12"/>
  <c r="N32" i="12"/>
  <c r="O32" i="12"/>
  <c r="L72" i="12"/>
  <c r="N72" i="12"/>
  <c r="L318" i="12"/>
  <c r="O318" i="12"/>
  <c r="N318" i="12"/>
  <c r="L189" i="12"/>
  <c r="O189" i="12"/>
  <c r="N189" i="12"/>
  <c r="L85" i="12"/>
  <c r="O85" i="12"/>
  <c r="N85" i="12"/>
  <c r="L273" i="12"/>
  <c r="N273" i="12"/>
  <c r="O273" i="12"/>
  <c r="L135" i="12"/>
  <c r="O135" i="12"/>
  <c r="N135" i="12"/>
  <c r="L272" i="12"/>
  <c r="N272" i="12"/>
  <c r="O272" i="12"/>
  <c r="L232" i="12"/>
  <c r="N232" i="12"/>
  <c r="L120" i="12"/>
  <c r="N120" i="12"/>
  <c r="O120" i="12"/>
  <c r="L275" i="12"/>
  <c r="N275" i="12"/>
  <c r="O275" i="12"/>
  <c r="N90" i="12"/>
  <c r="N81" i="12"/>
  <c r="N203" i="12"/>
  <c r="L143" i="12"/>
  <c r="O143" i="12"/>
  <c r="N143" i="12"/>
  <c r="N192" i="12"/>
  <c r="O192" i="12"/>
  <c r="N130" i="12"/>
  <c r="O130" i="12"/>
  <c r="N280" i="12"/>
  <c r="N242" i="12"/>
  <c r="N16" i="12"/>
  <c r="O16" i="12"/>
  <c r="G76" i="5"/>
  <c r="G76" i="8" s="1"/>
  <c r="N71" i="12"/>
  <c r="G193" i="10"/>
  <c r="N188" i="12"/>
  <c r="O39" i="12"/>
  <c r="N39" i="12"/>
  <c r="L204" i="12"/>
  <c r="O204" i="12"/>
  <c r="N204" i="12"/>
  <c r="L323" i="12"/>
  <c r="N323" i="12"/>
  <c r="O323" i="12"/>
  <c r="L110" i="12"/>
  <c r="O110" i="12"/>
  <c r="N110" i="12"/>
  <c r="L243" i="12"/>
  <c r="N243" i="12"/>
  <c r="O243" i="12"/>
  <c r="L230" i="12"/>
  <c r="O230" i="12"/>
  <c r="N230" i="12"/>
  <c r="L322" i="12"/>
  <c r="N322" i="12"/>
  <c r="O322" i="12"/>
  <c r="L55" i="12"/>
  <c r="O55" i="12"/>
  <c r="N55" i="12"/>
  <c r="L163" i="12"/>
  <c r="N163" i="12"/>
  <c r="O163" i="12"/>
  <c r="L40" i="12"/>
  <c r="N40" i="12"/>
  <c r="L18" i="12"/>
  <c r="N18" i="12"/>
  <c r="O18" i="12"/>
  <c r="L153" i="12"/>
  <c r="O153" i="12"/>
  <c r="N153" i="12"/>
  <c r="L151" i="12"/>
  <c r="N151" i="12"/>
  <c r="L197" i="12"/>
  <c r="N197" i="12"/>
  <c r="O197" i="12"/>
  <c r="L95" i="12"/>
  <c r="N95" i="12"/>
  <c r="N140" i="12"/>
  <c r="L292" i="12"/>
  <c r="N292" i="12"/>
  <c r="O292" i="12"/>
  <c r="L329" i="12"/>
  <c r="N329" i="12"/>
  <c r="L254" i="12"/>
  <c r="O254" i="12"/>
  <c r="N254" i="12"/>
  <c r="L80" i="12"/>
  <c r="N80" i="12"/>
  <c r="O80" i="12"/>
  <c r="L61" i="12"/>
  <c r="N61" i="12"/>
  <c r="N137" i="12"/>
  <c r="L336" i="12"/>
  <c r="O336" i="12"/>
  <c r="N336" i="12"/>
  <c r="L34" i="12"/>
  <c r="N34" i="12"/>
  <c r="O34" i="12"/>
  <c r="L270" i="12"/>
  <c r="O270" i="12"/>
  <c r="N270" i="12"/>
  <c r="L215" i="12"/>
  <c r="O215" i="12"/>
  <c r="N215" i="12"/>
  <c r="L48" i="12"/>
  <c r="N48" i="12"/>
  <c r="O48" i="12"/>
  <c r="L96" i="12"/>
  <c r="N96" i="12"/>
  <c r="O96" i="12"/>
  <c r="L88" i="12"/>
  <c r="N88" i="12"/>
  <c r="O88" i="12"/>
  <c r="L283" i="12"/>
  <c r="N283" i="12"/>
  <c r="O283" i="12"/>
  <c r="L264" i="12"/>
  <c r="N264" i="12"/>
  <c r="L77" i="12"/>
  <c r="N77" i="12"/>
  <c r="N33" i="12"/>
  <c r="N298" i="12"/>
  <c r="O298" i="12"/>
  <c r="O302" i="12"/>
  <c r="N302" i="12"/>
  <c r="N334" i="12"/>
  <c r="L142" i="12"/>
  <c r="O142" i="12"/>
  <c r="N142" i="12"/>
  <c r="L97" i="12"/>
  <c r="O97" i="12"/>
  <c r="N97" i="12"/>
  <c r="L111" i="12"/>
  <c r="O111" i="12"/>
  <c r="N111" i="12"/>
  <c r="L320" i="12"/>
  <c r="O320" i="12"/>
  <c r="N320" i="12"/>
  <c r="L62" i="12"/>
  <c r="N62" i="12"/>
  <c r="L49" i="12"/>
  <c r="O49" i="12"/>
  <c r="N49" i="12"/>
  <c r="N266" i="12"/>
  <c r="O266" i="12"/>
  <c r="L98" i="12"/>
  <c r="N98" i="12"/>
  <c r="O98" i="12"/>
  <c r="N44" i="12"/>
  <c r="N160" i="12"/>
  <c r="L257" i="12"/>
  <c r="N257" i="12"/>
  <c r="L344" i="12"/>
  <c r="O344" i="12"/>
  <c r="N344" i="12"/>
  <c r="L214" i="12"/>
  <c r="O214" i="12"/>
  <c r="N214" i="12"/>
  <c r="L198" i="12"/>
  <c r="N198" i="12"/>
  <c r="L114" i="12"/>
  <c r="N114" i="12"/>
  <c r="O114" i="12"/>
  <c r="L349" i="12"/>
  <c r="N349" i="12"/>
  <c r="O349" i="12"/>
  <c r="L182" i="12"/>
  <c r="O182" i="12"/>
  <c r="N182" i="12"/>
  <c r="L102" i="12"/>
  <c r="N101" i="12"/>
  <c r="L37" i="12"/>
  <c r="O37" i="12"/>
  <c r="N37" i="12"/>
  <c r="L136" i="12"/>
  <c r="N136" i="12"/>
  <c r="O136" i="12"/>
  <c r="L70" i="12"/>
  <c r="N70" i="12"/>
  <c r="N76" i="12"/>
  <c r="N29" i="12"/>
  <c r="L259" i="12"/>
  <c r="N259" i="12"/>
  <c r="O259" i="12"/>
  <c r="L57" i="12"/>
  <c r="N57" i="12"/>
  <c r="L84" i="12"/>
  <c r="O84" i="12"/>
  <c r="N84" i="12"/>
  <c r="L208" i="12"/>
  <c r="N208" i="12"/>
  <c r="O208" i="12"/>
  <c r="L91" i="12"/>
  <c r="N91" i="12"/>
  <c r="L185" i="12"/>
  <c r="N185" i="12"/>
  <c r="O185" i="12"/>
  <c r="L301" i="12"/>
  <c r="O301" i="12"/>
  <c r="N301" i="12"/>
  <c r="L145" i="12"/>
  <c r="N145" i="12"/>
  <c r="L191" i="12"/>
  <c r="N191" i="12"/>
  <c r="L258" i="12"/>
  <c r="N258" i="12"/>
  <c r="L22" i="12"/>
  <c r="O22" i="12"/>
  <c r="N22" i="12"/>
  <c r="L274" i="12"/>
  <c r="N274" i="12"/>
  <c r="O274" i="12"/>
  <c r="N123" i="12"/>
  <c r="N42" i="12"/>
  <c r="O42" i="12"/>
  <c r="L202" i="12"/>
  <c r="N202" i="12"/>
  <c r="O202" i="12"/>
  <c r="O86" i="12"/>
  <c r="N86" i="12"/>
  <c r="N119" i="12"/>
  <c r="N128" i="12"/>
  <c r="L231" i="12"/>
  <c r="N231" i="12"/>
  <c r="O231" i="12"/>
  <c r="L221" i="12"/>
  <c r="N221" i="12"/>
  <c r="L121" i="12"/>
  <c r="N121" i="12"/>
  <c r="O121" i="12"/>
  <c r="L89" i="12"/>
  <c r="O89" i="12"/>
  <c r="N89" i="12"/>
  <c r="L246" i="12"/>
  <c r="N246" i="12"/>
  <c r="L287" i="12"/>
  <c r="O287" i="12"/>
  <c r="N287" i="12"/>
  <c r="L17" i="12"/>
  <c r="N17" i="12"/>
  <c r="L308" i="12"/>
  <c r="N308" i="12"/>
  <c r="L330" i="12"/>
  <c r="N330" i="12"/>
  <c r="O330" i="12"/>
  <c r="L199" i="12"/>
  <c r="N199" i="12"/>
  <c r="L279" i="12"/>
  <c r="O279" i="12"/>
  <c r="N279" i="12"/>
  <c r="L150" i="12"/>
  <c r="N150" i="12"/>
  <c r="L288" i="12"/>
  <c r="N288" i="12"/>
  <c r="L141" i="12"/>
  <c r="O141" i="12"/>
  <c r="N141" i="12"/>
  <c r="L21" i="12"/>
  <c r="N21" i="12"/>
  <c r="L345" i="12"/>
  <c r="N345" i="12"/>
  <c r="O345" i="12"/>
  <c r="L295" i="12"/>
  <c r="N295" i="12"/>
  <c r="O295" i="12"/>
  <c r="L45" i="12"/>
  <c r="N45" i="12"/>
  <c r="O45" i="12"/>
  <c r="L218" i="12"/>
  <c r="N218" i="12"/>
  <c r="O218" i="12"/>
  <c r="L181" i="12"/>
  <c r="N181" i="12"/>
  <c r="O181" i="12"/>
  <c r="L14" i="12"/>
  <c r="O14" i="12"/>
  <c r="N14" i="12"/>
  <c r="L100" i="12"/>
  <c r="O100" i="12"/>
  <c r="N100" i="12"/>
  <c r="L316" i="12"/>
  <c r="N316" i="12"/>
  <c r="L127" i="12"/>
  <c r="N127" i="12"/>
  <c r="L324" i="12"/>
  <c r="N324" i="12"/>
  <c r="O324" i="12"/>
  <c r="L174" i="12"/>
  <c r="N174" i="12"/>
  <c r="L118" i="12"/>
  <c r="O118" i="12"/>
  <c r="N118" i="12"/>
  <c r="L23" i="12"/>
  <c r="O23" i="12"/>
  <c r="N23" i="12"/>
  <c r="L169" i="12"/>
  <c r="N169" i="12"/>
  <c r="L335" i="12"/>
  <c r="N335" i="12"/>
  <c r="O335" i="12"/>
  <c r="L229" i="12"/>
  <c r="O229" i="12"/>
  <c r="N229" i="12"/>
  <c r="L305" i="12"/>
  <c r="N305" i="12"/>
  <c r="L107" i="12"/>
  <c r="N106" i="12"/>
  <c r="L276" i="12"/>
  <c r="N276" i="12"/>
  <c r="L213" i="12"/>
  <c r="O213" i="12"/>
  <c r="N213" i="12"/>
  <c r="L228" i="12"/>
  <c r="O228" i="12"/>
  <c r="N228" i="12"/>
  <c r="N5" i="12"/>
  <c r="O5" i="12"/>
  <c r="N207" i="12"/>
  <c r="O207" i="12"/>
  <c r="L180" i="12"/>
  <c r="O180" i="12"/>
  <c r="N180" i="12"/>
  <c r="L338" i="12"/>
  <c r="N338" i="12"/>
  <c r="N65" i="12"/>
  <c r="N27" i="12"/>
  <c r="O27" i="12"/>
  <c r="N216" i="12"/>
  <c r="O216" i="12"/>
  <c r="L36" i="12"/>
  <c r="N36" i="12"/>
  <c r="N3" i="12"/>
  <c r="L252" i="12"/>
  <c r="N252" i="12"/>
  <c r="N284" i="12"/>
  <c r="N171" i="12"/>
  <c r="L304" i="12"/>
  <c r="O304" i="12"/>
  <c r="N304" i="12"/>
  <c r="L296" i="12"/>
  <c r="N296" i="12"/>
  <c r="L332" i="12"/>
  <c r="N332" i="12"/>
  <c r="O332" i="12"/>
  <c r="L261" i="12"/>
  <c r="O261" i="12"/>
  <c r="N261" i="12"/>
  <c r="L241" i="12"/>
  <c r="N241" i="12"/>
  <c r="L122" i="12"/>
  <c r="N122" i="12"/>
  <c r="L161" i="12"/>
  <c r="O161" i="12"/>
  <c r="N161" i="12"/>
  <c r="L331" i="12"/>
  <c r="N331" i="12"/>
  <c r="O331" i="12"/>
  <c r="L226" i="12"/>
  <c r="N226" i="12"/>
  <c r="O226" i="12"/>
  <c r="L73" i="12"/>
  <c r="N73" i="12"/>
  <c r="O328" i="12"/>
  <c r="N328" i="12"/>
  <c r="L315" i="12"/>
  <c r="N315" i="12"/>
  <c r="O315" i="12"/>
  <c r="L190" i="12"/>
  <c r="N190" i="12"/>
  <c r="L15" i="12"/>
  <c r="N15" i="12"/>
  <c r="N178" i="12"/>
  <c r="O178" i="12"/>
  <c r="N297" i="12"/>
  <c r="N4" i="12"/>
  <c r="N19" i="12"/>
  <c r="O19" i="12"/>
  <c r="N164" i="12"/>
  <c r="L159" i="12"/>
  <c r="N159" i="12"/>
  <c r="L187" i="12"/>
  <c r="N187" i="12"/>
  <c r="O187" i="12"/>
  <c r="L115" i="12"/>
  <c r="N115" i="12"/>
  <c r="O115" i="12"/>
  <c r="L285" i="12"/>
  <c r="N285" i="12"/>
  <c r="L69" i="12"/>
  <c r="N69" i="12"/>
  <c r="O69" i="12"/>
  <c r="L281" i="12"/>
  <c r="N281" i="12"/>
  <c r="L310" i="12"/>
  <c r="N310" i="12"/>
  <c r="O310" i="12"/>
  <c r="L212" i="12"/>
  <c r="O212" i="12"/>
  <c r="N212" i="12"/>
  <c r="L176" i="12"/>
  <c r="N176" i="12"/>
  <c r="O176" i="12"/>
  <c r="L300" i="12"/>
  <c r="N300" i="12"/>
  <c r="O300" i="12"/>
  <c r="L286" i="12"/>
  <c r="N286" i="12"/>
  <c r="O286" i="12"/>
  <c r="L83" i="12"/>
  <c r="N83" i="12"/>
  <c r="O83" i="12"/>
  <c r="N340" i="12"/>
  <c r="N107" i="12"/>
  <c r="N108" i="12"/>
  <c r="L112" i="12"/>
  <c r="N112" i="12"/>
  <c r="O112" i="12"/>
  <c r="L11" i="12"/>
  <c r="N11" i="12"/>
  <c r="O11" i="12"/>
  <c r="L268" i="12"/>
  <c r="N268" i="12"/>
  <c r="O268" i="12"/>
  <c r="L219" i="12"/>
  <c r="N219" i="12"/>
  <c r="O219" i="12"/>
  <c r="L117" i="12"/>
  <c r="N117" i="12"/>
  <c r="O117" i="12"/>
  <c r="L313" i="12"/>
  <c r="N313" i="12"/>
  <c r="L58" i="12"/>
  <c r="N58" i="12"/>
  <c r="O58" i="12"/>
  <c r="L53" i="12"/>
  <c r="N53" i="12"/>
  <c r="L124" i="12"/>
  <c r="N124" i="12"/>
  <c r="L249" i="12"/>
  <c r="O249" i="12"/>
  <c r="N249" i="12"/>
  <c r="L289" i="12"/>
  <c r="N289" i="12"/>
  <c r="O289" i="12"/>
  <c r="L236" i="12"/>
  <c r="O236" i="12"/>
  <c r="N236" i="12"/>
  <c r="L155" i="12"/>
  <c r="N155" i="12"/>
  <c r="O155" i="12"/>
  <c r="L205" i="12"/>
  <c r="N205" i="12"/>
  <c r="L195" i="12"/>
  <c r="N195" i="12"/>
  <c r="L43" i="12"/>
  <c r="N43" i="12"/>
  <c r="L317" i="12"/>
  <c r="N317" i="12"/>
  <c r="O255" i="12"/>
  <c r="N255" i="12"/>
  <c r="L210" i="12"/>
  <c r="N210" i="12"/>
  <c r="L193" i="12"/>
  <c r="N193" i="12"/>
  <c r="O193" i="12"/>
  <c r="L347" i="12"/>
  <c r="O347" i="12"/>
  <c r="N347" i="12"/>
  <c r="L262" i="12"/>
  <c r="N262" i="12"/>
  <c r="L237" i="12"/>
  <c r="O237" i="12"/>
  <c r="N237" i="12"/>
  <c r="L165" i="12"/>
  <c r="O165" i="12"/>
  <c r="N165" i="12"/>
  <c r="L109" i="12"/>
  <c r="N109" i="12"/>
  <c r="O109" i="12"/>
  <c r="L186" i="12"/>
  <c r="N186" i="12"/>
  <c r="O186" i="12"/>
  <c r="L256" i="12"/>
  <c r="N256" i="12"/>
  <c r="L282" i="12"/>
  <c r="N282" i="12"/>
  <c r="L348" i="12"/>
  <c r="N348" i="12"/>
  <c r="L67" i="12"/>
  <c r="N67" i="12"/>
  <c r="O67" i="12"/>
  <c r="L342" i="12"/>
  <c r="N342" i="12"/>
  <c r="O342" i="12"/>
  <c r="L194" i="12"/>
  <c r="N194" i="12"/>
  <c r="O194" i="12"/>
  <c r="N239" i="12"/>
  <c r="N244" i="12"/>
  <c r="N78" i="12"/>
  <c r="O343" i="12"/>
  <c r="N343" i="12"/>
  <c r="N233" i="12"/>
  <c r="N116" i="12"/>
  <c r="L321" i="12"/>
  <c r="N321" i="12"/>
  <c r="N290" i="12"/>
  <c r="G108" i="6"/>
  <c r="L105" i="12"/>
  <c r="G108" i="10"/>
  <c r="L103" i="12"/>
  <c r="C21" i="7"/>
  <c r="C36" i="7"/>
  <c r="C29" i="7"/>
  <c r="F21" i="7"/>
  <c r="G347" i="10"/>
  <c r="L340" i="12"/>
  <c r="O119" i="12"/>
  <c r="L119" i="12"/>
  <c r="G106" i="5"/>
  <c r="G106" i="8" s="1"/>
  <c r="L101" i="12"/>
  <c r="O128" i="12"/>
  <c r="L128" i="12"/>
  <c r="G113" i="6"/>
  <c r="L108" i="12"/>
  <c r="P30" i="12"/>
  <c r="O30" i="12"/>
  <c r="G183" i="6"/>
  <c r="L178" i="12"/>
  <c r="G189" i="10"/>
  <c r="L184" i="12"/>
  <c r="G49" i="10"/>
  <c r="L44" i="12"/>
  <c r="G165" i="10"/>
  <c r="L160" i="12"/>
  <c r="G167" i="6"/>
  <c r="L162" i="12"/>
  <c r="G128" i="6"/>
  <c r="L123" i="12"/>
  <c r="G47" i="10"/>
  <c r="L42" i="12"/>
  <c r="G303" i="5"/>
  <c r="G303" i="8" s="1"/>
  <c r="L297" i="12"/>
  <c r="G81" i="5"/>
  <c r="G81" i="8" s="1"/>
  <c r="L76" i="12"/>
  <c r="G34" i="5"/>
  <c r="G34" i="8" s="1"/>
  <c r="L29" i="12"/>
  <c r="G9" i="10"/>
  <c r="L4" i="12"/>
  <c r="G24" i="5"/>
  <c r="G24" i="8" s="1"/>
  <c r="L19" i="12"/>
  <c r="G169" i="10"/>
  <c r="L164" i="12"/>
  <c r="G95" i="6"/>
  <c r="L90" i="12"/>
  <c r="G86" i="5"/>
  <c r="G86" i="8" s="1"/>
  <c r="L81" i="12"/>
  <c r="G208" i="5"/>
  <c r="G208" i="8" s="1"/>
  <c r="L203" i="12"/>
  <c r="G197" i="5"/>
  <c r="G197" i="8" s="1"/>
  <c r="L192" i="12"/>
  <c r="G249" i="10"/>
  <c r="L244" i="12"/>
  <c r="G83" i="10"/>
  <c r="L78" i="12"/>
  <c r="L343" i="12"/>
  <c r="G238" i="5"/>
  <c r="G238" i="8" s="1"/>
  <c r="L233" i="12"/>
  <c r="G121" i="6"/>
  <c r="L116" i="12"/>
  <c r="G295" i="6"/>
  <c r="L290" i="12"/>
  <c r="P326" i="12"/>
  <c r="O326" i="12"/>
  <c r="G145" i="6"/>
  <c r="L140" i="12"/>
  <c r="G142" i="5"/>
  <c r="G142" i="8" s="1"/>
  <c r="L137" i="12"/>
  <c r="L240" i="12"/>
  <c r="G309" i="10"/>
  <c r="L303" i="12"/>
  <c r="L294" i="12"/>
  <c r="G135" i="5"/>
  <c r="G135" i="8" s="1"/>
  <c r="L130" i="12"/>
  <c r="G285" i="6"/>
  <c r="L280" i="12"/>
  <c r="G247" i="5"/>
  <c r="G247" i="8" s="1"/>
  <c r="L242" i="12"/>
  <c r="G21" i="5"/>
  <c r="G21" i="8" s="1"/>
  <c r="L16" i="12"/>
  <c r="G76" i="10"/>
  <c r="L71" i="12"/>
  <c r="G193" i="5"/>
  <c r="G193" i="8" s="1"/>
  <c r="L188" i="12"/>
  <c r="G44" i="5"/>
  <c r="G44" i="8" s="1"/>
  <c r="L39" i="12"/>
  <c r="L255" i="12"/>
  <c r="G10" i="6"/>
  <c r="L5" i="12"/>
  <c r="G70" i="6"/>
  <c r="L65" i="12"/>
  <c r="G244" i="6"/>
  <c r="L239" i="12"/>
  <c r="G32" i="10"/>
  <c r="L27" i="12"/>
  <c r="G289" i="10"/>
  <c r="L284" i="12"/>
  <c r="O171" i="12"/>
  <c r="L171" i="12"/>
  <c r="G38" i="6"/>
  <c r="L33" i="12"/>
  <c r="P12" i="12"/>
  <c r="O12" i="12"/>
  <c r="G299" i="5"/>
  <c r="G299" i="8" s="1"/>
  <c r="L293" i="12"/>
  <c r="G12" i="6"/>
  <c r="L7" i="12"/>
  <c r="G232" i="6"/>
  <c r="L227" i="12"/>
  <c r="G270" i="6"/>
  <c r="L265" i="12"/>
  <c r="G255" i="5"/>
  <c r="G255" i="8" s="1"/>
  <c r="L250" i="12"/>
  <c r="G344" i="6"/>
  <c r="L339" i="12"/>
  <c r="O68" i="12"/>
  <c r="L267" i="12"/>
  <c r="G212" i="10"/>
  <c r="L207" i="12"/>
  <c r="L86" i="12"/>
  <c r="G221" i="10"/>
  <c r="L216" i="12"/>
  <c r="G8" i="10"/>
  <c r="L3" i="12"/>
  <c r="O52" i="12"/>
  <c r="L52" i="12"/>
  <c r="L266" i="12"/>
  <c r="G335" i="10"/>
  <c r="L328" i="12"/>
  <c r="G344" i="5"/>
  <c r="G344" i="8" s="1"/>
  <c r="L337" i="12"/>
  <c r="G303" i="6"/>
  <c r="L298" i="12"/>
  <c r="G308" i="5"/>
  <c r="G308" i="8" s="1"/>
  <c r="L302" i="12"/>
  <c r="G339" i="6"/>
  <c r="L334" i="12"/>
  <c r="G296" i="5"/>
  <c r="G296" i="8" s="1"/>
  <c r="G165" i="6"/>
  <c r="G303" i="10"/>
  <c r="G106" i="10"/>
  <c r="G106" i="6"/>
  <c r="D21" i="7"/>
  <c r="G124" i="10"/>
  <c r="G142" i="6"/>
  <c r="G145" i="5"/>
  <c r="G145" i="8" s="1"/>
  <c r="G296" i="10"/>
  <c r="G255" i="6"/>
  <c r="G165" i="5"/>
  <c r="G165" i="8" s="1"/>
  <c r="G346" i="10"/>
  <c r="G135" i="10"/>
  <c r="G346" i="5"/>
  <c r="G346" i="8" s="1"/>
  <c r="G8" i="6"/>
  <c r="G169" i="6"/>
  <c r="G341" i="5"/>
  <c r="G341" i="8" s="1"/>
  <c r="G44" i="6"/>
  <c r="G169" i="5"/>
  <c r="G169" i="8" s="1"/>
  <c r="G193" i="6"/>
  <c r="G44" i="10"/>
  <c r="G76" i="6"/>
  <c r="G176" i="10"/>
  <c r="G176" i="5"/>
  <c r="G176" i="8" s="1"/>
  <c r="G270" i="5"/>
  <c r="G270" i="8" s="1"/>
  <c r="G345" i="6"/>
  <c r="G176" i="6"/>
  <c r="G133" i="5"/>
  <c r="G133" i="8" s="1"/>
  <c r="G270" i="10"/>
  <c r="G289" i="6"/>
  <c r="G232" i="10"/>
  <c r="C13" i="7"/>
  <c r="G49" i="5"/>
  <c r="G49" i="8" s="1"/>
  <c r="G24" i="10"/>
  <c r="G189" i="6"/>
  <c r="G113" i="5"/>
  <c r="G113" i="8" s="1"/>
  <c r="G9" i="5"/>
  <c r="G9" i="8" s="1"/>
  <c r="G12" i="10"/>
  <c r="G24" i="6"/>
  <c r="G113" i="10"/>
  <c r="G257" i="6"/>
  <c r="G8" i="5"/>
  <c r="G8" i="8" s="1"/>
  <c r="G49" i="6"/>
  <c r="O297" i="12"/>
  <c r="G21" i="10"/>
  <c r="G285" i="10"/>
  <c r="G221" i="6"/>
  <c r="G86" i="10"/>
  <c r="G257" i="5"/>
  <c r="G257" i="8" s="1"/>
  <c r="G133" i="10"/>
  <c r="G347" i="5"/>
  <c r="G347" i="8" s="1"/>
  <c r="G232" i="5"/>
  <c r="G232" i="8" s="1"/>
  <c r="G9" i="6"/>
  <c r="G32" i="5"/>
  <c r="G32" i="8" s="1"/>
  <c r="G238" i="6"/>
  <c r="G21" i="6"/>
  <c r="G257" i="10"/>
  <c r="G133" i="6"/>
  <c r="G91" i="5"/>
  <c r="G91" i="8" s="1"/>
  <c r="G208" i="6"/>
  <c r="G289" i="5"/>
  <c r="G289" i="8" s="1"/>
  <c r="G208" i="10"/>
  <c r="G124" i="5"/>
  <c r="G124" i="8" s="1"/>
  <c r="O203" i="12"/>
  <c r="G189" i="5"/>
  <c r="G189" i="8" s="1"/>
  <c r="G41" i="5"/>
  <c r="G41" i="8" s="1"/>
  <c r="G81" i="6"/>
  <c r="G83" i="5"/>
  <c r="G83" i="8" s="1"/>
  <c r="G91" i="10"/>
  <c r="G302" i="6"/>
  <c r="G350" i="5"/>
  <c r="G350" i="8" s="1"/>
  <c r="G81" i="10"/>
  <c r="G41" i="10"/>
  <c r="G348" i="6"/>
  <c r="G41" i="6"/>
  <c r="G249" i="5"/>
  <c r="G249" i="8" s="1"/>
  <c r="G151" i="10"/>
  <c r="G34" i="6"/>
  <c r="G285" i="5"/>
  <c r="G285" i="8" s="1"/>
  <c r="O81" i="12"/>
  <c r="G124" i="6"/>
  <c r="G328" i="10"/>
  <c r="G121" i="10"/>
  <c r="G299" i="6"/>
  <c r="G326" i="6"/>
  <c r="G107" i="6"/>
  <c r="G335" i="5"/>
  <c r="G335" i="8" s="1"/>
  <c r="G299" i="10"/>
  <c r="G269" i="10"/>
  <c r="G307" i="6"/>
  <c r="G91" i="6"/>
  <c r="G111" i="10"/>
  <c r="O76" i="12"/>
  <c r="G151" i="6"/>
  <c r="G83" i="6"/>
  <c r="G12" i="5"/>
  <c r="G12" i="8" s="1"/>
  <c r="G221" i="5"/>
  <c r="G221" i="8" s="1"/>
  <c r="G111" i="6"/>
  <c r="G249" i="6"/>
  <c r="O29" i="12"/>
  <c r="G111" i="5"/>
  <c r="G111" i="8" s="1"/>
  <c r="G34" i="10"/>
  <c r="G304" i="5"/>
  <c r="G304" i="8" s="1"/>
  <c r="G197" i="10"/>
  <c r="G245" i="10"/>
  <c r="G328" i="5"/>
  <c r="G328" i="8" s="1"/>
  <c r="G247" i="10"/>
  <c r="G350" i="10"/>
  <c r="G247" i="6"/>
  <c r="G304" i="10"/>
  <c r="O242" i="12"/>
  <c r="G197" i="6"/>
  <c r="G145" i="10"/>
  <c r="G200" i="10"/>
  <c r="G107" i="10"/>
  <c r="G137" i="6"/>
  <c r="G128" i="10"/>
  <c r="G10" i="5"/>
  <c r="G10" i="8" s="1"/>
  <c r="G137" i="5"/>
  <c r="G137" i="8" s="1"/>
  <c r="G200" i="5"/>
  <c r="G200" i="8" s="1"/>
  <c r="G107" i="5"/>
  <c r="G107" i="8" s="1"/>
  <c r="G70" i="10"/>
  <c r="G10" i="10"/>
  <c r="O33" i="12"/>
  <c r="G342" i="6"/>
  <c r="G151" i="5"/>
  <c r="G151" i="8" s="1"/>
  <c r="G271" i="6"/>
  <c r="G38" i="5"/>
  <c r="G38" i="8" s="1"/>
  <c r="G47" i="5"/>
  <c r="G47" i="8" s="1"/>
  <c r="G200" i="6"/>
  <c r="G183" i="10"/>
  <c r="G38" i="10"/>
  <c r="G128" i="5"/>
  <c r="G128" i="8" s="1"/>
  <c r="G32" i="6"/>
  <c r="G238" i="10"/>
  <c r="G344" i="10"/>
  <c r="G137" i="10"/>
  <c r="O280" i="12"/>
  <c r="G308" i="10"/>
  <c r="O123" i="12"/>
  <c r="G75" i="6"/>
  <c r="O337" i="12"/>
  <c r="G298" i="6"/>
  <c r="G167" i="10"/>
  <c r="G212" i="5"/>
  <c r="G212" i="8" s="1"/>
  <c r="G121" i="5"/>
  <c r="G121" i="8" s="1"/>
  <c r="G271" i="10"/>
  <c r="G75" i="5"/>
  <c r="G75" i="8" s="1"/>
  <c r="G212" i="6"/>
  <c r="G70" i="5"/>
  <c r="G70" i="8" s="1"/>
  <c r="G47" i="6"/>
  <c r="F28" i="7"/>
  <c r="O73" i="1"/>
  <c r="G95" i="10"/>
  <c r="G300" i="5"/>
  <c r="G300" i="8" s="1"/>
  <c r="O244" i="12"/>
  <c r="G138" i="6"/>
  <c r="O239" i="12"/>
  <c r="G280" i="10"/>
  <c r="G280" i="6"/>
  <c r="G280" i="5"/>
  <c r="G280" i="8" s="1"/>
  <c r="G135" i="6"/>
  <c r="G142" i="10"/>
  <c r="O65" i="12"/>
  <c r="F148" i="8"/>
  <c r="F370" i="8" s="1"/>
  <c r="D10" i="7"/>
  <c r="G75" i="10"/>
  <c r="G167" i="5"/>
  <c r="G167" i="8" s="1"/>
  <c r="G183" i="5"/>
  <c r="G183" i="8" s="1"/>
  <c r="G244" i="5"/>
  <c r="G244" i="8" s="1"/>
  <c r="G148" i="10"/>
  <c r="G148" i="6"/>
  <c r="E11" i="7" s="1"/>
  <c r="E12" i="7" s="1"/>
  <c r="G148" i="5"/>
  <c r="G57" i="10"/>
  <c r="O90" i="12"/>
  <c r="G95" i="5"/>
  <c r="G95" i="8" s="1"/>
  <c r="G260" i="5"/>
  <c r="G260" i="8" s="1"/>
  <c r="G300" i="10"/>
  <c r="G86" i="6"/>
  <c r="G244" i="10"/>
  <c r="G57" i="6"/>
  <c r="G138" i="5"/>
  <c r="G138" i="8" s="1"/>
  <c r="G207" i="10"/>
  <c r="G207" i="5"/>
  <c r="G207" i="8" s="1"/>
  <c r="G207" i="6"/>
  <c r="G59" i="10"/>
  <c r="G59" i="5"/>
  <c r="G59" i="8" s="1"/>
  <c r="G59" i="6"/>
  <c r="O54" i="12"/>
  <c r="G162" i="6"/>
  <c r="G162" i="5"/>
  <c r="G162" i="8" s="1"/>
  <c r="G162" i="10"/>
  <c r="G210" i="6"/>
  <c r="G210" i="5"/>
  <c r="G210" i="8" s="1"/>
  <c r="O205" i="12"/>
  <c r="G210" i="10"/>
  <c r="G307" i="5"/>
  <c r="G307" i="8" s="1"/>
  <c r="G306" i="6"/>
  <c r="G307" i="10"/>
  <c r="G305" i="6"/>
  <c r="G306" i="10"/>
  <c r="G306" i="5"/>
  <c r="G306" i="8" s="1"/>
  <c r="G42" i="6"/>
  <c r="G42" i="5"/>
  <c r="G42" i="8" s="1"/>
  <c r="G42" i="10"/>
  <c r="G48" i="5"/>
  <c r="G48" i="8" s="1"/>
  <c r="O43" i="12"/>
  <c r="G48" i="10"/>
  <c r="G48" i="6"/>
  <c r="G324" i="10"/>
  <c r="G322" i="6"/>
  <c r="O317" i="12"/>
  <c r="G324" i="5"/>
  <c r="G324" i="8" s="1"/>
  <c r="G338" i="10"/>
  <c r="G338" i="5"/>
  <c r="G338" i="8" s="1"/>
  <c r="G336" i="6"/>
  <c r="G54" i="6"/>
  <c r="G54" i="10"/>
  <c r="G54" i="5"/>
  <c r="G54" i="8" s="1"/>
  <c r="G272" i="10"/>
  <c r="G272" i="6"/>
  <c r="G272" i="5"/>
  <c r="G272" i="8" s="1"/>
  <c r="G216" i="5"/>
  <c r="G216" i="8" s="1"/>
  <c r="G216" i="6"/>
  <c r="G216" i="10"/>
  <c r="G160" i="10"/>
  <c r="G160" i="5"/>
  <c r="G160" i="8" s="1"/>
  <c r="G160" i="6"/>
  <c r="G62" i="5"/>
  <c r="G62" i="8" s="1"/>
  <c r="O57" i="12"/>
  <c r="G62" i="10"/>
  <c r="G62" i="6"/>
  <c r="G89" i="6"/>
  <c r="G89" i="10"/>
  <c r="G89" i="5"/>
  <c r="G89" i="8" s="1"/>
  <c r="G74" i="6"/>
  <c r="G74" i="10"/>
  <c r="G74" i="5"/>
  <c r="G74" i="8" s="1"/>
  <c r="G286" i="6"/>
  <c r="O281" i="12"/>
  <c r="G286" i="5"/>
  <c r="G286" i="8" s="1"/>
  <c r="G286" i="10"/>
  <c r="G125" i="10"/>
  <c r="G125" i="5"/>
  <c r="G125" i="8" s="1"/>
  <c r="G125" i="6"/>
  <c r="G64" i="10"/>
  <c r="G64" i="5"/>
  <c r="G64" i="8" s="1"/>
  <c r="G64" i="6"/>
  <c r="G30" i="5"/>
  <c r="G30" i="8" s="1"/>
  <c r="G30" i="6"/>
  <c r="G30" i="10"/>
  <c r="G211" i="5"/>
  <c r="G211" i="8" s="1"/>
  <c r="G211" i="10"/>
  <c r="O206" i="12"/>
  <c r="G211" i="6"/>
  <c r="F370" i="5"/>
  <c r="G196" i="10"/>
  <c r="G196" i="6"/>
  <c r="G196" i="5"/>
  <c r="G196" i="8" s="1"/>
  <c r="O191" i="12"/>
  <c r="G155" i="6"/>
  <c r="G155" i="5"/>
  <c r="G155" i="8" s="1"/>
  <c r="O150" i="12"/>
  <c r="G155" i="10"/>
  <c r="G294" i="5"/>
  <c r="G294" i="8" s="1"/>
  <c r="G293" i="6"/>
  <c r="O288" i="12"/>
  <c r="G294" i="10"/>
  <c r="G230" i="5"/>
  <c r="G230" i="8" s="1"/>
  <c r="G230" i="10"/>
  <c r="O225" i="12"/>
  <c r="G230" i="6"/>
  <c r="G246" i="5"/>
  <c r="G246" i="8" s="1"/>
  <c r="G246" i="6"/>
  <c r="G246" i="10"/>
  <c r="O241" i="12"/>
  <c r="O329" i="12"/>
  <c r="G334" i="6"/>
  <c r="G336" i="5"/>
  <c r="G336" i="8" s="1"/>
  <c r="G336" i="10"/>
  <c r="G311" i="5"/>
  <c r="G311" i="8" s="1"/>
  <c r="G310" i="6"/>
  <c r="G311" i="10"/>
  <c r="O305" i="12"/>
  <c r="E21" i="7"/>
  <c r="F371" i="6"/>
  <c r="G245" i="6"/>
  <c r="G269" i="6"/>
  <c r="G271" i="5"/>
  <c r="G271" i="8" s="1"/>
  <c r="G57" i="5"/>
  <c r="G57" i="8" s="1"/>
  <c r="G205" i="10"/>
  <c r="G205" i="5"/>
  <c r="G205" i="8" s="1"/>
  <c r="G205" i="6"/>
  <c r="G92" i="6"/>
  <c r="G92" i="5"/>
  <c r="G92" i="8" s="1"/>
  <c r="G92" i="10"/>
  <c r="G219" i="5"/>
  <c r="G219" i="8" s="1"/>
  <c r="G219" i="10"/>
  <c r="G219" i="6"/>
  <c r="G241" i="10"/>
  <c r="G241" i="6"/>
  <c r="G241" i="5"/>
  <c r="G241" i="8" s="1"/>
  <c r="G352" i="10"/>
  <c r="G350" i="6"/>
  <c r="G352" i="5"/>
  <c r="G352" i="8" s="1"/>
  <c r="G298" i="10"/>
  <c r="G298" i="5"/>
  <c r="G298" i="8" s="1"/>
  <c r="G297" i="6"/>
  <c r="G50" i="5"/>
  <c r="G50" i="8" s="1"/>
  <c r="G50" i="10"/>
  <c r="G50" i="6"/>
  <c r="G223" i="5"/>
  <c r="G223" i="8" s="1"/>
  <c r="G223" i="6"/>
  <c r="G223" i="10"/>
  <c r="G186" i="10"/>
  <c r="G186" i="5"/>
  <c r="G186" i="8" s="1"/>
  <c r="G186" i="6"/>
  <c r="G19" i="6"/>
  <c r="G19" i="10"/>
  <c r="G19" i="5"/>
  <c r="G19" i="8" s="1"/>
  <c r="G105" i="6"/>
  <c r="G105" i="5"/>
  <c r="G105" i="8" s="1"/>
  <c r="G105" i="10"/>
  <c r="G118" i="10"/>
  <c r="G118" i="6"/>
  <c r="G118" i="5"/>
  <c r="G118" i="8" s="1"/>
  <c r="G166" i="10"/>
  <c r="G166" i="6"/>
  <c r="G166" i="5"/>
  <c r="G166" i="8" s="1"/>
  <c r="G67" i="10"/>
  <c r="G67" i="5"/>
  <c r="G67" i="8" s="1"/>
  <c r="O62" i="12"/>
  <c r="G67" i="6"/>
  <c r="G53" i="5"/>
  <c r="G53" i="8" s="1"/>
  <c r="G53" i="6"/>
  <c r="G53" i="10"/>
  <c r="G93" i="10"/>
  <c r="G93" i="5"/>
  <c r="G93" i="8" s="1"/>
  <c r="G93" i="6"/>
  <c r="G288" i="5"/>
  <c r="G288" i="8" s="1"/>
  <c r="G288" i="6"/>
  <c r="G288" i="10"/>
  <c r="G72" i="5"/>
  <c r="G72" i="8" s="1"/>
  <c r="G72" i="10"/>
  <c r="G72" i="6"/>
  <c r="G347" i="6"/>
  <c r="G349" i="5"/>
  <c r="G349" i="8" s="1"/>
  <c r="G349" i="10"/>
  <c r="G199" i="5"/>
  <c r="G199" i="8" s="1"/>
  <c r="G199" i="10"/>
  <c r="G199" i="6"/>
  <c r="G146" i="5"/>
  <c r="G146" i="8" s="1"/>
  <c r="G146" i="6"/>
  <c r="G146" i="10"/>
  <c r="G202" i="10"/>
  <c r="G202" i="6"/>
  <c r="G202" i="5"/>
  <c r="G202" i="8" s="1"/>
  <c r="G188" i="6"/>
  <c r="G188" i="10"/>
  <c r="G188" i="5"/>
  <c r="G188" i="8" s="1"/>
  <c r="G119" i="6"/>
  <c r="G119" i="5"/>
  <c r="G119" i="8" s="1"/>
  <c r="G119" i="10"/>
  <c r="G225" i="10"/>
  <c r="G225" i="5"/>
  <c r="G225" i="8" s="1"/>
  <c r="G225" i="6"/>
  <c r="G123" i="6"/>
  <c r="G123" i="5"/>
  <c r="G123" i="8" s="1"/>
  <c r="G123" i="10"/>
  <c r="G101" i="5"/>
  <c r="G101" i="8" s="1"/>
  <c r="G101" i="6"/>
  <c r="G101" i="10"/>
  <c r="G319" i="5"/>
  <c r="G319" i="8" s="1"/>
  <c r="G317" i="6"/>
  <c r="G319" i="10"/>
  <c r="O312" i="12"/>
  <c r="G277" i="5"/>
  <c r="G277" i="8" s="1"/>
  <c r="G277" i="6"/>
  <c r="G277" i="10"/>
  <c r="G348" i="5"/>
  <c r="G348" i="8" s="1"/>
  <c r="G346" i="6"/>
  <c r="G348" i="10"/>
  <c r="O341" i="12"/>
  <c r="G308" i="6"/>
  <c r="G294" i="6"/>
  <c r="G295" i="10"/>
  <c r="G295" i="5"/>
  <c r="G295" i="8" s="1"/>
  <c r="G190" i="5"/>
  <c r="G190" i="8" s="1"/>
  <c r="G190" i="6"/>
  <c r="G190" i="10"/>
  <c r="G198" i="5"/>
  <c r="G198" i="8" s="1"/>
  <c r="G198" i="10"/>
  <c r="G198" i="6"/>
  <c r="G7" i="10"/>
  <c r="O2" i="12"/>
  <c r="G7" i="6"/>
  <c r="G7" i="5"/>
  <c r="G7" i="8" s="1"/>
  <c r="G354" i="5"/>
  <c r="G354" i="8" s="1"/>
  <c r="G354" i="10"/>
  <c r="G352" i="6"/>
  <c r="G291" i="6"/>
  <c r="G291" i="5"/>
  <c r="G291" i="8" s="1"/>
  <c r="G291" i="10"/>
  <c r="G260" i="10"/>
  <c r="F370" i="6"/>
  <c r="P291" i="12"/>
  <c r="G85" i="5"/>
  <c r="G85" i="8" s="1"/>
  <c r="G85" i="10"/>
  <c r="G85" i="6"/>
  <c r="G194" i="5"/>
  <c r="G194" i="8" s="1"/>
  <c r="G194" i="6"/>
  <c r="G194" i="10"/>
  <c r="G321" i="10"/>
  <c r="G319" i="6"/>
  <c r="G321" i="5"/>
  <c r="G321" i="8" s="1"/>
  <c r="G112" i="10"/>
  <c r="G112" i="6"/>
  <c r="G112" i="5"/>
  <c r="G112" i="8" s="1"/>
  <c r="D13" i="7"/>
  <c r="G245" i="5"/>
  <c r="G245" i="8" s="1"/>
  <c r="G309" i="5"/>
  <c r="G309" i="8" s="1"/>
  <c r="F373" i="10"/>
  <c r="G333" i="6"/>
  <c r="G87" i="10"/>
  <c r="O82" i="12"/>
  <c r="G87" i="5"/>
  <c r="G87" i="8" s="1"/>
  <c r="G87" i="6"/>
  <c r="G61" i="5"/>
  <c r="G61" i="8" s="1"/>
  <c r="G61" i="10"/>
  <c r="G61" i="6"/>
  <c r="G31" i="5"/>
  <c r="G31" i="8" s="1"/>
  <c r="G31" i="6"/>
  <c r="G31" i="10"/>
  <c r="G214" i="6"/>
  <c r="G214" i="10"/>
  <c r="G214" i="5"/>
  <c r="G214" i="8" s="1"/>
  <c r="G315" i="6"/>
  <c r="G317" i="10"/>
  <c r="G317" i="5"/>
  <c r="G317" i="8" s="1"/>
  <c r="G217" i="10"/>
  <c r="G217" i="5"/>
  <c r="G217" i="8" s="1"/>
  <c r="G217" i="6"/>
  <c r="O122" i="12"/>
  <c r="G127" i="10"/>
  <c r="G127" i="5"/>
  <c r="G127" i="8" s="1"/>
  <c r="G127" i="6"/>
  <c r="G325" i="6"/>
  <c r="G327" i="10"/>
  <c r="G327" i="5"/>
  <c r="G327" i="8" s="1"/>
  <c r="G316" i="5"/>
  <c r="G316" i="8" s="1"/>
  <c r="G314" i="6"/>
  <c r="G316" i="10"/>
  <c r="G104" i="6"/>
  <c r="G104" i="10"/>
  <c r="G104" i="5"/>
  <c r="G104" i="8" s="1"/>
  <c r="G172" i="5"/>
  <c r="G172" i="8" s="1"/>
  <c r="G172" i="6"/>
  <c r="G172" i="10"/>
  <c r="G69" i="5"/>
  <c r="G69" i="8" s="1"/>
  <c r="G69" i="6"/>
  <c r="G69" i="10"/>
  <c r="G267" i="6"/>
  <c r="G267" i="5"/>
  <c r="G267" i="8" s="1"/>
  <c r="O262" i="12"/>
  <c r="G267" i="10"/>
  <c r="G242" i="10"/>
  <c r="G242" i="6"/>
  <c r="G242" i="5"/>
  <c r="G242" i="8" s="1"/>
  <c r="G351" i="6"/>
  <c r="G353" i="5"/>
  <c r="G353" i="8" s="1"/>
  <c r="G353" i="10"/>
  <c r="O346" i="12"/>
  <c r="G263" i="5"/>
  <c r="G263" i="8" s="1"/>
  <c r="G263" i="10"/>
  <c r="O258" i="12"/>
  <c r="G263" i="6"/>
  <c r="P238" i="12"/>
  <c r="G261" i="5"/>
  <c r="G261" i="8" s="1"/>
  <c r="G261" i="10"/>
  <c r="G261" i="6"/>
  <c r="O256" i="12"/>
  <c r="G287" i="6"/>
  <c r="G287" i="5"/>
  <c r="G287" i="8" s="1"/>
  <c r="O282" i="12"/>
  <c r="G287" i="10"/>
  <c r="G353" i="6"/>
  <c r="O348" i="12"/>
  <c r="G355" i="5"/>
  <c r="G355" i="8" s="1"/>
  <c r="G355" i="10"/>
  <c r="G231" i="5"/>
  <c r="G231" i="8" s="1"/>
  <c r="G231" i="10"/>
  <c r="G231" i="6"/>
  <c r="O307" i="12"/>
  <c r="G314" i="10"/>
  <c r="G314" i="5"/>
  <c r="G314" i="8" s="1"/>
  <c r="G312" i="6"/>
  <c r="G71" i="5"/>
  <c r="G71" i="8" s="1"/>
  <c r="G71" i="6"/>
  <c r="G71" i="10"/>
  <c r="G37" i="5"/>
  <c r="G37" i="8" s="1"/>
  <c r="G37" i="10"/>
  <c r="G37" i="6"/>
  <c r="G77" i="5"/>
  <c r="G77" i="8" s="1"/>
  <c r="G77" i="6"/>
  <c r="O72" i="12"/>
  <c r="G77" i="10"/>
  <c r="O127" i="12"/>
  <c r="G132" i="6"/>
  <c r="G132" i="10"/>
  <c r="G132" i="5"/>
  <c r="G132" i="8" s="1"/>
  <c r="O145" i="12"/>
  <c r="G150" i="5"/>
  <c r="G150" i="8" s="1"/>
  <c r="G150" i="10"/>
  <c r="G150" i="6"/>
  <c r="G340" i="6"/>
  <c r="G342" i="5"/>
  <c r="G342" i="8" s="1"/>
  <c r="G342" i="10"/>
  <c r="G237" i="10"/>
  <c r="G237" i="5"/>
  <c r="G237" i="8" s="1"/>
  <c r="G237" i="6"/>
  <c r="O232" i="12"/>
  <c r="G138" i="10"/>
  <c r="G100" i="10"/>
  <c r="O95" i="12"/>
  <c r="G100" i="5"/>
  <c r="G100" i="8" s="1"/>
  <c r="G100" i="6"/>
  <c r="G51" i="10"/>
  <c r="G51" i="6"/>
  <c r="G51" i="5"/>
  <c r="G51" i="8" s="1"/>
  <c r="G154" i="10"/>
  <c r="G154" i="6"/>
  <c r="G154" i="5"/>
  <c r="G154" i="8" s="1"/>
  <c r="G329" i="6"/>
  <c r="G331" i="5"/>
  <c r="G331" i="8" s="1"/>
  <c r="G331" i="10"/>
  <c r="G27" i="6"/>
  <c r="G27" i="10"/>
  <c r="G27" i="5"/>
  <c r="G27" i="8" s="1"/>
  <c r="G279" i="10"/>
  <c r="G279" i="5"/>
  <c r="G279" i="8" s="1"/>
  <c r="G279" i="6"/>
  <c r="G203" i="10"/>
  <c r="O198" i="12"/>
  <c r="G203" i="6"/>
  <c r="G203" i="5"/>
  <c r="G203" i="8" s="1"/>
  <c r="G116" i="5"/>
  <c r="G116" i="8" s="1"/>
  <c r="G116" i="10"/>
  <c r="G116" i="6"/>
  <c r="G301" i="10"/>
  <c r="G300" i="6"/>
  <c r="G301" i="5"/>
  <c r="G301" i="8" s="1"/>
  <c r="G259" i="10"/>
  <c r="G259" i="5"/>
  <c r="G259" i="8" s="1"/>
  <c r="G259" i="6"/>
  <c r="G90" i="10"/>
  <c r="G90" i="6"/>
  <c r="G90" i="5"/>
  <c r="G90" i="8" s="1"/>
  <c r="G281" i="5"/>
  <c r="G281" i="8" s="1"/>
  <c r="G281" i="10"/>
  <c r="O276" i="12"/>
  <c r="G281" i="6"/>
  <c r="G218" i="5"/>
  <c r="G218" i="8" s="1"/>
  <c r="G218" i="10"/>
  <c r="G218" i="6"/>
  <c r="G233" i="5"/>
  <c r="G233" i="8" s="1"/>
  <c r="G233" i="10"/>
  <c r="G233" i="6"/>
  <c r="G334" i="5"/>
  <c r="G334" i="8" s="1"/>
  <c r="G332" i="6"/>
  <c r="G334" i="10"/>
  <c r="G78" i="10"/>
  <c r="O73" i="12"/>
  <c r="G78" i="5"/>
  <c r="G78" i="8" s="1"/>
  <c r="G78" i="6"/>
  <c r="G103" i="6"/>
  <c r="G103" i="5"/>
  <c r="G103" i="8" s="1"/>
  <c r="G103" i="10"/>
  <c r="G250" i="5"/>
  <c r="G250" i="8" s="1"/>
  <c r="G250" i="6"/>
  <c r="G250" i="10"/>
  <c r="F372" i="6"/>
  <c r="G260" i="6"/>
  <c r="G269" i="5"/>
  <c r="G269" i="8" s="1"/>
  <c r="G23" i="10"/>
  <c r="G23" i="6"/>
  <c r="G23" i="5"/>
  <c r="G23" i="8" s="1"/>
  <c r="G158" i="5"/>
  <c r="G158" i="8" s="1"/>
  <c r="G158" i="10"/>
  <c r="G158" i="6"/>
  <c r="G156" i="10"/>
  <c r="G156" i="5"/>
  <c r="G156" i="8" s="1"/>
  <c r="O151" i="12"/>
  <c r="G156" i="6"/>
  <c r="G213" i="5"/>
  <c r="G213" i="8" s="1"/>
  <c r="G213" i="6"/>
  <c r="G213" i="10"/>
  <c r="G340" i="5"/>
  <c r="G340" i="8" s="1"/>
  <c r="O333" i="12"/>
  <c r="G338" i="6"/>
  <c r="G340" i="10"/>
  <c r="O138" i="12"/>
  <c r="G143" i="10"/>
  <c r="G143" i="6"/>
  <c r="G143" i="5"/>
  <c r="G143" i="8" s="1"/>
  <c r="G356" i="5"/>
  <c r="G356" i="8" s="1"/>
  <c r="G356" i="10"/>
  <c r="G354" i="6"/>
  <c r="G20" i="10"/>
  <c r="G20" i="6"/>
  <c r="G20" i="5"/>
  <c r="G20" i="8" s="1"/>
  <c r="G97" i="6"/>
  <c r="G97" i="10"/>
  <c r="G97" i="5"/>
  <c r="G97" i="8" s="1"/>
  <c r="G187" i="5"/>
  <c r="G187" i="8" s="1"/>
  <c r="G187" i="6"/>
  <c r="G187" i="10"/>
  <c r="G341" i="6"/>
  <c r="G343" i="10"/>
  <c r="G343" i="5"/>
  <c r="G343" i="8" s="1"/>
  <c r="G39" i="5"/>
  <c r="G39" i="8" s="1"/>
  <c r="G39" i="10"/>
  <c r="G39" i="6"/>
  <c r="G275" i="5"/>
  <c r="G275" i="8" s="1"/>
  <c r="G275" i="6"/>
  <c r="G275" i="10"/>
  <c r="G220" i="6"/>
  <c r="G220" i="10"/>
  <c r="G220" i="5"/>
  <c r="G220" i="8" s="1"/>
  <c r="P8" i="12"/>
  <c r="G234" i="10"/>
  <c r="G234" i="5"/>
  <c r="G234" i="8" s="1"/>
  <c r="G234" i="6"/>
  <c r="G278" i="10"/>
  <c r="G278" i="6"/>
  <c r="G278" i="5"/>
  <c r="G278" i="8" s="1"/>
  <c r="G140" i="6"/>
  <c r="G140" i="5"/>
  <c r="G140" i="8" s="1"/>
  <c r="G140" i="10"/>
  <c r="G88" i="5"/>
  <c r="G88" i="8" s="1"/>
  <c r="G88" i="10"/>
  <c r="G88" i="6"/>
  <c r="G222" i="6"/>
  <c r="G222" i="10"/>
  <c r="G222" i="5"/>
  <c r="G222" i="8" s="1"/>
  <c r="O217" i="12"/>
  <c r="G325" i="10"/>
  <c r="G325" i="5"/>
  <c r="G325" i="8" s="1"/>
  <c r="G323" i="6"/>
  <c r="G323" i="5"/>
  <c r="G323" i="8" s="1"/>
  <c r="O316" i="12"/>
  <c r="G323" i="10"/>
  <c r="G321" i="6"/>
  <c r="G28" i="10"/>
  <c r="G28" i="6"/>
  <c r="G28" i="5"/>
  <c r="G28" i="8" s="1"/>
  <c r="G174" i="6"/>
  <c r="G174" i="10"/>
  <c r="G174" i="5"/>
  <c r="G174" i="8" s="1"/>
  <c r="O169" i="12"/>
  <c r="G110" i="5"/>
  <c r="G110" i="8" s="1"/>
  <c r="G110" i="10"/>
  <c r="G110" i="6"/>
  <c r="G141" i="5"/>
  <c r="G141" i="8" s="1"/>
  <c r="G141" i="10"/>
  <c r="G141" i="6"/>
  <c r="G14" i="10"/>
  <c r="G14" i="5"/>
  <c r="G14" i="8" s="1"/>
  <c r="G14" i="6"/>
  <c r="G149" i="5"/>
  <c r="G149" i="8" s="1"/>
  <c r="G149" i="6"/>
  <c r="G149" i="10"/>
  <c r="O144" i="12"/>
  <c r="G215" i="6"/>
  <c r="O210" i="12"/>
  <c r="G215" i="5"/>
  <c r="G215" i="8" s="1"/>
  <c r="G215" i="10"/>
  <c r="G179" i="10"/>
  <c r="O174" i="12"/>
  <c r="G179" i="5"/>
  <c r="G179" i="8" s="1"/>
  <c r="G179" i="6"/>
  <c r="G274" i="10"/>
  <c r="G274" i="5"/>
  <c r="G274" i="8" s="1"/>
  <c r="G274" i="6"/>
  <c r="G82" i="6"/>
  <c r="G82" i="10"/>
  <c r="O77" i="12"/>
  <c r="G82" i="5"/>
  <c r="G82" i="8" s="1"/>
  <c r="L350" i="1"/>
  <c r="O61" i="12"/>
  <c r="G66" i="5"/>
  <c r="G66" i="8" s="1"/>
  <c r="G66" i="10"/>
  <c r="G66" i="6"/>
  <c r="G258" i="6"/>
  <c r="G258" i="10"/>
  <c r="G258" i="5"/>
  <c r="G258" i="8" s="1"/>
  <c r="F372" i="10"/>
  <c r="O251" i="12"/>
  <c r="G256" i="5"/>
  <c r="G256" i="8" s="1"/>
  <c r="G256" i="6"/>
  <c r="G256" i="10"/>
  <c r="G283" i="6"/>
  <c r="G283" i="10"/>
  <c r="G283" i="5"/>
  <c r="G283" i="8" s="1"/>
  <c r="G266" i="10"/>
  <c r="G266" i="5"/>
  <c r="G266" i="8" s="1"/>
  <c r="G266" i="6"/>
  <c r="G99" i="10"/>
  <c r="G99" i="6"/>
  <c r="G99" i="5"/>
  <c r="G99" i="8" s="1"/>
  <c r="O94" i="12"/>
  <c r="G26" i="10"/>
  <c r="G26" i="5"/>
  <c r="G26" i="8" s="1"/>
  <c r="G26" i="6"/>
  <c r="O21" i="12"/>
  <c r="G96" i="10"/>
  <c r="G96" i="6"/>
  <c r="G96" i="5"/>
  <c r="G96" i="8" s="1"/>
  <c r="O91" i="12"/>
  <c r="G181" i="10"/>
  <c r="G181" i="5"/>
  <c r="G181" i="8" s="1"/>
  <c r="G181" i="6"/>
  <c r="G173" i="6"/>
  <c r="G173" i="5"/>
  <c r="G173" i="8" s="1"/>
  <c r="O168" i="12"/>
  <c r="G173" i="10"/>
  <c r="G182" i="6"/>
  <c r="G182" i="10"/>
  <c r="G182" i="5"/>
  <c r="G182" i="8" s="1"/>
  <c r="G239" i="5"/>
  <c r="G239" i="8" s="1"/>
  <c r="G239" i="6"/>
  <c r="G239" i="10"/>
  <c r="G170" i="10"/>
  <c r="G170" i="6"/>
  <c r="G170" i="5"/>
  <c r="G170" i="8" s="1"/>
  <c r="G114" i="6"/>
  <c r="G114" i="5"/>
  <c r="G114" i="8" s="1"/>
  <c r="G114" i="10"/>
  <c r="G191" i="5"/>
  <c r="G191" i="8" s="1"/>
  <c r="G191" i="10"/>
  <c r="G191" i="6"/>
  <c r="G136" i="5"/>
  <c r="G136" i="8" s="1"/>
  <c r="G136" i="6"/>
  <c r="G136" i="10"/>
  <c r="G11" i="5"/>
  <c r="G11" i="8" s="1"/>
  <c r="G11" i="10"/>
  <c r="G11" i="6"/>
  <c r="G185" i="6"/>
  <c r="G185" i="10"/>
  <c r="G185" i="5"/>
  <c r="G185" i="8" s="1"/>
  <c r="G343" i="6"/>
  <c r="O338" i="12"/>
  <c r="G345" i="5"/>
  <c r="G345" i="8" s="1"/>
  <c r="G345" i="10"/>
  <c r="G117" i="5"/>
  <c r="G117" i="8" s="1"/>
  <c r="G117" i="10"/>
  <c r="G117" i="6"/>
  <c r="G94" i="6"/>
  <c r="G94" i="10"/>
  <c r="G94" i="5"/>
  <c r="G94" i="8" s="1"/>
  <c r="S31" i="8"/>
  <c r="S31" i="6"/>
  <c r="S205" i="6"/>
  <c r="S205" i="8"/>
  <c r="S245" i="8"/>
  <c r="S245" i="6"/>
  <c r="S139" i="6"/>
  <c r="S139" i="8"/>
  <c r="S99" i="6"/>
  <c r="S99" i="8"/>
  <c r="S287" i="8"/>
  <c r="S287" i="6"/>
  <c r="S263" i="8"/>
  <c r="S263" i="6"/>
  <c r="S309" i="6"/>
  <c r="S309" i="8"/>
  <c r="G204" i="10"/>
  <c r="G204" i="6"/>
  <c r="G204" i="5"/>
  <c r="G204" i="8" s="1"/>
  <c r="O199" i="12"/>
  <c r="G115" i="10"/>
  <c r="G115" i="5"/>
  <c r="G115" i="8" s="1"/>
  <c r="G115" i="6"/>
  <c r="S58" i="8"/>
  <c r="S58" i="6"/>
  <c r="S73" i="6"/>
  <c r="S73" i="8"/>
  <c r="S353" i="8"/>
  <c r="S353" i="6"/>
  <c r="S98" i="6"/>
  <c r="S98" i="8"/>
  <c r="S189" i="6"/>
  <c r="S189" i="8"/>
  <c r="S100" i="6"/>
  <c r="S100" i="8"/>
  <c r="S332" i="6"/>
  <c r="S332" i="8"/>
  <c r="S236" i="6"/>
  <c r="S236" i="8"/>
  <c r="S118" i="6"/>
  <c r="S118" i="8"/>
  <c r="S122" i="8"/>
  <c r="S122" i="6"/>
  <c r="S328" i="6"/>
  <c r="S328" i="8"/>
  <c r="S312" i="6"/>
  <c r="S312" i="8"/>
  <c r="G33" i="10"/>
  <c r="G33" i="5"/>
  <c r="G33" i="8" s="1"/>
  <c r="G33" i="6"/>
  <c r="G284" i="6"/>
  <c r="G284" i="5"/>
  <c r="G284" i="8" s="1"/>
  <c r="G284" i="10"/>
  <c r="G310" i="5"/>
  <c r="G310" i="8" s="1"/>
  <c r="G310" i="10"/>
  <c r="G309" i="6"/>
  <c r="S120" i="8"/>
  <c r="S120" i="6"/>
  <c r="S39" i="6"/>
  <c r="S39" i="8"/>
  <c r="S117" i="6"/>
  <c r="S117" i="8"/>
  <c r="S319" i="6"/>
  <c r="S319" i="8"/>
  <c r="S169" i="8"/>
  <c r="S169" i="6"/>
  <c r="S208" i="8"/>
  <c r="S208" i="6"/>
  <c r="AE297" i="5"/>
  <c r="T297" i="5" s="1"/>
  <c r="AE303" i="5"/>
  <c r="T303" i="5" s="1"/>
  <c r="AE271" i="5"/>
  <c r="T271" i="5" s="1"/>
  <c r="AE97" i="5"/>
  <c r="T97" i="5" s="1"/>
  <c r="AE219" i="5"/>
  <c r="T219" i="5" s="1"/>
  <c r="AE157" i="5"/>
  <c r="T157" i="5" s="1"/>
  <c r="AE218" i="5"/>
  <c r="T218" i="5" s="1"/>
  <c r="AE220" i="5"/>
  <c r="T220" i="5" s="1"/>
  <c r="AE185" i="5"/>
  <c r="T185" i="5" s="1"/>
  <c r="AE37" i="5"/>
  <c r="T37" i="5" s="1"/>
  <c r="AE39" i="5"/>
  <c r="T39" i="5" s="1"/>
  <c r="AE311" i="5"/>
  <c r="T311" i="5" s="1"/>
  <c r="AE13" i="5"/>
  <c r="T13" i="5" s="1"/>
  <c r="AE187" i="5"/>
  <c r="T187" i="5" s="1"/>
  <c r="AE351" i="5"/>
  <c r="T351" i="5" s="1"/>
  <c r="AE154" i="5"/>
  <c r="T154" i="5" s="1"/>
  <c r="AE192" i="5"/>
  <c r="T192" i="5" s="1"/>
  <c r="AE41" i="5"/>
  <c r="T41" i="5" s="1"/>
  <c r="AE129" i="5"/>
  <c r="T129" i="5" s="1"/>
  <c r="AE199" i="5"/>
  <c r="T199" i="5" s="1"/>
  <c r="AE175" i="5"/>
  <c r="T175" i="5" s="1"/>
  <c r="AE208" i="5"/>
  <c r="T208" i="5" s="1"/>
  <c r="AE277" i="5"/>
  <c r="T277" i="5" s="1"/>
  <c r="AE90" i="5"/>
  <c r="T90" i="5" s="1"/>
  <c r="AE128" i="5"/>
  <c r="T128" i="5" s="1"/>
  <c r="AE272" i="5"/>
  <c r="T272" i="5" s="1"/>
  <c r="AE200" i="5"/>
  <c r="T200" i="5" s="1"/>
  <c r="AE110" i="5"/>
  <c r="T110" i="5" s="1"/>
  <c r="AE68" i="5"/>
  <c r="T68" i="5" s="1"/>
  <c r="AE226" i="5"/>
  <c r="T226" i="5" s="1"/>
  <c r="AE32" i="5"/>
  <c r="T32" i="5" s="1"/>
  <c r="AE350" i="5"/>
  <c r="T350" i="5" s="1"/>
  <c r="AE235" i="5"/>
  <c r="T235" i="5" s="1"/>
  <c r="AE17" i="5"/>
  <c r="T17" i="5" s="1"/>
  <c r="AE261" i="5"/>
  <c r="T261" i="5" s="1"/>
  <c r="AE290" i="5"/>
  <c r="T290" i="5" s="1"/>
  <c r="AE144" i="5"/>
  <c r="T144" i="5" s="1"/>
  <c r="AE74" i="5"/>
  <c r="T74" i="5" s="1"/>
  <c r="AE325" i="5"/>
  <c r="T325" i="5" s="1"/>
  <c r="AE14" i="5"/>
  <c r="T14" i="5" s="1"/>
  <c r="AE116" i="5"/>
  <c r="T116" i="5" s="1"/>
  <c r="AE26" i="5"/>
  <c r="T26" i="5" s="1"/>
  <c r="AE117" i="5"/>
  <c r="T117" i="5" s="1"/>
  <c r="AE62" i="5"/>
  <c r="T62" i="5" s="1"/>
  <c r="AE64" i="5"/>
  <c r="T64" i="5" s="1"/>
  <c r="AE270" i="5"/>
  <c r="T270" i="5" s="1"/>
  <c r="AE136" i="5"/>
  <c r="T136" i="5" s="1"/>
  <c r="AE132" i="5"/>
  <c r="T132" i="5" s="1"/>
  <c r="AE335" i="5"/>
  <c r="T335" i="5" s="1"/>
  <c r="AE253" i="5"/>
  <c r="T253" i="5" s="1"/>
  <c r="AE45" i="5"/>
  <c r="T45" i="5" s="1"/>
  <c r="AE245" i="5"/>
  <c r="T245" i="5" s="1"/>
  <c r="AE35" i="5"/>
  <c r="T35" i="5" s="1"/>
  <c r="AE137" i="5"/>
  <c r="T137" i="5" s="1"/>
  <c r="AE8" i="5"/>
  <c r="T8" i="5" s="1"/>
  <c r="AE318" i="5"/>
  <c r="T318" i="5" s="1"/>
  <c r="AE240" i="5"/>
  <c r="T240" i="5" s="1"/>
  <c r="AE278" i="5"/>
  <c r="T278" i="5" s="1"/>
  <c r="AE233" i="5"/>
  <c r="T233" i="5" s="1"/>
  <c r="AE217" i="5"/>
  <c r="T217" i="5" s="1"/>
  <c r="AE81" i="5"/>
  <c r="T81" i="5" s="1"/>
  <c r="AE312" i="5"/>
  <c r="T312" i="5" s="1"/>
  <c r="AE119" i="5"/>
  <c r="T119" i="5" s="1"/>
  <c r="AE166" i="5"/>
  <c r="T166" i="5" s="1"/>
  <c r="AE310" i="5"/>
  <c r="T310" i="5" s="1"/>
  <c r="AE85" i="5"/>
  <c r="T85" i="5" s="1"/>
  <c r="AE195" i="5"/>
  <c r="T195" i="5" s="1"/>
  <c r="AE342" i="5"/>
  <c r="T342" i="5" s="1"/>
  <c r="AE177" i="5"/>
  <c r="T177" i="5" s="1"/>
  <c r="AE10" i="5"/>
  <c r="T10" i="5" s="1"/>
  <c r="AE103" i="5"/>
  <c r="T103" i="5" s="1"/>
  <c r="AE182" i="5"/>
  <c r="T182" i="5" s="1"/>
  <c r="AE111" i="5"/>
  <c r="T111" i="5" s="1"/>
  <c r="AE44" i="5"/>
  <c r="T44" i="5" s="1"/>
  <c r="AE337" i="5"/>
  <c r="T337" i="5" s="1"/>
  <c r="AE153" i="5"/>
  <c r="T153" i="5" s="1"/>
  <c r="AE167" i="5"/>
  <c r="T167" i="5" s="1"/>
  <c r="AE143" i="5"/>
  <c r="T143" i="5" s="1"/>
  <c r="AE133" i="5"/>
  <c r="T133" i="5" s="1"/>
  <c r="AE82" i="5"/>
  <c r="T82" i="5" s="1"/>
  <c r="AE61" i="5"/>
  <c r="T61" i="5" s="1"/>
  <c r="AE302" i="5"/>
  <c r="T302" i="5" s="1"/>
  <c r="AE320" i="5"/>
  <c r="T320" i="5" s="1"/>
  <c r="AE53" i="5"/>
  <c r="T53" i="5" s="1"/>
  <c r="AE248" i="5"/>
  <c r="T248" i="5" s="1"/>
  <c r="AE239" i="5"/>
  <c r="T239" i="5" s="1"/>
  <c r="AE46" i="5"/>
  <c r="T46" i="5" s="1"/>
  <c r="AE262" i="5"/>
  <c r="T262" i="5" s="1"/>
  <c r="AE113" i="5"/>
  <c r="T113" i="5" s="1"/>
  <c r="AE151" i="5"/>
  <c r="T151" i="5" s="1"/>
  <c r="AE198" i="5"/>
  <c r="T198" i="5" s="1"/>
  <c r="AE354" i="5"/>
  <c r="T354" i="5" s="1"/>
  <c r="AE359" i="5"/>
  <c r="T359" i="5" s="1"/>
  <c r="T359" i="8" s="1"/>
  <c r="AE361" i="5"/>
  <c r="T361" i="5" s="1"/>
  <c r="T361" i="8" s="1"/>
  <c r="AE228" i="5"/>
  <c r="T228" i="5" s="1"/>
  <c r="AE9" i="5"/>
  <c r="T9" i="5" s="1"/>
  <c r="AE170" i="5"/>
  <c r="T170" i="5" s="1"/>
  <c r="AE145" i="5"/>
  <c r="T145" i="5" s="1"/>
  <c r="AE340" i="5"/>
  <c r="T340" i="5" s="1"/>
  <c r="AE215" i="5"/>
  <c r="T215" i="5" s="1"/>
  <c r="AE206" i="5"/>
  <c r="T206" i="5" s="1"/>
  <c r="AE191" i="5"/>
  <c r="T191" i="5" s="1"/>
  <c r="AE324" i="5"/>
  <c r="T324" i="5" s="1"/>
  <c r="AE289" i="5"/>
  <c r="T289" i="5" s="1"/>
  <c r="AE306" i="5"/>
  <c r="T306" i="5" s="1"/>
  <c r="AE346" i="5"/>
  <c r="T346" i="5" s="1"/>
  <c r="AE362" i="5"/>
  <c r="T362" i="5" s="1"/>
  <c r="T362" i="8" s="1"/>
  <c r="AE18" i="5"/>
  <c r="T18" i="5" s="1"/>
  <c r="AE264" i="5"/>
  <c r="T264" i="5" s="1"/>
  <c r="AE139" i="5"/>
  <c r="T139" i="5" s="1"/>
  <c r="AE169" i="5"/>
  <c r="T169" i="5" s="1"/>
  <c r="AE209" i="5"/>
  <c r="T209" i="5" s="1"/>
  <c r="AE292" i="5"/>
  <c r="T292" i="5" s="1"/>
  <c r="AE51" i="5"/>
  <c r="T51" i="5" s="1"/>
  <c r="AE142" i="5"/>
  <c r="T142" i="5" s="1"/>
  <c r="AE7" i="5"/>
  <c r="AE130" i="5"/>
  <c r="T130" i="5" s="1"/>
  <c r="AE286" i="5"/>
  <c r="T286" i="5" s="1"/>
  <c r="AE138" i="5"/>
  <c r="T138" i="5" s="1"/>
  <c r="AE201" i="5"/>
  <c r="T201" i="5" s="1"/>
  <c r="AE339" i="5"/>
  <c r="T339" i="5" s="1"/>
  <c r="AE134" i="5"/>
  <c r="T134" i="5" s="1"/>
  <c r="AE123" i="5"/>
  <c r="T123" i="5" s="1"/>
  <c r="AE108" i="5"/>
  <c r="T108" i="5" s="1"/>
  <c r="AE229" i="5"/>
  <c r="T229" i="5" s="1"/>
  <c r="AE317" i="5"/>
  <c r="T317" i="5" s="1"/>
  <c r="AE77" i="5"/>
  <c r="T77" i="5" s="1"/>
  <c r="AE36" i="5"/>
  <c r="T36" i="5" s="1"/>
  <c r="AE163" i="5"/>
  <c r="T163" i="5" s="1"/>
  <c r="AE88" i="5"/>
  <c r="T88" i="5" s="1"/>
  <c r="AE69" i="5"/>
  <c r="T69" i="5" s="1"/>
  <c r="AE89" i="5"/>
  <c r="T89" i="5" s="1"/>
  <c r="AE21" i="5"/>
  <c r="T21" i="5" s="1"/>
  <c r="AE104" i="5"/>
  <c r="T104" i="5" s="1"/>
  <c r="AE30" i="5"/>
  <c r="T30" i="5" s="1"/>
  <c r="AE223" i="5"/>
  <c r="T223" i="5" s="1"/>
  <c r="AE210" i="5"/>
  <c r="T210" i="5" s="1"/>
  <c r="AE115" i="5"/>
  <c r="T115" i="5" s="1"/>
  <c r="AE58" i="5"/>
  <c r="T58" i="5" s="1"/>
  <c r="AE237" i="5"/>
  <c r="T237" i="5" s="1"/>
  <c r="AE338" i="5"/>
  <c r="T338" i="5" s="1"/>
  <c r="AE11" i="5"/>
  <c r="T11" i="5" s="1"/>
  <c r="AE140" i="5"/>
  <c r="T140" i="5" s="1"/>
  <c r="AE120" i="5"/>
  <c r="T120" i="5" s="1"/>
  <c r="AE59" i="5"/>
  <c r="T59" i="5" s="1"/>
  <c r="AE99" i="5"/>
  <c r="T99" i="5" s="1"/>
  <c r="AE125" i="5"/>
  <c r="T125" i="5" s="1"/>
  <c r="AE122" i="5"/>
  <c r="T122" i="5" s="1"/>
  <c r="AE348" i="5"/>
  <c r="T348" i="5" s="1"/>
  <c r="AE363" i="5"/>
  <c r="T363" i="5" s="1"/>
  <c r="T363" i="8" s="1"/>
  <c r="AE216" i="5"/>
  <c r="T216" i="5" s="1"/>
  <c r="AE214" i="5"/>
  <c r="T214" i="5" s="1"/>
  <c r="AE305" i="5"/>
  <c r="T305" i="5" s="1"/>
  <c r="AE34" i="5"/>
  <c r="T34" i="5" s="1"/>
  <c r="AE319" i="5"/>
  <c r="T319" i="5" s="1"/>
  <c r="AE256" i="5"/>
  <c r="T256" i="5" s="1"/>
  <c r="AE29" i="5"/>
  <c r="T29" i="5" s="1"/>
  <c r="AE241" i="5"/>
  <c r="T241" i="5" s="1"/>
  <c r="AE100" i="5"/>
  <c r="T100" i="5" s="1"/>
  <c r="AE56" i="5"/>
  <c r="T56" i="5" s="1"/>
  <c r="AE150" i="5"/>
  <c r="T150" i="5" s="1"/>
  <c r="AE221" i="5"/>
  <c r="T221" i="5" s="1"/>
  <c r="AE92" i="5"/>
  <c r="T92" i="5" s="1"/>
  <c r="AE224" i="5"/>
  <c r="T224" i="5" s="1"/>
  <c r="AE174" i="5"/>
  <c r="T174" i="5" s="1"/>
  <c r="AE107" i="5"/>
  <c r="T107" i="5" s="1"/>
  <c r="AE260" i="5"/>
  <c r="T260" i="5" s="1"/>
  <c r="AE358" i="5"/>
  <c r="T358" i="5" s="1"/>
  <c r="T358" i="8" s="1"/>
  <c r="AE127" i="5"/>
  <c r="T127" i="5" s="1"/>
  <c r="AE269" i="5"/>
  <c r="T269" i="5" s="1"/>
  <c r="AE31" i="5"/>
  <c r="T31" i="5" s="1"/>
  <c r="AE300" i="5"/>
  <c r="T300" i="5" s="1"/>
  <c r="AE105" i="5"/>
  <c r="T105" i="5" s="1"/>
  <c r="AE71" i="5"/>
  <c r="T71" i="5" s="1"/>
  <c r="AE255" i="5"/>
  <c r="T255" i="5" s="1"/>
  <c r="AE326" i="5"/>
  <c r="T326" i="5" s="1"/>
  <c r="AE73" i="5"/>
  <c r="T73" i="5" s="1"/>
  <c r="AE126" i="5"/>
  <c r="T126" i="5" s="1"/>
  <c r="AE268" i="5"/>
  <c r="T268" i="5" s="1"/>
  <c r="AE243" i="5"/>
  <c r="T243" i="5" s="1"/>
  <c r="AE275" i="5"/>
  <c r="T275" i="5" s="1"/>
  <c r="AE20" i="5"/>
  <c r="T20" i="5" s="1"/>
  <c r="AE296" i="5"/>
  <c r="T296" i="5" s="1"/>
  <c r="AE152" i="5"/>
  <c r="T152" i="5" s="1"/>
  <c r="AE22" i="5"/>
  <c r="T22" i="5" s="1"/>
  <c r="AE33" i="5"/>
  <c r="T33" i="5" s="1"/>
  <c r="AE213" i="5"/>
  <c r="T213" i="5" s="1"/>
  <c r="AE48" i="5"/>
  <c r="T48" i="5" s="1"/>
  <c r="AE149" i="5"/>
  <c r="T149" i="5" s="1"/>
  <c r="AE322" i="5"/>
  <c r="T322" i="5" s="1"/>
  <c r="AE287" i="5"/>
  <c r="T287" i="5" s="1"/>
  <c r="AE309" i="5"/>
  <c r="T309" i="5" s="1"/>
  <c r="AE84" i="5"/>
  <c r="T84" i="5" s="1"/>
  <c r="AE171" i="5"/>
  <c r="T171" i="5" s="1"/>
  <c r="AE308" i="5"/>
  <c r="T308" i="5" s="1"/>
  <c r="AE304" i="5"/>
  <c r="T304" i="5" s="1"/>
  <c r="AE54" i="5"/>
  <c r="T54" i="5" s="1"/>
  <c r="AE60" i="5"/>
  <c r="T60" i="5" s="1"/>
  <c r="AE164" i="5"/>
  <c r="T164" i="5" s="1"/>
  <c r="AE202" i="5"/>
  <c r="T202" i="5" s="1"/>
  <c r="AE38" i="5"/>
  <c r="T38" i="5" s="1"/>
  <c r="AE246" i="5"/>
  <c r="T246" i="5" s="1"/>
  <c r="AE323" i="5"/>
  <c r="T323" i="5" s="1"/>
  <c r="AE52" i="5"/>
  <c r="T52" i="5" s="1"/>
  <c r="AE95" i="5"/>
  <c r="T95" i="5" s="1"/>
  <c r="AE15" i="5"/>
  <c r="T15" i="5" s="1"/>
  <c r="AE80" i="5"/>
  <c r="T80" i="5" s="1"/>
  <c r="AE295" i="5"/>
  <c r="T295" i="5" s="1"/>
  <c r="AE194" i="5"/>
  <c r="T194" i="5" s="1"/>
  <c r="AE93" i="5"/>
  <c r="T93" i="5" s="1"/>
  <c r="AE109" i="5"/>
  <c r="T109" i="5" s="1"/>
  <c r="AE280" i="5"/>
  <c r="T280" i="5" s="1"/>
  <c r="AE307" i="5"/>
  <c r="T307" i="5" s="1"/>
  <c r="AE112" i="5"/>
  <c r="T112" i="5" s="1"/>
  <c r="AE184" i="5"/>
  <c r="T184" i="5" s="1"/>
  <c r="AE341" i="5"/>
  <c r="T341" i="5" s="1"/>
  <c r="AE366" i="5"/>
  <c r="T366" i="5" s="1"/>
  <c r="T366" i="8" s="1"/>
  <c r="AE155" i="5"/>
  <c r="T155" i="5" s="1"/>
  <c r="AE259" i="5"/>
  <c r="T259" i="5" s="1"/>
  <c r="AE141" i="5"/>
  <c r="T141" i="5" s="1"/>
  <c r="AE118" i="5"/>
  <c r="T118" i="5" s="1"/>
  <c r="AE196" i="5"/>
  <c r="T196" i="5" s="1"/>
  <c r="AE347" i="5"/>
  <c r="T347" i="5" s="1"/>
  <c r="AE263" i="5"/>
  <c r="T263" i="5" s="1"/>
  <c r="AE146" i="5"/>
  <c r="T146" i="5" s="1"/>
  <c r="AE234" i="5"/>
  <c r="T234" i="5" s="1"/>
  <c r="AE135" i="5"/>
  <c r="T135" i="5" s="1"/>
  <c r="AE207" i="5"/>
  <c r="T207" i="5" s="1"/>
  <c r="AE279" i="5"/>
  <c r="T279" i="5" s="1"/>
  <c r="AE131" i="5"/>
  <c r="T131" i="5" s="1"/>
  <c r="AE247" i="5"/>
  <c r="T247" i="5" s="1"/>
  <c r="AE321" i="5"/>
  <c r="T321" i="5" s="1"/>
  <c r="AE327" i="5"/>
  <c r="T327" i="5" s="1"/>
  <c r="AE265" i="5"/>
  <c r="T265" i="5" s="1"/>
  <c r="AE291" i="5"/>
  <c r="T291" i="5" s="1"/>
  <c r="AE159" i="5"/>
  <c r="T159" i="5" s="1"/>
  <c r="AE315" i="5"/>
  <c r="T315" i="5" s="1"/>
  <c r="AE72" i="5"/>
  <c r="T72" i="5" s="1"/>
  <c r="AE158" i="5"/>
  <c r="T158" i="5" s="1"/>
  <c r="AE355" i="5"/>
  <c r="T355" i="5" s="1"/>
  <c r="AE204" i="5"/>
  <c r="T204" i="5" s="1"/>
  <c r="AE114" i="5"/>
  <c r="T114" i="5" s="1"/>
  <c r="AE299" i="5"/>
  <c r="T299" i="5" s="1"/>
  <c r="AE231" i="5"/>
  <c r="T231" i="5" s="1"/>
  <c r="AE197" i="5"/>
  <c r="T197" i="5" s="1"/>
  <c r="AE156" i="5"/>
  <c r="T156" i="5" s="1"/>
  <c r="AE328" i="5"/>
  <c r="T328" i="5" s="1"/>
  <c r="AE180" i="5"/>
  <c r="T180" i="5" s="1"/>
  <c r="AE365" i="5"/>
  <c r="T365" i="5" s="1"/>
  <c r="T365" i="8" s="1"/>
  <c r="AE63" i="5"/>
  <c r="T63" i="5" s="1"/>
  <c r="AE101" i="5"/>
  <c r="T101" i="5" s="1"/>
  <c r="AE121" i="5"/>
  <c r="T121" i="5" s="1"/>
  <c r="AE161" i="5"/>
  <c r="T161" i="5" s="1"/>
  <c r="AE345" i="5"/>
  <c r="T345" i="5" s="1"/>
  <c r="AE212" i="5"/>
  <c r="T212" i="5" s="1"/>
  <c r="AE298" i="5"/>
  <c r="T298" i="5" s="1"/>
  <c r="AE12" i="5"/>
  <c r="T12" i="5" s="1"/>
  <c r="AE96" i="5"/>
  <c r="T96" i="5" s="1"/>
  <c r="AE230" i="5"/>
  <c r="T230" i="5" s="1"/>
  <c r="AE281" i="5"/>
  <c r="T281" i="5" s="1"/>
  <c r="AE252" i="5"/>
  <c r="T252" i="5" s="1"/>
  <c r="AE124" i="5"/>
  <c r="T124" i="5" s="1"/>
  <c r="AE244" i="5"/>
  <c r="T244" i="5" s="1"/>
  <c r="AE236" i="5"/>
  <c r="T236" i="5" s="1"/>
  <c r="AE336" i="5"/>
  <c r="T336" i="5" s="1"/>
  <c r="AE274" i="5"/>
  <c r="T274" i="5" s="1"/>
  <c r="AE343" i="5"/>
  <c r="T343" i="5" s="1"/>
  <c r="AE349" i="5"/>
  <c r="T349" i="5" s="1"/>
  <c r="AE356" i="5"/>
  <c r="T356" i="5" s="1"/>
  <c r="AE24" i="5"/>
  <c r="T24" i="5" s="1"/>
  <c r="AE314" i="5"/>
  <c r="T314" i="5" s="1"/>
  <c r="AE344" i="5"/>
  <c r="T344" i="5" s="1"/>
  <c r="AE16" i="5"/>
  <c r="T16" i="5" s="1"/>
  <c r="AE222" i="5"/>
  <c r="T222" i="5" s="1"/>
  <c r="AE273" i="5"/>
  <c r="T273" i="5" s="1"/>
  <c r="AE179" i="5"/>
  <c r="T179" i="5" s="1"/>
  <c r="AE329" i="5"/>
  <c r="T329" i="5" s="1"/>
  <c r="AE258" i="5"/>
  <c r="T258" i="5" s="1"/>
  <c r="AE294" i="5"/>
  <c r="T294" i="5" s="1"/>
  <c r="AE78" i="5"/>
  <c r="T78" i="5" s="1"/>
  <c r="AE251" i="5"/>
  <c r="T251" i="5" s="1"/>
  <c r="AE211" i="5"/>
  <c r="T211" i="5" s="1"/>
  <c r="AE284" i="5"/>
  <c r="T284" i="5" s="1"/>
  <c r="AE40" i="5"/>
  <c r="T40" i="5" s="1"/>
  <c r="AE27" i="5"/>
  <c r="T27" i="5" s="1"/>
  <c r="AE334" i="5"/>
  <c r="T334" i="5" s="1"/>
  <c r="AE288" i="5"/>
  <c r="T288" i="5" s="1"/>
  <c r="AE333" i="5"/>
  <c r="T333" i="5" s="1"/>
  <c r="AE106" i="5"/>
  <c r="T106" i="5" s="1"/>
  <c r="AE193" i="5"/>
  <c r="T193" i="5" s="1"/>
  <c r="AE313" i="5"/>
  <c r="T313" i="5" s="1"/>
  <c r="AE364" i="5"/>
  <c r="T364" i="5" s="1"/>
  <c r="T364" i="8" s="1"/>
  <c r="AE19" i="5"/>
  <c r="T19" i="5" s="1"/>
  <c r="AE257" i="5"/>
  <c r="T257" i="5" s="1"/>
  <c r="AE227" i="5"/>
  <c r="T227" i="5" s="1"/>
  <c r="AE190" i="5"/>
  <c r="T190" i="5" s="1"/>
  <c r="AE357" i="5"/>
  <c r="T357" i="5" s="1"/>
  <c r="AE285" i="5"/>
  <c r="T285" i="5" s="1"/>
  <c r="AE160" i="5"/>
  <c r="T160" i="5" s="1"/>
  <c r="AE23" i="5"/>
  <c r="T23" i="5" s="1"/>
  <c r="AE70" i="5"/>
  <c r="T70" i="5" s="1"/>
  <c r="AE178" i="5"/>
  <c r="T178" i="5" s="1"/>
  <c r="AE293" i="5"/>
  <c r="T293" i="5" s="1"/>
  <c r="AE91" i="5"/>
  <c r="T91" i="5" s="1"/>
  <c r="AE75" i="5"/>
  <c r="T75" i="5" s="1"/>
  <c r="AE266" i="5"/>
  <c r="T266" i="5" s="1"/>
  <c r="AE49" i="5"/>
  <c r="T49" i="5" s="1"/>
  <c r="AE183" i="5"/>
  <c r="T183" i="5" s="1"/>
  <c r="AE267" i="5"/>
  <c r="T267" i="5" s="1"/>
  <c r="AE331" i="5"/>
  <c r="T331" i="5" s="1"/>
  <c r="AE173" i="5"/>
  <c r="T173" i="5" s="1"/>
  <c r="AE330" i="5"/>
  <c r="T330" i="5" s="1"/>
  <c r="AE249" i="5"/>
  <c r="T249" i="5" s="1"/>
  <c r="AE147" i="5"/>
  <c r="T147" i="5" s="1"/>
  <c r="AE332" i="5"/>
  <c r="T332" i="5" s="1"/>
  <c r="AE148" i="5"/>
  <c r="T148" i="5" s="1"/>
  <c r="AE276" i="5"/>
  <c r="T276" i="5" s="1"/>
  <c r="AE232" i="5"/>
  <c r="T232" i="5" s="1"/>
  <c r="AE165" i="5"/>
  <c r="T165" i="5" s="1"/>
  <c r="AE28" i="5"/>
  <c r="T28" i="5" s="1"/>
  <c r="AE172" i="5"/>
  <c r="T172" i="5" s="1"/>
  <c r="AE189" i="5"/>
  <c r="T189" i="5" s="1"/>
  <c r="AE168" i="5"/>
  <c r="T168" i="5" s="1"/>
  <c r="AE242" i="5"/>
  <c r="T242" i="5" s="1"/>
  <c r="AE162" i="5"/>
  <c r="T162" i="5" s="1"/>
  <c r="AE47" i="5"/>
  <c r="T47" i="5" s="1"/>
  <c r="AE67" i="5"/>
  <c r="T67" i="5" s="1"/>
  <c r="AE203" i="5"/>
  <c r="T203" i="5" s="1"/>
  <c r="AE181" i="5"/>
  <c r="T181" i="5" s="1"/>
  <c r="AE50" i="5"/>
  <c r="T50" i="5" s="1"/>
  <c r="AE79" i="5"/>
  <c r="T79" i="5" s="1"/>
  <c r="AE282" i="5"/>
  <c r="T282" i="5" s="1"/>
  <c r="AE98" i="5"/>
  <c r="T98" i="5" s="1"/>
  <c r="AE43" i="5"/>
  <c r="T43" i="5" s="1"/>
  <c r="AE360" i="5"/>
  <c r="T360" i="5" s="1"/>
  <c r="T360" i="8" s="1"/>
  <c r="AE254" i="5"/>
  <c r="T254" i="5" s="1"/>
  <c r="AE353" i="5"/>
  <c r="T353" i="5" s="1"/>
  <c r="AE66" i="5"/>
  <c r="T66" i="5" s="1"/>
  <c r="AE225" i="5"/>
  <c r="T225" i="5" s="1"/>
  <c r="AE367" i="5"/>
  <c r="T367" i="5" s="1"/>
  <c r="T367" i="8" s="1"/>
  <c r="AE283" i="5"/>
  <c r="T283" i="5" s="1"/>
  <c r="AE301" i="5"/>
  <c r="T301" i="5" s="1"/>
  <c r="AE188" i="5"/>
  <c r="T188" i="5" s="1"/>
  <c r="AE83" i="5"/>
  <c r="T83" i="5" s="1"/>
  <c r="AE86" i="5"/>
  <c r="T86" i="5" s="1"/>
  <c r="AE316" i="5"/>
  <c r="T316" i="5" s="1"/>
  <c r="AE238" i="5"/>
  <c r="T238" i="5" s="1"/>
  <c r="AE102" i="5"/>
  <c r="T102" i="5" s="1"/>
  <c r="AE57" i="5"/>
  <c r="T57" i="5" s="1"/>
  <c r="AE176" i="5"/>
  <c r="T176" i="5" s="1"/>
  <c r="AE42" i="5"/>
  <c r="T42" i="5" s="1"/>
  <c r="AE87" i="5"/>
  <c r="T87" i="5" s="1"/>
  <c r="AE186" i="5"/>
  <c r="T186" i="5" s="1"/>
  <c r="AE65" i="5"/>
  <c r="T65" i="5" s="1"/>
  <c r="AE250" i="5"/>
  <c r="T250" i="5" s="1"/>
  <c r="AE94" i="5"/>
  <c r="T94" i="5" s="1"/>
  <c r="AE205" i="5"/>
  <c r="T205" i="5" s="1"/>
  <c r="AE25" i="5"/>
  <c r="T25" i="5" s="1"/>
  <c r="AE352" i="5"/>
  <c r="T352" i="5" s="1"/>
  <c r="AE55" i="5"/>
  <c r="T55" i="5" s="1"/>
  <c r="AE76" i="5"/>
  <c r="T76" i="5" s="1"/>
  <c r="S85" i="8"/>
  <c r="S85" i="6"/>
  <c r="S45" i="6"/>
  <c r="S45" i="8"/>
  <c r="S320" i="6"/>
  <c r="S320" i="8"/>
  <c r="S55" i="8"/>
  <c r="S55" i="6"/>
  <c r="S26" i="8"/>
  <c r="S26" i="6"/>
  <c r="S247" i="8"/>
  <c r="S247" i="6"/>
  <c r="S196" i="6"/>
  <c r="S196" i="8"/>
  <c r="S51" i="8"/>
  <c r="S51" i="6"/>
  <c r="S220" i="6"/>
  <c r="S220" i="8"/>
  <c r="G109" i="5"/>
  <c r="G109" i="8" s="1"/>
  <c r="G109" i="10"/>
  <c r="G109" i="6"/>
  <c r="S42" i="6"/>
  <c r="S42" i="8"/>
  <c r="S351" i="6"/>
  <c r="S351" i="8"/>
  <c r="S350" i="6"/>
  <c r="S350" i="8"/>
  <c r="S63" i="6"/>
  <c r="S63" i="8"/>
  <c r="S142" i="8"/>
  <c r="S142" i="6"/>
  <c r="S251" i="8"/>
  <c r="S251" i="6"/>
  <c r="S302" i="8"/>
  <c r="S302" i="6"/>
  <c r="S310" i="8"/>
  <c r="S310" i="6"/>
  <c r="S14" i="6"/>
  <c r="S14" i="8"/>
  <c r="S110" i="6"/>
  <c r="S110" i="8"/>
  <c r="S32" i="8"/>
  <c r="S32" i="6"/>
  <c r="S271" i="8"/>
  <c r="S271" i="6"/>
  <c r="S127" i="8"/>
  <c r="S127" i="6"/>
  <c r="S23" i="6"/>
  <c r="S23" i="8"/>
  <c r="S321" i="8"/>
  <c r="S321" i="6"/>
  <c r="F373" i="6"/>
  <c r="G248" i="10"/>
  <c r="G248" i="6"/>
  <c r="G248" i="5"/>
  <c r="G248" i="8" s="1"/>
  <c r="S181" i="6"/>
  <c r="S181" i="8"/>
  <c r="S280" i="6"/>
  <c r="S280" i="8"/>
  <c r="S152" i="8"/>
  <c r="S152" i="6"/>
  <c r="S355" i="8"/>
  <c r="S355" i="6"/>
  <c r="S327" i="8"/>
  <c r="S327" i="6"/>
  <c r="S184" i="8"/>
  <c r="S184" i="6"/>
  <c r="S193" i="8"/>
  <c r="S193" i="6"/>
  <c r="S213" i="8"/>
  <c r="S213" i="6"/>
  <c r="S90" i="8"/>
  <c r="S90" i="6"/>
  <c r="S270" i="6"/>
  <c r="S270" i="8"/>
  <c r="S178" i="6"/>
  <c r="S178" i="8"/>
  <c r="S103" i="6"/>
  <c r="S103" i="8"/>
  <c r="S195" i="8"/>
  <c r="S195" i="6"/>
  <c r="S243" i="6"/>
  <c r="S243" i="8"/>
  <c r="S233" i="6"/>
  <c r="S233" i="8"/>
  <c r="S341" i="6"/>
  <c r="S341" i="8"/>
  <c r="S338" i="6"/>
  <c r="S338" i="8"/>
  <c r="S20" i="6"/>
  <c r="S20" i="8"/>
  <c r="S337" i="8"/>
  <c r="S337" i="6"/>
  <c r="S227" i="8"/>
  <c r="S227" i="6"/>
  <c r="S136" i="8"/>
  <c r="S136" i="6"/>
  <c r="S108" i="8"/>
  <c r="S108" i="6"/>
  <c r="S112" i="8"/>
  <c r="S112" i="6"/>
  <c r="S137" i="8"/>
  <c r="S137" i="6"/>
  <c r="S166" i="6"/>
  <c r="S166" i="8"/>
  <c r="S123" i="8"/>
  <c r="S123" i="6"/>
  <c r="S317" i="6"/>
  <c r="S317" i="8"/>
  <c r="S242" i="8"/>
  <c r="S242" i="6"/>
  <c r="S62" i="8"/>
  <c r="S62" i="6"/>
  <c r="S197" i="8"/>
  <c r="S197" i="6"/>
  <c r="S24" i="6"/>
  <c r="S24" i="8"/>
  <c r="S194" i="6"/>
  <c r="S194" i="8"/>
  <c r="S164" i="6"/>
  <c r="S164" i="8"/>
  <c r="S230" i="6"/>
  <c r="S230" i="8"/>
  <c r="S144" i="6"/>
  <c r="S144" i="8"/>
  <c r="S43" i="6"/>
  <c r="S43" i="8"/>
  <c r="S153" i="8"/>
  <c r="S153" i="6"/>
  <c r="S140" i="6"/>
  <c r="S140" i="8"/>
  <c r="S156" i="6"/>
  <c r="S156" i="8"/>
  <c r="S33" i="6"/>
  <c r="S33" i="8"/>
  <c r="S207" i="6"/>
  <c r="S207" i="8"/>
  <c r="S339" i="6"/>
  <c r="S339" i="8"/>
  <c r="S179" i="6"/>
  <c r="S179" i="8"/>
  <c r="S15" i="6"/>
  <c r="S15" i="8"/>
  <c r="S283" i="8"/>
  <c r="S283" i="6"/>
  <c r="L347" i="1"/>
  <c r="F369" i="10"/>
  <c r="G63" i="10"/>
  <c r="G63" i="5"/>
  <c r="G63" i="8" s="1"/>
  <c r="G63" i="6"/>
  <c r="G168" i="6"/>
  <c r="G168" i="5"/>
  <c r="G168" i="8" s="1"/>
  <c r="G168" i="10"/>
  <c r="G139" i="6"/>
  <c r="G139" i="5"/>
  <c r="G139" i="8" s="1"/>
  <c r="G139" i="10"/>
  <c r="G273" i="6"/>
  <c r="G273" i="5"/>
  <c r="G273" i="8" s="1"/>
  <c r="G273" i="10"/>
  <c r="S18" i="6"/>
  <c r="S18" i="8"/>
  <c r="S83" i="8"/>
  <c r="S83" i="6"/>
  <c r="S221" i="8"/>
  <c r="S221" i="6"/>
  <c r="S212" i="8"/>
  <c r="S212" i="6"/>
  <c r="S291" i="6"/>
  <c r="S291" i="8"/>
  <c r="S274" i="6"/>
  <c r="S274" i="8"/>
  <c r="S278" i="8"/>
  <c r="S278" i="6"/>
  <c r="S131" i="6"/>
  <c r="S131" i="8"/>
  <c r="S69" i="6"/>
  <c r="S69" i="8"/>
  <c r="S313" i="6"/>
  <c r="S313" i="8"/>
  <c r="S34" i="8"/>
  <c r="S34" i="6"/>
  <c r="S200" i="8"/>
  <c r="S200" i="6"/>
  <c r="S323" i="8"/>
  <c r="S323" i="6"/>
  <c r="F372" i="5"/>
  <c r="G330" i="5"/>
  <c r="G330" i="8" s="1"/>
  <c r="G328" i="6"/>
  <c r="G330" i="10"/>
  <c r="S114" i="8"/>
  <c r="S114" i="6"/>
  <c r="S53" i="6"/>
  <c r="S53" i="8"/>
  <c r="S286" i="6"/>
  <c r="S286" i="8"/>
  <c r="S84" i="8"/>
  <c r="S84" i="6"/>
  <c r="S116" i="6"/>
  <c r="S116" i="8"/>
  <c r="S102" i="6"/>
  <c r="S102" i="8"/>
  <c r="S67" i="8"/>
  <c r="S67" i="6"/>
  <c r="S17" i="8"/>
  <c r="S17" i="6"/>
  <c r="S198" i="6"/>
  <c r="S198" i="8"/>
  <c r="S125" i="6"/>
  <c r="S125" i="8"/>
  <c r="S303" i="6"/>
  <c r="S303" i="8"/>
  <c r="G58" i="5"/>
  <c r="G58" i="8" s="1"/>
  <c r="G58" i="6"/>
  <c r="O53" i="12"/>
  <c r="G58" i="10"/>
  <c r="S226" i="6"/>
  <c r="S226" i="8"/>
  <c r="S95" i="8"/>
  <c r="S95" i="6"/>
  <c r="S65" i="8"/>
  <c r="S65" i="6"/>
  <c r="S348" i="6"/>
  <c r="S348" i="8"/>
  <c r="S143" i="6"/>
  <c r="S143" i="8"/>
  <c r="S11" i="6"/>
  <c r="S11" i="8"/>
  <c r="S277" i="6"/>
  <c r="S277" i="8"/>
  <c r="S359" i="8"/>
  <c r="S159" i="8"/>
  <c r="S159" i="6"/>
  <c r="S345" i="6"/>
  <c r="S345" i="8"/>
  <c r="S334" i="8"/>
  <c r="S334" i="6"/>
  <c r="S180" i="8"/>
  <c r="S180" i="6"/>
  <c r="S269" i="8"/>
  <c r="S269" i="6"/>
  <c r="S161" i="6"/>
  <c r="S161" i="8"/>
  <c r="S94" i="6"/>
  <c r="S94" i="8"/>
  <c r="R370" i="10"/>
  <c r="R374" i="10"/>
  <c r="R371" i="10"/>
  <c r="R369" i="10"/>
  <c r="R372" i="10"/>
  <c r="R373" i="10"/>
  <c r="G163" i="10"/>
  <c r="G163" i="6"/>
  <c r="G163" i="5"/>
  <c r="G163" i="8" s="1"/>
  <c r="G311" i="6"/>
  <c r="G313" i="5"/>
  <c r="G313" i="8" s="1"/>
  <c r="O306" i="12"/>
  <c r="G313" i="10"/>
  <c r="G305" i="5"/>
  <c r="G305" i="8" s="1"/>
  <c r="G304" i="6"/>
  <c r="G305" i="10"/>
  <c r="S133" i="8"/>
  <c r="S133" i="6"/>
  <c r="S264" i="6"/>
  <c r="S264" i="8"/>
  <c r="S268" i="8"/>
  <c r="S268" i="6"/>
  <c r="S267" i="8"/>
  <c r="S267" i="6"/>
  <c r="D29" i="7"/>
  <c r="D28" i="7"/>
  <c r="G126" i="10"/>
  <c r="G126" i="6"/>
  <c r="G126" i="5"/>
  <c r="G126" i="8" s="1"/>
  <c r="S188" i="6"/>
  <c r="S188" i="8"/>
  <c r="S354" i="8"/>
  <c r="S354" i="6"/>
  <c r="S322" i="6"/>
  <c r="S322" i="8"/>
  <c r="S357" i="8"/>
  <c r="S357" i="6"/>
  <c r="S214" i="6"/>
  <c r="S214" i="8"/>
  <c r="S74" i="8"/>
  <c r="S74" i="6"/>
  <c r="S106" i="8"/>
  <c r="S106" i="6"/>
  <c r="S279" i="6"/>
  <c r="S279" i="8"/>
  <c r="S54" i="8"/>
  <c r="S54" i="6"/>
  <c r="S87" i="8"/>
  <c r="S87" i="6"/>
  <c r="S258" i="6"/>
  <c r="S258" i="8"/>
  <c r="S290" i="8"/>
  <c r="S290" i="6"/>
  <c r="S36" i="6"/>
  <c r="S36" i="8"/>
  <c r="S72" i="6"/>
  <c r="S72" i="8"/>
  <c r="S16" i="8"/>
  <c r="S16" i="6"/>
  <c r="S244" i="6"/>
  <c r="S244" i="8"/>
  <c r="S324" i="8"/>
  <c r="S324" i="6"/>
  <c r="S229" i="8"/>
  <c r="S229" i="6"/>
  <c r="S162" i="6"/>
  <c r="S162" i="8"/>
  <c r="S254" i="8"/>
  <c r="S254" i="6"/>
  <c r="S19" i="6"/>
  <c r="S19" i="8"/>
  <c r="S101" i="8"/>
  <c r="S101" i="6"/>
  <c r="S9" i="8"/>
  <c r="S9" i="6"/>
  <c r="S305" i="8"/>
  <c r="S305" i="6"/>
  <c r="S61" i="8"/>
  <c r="S61" i="6"/>
  <c r="S331" i="6"/>
  <c r="S331" i="8"/>
  <c r="S66" i="8"/>
  <c r="S66" i="6"/>
  <c r="S306" i="6"/>
  <c r="S306" i="8"/>
  <c r="S234" i="8"/>
  <c r="S234" i="6"/>
  <c r="AB373" i="5"/>
  <c r="AB374" i="5"/>
  <c r="AB371" i="5"/>
  <c r="AB369" i="5"/>
  <c r="AB370" i="5"/>
  <c r="AB372" i="5"/>
  <c r="S7" i="5"/>
  <c r="S168" i="6"/>
  <c r="S168" i="8"/>
  <c r="S282" i="6"/>
  <c r="S282" i="8"/>
  <c r="S239" i="8"/>
  <c r="S239" i="6"/>
  <c r="S124" i="6"/>
  <c r="S124" i="8"/>
  <c r="S272" i="6"/>
  <c r="S272" i="8"/>
  <c r="S111" i="6"/>
  <c r="S111" i="8"/>
  <c r="S217" i="8"/>
  <c r="S217" i="6"/>
  <c r="S93" i="8"/>
  <c r="S93" i="6"/>
  <c r="S97" i="8"/>
  <c r="S97" i="6"/>
  <c r="S285" i="8"/>
  <c r="S285" i="6"/>
  <c r="S182" i="8"/>
  <c r="S182" i="6"/>
  <c r="S10" i="8"/>
  <c r="S10" i="6"/>
  <c r="S352" i="8"/>
  <c r="S352" i="6"/>
  <c r="S284" i="6"/>
  <c r="S284" i="8"/>
  <c r="L349" i="1"/>
  <c r="F371" i="10"/>
  <c r="G228" i="5"/>
  <c r="G228" i="8" s="1"/>
  <c r="G228" i="6"/>
  <c r="O223" i="12"/>
  <c r="G228" i="10"/>
  <c r="G240" i="5"/>
  <c r="G240" i="8" s="1"/>
  <c r="G240" i="6"/>
  <c r="G240" i="10"/>
  <c r="H333" i="5"/>
  <c r="H333" i="8" s="1"/>
  <c r="H333" i="10"/>
  <c r="G102" i="5"/>
  <c r="G102" i="8" s="1"/>
  <c r="G102" i="6"/>
  <c r="G102" i="10"/>
  <c r="G157" i="6"/>
  <c r="G157" i="5"/>
  <c r="G157" i="8" s="1"/>
  <c r="G157" i="10"/>
  <c r="G45" i="5"/>
  <c r="G45" i="8" s="1"/>
  <c r="O40" i="12"/>
  <c r="G45" i="10"/>
  <c r="G45" i="6"/>
  <c r="G351" i="5"/>
  <c r="G351" i="8" s="1"/>
  <c r="G351" i="10"/>
  <c r="G349" i="6"/>
  <c r="G252" i="10"/>
  <c r="G252" i="6"/>
  <c r="G252" i="5"/>
  <c r="G252" i="8" s="1"/>
  <c r="S316" i="8"/>
  <c r="S316" i="6"/>
  <c r="S293" i="8"/>
  <c r="S293" i="6"/>
  <c r="S266" i="8"/>
  <c r="S266" i="6"/>
  <c r="S304" i="6"/>
  <c r="S304" i="8"/>
  <c r="S82" i="6"/>
  <c r="S82" i="8"/>
  <c r="S174" i="8"/>
  <c r="S174" i="6"/>
  <c r="S68" i="8"/>
  <c r="S68" i="6"/>
  <c r="S344" i="8"/>
  <c r="S344" i="6"/>
  <c r="S297" i="6"/>
  <c r="S297" i="8"/>
  <c r="S356" i="6"/>
  <c r="S356" i="8"/>
  <c r="S218" i="6"/>
  <c r="S218" i="8"/>
  <c r="S219" i="8"/>
  <c r="S219" i="6"/>
  <c r="G22" i="6"/>
  <c r="G22" i="10"/>
  <c r="O17" i="12"/>
  <c r="G22" i="5"/>
  <c r="G22" i="8" s="1"/>
  <c r="G290" i="5"/>
  <c r="G290" i="8" s="1"/>
  <c r="G290" i="6"/>
  <c r="G290" i="10"/>
  <c r="O285" i="12"/>
  <c r="S203" i="8"/>
  <c r="S203" i="6"/>
  <c r="S249" i="8"/>
  <c r="S249" i="6"/>
  <c r="S105" i="6"/>
  <c r="S105" i="8"/>
  <c r="S311" i="6"/>
  <c r="S311" i="8"/>
  <c r="S76" i="6"/>
  <c r="S76" i="8"/>
  <c r="S183" i="6"/>
  <c r="S183" i="8"/>
  <c r="S177" i="6"/>
  <c r="S177" i="8"/>
  <c r="S191" i="8"/>
  <c r="S191" i="6"/>
  <c r="S44" i="6"/>
  <c r="S44" i="8"/>
  <c r="S40" i="8"/>
  <c r="S40" i="6"/>
  <c r="S330" i="8"/>
  <c r="S330" i="6"/>
  <c r="G320" i="5"/>
  <c r="G320" i="8" s="1"/>
  <c r="O313" i="12"/>
  <c r="G318" i="6"/>
  <c r="G320" i="10"/>
  <c r="F369" i="6"/>
  <c r="G192" i="5"/>
  <c r="G192" i="8" s="1"/>
  <c r="G192" i="6"/>
  <c r="G192" i="10"/>
  <c r="U359" i="10"/>
  <c r="E28" i="7"/>
  <c r="S30" i="6"/>
  <c r="S30" i="8"/>
  <c r="S301" i="6"/>
  <c r="S301" i="8"/>
  <c r="S147" i="6"/>
  <c r="S147" i="8"/>
  <c r="S96" i="8"/>
  <c r="S96" i="6"/>
  <c r="S201" i="6"/>
  <c r="S201" i="8"/>
  <c r="S185" i="8"/>
  <c r="S185" i="6"/>
  <c r="S346" i="8"/>
  <c r="S346" i="6"/>
  <c r="S281" i="6"/>
  <c r="S281" i="8"/>
  <c r="S241" i="6"/>
  <c r="S241" i="8"/>
  <c r="S81" i="8"/>
  <c r="S81" i="6"/>
  <c r="S109" i="8"/>
  <c r="S109" i="6"/>
  <c r="S206" i="6"/>
  <c r="S206" i="8"/>
  <c r="S160" i="8"/>
  <c r="S160" i="6"/>
  <c r="S172" i="6"/>
  <c r="S172" i="8"/>
  <c r="L348" i="1"/>
  <c r="G315" i="10"/>
  <c r="G315" i="5"/>
  <c r="G315" i="8" s="1"/>
  <c r="G313" i="6"/>
  <c r="O308" i="12"/>
  <c r="G195" i="10"/>
  <c r="G195" i="6"/>
  <c r="G195" i="5"/>
  <c r="G195" i="8" s="1"/>
  <c r="O190" i="12"/>
  <c r="S107" i="6"/>
  <c r="S107" i="8"/>
  <c r="S289" i="8"/>
  <c r="S289" i="6"/>
  <c r="U358" i="5"/>
  <c r="U358" i="8" s="1"/>
  <c r="S22" i="8"/>
  <c r="S22" i="6"/>
  <c r="S155" i="8"/>
  <c r="S155" i="6"/>
  <c r="S186" i="8"/>
  <c r="S186" i="6"/>
  <c r="S223" i="6"/>
  <c r="S223" i="8"/>
  <c r="S119" i="8"/>
  <c r="S119" i="6"/>
  <c r="S237" i="8"/>
  <c r="S237" i="6"/>
  <c r="S294" i="6"/>
  <c r="S294" i="8"/>
  <c r="S298" i="6"/>
  <c r="S298" i="8"/>
  <c r="S225" i="6"/>
  <c r="S225" i="8"/>
  <c r="S259" i="6"/>
  <c r="S259" i="8"/>
  <c r="G206" i="10"/>
  <c r="G206" i="6"/>
  <c r="G206" i="5"/>
  <c r="G206" i="8" s="1"/>
  <c r="O246" i="12"/>
  <c r="G251" i="10"/>
  <c r="G251" i="6"/>
  <c r="G251" i="5"/>
  <c r="G251" i="8" s="1"/>
  <c r="G292" i="10"/>
  <c r="G292" i="5"/>
  <c r="G292" i="8" s="1"/>
  <c r="G292" i="6"/>
  <c r="G46" i="10"/>
  <c r="G46" i="6"/>
  <c r="O41" i="12"/>
  <c r="G46" i="5"/>
  <c r="G46" i="8" s="1"/>
  <c r="G60" i="5"/>
  <c r="G60" i="8" s="1"/>
  <c r="G60" i="10"/>
  <c r="G60" i="6"/>
  <c r="P171" i="12"/>
  <c r="G322" i="10"/>
  <c r="G320" i="6"/>
  <c r="G322" i="5"/>
  <c r="G322" i="8" s="1"/>
  <c r="G175" i="5"/>
  <c r="G175" i="8" s="1"/>
  <c r="O170" i="12"/>
  <c r="G175" i="6"/>
  <c r="G175" i="10"/>
  <c r="G226" i="10"/>
  <c r="G226" i="6"/>
  <c r="G226" i="5"/>
  <c r="G226" i="8" s="1"/>
  <c r="O221" i="12"/>
  <c r="F369" i="5"/>
  <c r="P156" i="12"/>
  <c r="G164" i="10"/>
  <c r="O159" i="12"/>
  <c r="G164" i="5"/>
  <c r="G164" i="8" s="1"/>
  <c r="G164" i="6"/>
  <c r="G224" i="5"/>
  <c r="G224" i="8" s="1"/>
  <c r="G224" i="10"/>
  <c r="G224" i="6"/>
  <c r="G122" i="10"/>
  <c r="G122" i="6"/>
  <c r="G122" i="5"/>
  <c r="G122" i="8" s="1"/>
  <c r="S158" i="8"/>
  <c r="S158" i="6"/>
  <c r="S187" i="6"/>
  <c r="S187" i="8"/>
  <c r="S151" i="6"/>
  <c r="S151" i="8"/>
  <c r="S235" i="6"/>
  <c r="S235" i="8"/>
  <c r="S21" i="6"/>
  <c r="S21" i="8"/>
  <c r="S134" i="8"/>
  <c r="S134" i="6"/>
  <c r="S276" i="8"/>
  <c r="S276" i="6"/>
  <c r="S59" i="8"/>
  <c r="S59" i="6"/>
  <c r="S335" i="6"/>
  <c r="S335" i="8"/>
  <c r="S329" i="6"/>
  <c r="S329" i="8"/>
  <c r="S60" i="6"/>
  <c r="S60" i="8"/>
  <c r="S315" i="6"/>
  <c r="S315" i="8"/>
  <c r="S240" i="8"/>
  <c r="S240" i="6"/>
  <c r="S126" i="6"/>
  <c r="S126" i="8"/>
  <c r="S204" i="6"/>
  <c r="S204" i="8"/>
  <c r="S75" i="6"/>
  <c r="S75" i="8"/>
  <c r="S80" i="6"/>
  <c r="S80" i="8"/>
  <c r="S121" i="6"/>
  <c r="S121" i="8"/>
  <c r="S38" i="8"/>
  <c r="S38" i="6"/>
  <c r="S175" i="6"/>
  <c r="S175" i="8"/>
  <c r="S300" i="6"/>
  <c r="S300" i="8"/>
  <c r="S255" i="6"/>
  <c r="S255" i="8"/>
  <c r="S318" i="8"/>
  <c r="S318" i="6"/>
  <c r="S50" i="6"/>
  <c r="S50" i="8"/>
  <c r="S92" i="6"/>
  <c r="S92" i="8"/>
  <c r="S154" i="8"/>
  <c r="S154" i="6"/>
  <c r="S52" i="8"/>
  <c r="S52" i="6"/>
  <c r="S173" i="8"/>
  <c r="S173" i="6"/>
  <c r="S12" i="8"/>
  <c r="S12" i="6"/>
  <c r="S296" i="6"/>
  <c r="S296" i="8"/>
  <c r="S145" i="6"/>
  <c r="S145" i="8"/>
  <c r="S104" i="8"/>
  <c r="S104" i="6"/>
  <c r="S77" i="6"/>
  <c r="S77" i="8"/>
  <c r="S25" i="6"/>
  <c r="S25" i="8"/>
  <c r="S199" i="6"/>
  <c r="S199" i="8"/>
  <c r="S325" i="8"/>
  <c r="S325" i="6"/>
  <c r="S163" i="6"/>
  <c r="S163" i="8"/>
  <c r="S222" i="8"/>
  <c r="S222" i="6"/>
  <c r="S299" i="6"/>
  <c r="S299" i="8"/>
  <c r="S46" i="8"/>
  <c r="S46" i="6"/>
  <c r="S349" i="6"/>
  <c r="S349" i="8"/>
  <c r="S190" i="6"/>
  <c r="S190" i="8"/>
  <c r="S64" i="6"/>
  <c r="S64" i="8"/>
  <c r="S115" i="8"/>
  <c r="S115" i="6"/>
  <c r="F370" i="10"/>
  <c r="G56" i="10"/>
  <c r="G56" i="5"/>
  <c r="G56" i="8" s="1"/>
  <c r="G56" i="6"/>
  <c r="G268" i="6"/>
  <c r="G268" i="10"/>
  <c r="G268" i="5"/>
  <c r="G268" i="8" s="1"/>
  <c r="G329" i="5"/>
  <c r="G329" i="8" s="1"/>
  <c r="G327" i="6"/>
  <c r="G329" i="10"/>
  <c r="G120" i="10"/>
  <c r="G120" i="6"/>
  <c r="G120" i="5"/>
  <c r="G120" i="8" s="1"/>
  <c r="R374" i="5"/>
  <c r="R7" i="6"/>
  <c r="R371" i="5"/>
  <c r="R7" i="8"/>
  <c r="R370" i="5"/>
  <c r="R369" i="5"/>
  <c r="R372" i="5"/>
  <c r="R373" i="5"/>
  <c r="P147" i="12"/>
  <c r="G302" i="10"/>
  <c r="O296" i="12"/>
  <c r="G301" i="6"/>
  <c r="G302" i="5"/>
  <c r="G302" i="8" s="1"/>
  <c r="G339" i="10"/>
  <c r="G339" i="5"/>
  <c r="G339" i="8" s="1"/>
  <c r="G337" i="6"/>
  <c r="G16" i="5"/>
  <c r="G16" i="8" s="1"/>
  <c r="G16" i="10"/>
  <c r="G16" i="6"/>
  <c r="S246" i="6"/>
  <c r="S246" i="8"/>
  <c r="S28" i="8"/>
  <c r="S28" i="6"/>
  <c r="S79" i="8"/>
  <c r="S79" i="6"/>
  <c r="S91" i="6"/>
  <c r="S91" i="8"/>
  <c r="S78" i="8"/>
  <c r="S78" i="6"/>
  <c r="S171" i="8"/>
  <c r="S171" i="6"/>
  <c r="S27" i="8"/>
  <c r="S27" i="6"/>
  <c r="S113" i="6"/>
  <c r="S113" i="8"/>
  <c r="S256" i="6"/>
  <c r="S256" i="8"/>
  <c r="S138" i="8"/>
  <c r="S138" i="6"/>
  <c r="S170" i="8"/>
  <c r="S170" i="6"/>
  <c r="S37" i="6"/>
  <c r="S37" i="8"/>
  <c r="L345" i="1"/>
  <c r="G129" i="6"/>
  <c r="G129" i="10"/>
  <c r="G129" i="5"/>
  <c r="G129" i="8" s="1"/>
  <c r="O124" i="12"/>
  <c r="G337" i="5"/>
  <c r="G337" i="8" s="1"/>
  <c r="G335" i="6"/>
  <c r="G337" i="10"/>
  <c r="F373" i="5"/>
  <c r="AE348" i="10"/>
  <c r="T348" i="10" s="1"/>
  <c r="AE320" i="10"/>
  <c r="T320" i="10" s="1"/>
  <c r="AE257" i="10"/>
  <c r="T257" i="10" s="1"/>
  <c r="AE217" i="10"/>
  <c r="T217" i="10" s="1"/>
  <c r="AE203" i="10"/>
  <c r="T203" i="10" s="1"/>
  <c r="AE363" i="10"/>
  <c r="T363" i="10" s="1"/>
  <c r="AE361" i="10"/>
  <c r="T361" i="10" s="1"/>
  <c r="AE317" i="10"/>
  <c r="T317" i="10" s="1"/>
  <c r="AE183" i="10"/>
  <c r="T183" i="10" s="1"/>
  <c r="AE151" i="10"/>
  <c r="T151" i="10" s="1"/>
  <c r="AE135" i="10"/>
  <c r="T135" i="10" s="1"/>
  <c r="AE121" i="10"/>
  <c r="T121" i="10" s="1"/>
  <c r="AE109" i="10"/>
  <c r="T109" i="10" s="1"/>
  <c r="AE85" i="10"/>
  <c r="T85" i="10" s="1"/>
  <c r="AE71" i="10"/>
  <c r="T71" i="10" s="1"/>
  <c r="AE55" i="10"/>
  <c r="T55" i="10" s="1"/>
  <c r="AE43" i="10"/>
  <c r="T43" i="10" s="1"/>
  <c r="AE27" i="10"/>
  <c r="T27" i="10" s="1"/>
  <c r="AE331" i="10"/>
  <c r="T331" i="10" s="1"/>
  <c r="AE184" i="10"/>
  <c r="T184" i="10" s="1"/>
  <c r="AE156" i="10"/>
  <c r="T156" i="10" s="1"/>
  <c r="AE140" i="10"/>
  <c r="T140" i="10" s="1"/>
  <c r="AE122" i="10"/>
  <c r="T122" i="10" s="1"/>
  <c r="AE96" i="10"/>
  <c r="T96" i="10" s="1"/>
  <c r="AE54" i="10"/>
  <c r="T54" i="10" s="1"/>
  <c r="AE30" i="10"/>
  <c r="T30" i="10" s="1"/>
  <c r="AE278" i="10"/>
  <c r="T278" i="10" s="1"/>
  <c r="AE262" i="10"/>
  <c r="T262" i="10" s="1"/>
  <c r="AE248" i="10"/>
  <c r="T248" i="10" s="1"/>
  <c r="AE224" i="10"/>
  <c r="T224" i="10" s="1"/>
  <c r="AE196" i="10"/>
  <c r="T196" i="10" s="1"/>
  <c r="AE10" i="10"/>
  <c r="T10" i="10" s="1"/>
  <c r="AE100" i="10"/>
  <c r="T100" i="10" s="1"/>
  <c r="AE72" i="10"/>
  <c r="T72" i="10" s="1"/>
  <c r="AE34" i="10"/>
  <c r="T34" i="10" s="1"/>
  <c r="AE11" i="10"/>
  <c r="T11" i="10" s="1"/>
  <c r="AE324" i="10"/>
  <c r="T324" i="10" s="1"/>
  <c r="AE289" i="10"/>
  <c r="T289" i="10" s="1"/>
  <c r="AE269" i="10"/>
  <c r="T269" i="10" s="1"/>
  <c r="AE253" i="10"/>
  <c r="T253" i="10" s="1"/>
  <c r="AE225" i="10"/>
  <c r="T225" i="10" s="1"/>
  <c r="AE365" i="10"/>
  <c r="T365" i="10" s="1"/>
  <c r="AE310" i="10"/>
  <c r="T310" i="10" s="1"/>
  <c r="AE175" i="10"/>
  <c r="T175" i="10" s="1"/>
  <c r="AE145" i="10"/>
  <c r="T145" i="10" s="1"/>
  <c r="AE127" i="10"/>
  <c r="T127" i="10" s="1"/>
  <c r="AE113" i="10"/>
  <c r="T113" i="10" s="1"/>
  <c r="AE99" i="10"/>
  <c r="T99" i="10" s="1"/>
  <c r="AE87" i="10"/>
  <c r="T87" i="10" s="1"/>
  <c r="AE69" i="10"/>
  <c r="T69" i="10" s="1"/>
  <c r="AE37" i="10"/>
  <c r="T37" i="10" s="1"/>
  <c r="AE315" i="10"/>
  <c r="T315" i="10" s="1"/>
  <c r="AE172" i="10"/>
  <c r="T172" i="10" s="1"/>
  <c r="AE158" i="10"/>
  <c r="T158" i="10" s="1"/>
  <c r="AE138" i="10"/>
  <c r="T138" i="10" s="1"/>
  <c r="AE120" i="10"/>
  <c r="T120" i="10" s="1"/>
  <c r="AE80" i="10"/>
  <c r="T80" i="10" s="1"/>
  <c r="AE42" i="10"/>
  <c r="T42" i="10" s="1"/>
  <c r="AE284" i="10"/>
  <c r="T284" i="10" s="1"/>
  <c r="AE266" i="10"/>
  <c r="T266" i="10" s="1"/>
  <c r="AE250" i="10"/>
  <c r="T250" i="10" s="1"/>
  <c r="AE220" i="10"/>
  <c r="T220" i="10" s="1"/>
  <c r="AE192" i="10"/>
  <c r="T192" i="10" s="1"/>
  <c r="AE114" i="10"/>
  <c r="T114" i="10" s="1"/>
  <c r="AE84" i="10"/>
  <c r="T84" i="10" s="1"/>
  <c r="AE60" i="10"/>
  <c r="T60" i="10" s="1"/>
  <c r="AE15" i="10"/>
  <c r="T15" i="10" s="1"/>
  <c r="AE342" i="10"/>
  <c r="T342" i="10" s="1"/>
  <c r="AE311" i="10"/>
  <c r="T311" i="10" s="1"/>
  <c r="AE281" i="10"/>
  <c r="T281" i="10" s="1"/>
  <c r="AE337" i="10"/>
  <c r="T337" i="10" s="1"/>
  <c r="AE296" i="10"/>
  <c r="T296" i="10" s="1"/>
  <c r="AE169" i="10"/>
  <c r="T169" i="10" s="1"/>
  <c r="AE36" i="10"/>
  <c r="T36" i="10" s="1"/>
  <c r="AE230" i="10"/>
  <c r="T230" i="10" s="1"/>
  <c r="AE202" i="10"/>
  <c r="T202" i="10" s="1"/>
  <c r="AE352" i="10"/>
  <c r="T352" i="10" s="1"/>
  <c r="AE316" i="10"/>
  <c r="T316" i="10" s="1"/>
  <c r="AE287" i="10"/>
  <c r="T287" i="10" s="1"/>
  <c r="AE267" i="10"/>
  <c r="T267" i="10" s="1"/>
  <c r="AE249" i="10"/>
  <c r="T249" i="10" s="1"/>
  <c r="AE223" i="10"/>
  <c r="T223" i="10" s="1"/>
  <c r="AE207" i="10"/>
  <c r="T207" i="10" s="1"/>
  <c r="AE191" i="10"/>
  <c r="T191" i="10" s="1"/>
  <c r="AE357" i="10"/>
  <c r="T357" i="10" s="1"/>
  <c r="U357" i="10" s="1"/>
  <c r="AE306" i="10"/>
  <c r="T306" i="10" s="1"/>
  <c r="AE171" i="10"/>
  <c r="T171" i="10" s="1"/>
  <c r="AE143" i="10"/>
  <c r="T143" i="10" s="1"/>
  <c r="AE125" i="10"/>
  <c r="T125" i="10" s="1"/>
  <c r="AE97" i="10"/>
  <c r="T97" i="10" s="1"/>
  <c r="AE83" i="10"/>
  <c r="T83" i="10" s="1"/>
  <c r="AE67" i="10"/>
  <c r="T67" i="10" s="1"/>
  <c r="AE51" i="10"/>
  <c r="T51" i="10" s="1"/>
  <c r="AE35" i="10"/>
  <c r="T35" i="10" s="1"/>
  <c r="AE19" i="10"/>
  <c r="T19" i="10" s="1"/>
  <c r="AE188" i="10"/>
  <c r="T188" i="10" s="1"/>
  <c r="AE170" i="10"/>
  <c r="T170" i="10" s="1"/>
  <c r="AE154" i="10"/>
  <c r="T154" i="10" s="1"/>
  <c r="AE136" i="10"/>
  <c r="T136" i="10" s="1"/>
  <c r="AE118" i="10"/>
  <c r="T118" i="10" s="1"/>
  <c r="AE62" i="10"/>
  <c r="T62" i="10" s="1"/>
  <c r="AE282" i="10"/>
  <c r="T282" i="10" s="1"/>
  <c r="AE264" i="10"/>
  <c r="T264" i="10" s="1"/>
  <c r="AE246" i="10"/>
  <c r="T246" i="10" s="1"/>
  <c r="AE216" i="10"/>
  <c r="T216" i="10" s="1"/>
  <c r="AE190" i="10"/>
  <c r="T190" i="10" s="1"/>
  <c r="AE112" i="10"/>
  <c r="T112" i="10" s="1"/>
  <c r="AE82" i="10"/>
  <c r="T82" i="10" s="1"/>
  <c r="AE52" i="10"/>
  <c r="T52" i="10" s="1"/>
  <c r="AE13" i="10"/>
  <c r="T13" i="10" s="1"/>
  <c r="AE362" i="10"/>
  <c r="T362" i="10" s="1"/>
  <c r="AE338" i="10"/>
  <c r="T338" i="10" s="1"/>
  <c r="AE307" i="10"/>
  <c r="T307" i="10" s="1"/>
  <c r="AE251" i="10"/>
  <c r="T251" i="10" s="1"/>
  <c r="AE329" i="10"/>
  <c r="T329" i="10" s="1"/>
  <c r="AE292" i="10"/>
  <c r="T292" i="10" s="1"/>
  <c r="AE165" i="10"/>
  <c r="T165" i="10" s="1"/>
  <c r="AE226" i="10"/>
  <c r="T226" i="10" s="1"/>
  <c r="AE305" i="10"/>
  <c r="T305" i="10" s="1"/>
  <c r="AE273" i="10"/>
  <c r="T273" i="10" s="1"/>
  <c r="AE245" i="10"/>
  <c r="T245" i="10" s="1"/>
  <c r="AE215" i="10"/>
  <c r="T215" i="10" s="1"/>
  <c r="AE195" i="10"/>
  <c r="T195" i="10" s="1"/>
  <c r="AE353" i="10"/>
  <c r="T353" i="10" s="1"/>
  <c r="AE294" i="10"/>
  <c r="T294" i="10" s="1"/>
  <c r="AE149" i="10"/>
  <c r="T149" i="10" s="1"/>
  <c r="AE105" i="10"/>
  <c r="T105" i="10" s="1"/>
  <c r="AE89" i="10"/>
  <c r="T89" i="10" s="1"/>
  <c r="AE65" i="10"/>
  <c r="T65" i="10" s="1"/>
  <c r="AE45" i="10"/>
  <c r="T45" i="10" s="1"/>
  <c r="AE23" i="10"/>
  <c r="T23" i="10" s="1"/>
  <c r="AE186" i="10"/>
  <c r="T186" i="10" s="1"/>
  <c r="AE164" i="10"/>
  <c r="T164" i="10" s="1"/>
  <c r="AE144" i="10"/>
  <c r="T144" i="10" s="1"/>
  <c r="AE116" i="10"/>
  <c r="T116" i="10" s="1"/>
  <c r="AE56" i="10"/>
  <c r="T56" i="10" s="1"/>
  <c r="AE288" i="10"/>
  <c r="T288" i="10" s="1"/>
  <c r="AE260" i="10"/>
  <c r="T260" i="10" s="1"/>
  <c r="AE240" i="10"/>
  <c r="T240" i="10" s="1"/>
  <c r="AE198" i="10"/>
  <c r="T198" i="10" s="1"/>
  <c r="AE110" i="10"/>
  <c r="T110" i="10" s="1"/>
  <c r="AE70" i="10"/>
  <c r="T70" i="10" s="1"/>
  <c r="AE24" i="10"/>
  <c r="T24" i="10" s="1"/>
  <c r="AE366" i="10"/>
  <c r="T366" i="10" s="1"/>
  <c r="AE330" i="10"/>
  <c r="T330" i="10" s="1"/>
  <c r="AE291" i="10"/>
  <c r="T291" i="10" s="1"/>
  <c r="AE345" i="10"/>
  <c r="T345" i="10" s="1"/>
  <c r="AE234" i="10"/>
  <c r="T234" i="10" s="1"/>
  <c r="AE313" i="10"/>
  <c r="T313" i="10" s="1"/>
  <c r="AE277" i="10"/>
  <c r="T277" i="10" s="1"/>
  <c r="AE221" i="10"/>
  <c r="T221" i="10" s="1"/>
  <c r="AE199" i="10"/>
  <c r="T199" i="10" s="1"/>
  <c r="AE343" i="10"/>
  <c r="T343" i="10" s="1"/>
  <c r="AE302" i="10"/>
  <c r="T302" i="10" s="1"/>
  <c r="AE159" i="10"/>
  <c r="T159" i="10" s="1"/>
  <c r="AE131" i="10"/>
  <c r="T131" i="10" s="1"/>
  <c r="AE111" i="10"/>
  <c r="T111" i="10" s="1"/>
  <c r="AE91" i="10"/>
  <c r="T91" i="10" s="1"/>
  <c r="AE75" i="10"/>
  <c r="T75" i="10" s="1"/>
  <c r="AE49" i="10"/>
  <c r="T49" i="10" s="1"/>
  <c r="AE29" i="10"/>
  <c r="T29" i="10" s="1"/>
  <c r="AE323" i="10"/>
  <c r="T323" i="10" s="1"/>
  <c r="AE168" i="10"/>
  <c r="T168" i="10" s="1"/>
  <c r="AE148" i="10"/>
  <c r="T148" i="10" s="1"/>
  <c r="AE126" i="10"/>
  <c r="T126" i="10" s="1"/>
  <c r="AE58" i="10"/>
  <c r="T58" i="10" s="1"/>
  <c r="AE20" i="10"/>
  <c r="T20" i="10" s="1"/>
  <c r="AE270" i="10"/>
  <c r="T270" i="10" s="1"/>
  <c r="AE244" i="10"/>
  <c r="T244" i="10" s="1"/>
  <c r="AE204" i="10"/>
  <c r="T204" i="10" s="1"/>
  <c r="AE8" i="10"/>
  <c r="T8" i="10" s="1"/>
  <c r="AE78" i="10"/>
  <c r="T78" i="10" s="1"/>
  <c r="AE26" i="10"/>
  <c r="T26" i="10" s="1"/>
  <c r="AE346" i="10"/>
  <c r="T346" i="10" s="1"/>
  <c r="AE299" i="10"/>
  <c r="T299" i="10" s="1"/>
  <c r="AE235" i="10"/>
  <c r="T235" i="10" s="1"/>
  <c r="AE300" i="10"/>
  <c r="T300" i="10" s="1"/>
  <c r="AE157" i="10"/>
  <c r="T157" i="10" s="1"/>
  <c r="AE7" i="10"/>
  <c r="AE206" i="10"/>
  <c r="T206" i="10" s="1"/>
  <c r="AE344" i="10"/>
  <c r="T344" i="10" s="1"/>
  <c r="AE293" i="10"/>
  <c r="T293" i="10" s="1"/>
  <c r="AE259" i="10"/>
  <c r="T259" i="10" s="1"/>
  <c r="AE213" i="10"/>
  <c r="T213" i="10" s="1"/>
  <c r="AE355" i="10"/>
  <c r="T355" i="10" s="1"/>
  <c r="AE325" i="10"/>
  <c r="T325" i="10" s="1"/>
  <c r="AE147" i="10"/>
  <c r="T147" i="10" s="1"/>
  <c r="AE117" i="10"/>
  <c r="T117" i="10" s="1"/>
  <c r="AE93" i="10"/>
  <c r="T93" i="10" s="1"/>
  <c r="AE63" i="10"/>
  <c r="T63" i="10" s="1"/>
  <c r="AE39" i="10"/>
  <c r="T39" i="10" s="1"/>
  <c r="AE162" i="10"/>
  <c r="T162" i="10" s="1"/>
  <c r="AE132" i="10"/>
  <c r="T132" i="10" s="1"/>
  <c r="AE92" i="10"/>
  <c r="T92" i="10" s="1"/>
  <c r="AE286" i="10"/>
  <c r="T286" i="10" s="1"/>
  <c r="AE256" i="10"/>
  <c r="T256" i="10" s="1"/>
  <c r="AE208" i="10"/>
  <c r="T208" i="10" s="1"/>
  <c r="AE106" i="10"/>
  <c r="T106" i="10" s="1"/>
  <c r="AE64" i="10"/>
  <c r="T64" i="10" s="1"/>
  <c r="AE326" i="10"/>
  <c r="T326" i="10" s="1"/>
  <c r="AE247" i="10"/>
  <c r="T247" i="10" s="1"/>
  <c r="AE304" i="10"/>
  <c r="T304" i="10" s="1"/>
  <c r="AE88" i="10"/>
  <c r="T88" i="10" s="1"/>
  <c r="AE214" i="10"/>
  <c r="T214" i="10" s="1"/>
  <c r="AE328" i="10"/>
  <c r="T328" i="10" s="1"/>
  <c r="AE265" i="10"/>
  <c r="T265" i="10" s="1"/>
  <c r="AE227" i="10"/>
  <c r="T227" i="10" s="1"/>
  <c r="AE359" i="10"/>
  <c r="T359" i="10" s="1"/>
  <c r="AE298" i="10"/>
  <c r="T298" i="10" s="1"/>
  <c r="AE139" i="10"/>
  <c r="T139" i="10" s="1"/>
  <c r="AE107" i="10"/>
  <c r="T107" i="10" s="1"/>
  <c r="AE47" i="10"/>
  <c r="T47" i="10" s="1"/>
  <c r="AE166" i="10"/>
  <c r="T166" i="10" s="1"/>
  <c r="AE130" i="10"/>
  <c r="T130" i="10" s="1"/>
  <c r="AE50" i="10"/>
  <c r="T50" i="10" s="1"/>
  <c r="AE274" i="10"/>
  <c r="T274" i="10" s="1"/>
  <c r="AE236" i="10"/>
  <c r="T236" i="10" s="1"/>
  <c r="AE14" i="10"/>
  <c r="T14" i="10" s="1"/>
  <c r="AE68" i="10"/>
  <c r="T68" i="10" s="1"/>
  <c r="AE314" i="10"/>
  <c r="T314" i="10" s="1"/>
  <c r="AE321" i="10"/>
  <c r="T321" i="10" s="1"/>
  <c r="AE173" i="10"/>
  <c r="T173" i="10" s="1"/>
  <c r="AE222" i="10"/>
  <c r="T222" i="10" s="1"/>
  <c r="AE364" i="10"/>
  <c r="T364" i="10" s="1"/>
  <c r="AE309" i="10"/>
  <c r="T309" i="10" s="1"/>
  <c r="AE263" i="10"/>
  <c r="T263" i="10" s="1"/>
  <c r="AE219" i="10"/>
  <c r="T219" i="10" s="1"/>
  <c r="AE351" i="10"/>
  <c r="T351" i="10" s="1"/>
  <c r="AE290" i="10"/>
  <c r="T290" i="10" s="1"/>
  <c r="AE137" i="10"/>
  <c r="T137" i="10" s="1"/>
  <c r="AE79" i="10"/>
  <c r="T79" i="10" s="1"/>
  <c r="AE327" i="10"/>
  <c r="T327" i="10" s="1"/>
  <c r="AE128" i="10"/>
  <c r="T128" i="10" s="1"/>
  <c r="AE48" i="10"/>
  <c r="T48" i="10" s="1"/>
  <c r="AE272" i="10"/>
  <c r="T272" i="10" s="1"/>
  <c r="AE232" i="10"/>
  <c r="T232" i="10" s="1"/>
  <c r="AE12" i="10"/>
  <c r="T12" i="10" s="1"/>
  <c r="AE66" i="10"/>
  <c r="T66" i="10" s="1"/>
  <c r="AE358" i="10"/>
  <c r="T358" i="10" s="1"/>
  <c r="AE303" i="10"/>
  <c r="T303" i="10" s="1"/>
  <c r="AE312" i="10"/>
  <c r="T312" i="10" s="1"/>
  <c r="AE161" i="10"/>
  <c r="T161" i="10" s="1"/>
  <c r="AE218" i="10"/>
  <c r="T218" i="10" s="1"/>
  <c r="AE301" i="10"/>
  <c r="T301" i="10" s="1"/>
  <c r="AE261" i="10"/>
  <c r="T261" i="10" s="1"/>
  <c r="AE211" i="10"/>
  <c r="T211" i="10" s="1"/>
  <c r="AE347" i="10"/>
  <c r="T347" i="10" s="1"/>
  <c r="AE187" i="10"/>
  <c r="T187" i="10" s="1"/>
  <c r="AE133" i="10"/>
  <c r="T133" i="10" s="1"/>
  <c r="AE103" i="10"/>
  <c r="T103" i="10" s="1"/>
  <c r="AE77" i="10"/>
  <c r="T77" i="10" s="1"/>
  <c r="AE41" i="10"/>
  <c r="T41" i="10" s="1"/>
  <c r="AE319" i="10"/>
  <c r="T319" i="10" s="1"/>
  <c r="AE160" i="10"/>
  <c r="T160" i="10" s="1"/>
  <c r="AE44" i="10"/>
  <c r="T44" i="10" s="1"/>
  <c r="AE268" i="10"/>
  <c r="T268" i="10" s="1"/>
  <c r="AE228" i="10"/>
  <c r="T228" i="10" s="1"/>
  <c r="AE124" i="10"/>
  <c r="T124" i="10" s="1"/>
  <c r="AE46" i="10"/>
  <c r="T46" i="10" s="1"/>
  <c r="AE295" i="10"/>
  <c r="T295" i="10" s="1"/>
  <c r="AE153" i="10"/>
  <c r="T153" i="10" s="1"/>
  <c r="AE210" i="10"/>
  <c r="T210" i="10" s="1"/>
  <c r="AE336" i="10"/>
  <c r="T336" i="10" s="1"/>
  <c r="AE275" i="10"/>
  <c r="T275" i="10" s="1"/>
  <c r="AE233" i="10"/>
  <c r="T233" i="10" s="1"/>
  <c r="AE197" i="10"/>
  <c r="T197" i="10" s="1"/>
  <c r="AE155" i="10"/>
  <c r="T155" i="10" s="1"/>
  <c r="AE57" i="10"/>
  <c r="T57" i="10" s="1"/>
  <c r="AE21" i="10"/>
  <c r="T21" i="10" s="1"/>
  <c r="AE176" i="10"/>
  <c r="T176" i="10" s="1"/>
  <c r="AE142" i="10"/>
  <c r="T142" i="10" s="1"/>
  <c r="AE94" i="10"/>
  <c r="T94" i="10" s="1"/>
  <c r="AE280" i="10"/>
  <c r="T280" i="10" s="1"/>
  <c r="AE252" i="10"/>
  <c r="T252" i="10" s="1"/>
  <c r="AE18" i="10"/>
  <c r="T18" i="10" s="1"/>
  <c r="AE86" i="10"/>
  <c r="T86" i="10" s="1"/>
  <c r="AE322" i="10"/>
  <c r="T322" i="10" s="1"/>
  <c r="AE239" i="10"/>
  <c r="T239" i="10" s="1"/>
  <c r="AE181" i="10"/>
  <c r="T181" i="10" s="1"/>
  <c r="AE356" i="10"/>
  <c r="T356" i="10" s="1"/>
  <c r="AE241" i="10"/>
  <c r="T241" i="10" s="1"/>
  <c r="AE349" i="10"/>
  <c r="T349" i="10" s="1"/>
  <c r="AE123" i="10"/>
  <c r="T123" i="10" s="1"/>
  <c r="AE61" i="10"/>
  <c r="T61" i="10" s="1"/>
  <c r="AE180" i="10"/>
  <c r="T180" i="10" s="1"/>
  <c r="AE104" i="10"/>
  <c r="T104" i="10" s="1"/>
  <c r="AE98" i="10"/>
  <c r="T98" i="10" s="1"/>
  <c r="AE243" i="10"/>
  <c r="T243" i="10" s="1"/>
  <c r="AE17" i="10"/>
  <c r="T17" i="10" s="1"/>
  <c r="AE340" i="10"/>
  <c r="T340" i="10" s="1"/>
  <c r="AE237" i="10"/>
  <c r="T237" i="10" s="1"/>
  <c r="AE341" i="10"/>
  <c r="T341" i="10" s="1"/>
  <c r="AE119" i="10"/>
  <c r="T119" i="10" s="1"/>
  <c r="AE59" i="10"/>
  <c r="T59" i="10" s="1"/>
  <c r="AE178" i="10"/>
  <c r="T178" i="10" s="1"/>
  <c r="AE102" i="10"/>
  <c r="T102" i="10" s="1"/>
  <c r="AE254" i="10"/>
  <c r="T254" i="10" s="1"/>
  <c r="AE90" i="10"/>
  <c r="T90" i="10" s="1"/>
  <c r="AE231" i="10"/>
  <c r="T231" i="10" s="1"/>
  <c r="AE238" i="10"/>
  <c r="T238" i="10" s="1"/>
  <c r="AE332" i="10"/>
  <c r="T332" i="10" s="1"/>
  <c r="AE229" i="10"/>
  <c r="T229" i="10" s="1"/>
  <c r="AE333" i="10"/>
  <c r="T333" i="10" s="1"/>
  <c r="AE115" i="10"/>
  <c r="T115" i="10" s="1"/>
  <c r="AE53" i="10"/>
  <c r="T53" i="10" s="1"/>
  <c r="AE174" i="10"/>
  <c r="T174" i="10" s="1"/>
  <c r="AE242" i="10"/>
  <c r="T242" i="10" s="1"/>
  <c r="AE76" i="10"/>
  <c r="T76" i="10" s="1"/>
  <c r="AE354" i="10"/>
  <c r="T354" i="10" s="1"/>
  <c r="AE308" i="10"/>
  <c r="T308" i="10" s="1"/>
  <c r="AE271" i="10"/>
  <c r="T271" i="10" s="1"/>
  <c r="AE193" i="10"/>
  <c r="T193" i="10" s="1"/>
  <c r="AE141" i="10"/>
  <c r="T141" i="10" s="1"/>
  <c r="AE81" i="10"/>
  <c r="T81" i="10" s="1"/>
  <c r="AE335" i="10"/>
  <c r="T335" i="10" s="1"/>
  <c r="AE134" i="10"/>
  <c r="T134" i="10" s="1"/>
  <c r="AE276" i="10"/>
  <c r="T276" i="10" s="1"/>
  <c r="AE16" i="10"/>
  <c r="T16" i="10" s="1"/>
  <c r="AE367" i="10"/>
  <c r="T367" i="10" s="1"/>
  <c r="AE74" i="10"/>
  <c r="T74" i="10" s="1"/>
  <c r="AE360" i="10"/>
  <c r="T360" i="10" s="1"/>
  <c r="AE339" i="10"/>
  <c r="T339" i="10" s="1"/>
  <c r="AE73" i="10"/>
  <c r="T73" i="10" s="1"/>
  <c r="AE108" i="10"/>
  <c r="T108" i="10" s="1"/>
  <c r="AE177" i="10"/>
  <c r="T177" i="10" s="1"/>
  <c r="AE297" i="10"/>
  <c r="T297" i="10" s="1"/>
  <c r="AE179" i="10"/>
  <c r="T179" i="10" s="1"/>
  <c r="AE33" i="10"/>
  <c r="T33" i="10" s="1"/>
  <c r="AE40" i="10"/>
  <c r="T40" i="10" s="1"/>
  <c r="AE32" i="10"/>
  <c r="T32" i="10" s="1"/>
  <c r="AE28" i="10"/>
  <c r="T28" i="10" s="1"/>
  <c r="AE283" i="10"/>
  <c r="T283" i="10" s="1"/>
  <c r="AE167" i="10"/>
  <c r="T167" i="10" s="1"/>
  <c r="AE31" i="10"/>
  <c r="T31" i="10" s="1"/>
  <c r="AE38" i="10"/>
  <c r="T38" i="10" s="1"/>
  <c r="AE350" i="10"/>
  <c r="T350" i="10" s="1"/>
  <c r="AE201" i="10"/>
  <c r="T201" i="10" s="1"/>
  <c r="AE146" i="10"/>
  <c r="T146" i="10" s="1"/>
  <c r="AE194" i="10"/>
  <c r="T194" i="10" s="1"/>
  <c r="AE185" i="10"/>
  <c r="T185" i="10" s="1"/>
  <c r="AE255" i="10"/>
  <c r="T255" i="10" s="1"/>
  <c r="AE182" i="10"/>
  <c r="T182" i="10" s="1"/>
  <c r="AE189" i="10"/>
  <c r="T189" i="10" s="1"/>
  <c r="AE209" i="10"/>
  <c r="T209" i="10" s="1"/>
  <c r="AE152" i="10"/>
  <c r="T152" i="10" s="1"/>
  <c r="AE205" i="10"/>
  <c r="T205" i="10" s="1"/>
  <c r="AE150" i="10"/>
  <c r="T150" i="10" s="1"/>
  <c r="AE95" i="10"/>
  <c r="T95" i="10" s="1"/>
  <c r="AE200" i="10"/>
  <c r="T200" i="10" s="1"/>
  <c r="AE318" i="10"/>
  <c r="T318" i="10" s="1"/>
  <c r="AE212" i="10"/>
  <c r="T212" i="10" s="1"/>
  <c r="AE285" i="10"/>
  <c r="T285" i="10" s="1"/>
  <c r="AE279" i="10"/>
  <c r="T279" i="10" s="1"/>
  <c r="AE22" i="10"/>
  <c r="T22" i="10" s="1"/>
  <c r="AE163" i="10"/>
  <c r="T163" i="10" s="1"/>
  <c r="AE9" i="10"/>
  <c r="T9" i="10" s="1"/>
  <c r="AE258" i="10"/>
  <c r="T258" i="10" s="1"/>
  <c r="AE101" i="10"/>
  <c r="T101" i="10" s="1"/>
  <c r="AE334" i="10"/>
  <c r="T334" i="10" s="1"/>
  <c r="AE25" i="10"/>
  <c r="T25" i="10" s="1"/>
  <c r="AE129" i="10"/>
  <c r="T129" i="10" s="1"/>
  <c r="G209" i="10"/>
  <c r="G209" i="6"/>
  <c r="G209" i="5"/>
  <c r="G209" i="8" s="1"/>
  <c r="S47" i="6"/>
  <c r="S47" i="8"/>
  <c r="S261" i="8"/>
  <c r="S261" i="6"/>
  <c r="S48" i="6"/>
  <c r="S48" i="8"/>
  <c r="S257" i="8"/>
  <c r="S257" i="6"/>
  <c r="S250" i="8"/>
  <c r="S250" i="6"/>
  <c r="S129" i="6"/>
  <c r="S129" i="8"/>
  <c r="S192" i="6"/>
  <c r="S192" i="8"/>
  <c r="S342" i="6"/>
  <c r="S342" i="8"/>
  <c r="S146" i="8"/>
  <c r="S146" i="6"/>
  <c r="S307" i="8"/>
  <c r="S307" i="6"/>
  <c r="S326" i="6"/>
  <c r="S326" i="8"/>
  <c r="S165" i="6"/>
  <c r="S165" i="8"/>
  <c r="G262" i="10"/>
  <c r="G262" i="6"/>
  <c r="O257" i="12"/>
  <c r="G262" i="5"/>
  <c r="G262" i="8" s="1"/>
  <c r="G180" i="5"/>
  <c r="G180" i="8" s="1"/>
  <c r="G180" i="10"/>
  <c r="O175" i="12"/>
  <c r="G180" i="6"/>
  <c r="G254" i="6"/>
  <c r="G254" i="10"/>
  <c r="G254" i="5"/>
  <c r="G254" i="8" s="1"/>
  <c r="S88" i="8"/>
  <c r="S88" i="6"/>
  <c r="S262" i="6"/>
  <c r="S262" i="8"/>
  <c r="S215" i="8"/>
  <c r="S215" i="6"/>
  <c r="S260" i="8"/>
  <c r="S260" i="6"/>
  <c r="S57" i="6"/>
  <c r="S57" i="8"/>
  <c r="S167" i="6"/>
  <c r="S167" i="8"/>
  <c r="S333" i="6"/>
  <c r="S333" i="8"/>
  <c r="S49" i="6"/>
  <c r="S49" i="8"/>
  <c r="S211" i="8"/>
  <c r="S211" i="6"/>
  <c r="S275" i="8"/>
  <c r="S275" i="6"/>
  <c r="S308" i="6"/>
  <c r="S308" i="8"/>
  <c r="S288" i="6"/>
  <c r="S288" i="8"/>
  <c r="F371" i="5"/>
  <c r="G236" i="6"/>
  <c r="G236" i="5"/>
  <c r="G236" i="8" s="1"/>
  <c r="G236" i="10"/>
  <c r="G159" i="10"/>
  <c r="G159" i="6"/>
  <c r="G159" i="5"/>
  <c r="G159" i="8" s="1"/>
  <c r="S149" i="8"/>
  <c r="S149" i="6"/>
  <c r="S202" i="8"/>
  <c r="S202" i="6"/>
  <c r="S314" i="6"/>
  <c r="S314" i="8"/>
  <c r="S340" i="6"/>
  <c r="S340" i="8"/>
  <c r="S41" i="8"/>
  <c r="S41" i="6"/>
  <c r="S224" i="6"/>
  <c r="S224" i="8"/>
  <c r="S86" i="8"/>
  <c r="S86" i="6"/>
  <c r="S157" i="6"/>
  <c r="S157" i="8"/>
  <c r="S70" i="8"/>
  <c r="S70" i="6"/>
  <c r="S176" i="8"/>
  <c r="S176" i="6"/>
  <c r="S8" i="8"/>
  <c r="S8" i="6"/>
  <c r="S252" i="8"/>
  <c r="S252" i="6"/>
  <c r="S210" i="6"/>
  <c r="S210" i="8"/>
  <c r="S231" i="6"/>
  <c r="S231" i="8"/>
  <c r="S71" i="6"/>
  <c r="S71" i="8"/>
  <c r="S336" i="8"/>
  <c r="S336" i="6"/>
  <c r="S265" i="8"/>
  <c r="S265" i="6"/>
  <c r="S13" i="6"/>
  <c r="S13" i="8"/>
  <c r="S347" i="6"/>
  <c r="S347" i="8"/>
  <c r="S253" i="6"/>
  <c r="S253" i="8"/>
  <c r="S148" i="8"/>
  <c r="S148" i="6"/>
  <c r="S132" i="6"/>
  <c r="S132" i="8"/>
  <c r="S295" i="6"/>
  <c r="S295" i="8"/>
  <c r="S232" i="8"/>
  <c r="S232" i="6"/>
  <c r="S238" i="6"/>
  <c r="S238" i="8"/>
  <c r="S292" i="8"/>
  <c r="S292" i="6"/>
  <c r="S128" i="6"/>
  <c r="S128" i="8"/>
  <c r="S35" i="6"/>
  <c r="S35" i="8"/>
  <c r="S209" i="6"/>
  <c r="S209" i="8"/>
  <c r="S135" i="8"/>
  <c r="S135" i="6"/>
  <c r="S248" i="6"/>
  <c r="S248" i="8"/>
  <c r="S89" i="6"/>
  <c r="S89" i="8"/>
  <c r="S273" i="8"/>
  <c r="S273" i="6"/>
  <c r="S150" i="8"/>
  <c r="S150" i="6"/>
  <c r="S343" i="6"/>
  <c r="S343" i="8"/>
  <c r="S56" i="8"/>
  <c r="S56" i="6"/>
  <c r="S130" i="8"/>
  <c r="S130" i="6"/>
  <c r="S228" i="6"/>
  <c r="S228" i="8"/>
  <c r="S141" i="8"/>
  <c r="S141" i="6"/>
  <c r="S29" i="8"/>
  <c r="S29" i="6"/>
  <c r="S216" i="8"/>
  <c r="S216" i="6"/>
  <c r="L346" i="1"/>
  <c r="P277" i="12"/>
  <c r="G235" i="6"/>
  <c r="G235" i="10"/>
  <c r="G235" i="5"/>
  <c r="G235" i="8" s="1"/>
  <c r="G147" i="6"/>
  <c r="G147" i="10"/>
  <c r="G147" i="5"/>
  <c r="G147" i="8" s="1"/>
  <c r="G264" i="5"/>
  <c r="G264" i="8" s="1"/>
  <c r="G264" i="10"/>
  <c r="G264" i="6"/>
  <c r="AB373" i="10"/>
  <c r="AB374" i="10"/>
  <c r="AB369" i="10"/>
  <c r="AB372" i="10"/>
  <c r="AB370" i="10"/>
  <c r="AB371" i="10"/>
  <c r="S7" i="10"/>
  <c r="U358" i="10"/>
  <c r="F27" i="9"/>
  <c r="H10" i="9"/>
  <c r="H27" i="9" s="1"/>
  <c r="P75" i="12" l="1"/>
  <c r="P31" i="12"/>
  <c r="D35" i="7"/>
  <c r="D36" i="7" s="1"/>
  <c r="P93" i="12"/>
  <c r="P50" i="12"/>
  <c r="P63" i="12"/>
  <c r="H73" i="10"/>
  <c r="P20" i="12"/>
  <c r="P68" i="12"/>
  <c r="P103" i="12"/>
  <c r="P166" i="12"/>
  <c r="P240" i="12"/>
  <c r="P38" i="12"/>
  <c r="P24" i="12"/>
  <c r="P60" i="12"/>
  <c r="P196" i="12"/>
  <c r="O104" i="12"/>
  <c r="O107" i="12"/>
  <c r="O103" i="12"/>
  <c r="H35" i="6"/>
  <c r="H331" i="6"/>
  <c r="O35" i="1"/>
  <c r="H35" i="10"/>
  <c r="O264" i="1"/>
  <c r="H35" i="5"/>
  <c r="H35" i="8" s="1"/>
  <c r="H124" i="6"/>
  <c r="H73" i="6"/>
  <c r="H73" i="5"/>
  <c r="H73" i="8" s="1"/>
  <c r="H350" i="5"/>
  <c r="H350" i="8" s="1"/>
  <c r="H272" i="10"/>
  <c r="H17" i="6"/>
  <c r="P39" i="12"/>
  <c r="H17" i="10"/>
  <c r="H326" i="5"/>
  <c r="H326" i="8" s="1"/>
  <c r="P319" i="12"/>
  <c r="O129" i="1"/>
  <c r="P129" i="12"/>
  <c r="P101" i="12"/>
  <c r="O101" i="12"/>
  <c r="P116" i="12"/>
  <c r="O116" i="12"/>
  <c r="O195" i="1"/>
  <c r="O195" i="12"/>
  <c r="P340" i="12"/>
  <c r="O340" i="12"/>
  <c r="P78" i="12"/>
  <c r="O78" i="12"/>
  <c r="P227" i="12"/>
  <c r="O227" i="12"/>
  <c r="H270" i="10"/>
  <c r="O265" i="12"/>
  <c r="P3" i="12"/>
  <c r="O3" i="12"/>
  <c r="P137" i="12"/>
  <c r="O137" i="12"/>
  <c r="H238" i="6"/>
  <c r="O233" i="12"/>
  <c r="P311" i="12"/>
  <c r="H177" i="10"/>
  <c r="P172" i="12"/>
  <c r="O75" i="1"/>
  <c r="O70" i="12"/>
  <c r="H326" i="6"/>
  <c r="O321" i="12"/>
  <c r="H131" i="5"/>
  <c r="H131" i="8" s="1"/>
  <c r="P126" i="12"/>
  <c r="P290" i="12"/>
  <c r="O290" i="12"/>
  <c r="P44" i="12"/>
  <c r="O44" i="12"/>
  <c r="P140" i="12"/>
  <c r="O140" i="12"/>
  <c r="P164" i="12"/>
  <c r="O164" i="12"/>
  <c r="P188" i="12"/>
  <c r="O188" i="12"/>
  <c r="H341" i="10"/>
  <c r="O334" i="12"/>
  <c r="P52" i="12"/>
  <c r="H178" i="6"/>
  <c r="P173" i="12"/>
  <c r="P133" i="12"/>
  <c r="O133" i="12"/>
  <c r="O83" i="1"/>
  <c r="P79" i="12"/>
  <c r="P119" i="12"/>
  <c r="H17" i="5"/>
  <c r="H17" i="8" s="1"/>
  <c r="O90" i="1"/>
  <c r="P86" i="12"/>
  <c r="O125" i="1"/>
  <c r="P125" i="12"/>
  <c r="P264" i="12"/>
  <c r="O264" i="12"/>
  <c r="O18" i="1"/>
  <c r="P252" i="12"/>
  <c r="O252" i="12"/>
  <c r="P4" i="12"/>
  <c r="O4" i="12"/>
  <c r="H255" i="10"/>
  <c r="O250" i="12"/>
  <c r="H111" i="5"/>
  <c r="H111" i="8" s="1"/>
  <c r="O106" i="12"/>
  <c r="O16" i="1"/>
  <c r="P10" i="12"/>
  <c r="H76" i="6"/>
  <c r="O71" i="12"/>
  <c r="H153" i="6"/>
  <c r="P148" i="12"/>
  <c r="P15" i="12"/>
  <c r="O15" i="12"/>
  <c r="O52" i="1"/>
  <c r="P47" i="12"/>
  <c r="H260" i="10"/>
  <c r="O78" i="1"/>
  <c r="P74" i="12"/>
  <c r="O224" i="1"/>
  <c r="P224" i="12"/>
  <c r="P294" i="12"/>
  <c r="O269" i="1"/>
  <c r="P271" i="12"/>
  <c r="P179" i="12"/>
  <c r="H40" i="6"/>
  <c r="P35" i="12"/>
  <c r="O36" i="12"/>
  <c r="H253" i="5"/>
  <c r="H253" i="8" s="1"/>
  <c r="P248" i="12"/>
  <c r="P108" i="12"/>
  <c r="O108" i="12"/>
  <c r="H165" i="10"/>
  <c r="O160" i="12"/>
  <c r="H137" i="5"/>
  <c r="H137" i="8" s="1"/>
  <c r="O132" i="12"/>
  <c r="H227" i="6"/>
  <c r="P222" i="12"/>
  <c r="H265" i="6"/>
  <c r="P260" i="12"/>
  <c r="P146" i="12"/>
  <c r="O146" i="12"/>
  <c r="H346" i="5"/>
  <c r="H346" i="8" s="1"/>
  <c r="O339" i="12"/>
  <c r="P284" i="12"/>
  <c r="O284" i="12"/>
  <c r="P102" i="12"/>
  <c r="O102" i="12"/>
  <c r="O321" i="1"/>
  <c r="P325" i="12"/>
  <c r="H18" i="5"/>
  <c r="H18" i="8" s="1"/>
  <c r="P13" i="12"/>
  <c r="O140" i="1"/>
  <c r="P139" i="12"/>
  <c r="H133" i="10"/>
  <c r="H131" i="10"/>
  <c r="H276" i="10"/>
  <c r="H18" i="10"/>
  <c r="H15" i="5"/>
  <c r="H15" i="8" s="1"/>
  <c r="H178" i="5"/>
  <c r="H178" i="8" s="1"/>
  <c r="H15" i="6"/>
  <c r="H189" i="10"/>
  <c r="H15" i="10"/>
  <c r="O126" i="1"/>
  <c r="H131" i="6"/>
  <c r="H178" i="10"/>
  <c r="H326" i="10"/>
  <c r="O173" i="1"/>
  <c r="H89" i="5"/>
  <c r="H89" i="8" s="1"/>
  <c r="H253" i="6"/>
  <c r="H276" i="5"/>
  <c r="H276" i="8" s="1"/>
  <c r="H298" i="6"/>
  <c r="H304" i="10"/>
  <c r="H253" i="10"/>
  <c r="O249" i="1"/>
  <c r="O176" i="1"/>
  <c r="O259" i="1"/>
  <c r="H265" i="10"/>
  <c r="H144" i="6"/>
  <c r="H265" i="5"/>
  <c r="H265" i="8" s="1"/>
  <c r="O19" i="1"/>
  <c r="H133" i="5"/>
  <c r="H133" i="8" s="1"/>
  <c r="H324" i="6"/>
  <c r="H18" i="6"/>
  <c r="H144" i="10"/>
  <c r="H332" i="5"/>
  <c r="H332" i="8" s="1"/>
  <c r="H144" i="5"/>
  <c r="H144" i="8" s="1"/>
  <c r="O128" i="1"/>
  <c r="H276" i="6"/>
  <c r="H184" i="10"/>
  <c r="H52" i="10"/>
  <c r="H91" i="10"/>
  <c r="H114" i="6"/>
  <c r="H332" i="10"/>
  <c r="H107" i="10"/>
  <c r="F373" i="8"/>
  <c r="H184" i="6"/>
  <c r="H184" i="5"/>
  <c r="H184" i="8" s="1"/>
  <c r="P303" i="12"/>
  <c r="H79" i="6"/>
  <c r="H316" i="6"/>
  <c r="H330" i="6"/>
  <c r="H84" i="5"/>
  <c r="H84" i="8" s="1"/>
  <c r="H52" i="5"/>
  <c r="H52" i="8" s="1"/>
  <c r="H318" i="5"/>
  <c r="H318" i="8" s="1"/>
  <c r="H124" i="5"/>
  <c r="H124" i="8" s="1"/>
  <c r="H40" i="10"/>
  <c r="H79" i="5"/>
  <c r="H79" i="8" s="1"/>
  <c r="H177" i="6"/>
  <c r="H91" i="6"/>
  <c r="H134" i="5"/>
  <c r="H134" i="8" s="1"/>
  <c r="H229" i="5"/>
  <c r="H229" i="8" s="1"/>
  <c r="H227" i="5"/>
  <c r="H227" i="8" s="1"/>
  <c r="H40" i="5"/>
  <c r="H40" i="8" s="1"/>
  <c r="H229" i="6"/>
  <c r="H318" i="10"/>
  <c r="O40" i="1"/>
  <c r="H134" i="6"/>
  <c r="H130" i="10"/>
  <c r="H134" i="10"/>
  <c r="H130" i="6"/>
  <c r="O149" i="1"/>
  <c r="H229" i="10"/>
  <c r="O26" i="1"/>
  <c r="P178" i="12"/>
  <c r="H130" i="5"/>
  <c r="H130" i="8" s="1"/>
  <c r="H91" i="5"/>
  <c r="H91" i="8" s="1"/>
  <c r="E13" i="7"/>
  <c r="O222" i="1"/>
  <c r="F369" i="8"/>
  <c r="F372" i="8"/>
  <c r="H153" i="5"/>
  <c r="H153" i="8" s="1"/>
  <c r="H84" i="10"/>
  <c r="H52" i="6"/>
  <c r="H227" i="10"/>
  <c r="O315" i="1"/>
  <c r="P202" i="12"/>
  <c r="P244" i="12"/>
  <c r="P275" i="12"/>
  <c r="G371" i="5"/>
  <c r="H79" i="10"/>
  <c r="G148" i="8"/>
  <c r="G372" i="8" s="1"/>
  <c r="E10" i="7"/>
  <c r="O172" i="1"/>
  <c r="H153" i="10"/>
  <c r="H177" i="5"/>
  <c r="H177" i="8" s="1"/>
  <c r="P205" i="12"/>
  <c r="F371" i="8"/>
  <c r="H84" i="6"/>
  <c r="H348" i="6"/>
  <c r="G373" i="6"/>
  <c r="P168" i="12"/>
  <c r="H137" i="10"/>
  <c r="O10" i="1"/>
  <c r="H9" i="10"/>
  <c r="P333" i="12"/>
  <c r="P155" i="12"/>
  <c r="P234" i="12"/>
  <c r="P2" i="12"/>
  <c r="P118" i="12"/>
  <c r="G371" i="6"/>
  <c r="P289" i="12"/>
  <c r="P301" i="12"/>
  <c r="G374" i="10"/>
  <c r="P278" i="12"/>
  <c r="P14" i="12"/>
  <c r="O252" i="1"/>
  <c r="P83" i="12"/>
  <c r="P327" i="12"/>
  <c r="H98" i="6"/>
  <c r="H98" i="10"/>
  <c r="H98" i="5"/>
  <c r="H98" i="8" s="1"/>
  <c r="O97" i="1"/>
  <c r="P91" i="12"/>
  <c r="P182" i="12"/>
  <c r="H243" i="10"/>
  <c r="H243" i="5"/>
  <c r="H243" i="8" s="1"/>
  <c r="O239" i="1"/>
  <c r="H243" i="6"/>
  <c r="P99" i="12"/>
  <c r="P56" i="12"/>
  <c r="P241" i="12"/>
  <c r="P211" i="12"/>
  <c r="G369" i="10"/>
  <c r="P165" i="12"/>
  <c r="P261" i="12"/>
  <c r="P174" i="12"/>
  <c r="P210" i="12"/>
  <c r="P136" i="12"/>
  <c r="H13" i="10"/>
  <c r="H13" i="6"/>
  <c r="H13" i="5"/>
  <c r="H13" i="8" s="1"/>
  <c r="O14" i="1"/>
  <c r="P270" i="12"/>
  <c r="P336" i="12"/>
  <c r="P153" i="12"/>
  <c r="P276" i="12"/>
  <c r="P22" i="12"/>
  <c r="P72" i="12"/>
  <c r="P282" i="12"/>
  <c r="P237" i="12"/>
  <c r="P314" i="12"/>
  <c r="H297" i="10"/>
  <c r="H297" i="5"/>
  <c r="H297" i="8" s="1"/>
  <c r="H296" i="6"/>
  <c r="O289" i="1"/>
  <c r="P197" i="12"/>
  <c r="P88" i="12"/>
  <c r="P59" i="12"/>
  <c r="P317" i="12"/>
  <c r="P32" i="12"/>
  <c r="P258" i="12"/>
  <c r="P107" i="12"/>
  <c r="P185" i="12"/>
  <c r="P150" i="12"/>
  <c r="P6" i="12"/>
  <c r="P94" i="12"/>
  <c r="P144" i="12"/>
  <c r="P169" i="12"/>
  <c r="P318" i="12"/>
  <c r="P273" i="12"/>
  <c r="P229" i="12"/>
  <c r="P34" i="12"/>
  <c r="P151" i="12"/>
  <c r="P228" i="12"/>
  <c r="P85" i="12"/>
  <c r="P198" i="12"/>
  <c r="H36" i="10"/>
  <c r="H36" i="6"/>
  <c r="H36" i="5"/>
  <c r="H36" i="8" s="1"/>
  <c r="O36" i="1"/>
  <c r="P167" i="12"/>
  <c r="P310" i="12"/>
  <c r="P220" i="12"/>
  <c r="P141" i="12"/>
  <c r="P67" i="12"/>
  <c r="P100" i="12"/>
  <c r="P37" i="12"/>
  <c r="H82" i="6"/>
  <c r="P213" i="12"/>
  <c r="P295" i="12"/>
  <c r="H171" i="10"/>
  <c r="H171" i="5"/>
  <c r="H171" i="8" s="1"/>
  <c r="H171" i="6"/>
  <c r="O166" i="1"/>
  <c r="P25" i="12"/>
  <c r="P300" i="12"/>
  <c r="G372" i="10"/>
  <c r="G370" i="6"/>
  <c r="P180" i="12"/>
  <c r="P92" i="12"/>
  <c r="P349" i="12"/>
  <c r="P18" i="12"/>
  <c r="P149" i="12"/>
  <c r="P212" i="12"/>
  <c r="P189" i="12"/>
  <c r="P286" i="12"/>
  <c r="P347" i="12"/>
  <c r="P48" i="12"/>
  <c r="P292" i="12"/>
  <c r="P288" i="12"/>
  <c r="P206" i="12"/>
  <c r="P69" i="12"/>
  <c r="H89" i="6"/>
  <c r="T283" i="8"/>
  <c r="T283" i="6"/>
  <c r="T267" i="6"/>
  <c r="T267" i="8"/>
  <c r="T329" i="6"/>
  <c r="T329" i="8"/>
  <c r="T197" i="6"/>
  <c r="T197" i="8"/>
  <c r="T307" i="8"/>
  <c r="T307" i="6"/>
  <c r="T275" i="8"/>
  <c r="T275" i="6"/>
  <c r="T348" i="8"/>
  <c r="T348" i="6"/>
  <c r="T130" i="6"/>
  <c r="T130" i="8"/>
  <c r="T248" i="6"/>
  <c r="T248" i="8"/>
  <c r="T35" i="8"/>
  <c r="T35" i="6"/>
  <c r="T175" i="6"/>
  <c r="T175" i="8"/>
  <c r="R370" i="6"/>
  <c r="R372" i="6"/>
  <c r="R371" i="6"/>
  <c r="R373" i="6"/>
  <c r="R369" i="6"/>
  <c r="R374" i="6"/>
  <c r="G370" i="10"/>
  <c r="S372" i="5"/>
  <c r="S369" i="5"/>
  <c r="S374" i="5"/>
  <c r="S371" i="5"/>
  <c r="S370" i="5"/>
  <c r="S7" i="8"/>
  <c r="S7" i="6"/>
  <c r="S373" i="5"/>
  <c r="T282" i="8"/>
  <c r="T282" i="6"/>
  <c r="G373" i="5"/>
  <c r="P134" i="12"/>
  <c r="T352" i="6"/>
  <c r="T352" i="8"/>
  <c r="T42" i="8"/>
  <c r="T42" i="6"/>
  <c r="T188" i="8"/>
  <c r="T188" i="6"/>
  <c r="T67" i="8"/>
  <c r="T67" i="6"/>
  <c r="T165" i="8"/>
  <c r="T165" i="6"/>
  <c r="T173" i="6"/>
  <c r="T173" i="8"/>
  <c r="T293" i="8"/>
  <c r="T293" i="6"/>
  <c r="T227" i="6"/>
  <c r="T227" i="8"/>
  <c r="T288" i="8"/>
  <c r="T288" i="6"/>
  <c r="T294" i="6"/>
  <c r="T294" i="8"/>
  <c r="T314" i="6"/>
  <c r="T314" i="8"/>
  <c r="T244" i="6"/>
  <c r="T244" i="8"/>
  <c r="T212" i="6"/>
  <c r="T212" i="8"/>
  <c r="T328" i="6"/>
  <c r="T328" i="8"/>
  <c r="T158" i="6"/>
  <c r="T158" i="8"/>
  <c r="T247" i="8"/>
  <c r="T247" i="6"/>
  <c r="T347" i="6"/>
  <c r="T347" i="8"/>
  <c r="T184" i="8"/>
  <c r="T184" i="6"/>
  <c r="T80" i="6"/>
  <c r="T80" i="8"/>
  <c r="T164" i="8"/>
  <c r="T164" i="6"/>
  <c r="T287" i="6"/>
  <c r="T287" i="8"/>
  <c r="T296" i="6"/>
  <c r="T296" i="8"/>
  <c r="T255" i="6"/>
  <c r="T255" i="8"/>
  <c r="T260" i="8"/>
  <c r="T260" i="6"/>
  <c r="T100" i="6"/>
  <c r="T100" i="8"/>
  <c r="T216" i="6"/>
  <c r="T216" i="8"/>
  <c r="T140" i="6"/>
  <c r="T140" i="8"/>
  <c r="T30" i="6"/>
  <c r="T30" i="8"/>
  <c r="T77" i="8"/>
  <c r="T77" i="6"/>
  <c r="T138" i="8"/>
  <c r="T138" i="6"/>
  <c r="T169" i="6"/>
  <c r="T169" i="8"/>
  <c r="T324" i="8"/>
  <c r="T324" i="6"/>
  <c r="T228" i="6"/>
  <c r="T228" i="8"/>
  <c r="T46" i="8"/>
  <c r="T46" i="6"/>
  <c r="T133" i="6"/>
  <c r="T133" i="8"/>
  <c r="T103" i="6"/>
  <c r="T103" i="8"/>
  <c r="T119" i="6"/>
  <c r="T119" i="8"/>
  <c r="T8" i="6"/>
  <c r="T8" i="8"/>
  <c r="T136" i="6"/>
  <c r="T136" i="8"/>
  <c r="T325" i="8"/>
  <c r="T325" i="6"/>
  <c r="T32" i="8"/>
  <c r="T32" i="6"/>
  <c r="T277" i="8"/>
  <c r="T277" i="6"/>
  <c r="T351" i="8"/>
  <c r="T351" i="6"/>
  <c r="T218" i="6"/>
  <c r="T218" i="8"/>
  <c r="P142" i="12"/>
  <c r="P230" i="12"/>
  <c r="G370" i="5"/>
  <c r="R370" i="8"/>
  <c r="R369" i="8"/>
  <c r="R371" i="8"/>
  <c r="R372" i="8"/>
  <c r="R373" i="8"/>
  <c r="H80" i="5"/>
  <c r="H80" i="8" s="1"/>
  <c r="H80" i="10"/>
  <c r="H80" i="6"/>
  <c r="O79" i="1"/>
  <c r="H300" i="10"/>
  <c r="O292" i="1"/>
  <c r="H176" i="5"/>
  <c r="H176" i="8" s="1"/>
  <c r="H176" i="10"/>
  <c r="H176" i="6"/>
  <c r="O171" i="1"/>
  <c r="P55" i="12"/>
  <c r="G371" i="10"/>
  <c r="G374" i="6"/>
  <c r="P58" i="12"/>
  <c r="T25" i="8"/>
  <c r="T25" i="6"/>
  <c r="T176" i="6"/>
  <c r="T176" i="8"/>
  <c r="T301" i="6"/>
  <c r="T301" i="8"/>
  <c r="T43" i="6"/>
  <c r="T43" i="8"/>
  <c r="T47" i="6"/>
  <c r="T47" i="8"/>
  <c r="T232" i="8"/>
  <c r="T232" i="6"/>
  <c r="T331" i="8"/>
  <c r="T331" i="6"/>
  <c r="T178" i="8"/>
  <c r="T178" i="6"/>
  <c r="T257" i="6"/>
  <c r="T257" i="8"/>
  <c r="T334" i="8"/>
  <c r="T334" i="6"/>
  <c r="T258" i="8"/>
  <c r="T258" i="6"/>
  <c r="T24" i="8"/>
  <c r="T24" i="6"/>
  <c r="T124" i="8"/>
  <c r="T124" i="6"/>
  <c r="T345" i="6"/>
  <c r="T345" i="8"/>
  <c r="T156" i="6"/>
  <c r="T156" i="8"/>
  <c r="T72" i="8"/>
  <c r="T72" i="6"/>
  <c r="T131" i="8"/>
  <c r="T131" i="6"/>
  <c r="T196" i="8"/>
  <c r="T196" i="6"/>
  <c r="T112" i="8"/>
  <c r="T112" i="6"/>
  <c r="T15" i="6"/>
  <c r="T15" i="8"/>
  <c r="T60" i="8"/>
  <c r="T60" i="6"/>
  <c r="T322" i="8"/>
  <c r="T322" i="6"/>
  <c r="T20" i="8"/>
  <c r="T20" i="6"/>
  <c r="T71" i="6"/>
  <c r="T71" i="8"/>
  <c r="T107" i="6"/>
  <c r="T107" i="8"/>
  <c r="T241" i="6"/>
  <c r="T241" i="8"/>
  <c r="T11" i="8"/>
  <c r="T11" i="6"/>
  <c r="T104" i="8"/>
  <c r="T104" i="6"/>
  <c r="T317" i="6"/>
  <c r="T317" i="8"/>
  <c r="T286" i="8"/>
  <c r="T286" i="6"/>
  <c r="T139" i="8"/>
  <c r="T139" i="6"/>
  <c r="T191" i="6"/>
  <c r="T191" i="8"/>
  <c r="T239" i="8"/>
  <c r="T239" i="6"/>
  <c r="T143" i="6"/>
  <c r="T143" i="8"/>
  <c r="T10" i="8"/>
  <c r="T10" i="6"/>
  <c r="T312" i="8"/>
  <c r="T312" i="6"/>
  <c r="T137" i="6"/>
  <c r="T137" i="8"/>
  <c r="T270" i="6"/>
  <c r="T270" i="8"/>
  <c r="T74" i="8"/>
  <c r="T74" i="6"/>
  <c r="T226" i="8"/>
  <c r="T226" i="6"/>
  <c r="T208" i="6"/>
  <c r="T208" i="8"/>
  <c r="T187" i="8"/>
  <c r="T187" i="6"/>
  <c r="T157" i="6"/>
  <c r="T157" i="8"/>
  <c r="H152" i="6"/>
  <c r="H152" i="5"/>
  <c r="H152" i="8" s="1"/>
  <c r="H152" i="10"/>
  <c r="O148" i="1"/>
  <c r="H161" i="5"/>
  <c r="H161" i="8" s="1"/>
  <c r="H161" i="10"/>
  <c r="H161" i="6"/>
  <c r="O157" i="1"/>
  <c r="T57" i="8"/>
  <c r="T57" i="6"/>
  <c r="T276" i="8"/>
  <c r="T276" i="6"/>
  <c r="T27" i="8"/>
  <c r="T27" i="6"/>
  <c r="T161" i="8"/>
  <c r="T161" i="6"/>
  <c r="T118" i="8"/>
  <c r="T118" i="6"/>
  <c r="T149" i="6"/>
  <c r="T149" i="8"/>
  <c r="T29" i="8"/>
  <c r="T29" i="6"/>
  <c r="T21" i="6"/>
  <c r="T21" i="8"/>
  <c r="T264" i="8"/>
  <c r="T264" i="6"/>
  <c r="T167" i="6"/>
  <c r="T167" i="8"/>
  <c r="T64" i="8"/>
  <c r="T64" i="6"/>
  <c r="T13" i="8"/>
  <c r="T13" i="6"/>
  <c r="S370" i="10"/>
  <c r="S372" i="10"/>
  <c r="S369" i="10"/>
  <c r="S374" i="10"/>
  <c r="S371" i="10"/>
  <c r="H55" i="10"/>
  <c r="H55" i="5"/>
  <c r="H55" i="8" s="1"/>
  <c r="H55" i="6"/>
  <c r="O55" i="1"/>
  <c r="H347" i="10"/>
  <c r="H347" i="5"/>
  <c r="H347" i="8" s="1"/>
  <c r="H345" i="6"/>
  <c r="O336" i="1"/>
  <c r="H113" i="6"/>
  <c r="H113" i="5"/>
  <c r="H113" i="8" s="1"/>
  <c r="O110" i="1"/>
  <c r="T102" i="6"/>
  <c r="T102" i="8"/>
  <c r="T349" i="6"/>
  <c r="T349" i="8"/>
  <c r="T231" i="6"/>
  <c r="T231" i="8"/>
  <c r="T141" i="8"/>
  <c r="T141" i="6"/>
  <c r="T304" i="6"/>
  <c r="T304" i="8"/>
  <c r="T300" i="8"/>
  <c r="T300" i="6"/>
  <c r="T122" i="8"/>
  <c r="T122" i="6"/>
  <c r="T108" i="6"/>
  <c r="T108" i="8"/>
  <c r="T215" i="8"/>
  <c r="T215" i="6"/>
  <c r="T153" i="6"/>
  <c r="T153" i="8"/>
  <c r="T245" i="6"/>
  <c r="T245" i="8"/>
  <c r="T110" i="8"/>
  <c r="T110" i="6"/>
  <c r="T97" i="6"/>
  <c r="T97" i="8"/>
  <c r="P199" i="12"/>
  <c r="G374" i="5"/>
  <c r="P306" i="12"/>
  <c r="G369" i="6"/>
  <c r="T250" i="8"/>
  <c r="T250" i="6"/>
  <c r="T225" i="8"/>
  <c r="T225" i="6"/>
  <c r="T168" i="8"/>
  <c r="T168" i="6"/>
  <c r="T49" i="6"/>
  <c r="T49" i="8"/>
  <c r="T160" i="8"/>
  <c r="T160" i="6"/>
  <c r="T284" i="8"/>
  <c r="T284" i="6"/>
  <c r="T343" i="6"/>
  <c r="T343" i="8"/>
  <c r="T101" i="8"/>
  <c r="T101" i="6"/>
  <c r="T299" i="6"/>
  <c r="T299" i="8"/>
  <c r="T135" i="8"/>
  <c r="T135" i="6"/>
  <c r="T259" i="6"/>
  <c r="T259" i="8"/>
  <c r="T109" i="6"/>
  <c r="T109" i="8"/>
  <c r="T323" i="6"/>
  <c r="T323" i="8"/>
  <c r="T308" i="6"/>
  <c r="T308" i="8"/>
  <c r="T213" i="6"/>
  <c r="T213" i="8"/>
  <c r="T268" i="6"/>
  <c r="T268" i="8"/>
  <c r="T31" i="8"/>
  <c r="T31" i="6"/>
  <c r="T92" i="6"/>
  <c r="T92" i="8"/>
  <c r="T319" i="8"/>
  <c r="T319" i="6"/>
  <c r="T125" i="8"/>
  <c r="T125" i="6"/>
  <c r="T58" i="8"/>
  <c r="T58" i="6"/>
  <c r="T69" i="6"/>
  <c r="T69" i="8"/>
  <c r="T123" i="6"/>
  <c r="T123" i="8"/>
  <c r="T142" i="6"/>
  <c r="T142" i="8"/>
  <c r="T340" i="6"/>
  <c r="T340" i="8"/>
  <c r="T198" i="6"/>
  <c r="T198" i="8"/>
  <c r="T320" i="6"/>
  <c r="T320" i="8"/>
  <c r="T337" i="6"/>
  <c r="T337" i="8"/>
  <c r="T195" i="6"/>
  <c r="T195" i="8"/>
  <c r="T233" i="8"/>
  <c r="T233" i="6"/>
  <c r="T117" i="6"/>
  <c r="T117" i="8"/>
  <c r="T261" i="6"/>
  <c r="T261" i="8"/>
  <c r="T200" i="6"/>
  <c r="T200" i="8"/>
  <c r="T129" i="8"/>
  <c r="T129" i="6"/>
  <c r="T39" i="6"/>
  <c r="T39" i="8"/>
  <c r="T271" i="8"/>
  <c r="T271" i="6"/>
  <c r="P231" i="12"/>
  <c r="G369" i="5"/>
  <c r="AE369" i="10"/>
  <c r="AE373" i="10"/>
  <c r="AE371" i="10"/>
  <c r="AE374" i="10"/>
  <c r="AE372" i="10"/>
  <c r="AE370" i="10"/>
  <c r="T7" i="10"/>
  <c r="P41" i="12"/>
  <c r="P287" i="12"/>
  <c r="P187" i="12"/>
  <c r="P313" i="12"/>
  <c r="P17" i="12"/>
  <c r="P40" i="12"/>
  <c r="G372" i="6"/>
  <c r="H201" i="5"/>
  <c r="H201" i="8" s="1"/>
  <c r="H201" i="10"/>
  <c r="H201" i="6"/>
  <c r="O196" i="1"/>
  <c r="T65" i="6"/>
  <c r="T65" i="8"/>
  <c r="T316" i="6"/>
  <c r="T316" i="8"/>
  <c r="T66" i="6"/>
  <c r="T66" i="8"/>
  <c r="T50" i="6"/>
  <c r="T50" i="8"/>
  <c r="T189" i="6"/>
  <c r="T189" i="8"/>
  <c r="T147" i="6"/>
  <c r="T147" i="8"/>
  <c r="T266" i="8"/>
  <c r="T266" i="6"/>
  <c r="T285" i="8"/>
  <c r="T285" i="6"/>
  <c r="T193" i="8"/>
  <c r="T193" i="6"/>
  <c r="T211" i="6"/>
  <c r="T211" i="8"/>
  <c r="T222" i="6"/>
  <c r="T222" i="8"/>
  <c r="T274" i="8"/>
  <c r="T274" i="6"/>
  <c r="T96" i="6"/>
  <c r="T96" i="8"/>
  <c r="T63" i="6"/>
  <c r="T63" i="8"/>
  <c r="T114" i="6"/>
  <c r="T114" i="8"/>
  <c r="T265" i="8"/>
  <c r="T265" i="6"/>
  <c r="T234" i="8"/>
  <c r="T234" i="6"/>
  <c r="T155" i="6"/>
  <c r="T155" i="8"/>
  <c r="T93" i="6"/>
  <c r="T93" i="8"/>
  <c r="T246" i="6"/>
  <c r="T246" i="8"/>
  <c r="T171" i="6"/>
  <c r="T171" i="8"/>
  <c r="T33" i="6"/>
  <c r="T33" i="8"/>
  <c r="T126" i="6"/>
  <c r="T126" i="8"/>
  <c r="T269" i="6"/>
  <c r="T269" i="8"/>
  <c r="T221" i="6"/>
  <c r="T221" i="8"/>
  <c r="T34" i="8"/>
  <c r="T34" i="6"/>
  <c r="T99" i="6"/>
  <c r="T99" i="8"/>
  <c r="T115" i="8"/>
  <c r="T115" i="6"/>
  <c r="T88" i="6"/>
  <c r="T88" i="8"/>
  <c r="T134" i="6"/>
  <c r="T134" i="8"/>
  <c r="T51" i="6"/>
  <c r="T51" i="8"/>
  <c r="T346" i="6"/>
  <c r="T346" i="8"/>
  <c r="T145" i="6"/>
  <c r="T145" i="8"/>
  <c r="T151" i="6"/>
  <c r="T151" i="8"/>
  <c r="T302" i="6"/>
  <c r="T302" i="8"/>
  <c r="T44" i="6"/>
  <c r="T44" i="8"/>
  <c r="T85" i="6"/>
  <c r="T85" i="8"/>
  <c r="T278" i="8"/>
  <c r="T278" i="6"/>
  <c r="T253" i="8"/>
  <c r="T253" i="6"/>
  <c r="T26" i="8"/>
  <c r="T26" i="6"/>
  <c r="T17" i="8"/>
  <c r="T17" i="6"/>
  <c r="T272" i="8"/>
  <c r="T272" i="6"/>
  <c r="T41" i="8"/>
  <c r="T41" i="6"/>
  <c r="T37" i="8"/>
  <c r="T37" i="6"/>
  <c r="T303" i="8"/>
  <c r="T303" i="6"/>
  <c r="H245" i="6"/>
  <c r="H245" i="10"/>
  <c r="H245" i="5"/>
  <c r="H245" i="8" s="1"/>
  <c r="O241" i="1"/>
  <c r="H29" i="10"/>
  <c r="H29" i="5"/>
  <c r="H29" i="8" s="1"/>
  <c r="H29" i="6"/>
  <c r="O29" i="1"/>
  <c r="T205" i="6"/>
  <c r="T205" i="8"/>
  <c r="T162" i="6"/>
  <c r="T162" i="8"/>
  <c r="T19" i="6"/>
  <c r="T19" i="8"/>
  <c r="T252" i="8"/>
  <c r="T252" i="6"/>
  <c r="T279" i="6"/>
  <c r="T279" i="8"/>
  <c r="T54" i="8"/>
  <c r="T54" i="6"/>
  <c r="T174" i="6"/>
  <c r="T174" i="8"/>
  <c r="T229" i="8"/>
  <c r="T229" i="6"/>
  <c r="T206" i="8"/>
  <c r="T206" i="6"/>
  <c r="T177" i="6"/>
  <c r="T177" i="8"/>
  <c r="T144" i="8"/>
  <c r="T144" i="6"/>
  <c r="T219" i="6"/>
  <c r="T219" i="8"/>
  <c r="S373" i="10"/>
  <c r="T94" i="8"/>
  <c r="T94" i="6"/>
  <c r="T242" i="6"/>
  <c r="T242" i="8"/>
  <c r="T183" i="6"/>
  <c r="T183" i="8"/>
  <c r="T40" i="6"/>
  <c r="T40" i="8"/>
  <c r="T281" i="8"/>
  <c r="T281" i="6"/>
  <c r="T159" i="8"/>
  <c r="T159" i="6"/>
  <c r="T52" i="8"/>
  <c r="T52" i="6"/>
  <c r="T243" i="8"/>
  <c r="T243" i="6"/>
  <c r="T256" i="8"/>
  <c r="T256" i="6"/>
  <c r="T89" i="6"/>
  <c r="T89" i="8"/>
  <c r="AE371" i="5"/>
  <c r="AE372" i="5"/>
  <c r="AE370" i="5"/>
  <c r="AE373" i="5"/>
  <c r="AE374" i="5"/>
  <c r="AE369" i="5"/>
  <c r="T7" i="5"/>
  <c r="T354" i="8"/>
  <c r="T354" i="6"/>
  <c r="T217" i="8"/>
  <c r="T217" i="6"/>
  <c r="T290" i="6"/>
  <c r="T290" i="8"/>
  <c r="T311" i="6"/>
  <c r="T311" i="8"/>
  <c r="P259" i="12"/>
  <c r="P322" i="12"/>
  <c r="P315" i="12"/>
  <c r="P308" i="12"/>
  <c r="P154" i="12"/>
  <c r="P175" i="12"/>
  <c r="H108" i="10"/>
  <c r="H108" i="5"/>
  <c r="H108" i="8" s="1"/>
  <c r="H108" i="6"/>
  <c r="O104" i="1"/>
  <c r="P115" i="12"/>
  <c r="P51" i="12"/>
  <c r="H68" i="5"/>
  <c r="H68" i="8" s="1"/>
  <c r="H68" i="6"/>
  <c r="H68" i="10"/>
  <c r="O68" i="1"/>
  <c r="P159" i="12"/>
  <c r="G373" i="10"/>
  <c r="P299" i="12"/>
  <c r="U359" i="5"/>
  <c r="U359" i="8" s="1"/>
  <c r="H25" i="5"/>
  <c r="H25" i="8" s="1"/>
  <c r="H25" i="6"/>
  <c r="H25" i="10"/>
  <c r="O25" i="1"/>
  <c r="T76" i="6"/>
  <c r="T76" i="8"/>
  <c r="T186" i="8"/>
  <c r="T186" i="6"/>
  <c r="T86" i="8"/>
  <c r="T86" i="6"/>
  <c r="T353" i="8"/>
  <c r="T353" i="6"/>
  <c r="T181" i="8"/>
  <c r="T181" i="6"/>
  <c r="T172" i="8"/>
  <c r="T172" i="6"/>
  <c r="T249" i="8"/>
  <c r="T249" i="6"/>
  <c r="T75" i="6"/>
  <c r="T75" i="8"/>
  <c r="T357" i="8"/>
  <c r="T357" i="6"/>
  <c r="U357" i="5"/>
  <c r="T106" i="6"/>
  <c r="T106" i="8"/>
  <c r="T251" i="6"/>
  <c r="T251" i="8"/>
  <c r="T16" i="6"/>
  <c r="T16" i="8"/>
  <c r="T336" i="8"/>
  <c r="T336" i="6"/>
  <c r="T12" i="8"/>
  <c r="T12" i="6"/>
  <c r="T204" i="8"/>
  <c r="T204" i="6"/>
  <c r="T327" i="8"/>
  <c r="T327" i="6"/>
  <c r="T146" i="6"/>
  <c r="T146" i="8"/>
  <c r="T194" i="6"/>
  <c r="T194" i="8"/>
  <c r="T38" i="8"/>
  <c r="T38" i="6"/>
  <c r="T84" i="6"/>
  <c r="T84" i="8"/>
  <c r="T22" i="6"/>
  <c r="T22" i="8"/>
  <c r="T73" i="6"/>
  <c r="T73" i="8"/>
  <c r="T127" i="8"/>
  <c r="T127" i="6"/>
  <c r="T150" i="8"/>
  <c r="T150" i="6"/>
  <c r="T305" i="8"/>
  <c r="T305" i="6"/>
  <c r="T59" i="8"/>
  <c r="T59" i="6"/>
  <c r="T210" i="8"/>
  <c r="T210" i="6"/>
  <c r="T163" i="6"/>
  <c r="T163" i="8"/>
  <c r="T339" i="8"/>
  <c r="T339" i="6"/>
  <c r="T292" i="6"/>
  <c r="T292" i="8"/>
  <c r="T306" i="6"/>
  <c r="T306" i="8"/>
  <c r="T170" i="8"/>
  <c r="T170" i="6"/>
  <c r="T113" i="6"/>
  <c r="T113" i="8"/>
  <c r="T61" i="8"/>
  <c r="T61" i="6"/>
  <c r="T111" i="8"/>
  <c r="T111" i="6"/>
  <c r="T310" i="6"/>
  <c r="T310" i="8"/>
  <c r="T240" i="8"/>
  <c r="T240" i="6"/>
  <c r="T335" i="6"/>
  <c r="T335" i="8"/>
  <c r="T116" i="8"/>
  <c r="T116" i="6"/>
  <c r="T235" i="8"/>
  <c r="T235" i="6"/>
  <c r="T128" i="8"/>
  <c r="T128" i="6"/>
  <c r="T192" i="6"/>
  <c r="T192" i="8"/>
  <c r="T185" i="8"/>
  <c r="T185" i="6"/>
  <c r="T297" i="8"/>
  <c r="T297" i="6"/>
  <c r="P304" i="12"/>
  <c r="P279" i="12"/>
  <c r="O295" i="1"/>
  <c r="T98" i="6"/>
  <c r="T98" i="8"/>
  <c r="T70" i="8"/>
  <c r="T70" i="6"/>
  <c r="T356" i="8"/>
  <c r="T356" i="6"/>
  <c r="T315" i="6"/>
  <c r="T315" i="8"/>
  <c r="T95" i="6"/>
  <c r="T95" i="8"/>
  <c r="T105" i="8"/>
  <c r="T105" i="6"/>
  <c r="T338" i="8"/>
  <c r="T338" i="6"/>
  <c r="T81" i="6"/>
  <c r="T81" i="8"/>
  <c r="T68" i="8"/>
  <c r="T68" i="6"/>
  <c r="G372" i="5"/>
  <c r="T148" i="6"/>
  <c r="T148" i="8"/>
  <c r="E34" i="7"/>
  <c r="T23" i="8"/>
  <c r="T23" i="6"/>
  <c r="T179" i="6"/>
  <c r="T179" i="8"/>
  <c r="T121" i="8"/>
  <c r="T121" i="6"/>
  <c r="T207" i="6"/>
  <c r="T207" i="8"/>
  <c r="T280" i="6"/>
  <c r="T280" i="8"/>
  <c r="T48" i="8"/>
  <c r="T48" i="6"/>
  <c r="T224" i="6"/>
  <c r="T224" i="8"/>
  <c r="T237" i="6"/>
  <c r="T237" i="8"/>
  <c r="T18" i="8"/>
  <c r="T18" i="6"/>
  <c r="T53" i="6"/>
  <c r="T53" i="8"/>
  <c r="T342" i="6"/>
  <c r="T342" i="8"/>
  <c r="T62" i="8"/>
  <c r="T62" i="6"/>
  <c r="T199" i="8"/>
  <c r="T199" i="6"/>
  <c r="P263" i="12"/>
  <c r="H65" i="10"/>
  <c r="H65" i="5"/>
  <c r="H65" i="8" s="1"/>
  <c r="H65" i="6"/>
  <c r="O65" i="1"/>
  <c r="P285" i="12"/>
  <c r="T238" i="8"/>
  <c r="T238" i="6"/>
  <c r="T79" i="8"/>
  <c r="T79" i="6"/>
  <c r="T332" i="8"/>
  <c r="T332" i="6"/>
  <c r="T313" i="8"/>
  <c r="T313" i="6"/>
  <c r="T273" i="6"/>
  <c r="T273" i="8"/>
  <c r="T230" i="6"/>
  <c r="T230" i="8"/>
  <c r="T291" i="6"/>
  <c r="T291" i="8"/>
  <c r="T45" i="6"/>
  <c r="T45" i="8"/>
  <c r="H282" i="6"/>
  <c r="H282" i="5"/>
  <c r="H282" i="8" s="1"/>
  <c r="H282" i="10"/>
  <c r="O276" i="1"/>
  <c r="P257" i="12"/>
  <c r="P11" i="12"/>
  <c r="P332" i="12"/>
  <c r="H43" i="6"/>
  <c r="H43" i="5"/>
  <c r="H43" i="8" s="1"/>
  <c r="H43" i="10"/>
  <c r="O43" i="1"/>
  <c r="P190" i="12"/>
  <c r="P323" i="12"/>
  <c r="T55" i="6"/>
  <c r="T55" i="8"/>
  <c r="T87" i="6"/>
  <c r="T87" i="8"/>
  <c r="T83" i="6"/>
  <c r="T83" i="8"/>
  <c r="T254" i="6"/>
  <c r="T254" i="8"/>
  <c r="T203" i="8"/>
  <c r="T203" i="6"/>
  <c r="T28" i="6"/>
  <c r="T28" i="8"/>
  <c r="T330" i="6"/>
  <c r="T330" i="8"/>
  <c r="T91" i="6"/>
  <c r="T91" i="8"/>
  <c r="T190" i="8"/>
  <c r="T190" i="6"/>
  <c r="T333" i="6"/>
  <c r="T333" i="8"/>
  <c r="T78" i="6"/>
  <c r="T78" i="8"/>
  <c r="T344" i="8"/>
  <c r="T344" i="6"/>
  <c r="T236" i="6"/>
  <c r="T236" i="8"/>
  <c r="T298" i="8"/>
  <c r="T298" i="6"/>
  <c r="T180" i="6"/>
  <c r="T180" i="8"/>
  <c r="T355" i="6"/>
  <c r="T355" i="8"/>
  <c r="T321" i="6"/>
  <c r="T321" i="8"/>
  <c r="T263" i="6"/>
  <c r="T263" i="8"/>
  <c r="T341" i="8"/>
  <c r="T341" i="6"/>
  <c r="T295" i="6"/>
  <c r="T295" i="8"/>
  <c r="T202" i="6"/>
  <c r="T202" i="8"/>
  <c r="T309" i="6"/>
  <c r="T309" i="8"/>
  <c r="T152" i="8"/>
  <c r="T152" i="6"/>
  <c r="T326" i="6"/>
  <c r="T326" i="8"/>
  <c r="T56" i="8"/>
  <c r="T56" i="6"/>
  <c r="T214" i="8"/>
  <c r="T214" i="6"/>
  <c r="T120" i="6"/>
  <c r="T120" i="8"/>
  <c r="T223" i="8"/>
  <c r="T223" i="6"/>
  <c r="T36" i="8"/>
  <c r="T36" i="6"/>
  <c r="T201" i="8"/>
  <c r="T201" i="6"/>
  <c r="T209" i="8"/>
  <c r="T209" i="6"/>
  <c r="T289" i="8"/>
  <c r="T289" i="6"/>
  <c r="T9" i="8"/>
  <c r="T9" i="6"/>
  <c r="T262" i="8"/>
  <c r="T262" i="6"/>
  <c r="T82" i="8"/>
  <c r="T82" i="6"/>
  <c r="T182" i="8"/>
  <c r="T182" i="6"/>
  <c r="T166" i="8"/>
  <c r="T166" i="6"/>
  <c r="T318" i="8"/>
  <c r="T318" i="6"/>
  <c r="T132" i="8"/>
  <c r="T132" i="6"/>
  <c r="T14" i="6"/>
  <c r="T14" i="8"/>
  <c r="T350" i="8"/>
  <c r="T350" i="6"/>
  <c r="T90" i="6"/>
  <c r="T90" i="8"/>
  <c r="T154" i="8"/>
  <c r="T154" i="6"/>
  <c r="T220" i="6"/>
  <c r="T220" i="8"/>
  <c r="D37" i="7" l="1"/>
  <c r="E35" i="7"/>
  <c r="I331" i="6"/>
  <c r="O322" i="1"/>
  <c r="P322" i="1" s="1"/>
  <c r="S326" i="12" s="1"/>
  <c r="I316" i="6"/>
  <c r="R311" i="12"/>
  <c r="O179" i="1"/>
  <c r="I333" i="10"/>
  <c r="U333" i="10" s="1"/>
  <c r="I333" i="5"/>
  <c r="I333" i="8" s="1"/>
  <c r="I15" i="6"/>
  <c r="Q240" i="12"/>
  <c r="Q147" i="12"/>
  <c r="Q8" i="12"/>
  <c r="I144" i="10"/>
  <c r="U144" i="10" s="1"/>
  <c r="R139" i="12"/>
  <c r="Q252" i="12"/>
  <c r="Q156" i="12"/>
  <c r="Q248" i="12"/>
  <c r="I17" i="10"/>
  <c r="U17" i="10" s="1"/>
  <c r="I35" i="6"/>
  <c r="P35" i="1"/>
  <c r="Q20" i="12"/>
  <c r="Q325" i="12"/>
  <c r="P321" i="1"/>
  <c r="S325" i="12" s="1"/>
  <c r="Q340" i="12"/>
  <c r="P129" i="1"/>
  <c r="Q311" i="12"/>
  <c r="Q195" i="12"/>
  <c r="Q298" i="12"/>
  <c r="Q4" i="12"/>
  <c r="Q294" i="12"/>
  <c r="Q291" i="12"/>
  <c r="Q277" i="12"/>
  <c r="Q171" i="12"/>
  <c r="Q238" i="12"/>
  <c r="I79" i="10"/>
  <c r="U79" i="10" s="1"/>
  <c r="I130" i="5"/>
  <c r="U130" i="5" s="1"/>
  <c r="U130" i="6" s="1"/>
  <c r="R125" i="12"/>
  <c r="Q326" i="12"/>
  <c r="I318" i="5"/>
  <c r="I318" i="8" s="1"/>
  <c r="I318" i="10"/>
  <c r="U318" i="10" s="1"/>
  <c r="I35" i="5"/>
  <c r="I35" i="8" s="1"/>
  <c r="I35" i="10"/>
  <c r="U35" i="10" s="1"/>
  <c r="P266" i="12"/>
  <c r="H49" i="6"/>
  <c r="H124" i="10"/>
  <c r="H271" i="6"/>
  <c r="O120" i="1"/>
  <c r="H339" i="6"/>
  <c r="O263" i="1"/>
  <c r="H271" i="5"/>
  <c r="H271" i="8" s="1"/>
  <c r="H269" i="5"/>
  <c r="H269" i="8" s="1"/>
  <c r="H271" i="10"/>
  <c r="H341" i="5"/>
  <c r="H341" i="8" s="1"/>
  <c r="Q30" i="12"/>
  <c r="I79" i="5"/>
  <c r="U79" i="5" s="1"/>
  <c r="U79" i="6" s="1"/>
  <c r="H269" i="10"/>
  <c r="H269" i="6"/>
  <c r="H295" i="6"/>
  <c r="P343" i="12"/>
  <c r="H169" i="5"/>
  <c r="H169" i="8" s="1"/>
  <c r="H44" i="10"/>
  <c r="H142" i="5"/>
  <c r="H142" i="8" s="1"/>
  <c r="H169" i="10"/>
  <c r="H350" i="10"/>
  <c r="H138" i="10"/>
  <c r="H49" i="10"/>
  <c r="H232" i="10"/>
  <c r="O49" i="1"/>
  <c r="H89" i="10"/>
  <c r="O339" i="1"/>
  <c r="H328" i="10"/>
  <c r="I144" i="5"/>
  <c r="I144" i="8" s="1"/>
  <c r="O188" i="1"/>
  <c r="H272" i="6"/>
  <c r="H193" i="10"/>
  <c r="H272" i="5"/>
  <c r="H272" i="8" s="1"/>
  <c r="H289" i="6"/>
  <c r="I79" i="6"/>
  <c r="H296" i="10"/>
  <c r="H138" i="5"/>
  <c r="H138" i="8" s="1"/>
  <c r="H75" i="5"/>
  <c r="H75" i="8" s="1"/>
  <c r="P267" i="12"/>
  <c r="H106" i="10"/>
  <c r="H9" i="6"/>
  <c r="O265" i="1"/>
  <c r="H328" i="5"/>
  <c r="H328" i="8" s="1"/>
  <c r="O283" i="1"/>
  <c r="H193" i="5"/>
  <c r="H193" i="8" s="1"/>
  <c r="H49" i="5"/>
  <c r="H49" i="8" s="1"/>
  <c r="O138" i="1"/>
  <c r="H299" i="6"/>
  <c r="H169" i="6"/>
  <c r="H238" i="5"/>
  <c r="H238" i="8" s="1"/>
  <c r="H255" i="6"/>
  <c r="I130" i="10"/>
  <c r="U130" i="10" s="1"/>
  <c r="H76" i="5"/>
  <c r="H76" i="8" s="1"/>
  <c r="I17" i="5"/>
  <c r="U17" i="5" s="1"/>
  <c r="U17" i="8" s="1"/>
  <c r="H142" i="10"/>
  <c r="H121" i="10"/>
  <c r="H142" i="6"/>
  <c r="O44" i="1"/>
  <c r="H200" i="10"/>
  <c r="H121" i="5"/>
  <c r="H121" i="8" s="1"/>
  <c r="H75" i="6"/>
  <c r="H238" i="10"/>
  <c r="H200" i="6"/>
  <c r="H145" i="10"/>
  <c r="O255" i="1"/>
  <c r="H44" i="5"/>
  <c r="H44" i="8" s="1"/>
  <c r="H145" i="6"/>
  <c r="O117" i="1"/>
  <c r="H145" i="5"/>
  <c r="H145" i="8" s="1"/>
  <c r="H76" i="10"/>
  <c r="H255" i="5"/>
  <c r="H255" i="8" s="1"/>
  <c r="H193" i="6"/>
  <c r="H300" i="5"/>
  <c r="H300" i="8" s="1"/>
  <c r="H44" i="6"/>
  <c r="H232" i="6"/>
  <c r="H232" i="5"/>
  <c r="H232" i="8" s="1"/>
  <c r="O147" i="1"/>
  <c r="H260" i="6"/>
  <c r="H289" i="10"/>
  <c r="H121" i="6"/>
  <c r="O141" i="1"/>
  <c r="P224" i="1"/>
  <c r="O256" i="1"/>
  <c r="P256" i="12"/>
  <c r="H336" i="6"/>
  <c r="P331" i="12"/>
  <c r="H205" i="6"/>
  <c r="P200" i="12"/>
  <c r="O201" i="1"/>
  <c r="P201" i="12"/>
  <c r="H303" i="10"/>
  <c r="P297" i="12"/>
  <c r="P104" i="12"/>
  <c r="H257" i="10"/>
  <c r="H199" i="10"/>
  <c r="P194" i="12"/>
  <c r="O163" i="1"/>
  <c r="P163" i="12"/>
  <c r="O183" i="1"/>
  <c r="P183" i="12"/>
  <c r="H348" i="10"/>
  <c r="P341" i="12"/>
  <c r="H83" i="10"/>
  <c r="H8" i="5"/>
  <c r="H8" i="8" s="1"/>
  <c r="H57" i="6"/>
  <c r="O118" i="1"/>
  <c r="P117" i="12"/>
  <c r="O58" i="1"/>
  <c r="P53" i="12"/>
  <c r="H106" i="5"/>
  <c r="H106" i="8" s="1"/>
  <c r="H20" i="6"/>
  <c r="H336" i="10"/>
  <c r="P329" i="12"/>
  <c r="O28" i="1"/>
  <c r="P23" i="12"/>
  <c r="O247" i="1"/>
  <c r="P246" i="12"/>
  <c r="O131" i="1"/>
  <c r="P131" i="12"/>
  <c r="H191" i="5"/>
  <c r="H191" i="8" s="1"/>
  <c r="P186" i="12"/>
  <c r="O77" i="1"/>
  <c r="P73" i="12"/>
  <c r="H116" i="6"/>
  <c r="P111" i="12"/>
  <c r="H148" i="10"/>
  <c r="P143" i="12"/>
  <c r="H258" i="10"/>
  <c r="P253" i="12"/>
  <c r="O99" i="1"/>
  <c r="P96" i="12"/>
  <c r="O280" i="1"/>
  <c r="P281" i="12"/>
  <c r="H38" i="6"/>
  <c r="P33" i="12"/>
  <c r="O112" i="1"/>
  <c r="P110" i="12"/>
  <c r="O341" i="1"/>
  <c r="P345" i="12"/>
  <c r="H331" i="10"/>
  <c r="P324" i="12"/>
  <c r="O107" i="1"/>
  <c r="H230" i="6"/>
  <c r="P225" i="12"/>
  <c r="O279" i="1"/>
  <c r="P280" i="12"/>
  <c r="H344" i="6"/>
  <c r="P339" i="12"/>
  <c r="O132" i="1"/>
  <c r="P132" i="12"/>
  <c r="H41" i="6"/>
  <c r="P36" i="12"/>
  <c r="Q10" i="12"/>
  <c r="O288" i="1"/>
  <c r="H57" i="5"/>
  <c r="H57" i="8" s="1"/>
  <c r="O340" i="1"/>
  <c r="P344" i="12"/>
  <c r="H106" i="6"/>
  <c r="H257" i="5"/>
  <c r="H257" i="8" s="1"/>
  <c r="H9" i="5"/>
  <c r="H9" i="8" s="1"/>
  <c r="I330" i="6"/>
  <c r="O181" i="1"/>
  <c r="P181" i="12"/>
  <c r="H110" i="6"/>
  <c r="P105" i="12"/>
  <c r="H302" i="10"/>
  <c r="P296" i="12"/>
  <c r="H288" i="5"/>
  <c r="H288" i="8" s="1"/>
  <c r="P283" i="12"/>
  <c r="H126" i="6"/>
  <c r="P121" i="12"/>
  <c r="H289" i="5"/>
  <c r="H289" i="8" s="1"/>
  <c r="H103" i="5"/>
  <c r="H103" i="8" s="1"/>
  <c r="P98" i="12"/>
  <c r="O215" i="1"/>
  <c r="P215" i="12"/>
  <c r="H166" i="10"/>
  <c r="P161" i="12"/>
  <c r="H26" i="6"/>
  <c r="P21" i="12"/>
  <c r="H127" i="10"/>
  <c r="P122" i="12"/>
  <c r="O59" i="1"/>
  <c r="P54" i="12"/>
  <c r="H41" i="5"/>
  <c r="H41" i="8" s="1"/>
  <c r="O266" i="1"/>
  <c r="P268" i="12"/>
  <c r="H346" i="10"/>
  <c r="H107" i="5"/>
  <c r="H107" i="8" s="1"/>
  <c r="H114" i="5"/>
  <c r="H114" i="8" s="1"/>
  <c r="P109" i="12"/>
  <c r="H41" i="10"/>
  <c r="H270" i="5"/>
  <c r="H270" i="8" s="1"/>
  <c r="H81" i="10"/>
  <c r="P76" i="12"/>
  <c r="H181" i="6"/>
  <c r="P176" i="12"/>
  <c r="H304" i="5"/>
  <c r="H304" i="8" s="1"/>
  <c r="P298" i="12"/>
  <c r="O88" i="1"/>
  <c r="P84" i="12"/>
  <c r="H189" i="5"/>
  <c r="H189" i="8" s="1"/>
  <c r="P184" i="12"/>
  <c r="I15" i="10"/>
  <c r="U15" i="10" s="1"/>
  <c r="H75" i="10"/>
  <c r="P70" i="12"/>
  <c r="O221" i="1"/>
  <c r="P221" i="12"/>
  <c r="O67" i="1"/>
  <c r="P62" i="12"/>
  <c r="I326" i="5"/>
  <c r="I326" i="8" s="1"/>
  <c r="Q319" i="12"/>
  <c r="H355" i="10"/>
  <c r="P348" i="12"/>
  <c r="H165" i="6"/>
  <c r="P160" i="12"/>
  <c r="H151" i="5"/>
  <c r="H151" i="8" s="1"/>
  <c r="H31" i="10"/>
  <c r="P26" i="12"/>
  <c r="O146" i="1"/>
  <c r="P145" i="12"/>
  <c r="O243" i="1"/>
  <c r="P242" i="12"/>
  <c r="O160" i="1"/>
  <c r="H323" i="10"/>
  <c r="P316" i="12"/>
  <c r="O32" i="1"/>
  <c r="P27" i="12"/>
  <c r="H151" i="10"/>
  <c r="H257" i="6"/>
  <c r="I332" i="10"/>
  <c r="U332" i="10" s="1"/>
  <c r="O308" i="1"/>
  <c r="P312" i="12"/>
  <c r="O248" i="1"/>
  <c r="P247" i="12"/>
  <c r="H100" i="6"/>
  <c r="P95" i="12"/>
  <c r="I177" i="6"/>
  <c r="Q172" i="12"/>
  <c r="O114" i="1"/>
  <c r="P113" i="12"/>
  <c r="O69" i="1"/>
  <c r="P64" i="12"/>
  <c r="P73" i="1"/>
  <c r="O306" i="1"/>
  <c r="P309" i="12"/>
  <c r="I271" i="6"/>
  <c r="Q266" i="12"/>
  <c r="H209" i="6"/>
  <c r="P204" i="12"/>
  <c r="H135" i="5"/>
  <c r="H135" i="8" s="1"/>
  <c r="P130" i="12"/>
  <c r="O192" i="1"/>
  <c r="P192" i="12"/>
  <c r="O124" i="1"/>
  <c r="P124" i="12"/>
  <c r="I133" i="6"/>
  <c r="Q128" i="12"/>
  <c r="O11" i="1"/>
  <c r="P5" i="12"/>
  <c r="H12" i="5"/>
  <c r="H12" i="8" s="1"/>
  <c r="P7" i="12"/>
  <c r="H333" i="6"/>
  <c r="P328" i="12"/>
  <c r="H244" i="5"/>
  <c r="H244" i="8" s="1"/>
  <c r="P239" i="12"/>
  <c r="O333" i="1"/>
  <c r="P337" i="12"/>
  <c r="H95" i="5"/>
  <c r="H95" i="8" s="1"/>
  <c r="P90" i="12"/>
  <c r="H133" i="6"/>
  <c r="P128" i="12"/>
  <c r="O82" i="1"/>
  <c r="H151" i="6"/>
  <c r="H113" i="10"/>
  <c r="O9" i="1"/>
  <c r="H157" i="6"/>
  <c r="P152" i="12"/>
  <c r="O21" i="1"/>
  <c r="H138" i="6"/>
  <c r="H137" i="6"/>
  <c r="O326" i="1"/>
  <c r="P330" i="12"/>
  <c r="H125" i="10"/>
  <c r="P120" i="12"/>
  <c r="O219" i="1"/>
  <c r="P219" i="12"/>
  <c r="H71" i="10"/>
  <c r="P66" i="12"/>
  <c r="O139" i="1"/>
  <c r="P138" i="12"/>
  <c r="O50" i="1"/>
  <c r="P45" i="12"/>
  <c r="H140" i="10"/>
  <c r="P135" i="12"/>
  <c r="H54" i="6"/>
  <c r="P49" i="12"/>
  <c r="O177" i="1"/>
  <c r="P177" i="12"/>
  <c r="O66" i="1"/>
  <c r="P61" i="12"/>
  <c r="H196" i="6"/>
  <c r="P191" i="12"/>
  <c r="O335" i="1"/>
  <c r="H47" i="10"/>
  <c r="P42" i="12"/>
  <c r="H87" i="5"/>
  <c r="H87" i="8" s="1"/>
  <c r="P82" i="12"/>
  <c r="H212" i="6"/>
  <c r="P207" i="12"/>
  <c r="O261" i="1"/>
  <c r="P262" i="12"/>
  <c r="O246" i="1"/>
  <c r="P245" i="12"/>
  <c r="Q13" i="12"/>
  <c r="I265" i="5"/>
  <c r="I265" i="8" s="1"/>
  <c r="Q260" i="12"/>
  <c r="P293" i="12"/>
  <c r="H223" i="6"/>
  <c r="P218" i="12"/>
  <c r="I15" i="5"/>
  <c r="U15" i="5" s="1"/>
  <c r="U15" i="8" s="1"/>
  <c r="Q74" i="12"/>
  <c r="O330" i="1"/>
  <c r="P334" i="12"/>
  <c r="O267" i="1"/>
  <c r="P269" i="12"/>
  <c r="I332" i="5"/>
  <c r="I332" i="8" s="1"/>
  <c r="P112" i="12"/>
  <c r="H237" i="10"/>
  <c r="P232" i="12"/>
  <c r="O159" i="1"/>
  <c r="P158" i="12"/>
  <c r="H256" i="5"/>
  <c r="H256" i="8" s="1"/>
  <c r="P251" i="12"/>
  <c r="H228" i="5"/>
  <c r="H228" i="8" s="1"/>
  <c r="P223" i="12"/>
  <c r="H241" i="5"/>
  <c r="H241" i="8" s="1"/>
  <c r="P236" i="12"/>
  <c r="H219" i="10"/>
  <c r="P214" i="12"/>
  <c r="H167" i="5"/>
  <c r="H167" i="8" s="1"/>
  <c r="P162" i="12"/>
  <c r="P114" i="12"/>
  <c r="H221" i="6"/>
  <c r="P216" i="12"/>
  <c r="H21" i="10"/>
  <c r="P16" i="12"/>
  <c r="H8" i="6"/>
  <c r="O57" i="1"/>
  <c r="H198" i="5"/>
  <c r="H198" i="8" s="1"/>
  <c r="P193" i="12"/>
  <c r="P46" i="12"/>
  <c r="H85" i="6"/>
  <c r="P80" i="12"/>
  <c r="H277" i="10"/>
  <c r="P272" i="12"/>
  <c r="H94" i="5"/>
  <c r="H94" i="8" s="1"/>
  <c r="P89" i="12"/>
  <c r="H345" i="10"/>
  <c r="P338" i="12"/>
  <c r="O227" i="1"/>
  <c r="P226" i="12"/>
  <c r="H353" i="10"/>
  <c r="P346" i="12"/>
  <c r="O209" i="1"/>
  <c r="P209" i="12"/>
  <c r="O48" i="1"/>
  <c r="P43" i="12"/>
  <c r="H34" i="10"/>
  <c r="P29" i="12"/>
  <c r="O41" i="1"/>
  <c r="H24" i="6"/>
  <c r="P19" i="12"/>
  <c r="I144" i="6"/>
  <c r="Q139" i="12"/>
  <c r="H260" i="5"/>
  <c r="H260" i="8" s="1"/>
  <c r="P255" i="12"/>
  <c r="P71" i="12"/>
  <c r="O251" i="1"/>
  <c r="P250" i="12"/>
  <c r="H349" i="5"/>
  <c r="H349" i="8" s="1"/>
  <c r="P342" i="12"/>
  <c r="H311" i="5"/>
  <c r="H311" i="8" s="1"/>
  <c r="P305" i="12"/>
  <c r="H308" i="10"/>
  <c r="P302" i="12"/>
  <c r="H111" i="6"/>
  <c r="P106" i="12"/>
  <c r="H111" i="10"/>
  <c r="H222" i="6"/>
  <c r="P217" i="12"/>
  <c r="I17" i="6"/>
  <c r="Q12" i="12"/>
  <c r="H296" i="5"/>
  <c r="H296" i="8" s="1"/>
  <c r="H83" i="5"/>
  <c r="H83" i="8" s="1"/>
  <c r="O33" i="1"/>
  <c r="P28" i="12"/>
  <c r="H20" i="5"/>
  <c r="H20" i="8" s="1"/>
  <c r="O236" i="1"/>
  <c r="P235" i="12"/>
  <c r="O331" i="1"/>
  <c r="P335" i="12"/>
  <c r="H83" i="6"/>
  <c r="H8" i="10"/>
  <c r="H57" i="10"/>
  <c r="O250" i="1"/>
  <c r="P249" i="12"/>
  <c r="O244" i="1"/>
  <c r="P243" i="12"/>
  <c r="O109" i="1"/>
  <c r="H20" i="10"/>
  <c r="H102" i="5"/>
  <c r="H102" i="8" s="1"/>
  <c r="P97" i="12"/>
  <c r="O62" i="1"/>
  <c r="P57" i="12"/>
  <c r="O208" i="1"/>
  <c r="P208" i="12"/>
  <c r="O158" i="1"/>
  <c r="P157" i="12"/>
  <c r="O316" i="1"/>
  <c r="P320" i="12"/>
  <c r="O254" i="1"/>
  <c r="P254" i="12"/>
  <c r="H314" i="5"/>
  <c r="H314" i="8" s="1"/>
  <c r="P307" i="12"/>
  <c r="O15" i="1"/>
  <c r="P9" i="12"/>
  <c r="H132" i="10"/>
  <c r="P127" i="12"/>
  <c r="I153" i="5"/>
  <c r="I153" i="8" s="1"/>
  <c r="Q148" i="12"/>
  <c r="O170" i="1"/>
  <c r="P170" i="12"/>
  <c r="O272" i="1"/>
  <c r="P274" i="12"/>
  <c r="H92" i="6"/>
  <c r="P87" i="12"/>
  <c r="H107" i="6"/>
  <c r="H82" i="10"/>
  <c r="P77" i="12"/>
  <c r="P90" i="1"/>
  <c r="H165" i="5"/>
  <c r="H165" i="8" s="1"/>
  <c r="H70" i="10"/>
  <c r="P65" i="12"/>
  <c r="O203" i="1"/>
  <c r="P203" i="12"/>
  <c r="H128" i="5"/>
  <c r="H128" i="8" s="1"/>
  <c r="P123" i="12"/>
  <c r="H86" i="10"/>
  <c r="P81" i="12"/>
  <c r="I130" i="6"/>
  <c r="Q125" i="12"/>
  <c r="O317" i="1"/>
  <c r="P321" i="12"/>
  <c r="O234" i="1"/>
  <c r="P233" i="12"/>
  <c r="H270" i="6"/>
  <c r="P265" i="12"/>
  <c r="H200" i="5"/>
  <c r="H200" i="8" s="1"/>
  <c r="P195" i="12"/>
  <c r="H94" i="6"/>
  <c r="H223" i="5"/>
  <c r="H223" i="8" s="1"/>
  <c r="O218" i="1"/>
  <c r="O81" i="1"/>
  <c r="H223" i="10"/>
  <c r="O94" i="1"/>
  <c r="H230" i="10"/>
  <c r="H143" i="10"/>
  <c r="H308" i="5"/>
  <c r="H308" i="8" s="1"/>
  <c r="H206" i="5"/>
  <c r="H206" i="8" s="1"/>
  <c r="H116" i="5"/>
  <c r="H116" i="8" s="1"/>
  <c r="O225" i="1"/>
  <c r="R224" i="12" s="1"/>
  <c r="H224" i="10"/>
  <c r="H24" i="10"/>
  <c r="H220" i="5"/>
  <c r="H220" i="8" s="1"/>
  <c r="H188" i="5"/>
  <c r="H188" i="8" s="1"/>
  <c r="H273" i="5"/>
  <c r="H273" i="8" s="1"/>
  <c r="H208" i="10"/>
  <c r="O85" i="1"/>
  <c r="H86" i="5"/>
  <c r="H86" i="8" s="1"/>
  <c r="H24" i="5"/>
  <c r="H24" i="8" s="1"/>
  <c r="H302" i="6"/>
  <c r="O13" i="1"/>
  <c r="O22" i="1"/>
  <c r="O312" i="1"/>
  <c r="I265" i="10"/>
  <c r="U265" i="10" s="1"/>
  <c r="O216" i="1"/>
  <c r="O253" i="1"/>
  <c r="H181" i="10"/>
  <c r="H279" i="6"/>
  <c r="H321" i="6"/>
  <c r="H344" i="5"/>
  <c r="H344" i="8" s="1"/>
  <c r="H299" i="5"/>
  <c r="H299" i="8" s="1"/>
  <c r="H342" i="6"/>
  <c r="H86" i="6"/>
  <c r="H189" i="6"/>
  <c r="O184" i="1"/>
  <c r="H224" i="5"/>
  <c r="H224" i="8" s="1"/>
  <c r="H81" i="6"/>
  <c r="H303" i="6"/>
  <c r="H252" i="10"/>
  <c r="H10" i="5"/>
  <c r="H10" i="8" s="1"/>
  <c r="H247" i="10"/>
  <c r="H95" i="6"/>
  <c r="O294" i="1"/>
  <c r="O324" i="1"/>
  <c r="H244" i="6"/>
  <c r="I326" i="10"/>
  <c r="U326" i="10" s="1"/>
  <c r="H26" i="5"/>
  <c r="H26" i="8" s="1"/>
  <c r="H32" i="10"/>
  <c r="H32" i="6"/>
  <c r="H81" i="5"/>
  <c r="H81" i="8" s="1"/>
  <c r="H10" i="6"/>
  <c r="H95" i="10"/>
  <c r="H303" i="5"/>
  <c r="H303" i="8" s="1"/>
  <c r="H335" i="5"/>
  <c r="H335" i="8" s="1"/>
  <c r="H258" i="6"/>
  <c r="H26" i="10"/>
  <c r="H32" i="5"/>
  <c r="H32" i="8" s="1"/>
  <c r="H323" i="5"/>
  <c r="H323" i="8" s="1"/>
  <c r="H273" i="6"/>
  <c r="H10" i="10"/>
  <c r="H335" i="10"/>
  <c r="H12" i="10"/>
  <c r="H21" i="6"/>
  <c r="H299" i="10"/>
  <c r="H344" i="10"/>
  <c r="H21" i="5"/>
  <c r="H21" i="8" s="1"/>
  <c r="H34" i="6"/>
  <c r="H38" i="5"/>
  <c r="H38" i="8" s="1"/>
  <c r="H38" i="10"/>
  <c r="H258" i="5"/>
  <c r="H258" i="8" s="1"/>
  <c r="O111" i="1"/>
  <c r="H285" i="10"/>
  <c r="H208" i="6"/>
  <c r="O34" i="1"/>
  <c r="H70" i="6"/>
  <c r="H128" i="6"/>
  <c r="I153" i="10"/>
  <c r="U153" i="10" s="1"/>
  <c r="O240" i="1"/>
  <c r="H12" i="6"/>
  <c r="H329" i="6"/>
  <c r="H34" i="5"/>
  <c r="H34" i="8" s="1"/>
  <c r="H128" i="10"/>
  <c r="I153" i="6"/>
  <c r="O302" i="1"/>
  <c r="H244" i="10"/>
  <c r="H311" i="10"/>
  <c r="H331" i="5"/>
  <c r="H331" i="8" s="1"/>
  <c r="H196" i="10"/>
  <c r="H70" i="5"/>
  <c r="H70" i="8" s="1"/>
  <c r="O123" i="1"/>
  <c r="H208" i="5"/>
  <c r="H208" i="8" s="1"/>
  <c r="O38" i="1"/>
  <c r="I18" i="5"/>
  <c r="I18" i="8" s="1"/>
  <c r="H222" i="5"/>
  <c r="H222" i="8" s="1"/>
  <c r="H119" i="10"/>
  <c r="H355" i="5"/>
  <c r="H355" i="8" s="1"/>
  <c r="H206" i="10"/>
  <c r="O320" i="1"/>
  <c r="H67" i="5"/>
  <c r="H67" i="8" s="1"/>
  <c r="H310" i="6"/>
  <c r="H196" i="5"/>
  <c r="H196" i="8" s="1"/>
  <c r="H214" i="5"/>
  <c r="H214" i="8" s="1"/>
  <c r="H353" i="6"/>
  <c r="O334" i="1"/>
  <c r="H69" i="6"/>
  <c r="H115" i="6"/>
  <c r="I18" i="10"/>
  <c r="U18" i="10" s="1"/>
  <c r="H221" i="5"/>
  <c r="H221" i="8" s="1"/>
  <c r="H162" i="5"/>
  <c r="H162" i="8" s="1"/>
  <c r="H82" i="5"/>
  <c r="H82" i="8" s="1"/>
  <c r="H230" i="5"/>
  <c r="H230" i="8" s="1"/>
  <c r="H69" i="10"/>
  <c r="H250" i="6"/>
  <c r="O71" i="1"/>
  <c r="H222" i="10"/>
  <c r="O217" i="1"/>
  <c r="I253" i="10"/>
  <c r="U253" i="10" s="1"/>
  <c r="I253" i="6"/>
  <c r="I253" i="5"/>
  <c r="H206" i="6"/>
  <c r="H221" i="10"/>
  <c r="H250" i="10"/>
  <c r="H115" i="5"/>
  <c r="H115" i="8" s="1"/>
  <c r="I18" i="6"/>
  <c r="I177" i="10"/>
  <c r="U177" i="10" s="1"/>
  <c r="H250" i="5"/>
  <c r="H250" i="8" s="1"/>
  <c r="O191" i="1"/>
  <c r="H71" i="5"/>
  <c r="H71" i="8" s="1"/>
  <c r="O343" i="1"/>
  <c r="H167" i="6"/>
  <c r="I271" i="5"/>
  <c r="U271" i="5" s="1"/>
  <c r="H285" i="6"/>
  <c r="H285" i="5"/>
  <c r="H285" i="8" s="1"/>
  <c r="H94" i="10"/>
  <c r="O70" i="1"/>
  <c r="H247" i="5"/>
  <c r="H247" i="8" s="1"/>
  <c r="H87" i="10"/>
  <c r="O226" i="1"/>
  <c r="H47" i="5"/>
  <c r="H47" i="8" s="1"/>
  <c r="H327" i="5"/>
  <c r="H327" i="8" s="1"/>
  <c r="O93" i="1"/>
  <c r="O80" i="1"/>
  <c r="H273" i="10"/>
  <c r="H247" i="6"/>
  <c r="I265" i="6"/>
  <c r="H102" i="6"/>
  <c r="H167" i="10"/>
  <c r="H47" i="6"/>
  <c r="H115" i="10"/>
  <c r="H129" i="5"/>
  <c r="H129" i="8" s="1"/>
  <c r="H274" i="6"/>
  <c r="H181" i="5"/>
  <c r="H181" i="8" s="1"/>
  <c r="H199" i="5"/>
  <c r="H199" i="8" s="1"/>
  <c r="O47" i="1"/>
  <c r="H92" i="10"/>
  <c r="H166" i="5"/>
  <c r="H166" i="8" s="1"/>
  <c r="H327" i="10"/>
  <c r="O223" i="1"/>
  <c r="O162" i="1"/>
  <c r="O91" i="1"/>
  <c r="R86" i="12" s="1"/>
  <c r="I133" i="10"/>
  <c r="U133" i="10" s="1"/>
  <c r="H103" i="6"/>
  <c r="O100" i="1"/>
  <c r="H319" i="5"/>
  <c r="H319" i="8" s="1"/>
  <c r="H92" i="5"/>
  <c r="H92" i="8" s="1"/>
  <c r="H116" i="10"/>
  <c r="H101" i="5"/>
  <c r="H101" i="8" s="1"/>
  <c r="O54" i="1"/>
  <c r="H277" i="5"/>
  <c r="H277" i="8" s="1"/>
  <c r="H188" i="10"/>
  <c r="O127" i="1"/>
  <c r="H214" i="6"/>
  <c r="H114" i="10"/>
  <c r="H66" i="6"/>
  <c r="I133" i="5"/>
  <c r="I133" i="8" s="1"/>
  <c r="H343" i="6"/>
  <c r="O299" i="1"/>
  <c r="H240" i="10"/>
  <c r="H175" i="10"/>
  <c r="H48" i="6"/>
  <c r="H66" i="5"/>
  <c r="H66" i="8" s="1"/>
  <c r="H140" i="6"/>
  <c r="H119" i="5"/>
  <c r="H119" i="8" s="1"/>
  <c r="H118" i="6"/>
  <c r="O214" i="1"/>
  <c r="H267" i="10"/>
  <c r="H54" i="5"/>
  <c r="H54" i="8" s="1"/>
  <c r="H345" i="5"/>
  <c r="H345" i="8" s="1"/>
  <c r="H66" i="10"/>
  <c r="H87" i="6"/>
  <c r="H307" i="6"/>
  <c r="H125" i="6"/>
  <c r="H102" i="10"/>
  <c r="H48" i="5"/>
  <c r="H48" i="8" s="1"/>
  <c r="H140" i="5"/>
  <c r="H140" i="8" s="1"/>
  <c r="H352" i="10"/>
  <c r="H267" i="5"/>
  <c r="H267" i="8" s="1"/>
  <c r="H163" i="10"/>
  <c r="H168" i="10"/>
  <c r="H48" i="10"/>
  <c r="H267" i="6"/>
  <c r="H228" i="10"/>
  <c r="H353" i="5"/>
  <c r="H353" i="8" s="1"/>
  <c r="H148" i="6"/>
  <c r="F11" i="7" s="1"/>
  <c r="L43" i="7" s="1"/>
  <c r="M43" i="7" s="1"/>
  <c r="H135" i="6"/>
  <c r="H212" i="10"/>
  <c r="H197" i="6"/>
  <c r="H175" i="5"/>
  <c r="H175" i="8" s="1"/>
  <c r="I271" i="10"/>
  <c r="U271" i="10" s="1"/>
  <c r="I177" i="5"/>
  <c r="I177" i="8" s="1"/>
  <c r="H162" i="10"/>
  <c r="H274" i="5"/>
  <c r="H274" i="8" s="1"/>
  <c r="H51" i="6"/>
  <c r="H166" i="6"/>
  <c r="H279" i="10"/>
  <c r="H219" i="6"/>
  <c r="H214" i="10"/>
  <c r="H54" i="10"/>
  <c r="H148" i="5"/>
  <c r="H148" i="8" s="1"/>
  <c r="O130" i="1"/>
  <c r="H197" i="5"/>
  <c r="H197" i="8" s="1"/>
  <c r="H129" i="6"/>
  <c r="H254" i="6"/>
  <c r="H129" i="10"/>
  <c r="O86" i="1"/>
  <c r="H14" i="5"/>
  <c r="H14" i="8" s="1"/>
  <c r="H256" i="10"/>
  <c r="O327" i="1"/>
  <c r="H85" i="10"/>
  <c r="H352" i="5"/>
  <c r="H352" i="8" s="1"/>
  <c r="H231" i="6"/>
  <c r="H71" i="6"/>
  <c r="H325" i="6"/>
  <c r="H314" i="10"/>
  <c r="H118" i="5"/>
  <c r="H118" i="8" s="1"/>
  <c r="H58" i="10"/>
  <c r="H251" i="6"/>
  <c r="H14" i="10"/>
  <c r="H85" i="5"/>
  <c r="H85" i="8" s="1"/>
  <c r="H182" i="5"/>
  <c r="H182" i="8" s="1"/>
  <c r="H212" i="5"/>
  <c r="H212" i="8" s="1"/>
  <c r="H312" i="6"/>
  <c r="H135" i="10"/>
  <c r="H197" i="10"/>
  <c r="H252" i="5"/>
  <c r="H252" i="8" s="1"/>
  <c r="H14" i="6"/>
  <c r="O304" i="1"/>
  <c r="H58" i="6"/>
  <c r="H228" i="6"/>
  <c r="H251" i="10"/>
  <c r="H274" i="10"/>
  <c r="H143" i="5"/>
  <c r="H143" i="8" s="1"/>
  <c r="H256" i="6"/>
  <c r="O161" i="1"/>
  <c r="H351" i="6"/>
  <c r="H182" i="10"/>
  <c r="O207" i="1"/>
  <c r="H205" i="5"/>
  <c r="H205" i="8" s="1"/>
  <c r="H338" i="5"/>
  <c r="H338" i="8" s="1"/>
  <c r="H168" i="6"/>
  <c r="H163" i="5"/>
  <c r="H163" i="8" s="1"/>
  <c r="H209" i="10"/>
  <c r="O338" i="1"/>
  <c r="H150" i="5"/>
  <c r="H150" i="8" s="1"/>
  <c r="H28" i="5"/>
  <c r="H28" i="8" s="1"/>
  <c r="H334" i="6"/>
  <c r="H231" i="10"/>
  <c r="H205" i="10"/>
  <c r="H237" i="5"/>
  <c r="H237" i="8" s="1"/>
  <c r="H58" i="5"/>
  <c r="H58" i="8" s="1"/>
  <c r="H248" i="5"/>
  <c r="H248" i="8" s="1"/>
  <c r="H163" i="6"/>
  <c r="H168" i="5"/>
  <c r="H168" i="8" s="1"/>
  <c r="H150" i="6"/>
  <c r="H119" i="6"/>
  <c r="H28" i="10"/>
  <c r="H277" i="6"/>
  <c r="H350" i="6"/>
  <c r="H279" i="5"/>
  <c r="H279" i="8" s="1"/>
  <c r="H231" i="5"/>
  <c r="H231" i="8" s="1"/>
  <c r="O200" i="1"/>
  <c r="H237" i="6"/>
  <c r="O300" i="1"/>
  <c r="H309" i="10"/>
  <c r="H308" i="6"/>
  <c r="H309" i="5"/>
  <c r="H309" i="8" s="1"/>
  <c r="H252" i="6"/>
  <c r="H175" i="6"/>
  <c r="O204" i="1"/>
  <c r="O121" i="1"/>
  <c r="H349" i="10"/>
  <c r="H69" i="5"/>
  <c r="H69" i="8" s="1"/>
  <c r="H127" i="6"/>
  <c r="H182" i="6"/>
  <c r="H219" i="5"/>
  <c r="H219" i="8" s="1"/>
  <c r="H59" i="5"/>
  <c r="H59" i="8" s="1"/>
  <c r="H51" i="5"/>
  <c r="H51" i="8" s="1"/>
  <c r="H347" i="6"/>
  <c r="H288" i="6"/>
  <c r="H59" i="6"/>
  <c r="H51" i="10"/>
  <c r="H286" i="10"/>
  <c r="H261" i="5"/>
  <c r="H261" i="8" s="1"/>
  <c r="H59" i="10"/>
  <c r="H125" i="5"/>
  <c r="H125" i="8" s="1"/>
  <c r="H209" i="5"/>
  <c r="H209" i="8" s="1"/>
  <c r="H251" i="5"/>
  <c r="H251" i="8" s="1"/>
  <c r="H67" i="10"/>
  <c r="H101" i="6"/>
  <c r="O31" i="1"/>
  <c r="O233" i="1"/>
  <c r="H254" i="10"/>
  <c r="H226" i="10"/>
  <c r="H67" i="6"/>
  <c r="H150" i="10"/>
  <c r="H101" i="10"/>
  <c r="R79" i="12"/>
  <c r="O136" i="1"/>
  <c r="O337" i="1"/>
  <c r="O325" i="1"/>
  <c r="O144" i="1"/>
  <c r="H117" i="10"/>
  <c r="H301" i="6"/>
  <c r="H319" i="10"/>
  <c r="H259" i="5"/>
  <c r="H259" i="8" s="1"/>
  <c r="O270" i="1"/>
  <c r="H286" i="6"/>
  <c r="H241" i="6"/>
  <c r="O194" i="1"/>
  <c r="H117" i="5"/>
  <c r="H117" i="8" s="1"/>
  <c r="H224" i="6"/>
  <c r="H240" i="6"/>
  <c r="H302" i="5"/>
  <c r="H302" i="8" s="1"/>
  <c r="H317" i="6"/>
  <c r="I324" i="6"/>
  <c r="H143" i="6"/>
  <c r="H188" i="6"/>
  <c r="H286" i="5"/>
  <c r="H286" i="8" s="1"/>
  <c r="H199" i="6"/>
  <c r="H103" i="10"/>
  <c r="H261" i="10"/>
  <c r="O178" i="1"/>
  <c r="H183" i="10"/>
  <c r="H183" i="6"/>
  <c r="H183" i="5"/>
  <c r="H183" i="8" s="1"/>
  <c r="H122" i="5"/>
  <c r="H122" i="8" s="1"/>
  <c r="H127" i="5"/>
  <c r="H127" i="8" s="1"/>
  <c r="H348" i="5"/>
  <c r="H348" i="8" s="1"/>
  <c r="H50" i="10"/>
  <c r="H351" i="5"/>
  <c r="H351" i="8" s="1"/>
  <c r="H337" i="10"/>
  <c r="H248" i="10"/>
  <c r="H226" i="5"/>
  <c r="H226" i="8" s="1"/>
  <c r="H316" i="10"/>
  <c r="H346" i="6"/>
  <c r="H50" i="5"/>
  <c r="H50" i="8" s="1"/>
  <c r="H31" i="5"/>
  <c r="H31" i="8" s="1"/>
  <c r="H136" i="5"/>
  <c r="H136" i="8" s="1"/>
  <c r="H118" i="10"/>
  <c r="O237" i="1"/>
  <c r="H132" i="5"/>
  <c r="H132" i="8" s="1"/>
  <c r="H191" i="6"/>
  <c r="H31" i="6"/>
  <c r="I40" i="5"/>
  <c r="O122" i="1"/>
  <c r="H349" i="6"/>
  <c r="H254" i="5"/>
  <c r="H254" i="8" s="1"/>
  <c r="H248" i="6"/>
  <c r="H337" i="5"/>
  <c r="H337" i="8" s="1"/>
  <c r="H316" i="5"/>
  <c r="H316" i="8" s="1"/>
  <c r="H50" i="6"/>
  <c r="H136" i="10"/>
  <c r="H241" i="10"/>
  <c r="H132" i="6"/>
  <c r="O186" i="1"/>
  <c r="H261" i="6"/>
  <c r="H122" i="6"/>
  <c r="H191" i="10"/>
  <c r="H117" i="6"/>
  <c r="H335" i="6"/>
  <c r="H240" i="5"/>
  <c r="H240" i="8" s="1"/>
  <c r="H186" i="6"/>
  <c r="H314" i="6"/>
  <c r="H136" i="6"/>
  <c r="H198" i="6"/>
  <c r="O101" i="1"/>
  <c r="H338" i="10"/>
  <c r="O98" i="1"/>
  <c r="G369" i="8"/>
  <c r="H213" i="10"/>
  <c r="H126" i="5"/>
  <c r="H126" i="8" s="1"/>
  <c r="H157" i="10"/>
  <c r="H226" i="6"/>
  <c r="H162" i="6"/>
  <c r="H259" i="10"/>
  <c r="H28" i="6"/>
  <c r="H220" i="10"/>
  <c r="H110" i="5"/>
  <c r="H110" i="8" s="1"/>
  <c r="H198" i="10"/>
  <c r="H78" i="5"/>
  <c r="H78" i="8" s="1"/>
  <c r="H100" i="10"/>
  <c r="H280" i="6"/>
  <c r="H280" i="10"/>
  <c r="H280" i="5"/>
  <c r="H280" i="8" s="1"/>
  <c r="O273" i="1"/>
  <c r="H220" i="6"/>
  <c r="H100" i="5"/>
  <c r="H100" i="8" s="1"/>
  <c r="G373" i="8"/>
  <c r="H336" i="5"/>
  <c r="H336" i="8" s="1"/>
  <c r="G370" i="8"/>
  <c r="H33" i="6"/>
  <c r="O153" i="1"/>
  <c r="H213" i="6"/>
  <c r="H342" i="10"/>
  <c r="H186" i="10"/>
  <c r="O106" i="1"/>
  <c r="H62" i="6"/>
  <c r="H210" i="6"/>
  <c r="H210" i="10"/>
  <c r="H210" i="5"/>
  <c r="H210" i="8" s="1"/>
  <c r="O205" i="1"/>
  <c r="H259" i="6"/>
  <c r="O245" i="1"/>
  <c r="H249" i="5"/>
  <c r="H249" i="8" s="1"/>
  <c r="H249" i="6"/>
  <c r="H249" i="10"/>
  <c r="H207" i="5"/>
  <c r="H207" i="8" s="1"/>
  <c r="O202" i="1"/>
  <c r="H207" i="6"/>
  <c r="H207" i="10"/>
  <c r="G371" i="8"/>
  <c r="H126" i="10"/>
  <c r="H33" i="10"/>
  <c r="H157" i="5"/>
  <c r="H157" i="8" s="1"/>
  <c r="H213" i="5"/>
  <c r="H213" i="8" s="1"/>
  <c r="H340" i="6"/>
  <c r="H186" i="5"/>
  <c r="H186" i="8" s="1"/>
  <c r="H110" i="10"/>
  <c r="O193" i="1"/>
  <c r="H62" i="5"/>
  <c r="H62" i="8" s="1"/>
  <c r="H78" i="10"/>
  <c r="H288" i="10"/>
  <c r="O282" i="1"/>
  <c r="H342" i="5"/>
  <c r="H342" i="8" s="1"/>
  <c r="H62" i="10"/>
  <c r="H78" i="6"/>
  <c r="I13" i="5"/>
  <c r="I13" i="10"/>
  <c r="U13" i="10" s="1"/>
  <c r="I13" i="6"/>
  <c r="H19" i="10"/>
  <c r="H19" i="5"/>
  <c r="H19" i="8" s="1"/>
  <c r="O20" i="1"/>
  <c r="H19" i="6"/>
  <c r="I200" i="6"/>
  <c r="I200" i="5"/>
  <c r="I200" i="10"/>
  <c r="U200" i="10" s="1"/>
  <c r="H109" i="5"/>
  <c r="H109" i="8" s="1"/>
  <c r="H154" i="6"/>
  <c r="H154" i="10"/>
  <c r="H154" i="5"/>
  <c r="H154" i="8" s="1"/>
  <c r="O150" i="1"/>
  <c r="H39" i="10"/>
  <c r="H39" i="5"/>
  <c r="H39" i="8" s="1"/>
  <c r="H39" i="6"/>
  <c r="O39" i="1"/>
  <c r="H11" i="5"/>
  <c r="H11" i="8" s="1"/>
  <c r="O12" i="1"/>
  <c r="H11" i="6"/>
  <c r="H11" i="10"/>
  <c r="H202" i="6"/>
  <c r="H202" i="10"/>
  <c r="H202" i="5"/>
  <c r="H202" i="8" s="1"/>
  <c r="O197" i="1"/>
  <c r="O332" i="1"/>
  <c r="H341" i="6"/>
  <c r="H343" i="10"/>
  <c r="H343" i="5"/>
  <c r="H343" i="8" s="1"/>
  <c r="H179" i="6"/>
  <c r="H179" i="5"/>
  <c r="H179" i="8" s="1"/>
  <c r="H179" i="10"/>
  <c r="O174" i="1"/>
  <c r="I243" i="6"/>
  <c r="I243" i="10"/>
  <c r="U243" i="10" s="1"/>
  <c r="I243" i="5"/>
  <c r="H88" i="5"/>
  <c r="H88" i="8" s="1"/>
  <c r="H88" i="10"/>
  <c r="H88" i="6"/>
  <c r="O87" i="1"/>
  <c r="I257" i="6"/>
  <c r="I257" i="5"/>
  <c r="I257" i="10"/>
  <c r="U257" i="10" s="1"/>
  <c r="H7" i="10"/>
  <c r="H7" i="5"/>
  <c r="H7" i="8" s="1"/>
  <c r="H7" i="6"/>
  <c r="H173" i="6"/>
  <c r="H173" i="5"/>
  <c r="H173" i="8" s="1"/>
  <c r="H173" i="10"/>
  <c r="O168" i="1"/>
  <c r="H351" i="10"/>
  <c r="M346" i="1"/>
  <c r="H122" i="10"/>
  <c r="H33" i="5"/>
  <c r="H33" i="8" s="1"/>
  <c r="H356" i="5"/>
  <c r="H356" i="8" s="1"/>
  <c r="H354" i="6"/>
  <c r="H356" i="10"/>
  <c r="H185" i="5"/>
  <c r="H185" i="8" s="1"/>
  <c r="O180" i="1"/>
  <c r="H185" i="10"/>
  <c r="H185" i="6"/>
  <c r="H301" i="10"/>
  <c r="H300" i="6"/>
  <c r="H301" i="5"/>
  <c r="H301" i="8" s="1"/>
  <c r="O293" i="1"/>
  <c r="O103" i="1"/>
  <c r="H105" i="5"/>
  <c r="H105" i="8" s="1"/>
  <c r="H105" i="10"/>
  <c r="H105" i="6"/>
  <c r="H172" i="6"/>
  <c r="H172" i="5"/>
  <c r="H172" i="8" s="1"/>
  <c r="H172" i="10"/>
  <c r="O167" i="1"/>
  <c r="H234" i="6"/>
  <c r="H234" i="5"/>
  <c r="H234" i="8" s="1"/>
  <c r="H234" i="10"/>
  <c r="O230" i="1"/>
  <c r="I296" i="6"/>
  <c r="I297" i="10"/>
  <c r="U297" i="10" s="1"/>
  <c r="I297" i="5"/>
  <c r="O268" i="1"/>
  <c r="H275" i="6"/>
  <c r="H275" i="5"/>
  <c r="H275" i="8" s="1"/>
  <c r="H275" i="10"/>
  <c r="H295" i="10"/>
  <c r="H294" i="6"/>
  <c r="H295" i="5"/>
  <c r="H295" i="8" s="1"/>
  <c r="O287" i="1"/>
  <c r="H146" i="5"/>
  <c r="H146" i="8" s="1"/>
  <c r="H146" i="10"/>
  <c r="H146" i="6"/>
  <c r="O142" i="1"/>
  <c r="H293" i="6"/>
  <c r="H294" i="10"/>
  <c r="H294" i="5"/>
  <c r="H294" i="8" s="1"/>
  <c r="O286" i="1"/>
  <c r="H77" i="5"/>
  <c r="H77" i="8" s="1"/>
  <c r="H77" i="6"/>
  <c r="H77" i="10"/>
  <c r="O76" i="1"/>
  <c r="H187" i="6"/>
  <c r="H187" i="10"/>
  <c r="H187" i="5"/>
  <c r="H187" i="8" s="1"/>
  <c r="O182" i="1"/>
  <c r="I9" i="6"/>
  <c r="I9" i="5"/>
  <c r="I9" i="10"/>
  <c r="U9" i="10" s="1"/>
  <c r="H291" i="10"/>
  <c r="H291" i="6"/>
  <c r="H291" i="5"/>
  <c r="H291" i="8" s="1"/>
  <c r="O284" i="1"/>
  <c r="H30" i="10"/>
  <c r="H30" i="5"/>
  <c r="H30" i="8" s="1"/>
  <c r="H30" i="6"/>
  <c r="O30" i="1"/>
  <c r="H315" i="6"/>
  <c r="H317" i="5"/>
  <c r="H317" i="8" s="1"/>
  <c r="H317" i="10"/>
  <c r="O307" i="1"/>
  <c r="H233" i="5"/>
  <c r="H233" i="8" s="1"/>
  <c r="H233" i="6"/>
  <c r="H233" i="10"/>
  <c r="O229" i="1"/>
  <c r="H149" i="10"/>
  <c r="H149" i="5"/>
  <c r="H149" i="8" s="1"/>
  <c r="H149" i="6"/>
  <c r="O145" i="1"/>
  <c r="H112" i="10"/>
  <c r="H112" i="5"/>
  <c r="H112" i="8" s="1"/>
  <c r="H112" i="6"/>
  <c r="O108" i="1"/>
  <c r="H324" i="5"/>
  <c r="H324" i="8" s="1"/>
  <c r="H324" i="10"/>
  <c r="H322" i="6"/>
  <c r="O313" i="1"/>
  <c r="O310" i="1"/>
  <c r="H319" i="6"/>
  <c r="H321" i="5"/>
  <c r="H321" i="8" s="1"/>
  <c r="H321" i="10"/>
  <c r="H27" i="5"/>
  <c r="H27" i="8" s="1"/>
  <c r="H27" i="10"/>
  <c r="H27" i="6"/>
  <c r="O27" i="1"/>
  <c r="O260" i="1"/>
  <c r="H266" i="5"/>
  <c r="H266" i="8" s="1"/>
  <c r="H266" i="6"/>
  <c r="H266" i="10"/>
  <c r="H239" i="6"/>
  <c r="H239" i="5"/>
  <c r="H239" i="8" s="1"/>
  <c r="H239" i="10"/>
  <c r="O235" i="1"/>
  <c r="H74" i="5"/>
  <c r="H74" i="8" s="1"/>
  <c r="H74" i="10"/>
  <c r="H74" i="6"/>
  <c r="H97" i="5"/>
  <c r="H97" i="8" s="1"/>
  <c r="H97" i="6"/>
  <c r="H97" i="10"/>
  <c r="O96" i="1"/>
  <c r="O213" i="1"/>
  <c r="H218" i="6"/>
  <c r="H218" i="10"/>
  <c r="H218" i="5"/>
  <c r="H218" i="8" s="1"/>
  <c r="H72" i="6"/>
  <c r="H72" i="10"/>
  <c r="H72" i="5"/>
  <c r="H72" i="8" s="1"/>
  <c r="O72" i="1"/>
  <c r="H278" i="6"/>
  <c r="H278" i="10"/>
  <c r="H278" i="5"/>
  <c r="H278" i="8" s="1"/>
  <c r="O271" i="1"/>
  <c r="H242" i="5"/>
  <c r="H242" i="8" s="1"/>
  <c r="H242" i="6"/>
  <c r="H242" i="10"/>
  <c r="O238" i="1"/>
  <c r="H170" i="6"/>
  <c r="H170" i="10"/>
  <c r="H170" i="5"/>
  <c r="H170" i="8" s="1"/>
  <c r="O165" i="1"/>
  <c r="H211" i="5"/>
  <c r="H211" i="8" s="1"/>
  <c r="H211" i="10"/>
  <c r="H211" i="6"/>
  <c r="O206" i="1"/>
  <c r="H42" i="5"/>
  <c r="H42" i="8" s="1"/>
  <c r="H42" i="10"/>
  <c r="H42" i="6"/>
  <c r="O42" i="1"/>
  <c r="H323" i="6"/>
  <c r="H325" i="5"/>
  <c r="H325" i="8" s="1"/>
  <c r="H325" i="10"/>
  <c r="O314" i="1"/>
  <c r="H287" i="5"/>
  <c r="H287" i="8" s="1"/>
  <c r="H287" i="6"/>
  <c r="H287" i="10"/>
  <c r="O281" i="1"/>
  <c r="H104" i="10"/>
  <c r="H104" i="6"/>
  <c r="H104" i="5"/>
  <c r="H104" i="8" s="1"/>
  <c r="O102" i="1"/>
  <c r="H283" i="10"/>
  <c r="H283" i="6"/>
  <c r="H283" i="5"/>
  <c r="H283" i="8" s="1"/>
  <c r="O277" i="1"/>
  <c r="H160" i="6"/>
  <c r="H160" i="10"/>
  <c r="H160" i="5"/>
  <c r="H160" i="8" s="1"/>
  <c r="O156" i="1"/>
  <c r="H352" i="6"/>
  <c r="H354" i="5"/>
  <c r="H354" i="8" s="1"/>
  <c r="H354" i="10"/>
  <c r="O342" i="1"/>
  <c r="H90" i="5"/>
  <c r="H90" i="8" s="1"/>
  <c r="H90" i="10"/>
  <c r="H90" i="6"/>
  <c r="O89" i="1"/>
  <c r="H190" i="10"/>
  <c r="H190" i="5"/>
  <c r="H190" i="8" s="1"/>
  <c r="O185" i="1"/>
  <c r="H190" i="6"/>
  <c r="H246" i="5"/>
  <c r="H246" i="8" s="1"/>
  <c r="H246" i="6"/>
  <c r="H246" i="10"/>
  <c r="O242" i="1"/>
  <c r="H96" i="10"/>
  <c r="H96" i="5"/>
  <c r="H96" i="8" s="1"/>
  <c r="O95" i="1"/>
  <c r="H96" i="6"/>
  <c r="O329" i="1"/>
  <c r="H340" i="10"/>
  <c r="H338" i="6"/>
  <c r="H340" i="5"/>
  <c r="H340" i="8" s="1"/>
  <c r="H109" i="10"/>
  <c r="O290" i="1"/>
  <c r="H298" i="10"/>
  <c r="H298" i="5"/>
  <c r="H298" i="8" s="1"/>
  <c r="H297" i="6"/>
  <c r="H194" i="10"/>
  <c r="H194" i="6"/>
  <c r="H194" i="5"/>
  <c r="H194" i="8" s="1"/>
  <c r="O189" i="1"/>
  <c r="H263" i="6"/>
  <c r="H263" i="5"/>
  <c r="H263" i="8" s="1"/>
  <c r="H263" i="10"/>
  <c r="O64" i="1"/>
  <c r="H64" i="6"/>
  <c r="H64" i="5"/>
  <c r="H64" i="8" s="1"/>
  <c r="H64" i="10"/>
  <c r="H281" i="6"/>
  <c r="H281" i="5"/>
  <c r="H281" i="8" s="1"/>
  <c r="O274" i="1"/>
  <c r="H281" i="10"/>
  <c r="H141" i="10"/>
  <c r="H141" i="6"/>
  <c r="H141" i="5"/>
  <c r="H141" i="8" s="1"/>
  <c r="O137" i="1"/>
  <c r="H61" i="10"/>
  <c r="H61" i="5"/>
  <c r="H61" i="8" s="1"/>
  <c r="H61" i="6"/>
  <c r="O61" i="1"/>
  <c r="H123" i="10"/>
  <c r="H123" i="5"/>
  <c r="H123" i="8" s="1"/>
  <c r="H123" i="6"/>
  <c r="O119" i="1"/>
  <c r="H23" i="10"/>
  <c r="H23" i="5"/>
  <c r="H23" i="8" s="1"/>
  <c r="H23" i="6"/>
  <c r="O24" i="1"/>
  <c r="H306" i="10"/>
  <c r="H305" i="6"/>
  <c r="H306" i="5"/>
  <c r="H306" i="8" s="1"/>
  <c r="O297" i="1"/>
  <c r="H225" i="6"/>
  <c r="H225" i="10"/>
  <c r="H225" i="5"/>
  <c r="H225" i="8" s="1"/>
  <c r="O220" i="1"/>
  <c r="H174" i="5"/>
  <c r="H174" i="8" s="1"/>
  <c r="H174" i="10"/>
  <c r="H174" i="6"/>
  <c r="O169" i="1"/>
  <c r="H155" i="10"/>
  <c r="H155" i="5"/>
  <c r="H155" i="8" s="1"/>
  <c r="H155" i="6"/>
  <c r="O151" i="1"/>
  <c r="H216" i="5"/>
  <c r="H216" i="8" s="1"/>
  <c r="H216" i="6"/>
  <c r="H216" i="10"/>
  <c r="O211" i="1"/>
  <c r="H109" i="6"/>
  <c r="O53" i="1"/>
  <c r="H53" i="5"/>
  <c r="H53" i="8" s="1"/>
  <c r="H53" i="10"/>
  <c r="H53" i="6"/>
  <c r="H217" i="10"/>
  <c r="O212" i="1"/>
  <c r="H217" i="6"/>
  <c r="H217" i="5"/>
  <c r="H217" i="8" s="1"/>
  <c r="H203" i="5"/>
  <c r="H203" i="8" s="1"/>
  <c r="H203" i="10"/>
  <c r="H203" i="6"/>
  <c r="O198" i="1"/>
  <c r="H156" i="6"/>
  <c r="H156" i="10"/>
  <c r="H156" i="5"/>
  <c r="H156" i="8" s="1"/>
  <c r="O152" i="1"/>
  <c r="H99" i="5"/>
  <c r="H99" i="8" s="1"/>
  <c r="H99" i="10"/>
  <c r="H99" i="6"/>
  <c r="H37" i="10"/>
  <c r="O37" i="1"/>
  <c r="H37" i="6"/>
  <c r="H37" i="5"/>
  <c r="H37" i="8" s="1"/>
  <c r="H93" i="5"/>
  <c r="H93" i="8" s="1"/>
  <c r="H93" i="10"/>
  <c r="H93" i="6"/>
  <c r="O92" i="1"/>
  <c r="O154" i="1"/>
  <c r="H158" i="6"/>
  <c r="H158" i="10"/>
  <c r="H158" i="5"/>
  <c r="H158" i="8" s="1"/>
  <c r="H215" i="5"/>
  <c r="H215" i="8" s="1"/>
  <c r="H215" i="10"/>
  <c r="O210" i="1"/>
  <c r="H215" i="6"/>
  <c r="H334" i="5"/>
  <c r="H334" i="8" s="1"/>
  <c r="H332" i="6"/>
  <c r="H334" i="10"/>
  <c r="O323" i="1"/>
  <c r="H306" i="6"/>
  <c r="H307" i="5"/>
  <c r="H307" i="8" s="1"/>
  <c r="H307" i="10"/>
  <c r="O298" i="1"/>
  <c r="H120" i="6"/>
  <c r="H120" i="10"/>
  <c r="H120" i="5"/>
  <c r="H120" i="8" s="1"/>
  <c r="O116" i="1"/>
  <c r="H180" i="5"/>
  <c r="H180" i="8" s="1"/>
  <c r="H180" i="10"/>
  <c r="H180" i="6"/>
  <c r="O175" i="1"/>
  <c r="H46" i="5"/>
  <c r="H46" i="8" s="1"/>
  <c r="H46" i="6"/>
  <c r="H46" i="10"/>
  <c r="O46" i="1"/>
  <c r="T373" i="10"/>
  <c r="T374" i="10"/>
  <c r="T370" i="10"/>
  <c r="T372" i="10"/>
  <c r="T371" i="10"/>
  <c r="T369" i="10"/>
  <c r="H236" i="5"/>
  <c r="H236" i="8" s="1"/>
  <c r="H236" i="6"/>
  <c r="H236" i="10"/>
  <c r="O232" i="1"/>
  <c r="H60" i="6"/>
  <c r="H60" i="10"/>
  <c r="H60" i="5"/>
  <c r="H60" i="8" s="1"/>
  <c r="O60" i="1"/>
  <c r="I300" i="5"/>
  <c r="I300" i="10"/>
  <c r="U300" i="10" s="1"/>
  <c r="I299" i="6"/>
  <c r="H337" i="6"/>
  <c r="H339" i="5"/>
  <c r="H339" i="8" s="1"/>
  <c r="H339" i="10"/>
  <c r="O328" i="1"/>
  <c r="H262" i="6"/>
  <c r="H262" i="10"/>
  <c r="H262" i="5"/>
  <c r="H262" i="8" s="1"/>
  <c r="O257" i="1"/>
  <c r="E36" i="7"/>
  <c r="E37" i="7"/>
  <c r="I25" i="6"/>
  <c r="I25" i="5"/>
  <c r="I25" i="10"/>
  <c r="U25" i="10" s="1"/>
  <c r="H304" i="6"/>
  <c r="H305" i="10"/>
  <c r="H305" i="5"/>
  <c r="H305" i="8" s="1"/>
  <c r="O296" i="1"/>
  <c r="H315" i="10"/>
  <c r="H315" i="5"/>
  <c r="H315" i="8" s="1"/>
  <c r="H313" i="6"/>
  <c r="O305" i="1"/>
  <c r="H63" i="5"/>
  <c r="H63" i="8" s="1"/>
  <c r="H63" i="6"/>
  <c r="H63" i="10"/>
  <c r="O63" i="1"/>
  <c r="H309" i="6"/>
  <c r="H310" i="5"/>
  <c r="H310" i="8" s="1"/>
  <c r="H310" i="10"/>
  <c r="O301" i="1"/>
  <c r="U357" i="6"/>
  <c r="U357" i="8"/>
  <c r="H327" i="6"/>
  <c r="H329" i="10"/>
  <c r="H329" i="5"/>
  <c r="H329" i="8" s="1"/>
  <c r="O318" i="1"/>
  <c r="H204" i="10"/>
  <c r="H204" i="6"/>
  <c r="H204" i="5"/>
  <c r="H204" i="8" s="1"/>
  <c r="O199" i="1"/>
  <c r="I176" i="6"/>
  <c r="I176" i="10"/>
  <c r="U176" i="10" s="1"/>
  <c r="I176" i="5"/>
  <c r="H195" i="10"/>
  <c r="H195" i="5"/>
  <c r="H195" i="8" s="1"/>
  <c r="H195" i="6"/>
  <c r="O190" i="1"/>
  <c r="H16" i="10"/>
  <c r="H16" i="6"/>
  <c r="H16" i="5"/>
  <c r="H16" i="8" s="1"/>
  <c r="O17" i="1"/>
  <c r="H268" i="6"/>
  <c r="H268" i="10"/>
  <c r="H268" i="5"/>
  <c r="H268" i="8" s="1"/>
  <c r="O262" i="1"/>
  <c r="H330" i="5"/>
  <c r="H330" i="8" s="1"/>
  <c r="H330" i="10"/>
  <c r="H328" i="6"/>
  <c r="O319" i="1"/>
  <c r="H290" i="5"/>
  <c r="H290" i="8" s="1"/>
  <c r="H290" i="6"/>
  <c r="H290" i="10"/>
  <c r="H164" i="5"/>
  <c r="H164" i="8" s="1"/>
  <c r="H164" i="10"/>
  <c r="H164" i="6"/>
  <c r="O134" i="1"/>
  <c r="H264" i="6"/>
  <c r="H264" i="10"/>
  <c r="H264" i="5"/>
  <c r="H264" i="8" s="1"/>
  <c r="O258" i="1"/>
  <c r="H320" i="10"/>
  <c r="H320" i="5"/>
  <c r="H320" i="8" s="1"/>
  <c r="H318" i="6"/>
  <c r="O309" i="1"/>
  <c r="H147" i="5"/>
  <c r="H147" i="8" s="1"/>
  <c r="H147" i="10"/>
  <c r="H147" i="6"/>
  <c r="O143" i="1"/>
  <c r="H22" i="5"/>
  <c r="H22" i="8" s="1"/>
  <c r="H22" i="6"/>
  <c r="H22" i="10"/>
  <c r="O23" i="1"/>
  <c r="I347" i="10"/>
  <c r="U347" i="10" s="1"/>
  <c r="I347" i="5"/>
  <c r="I345" i="6"/>
  <c r="M348" i="1"/>
  <c r="M345" i="1"/>
  <c r="H56" i="10"/>
  <c r="H56" i="5"/>
  <c r="H56" i="8" s="1"/>
  <c r="H56" i="6"/>
  <c r="O56" i="1"/>
  <c r="H159" i="6"/>
  <c r="H159" i="5"/>
  <c r="H159" i="8" s="1"/>
  <c r="H159" i="10"/>
  <c r="O155" i="1"/>
  <c r="H320" i="6"/>
  <c r="H322" i="10"/>
  <c r="H322" i="5"/>
  <c r="H322" i="8" s="1"/>
  <c r="O311" i="1"/>
  <c r="T7" i="6"/>
  <c r="T374" i="5"/>
  <c r="T369" i="5"/>
  <c r="T7" i="8"/>
  <c r="T370" i="5"/>
  <c r="T371" i="5"/>
  <c r="T372" i="5"/>
  <c r="T373" i="5"/>
  <c r="I201" i="6"/>
  <c r="I201" i="5"/>
  <c r="H192" i="6"/>
  <c r="H192" i="5"/>
  <c r="H192" i="8" s="1"/>
  <c r="H192" i="10"/>
  <c r="O187" i="1"/>
  <c r="H313" i="5"/>
  <c r="H313" i="8" s="1"/>
  <c r="H313" i="10"/>
  <c r="H311" i="6"/>
  <c r="O303" i="1"/>
  <c r="M347" i="1"/>
  <c r="S371" i="6"/>
  <c r="S374" i="6"/>
  <c r="S370" i="6"/>
  <c r="S373" i="6"/>
  <c r="S369" i="6"/>
  <c r="S372" i="6"/>
  <c r="M349" i="1"/>
  <c r="I282" i="5"/>
  <c r="I282" i="6"/>
  <c r="I282" i="10"/>
  <c r="U282" i="10" s="1"/>
  <c r="I303" i="6"/>
  <c r="I304" i="10"/>
  <c r="U304" i="10" s="1"/>
  <c r="I304" i="5"/>
  <c r="I245" i="5"/>
  <c r="I245" i="10"/>
  <c r="U245" i="10" s="1"/>
  <c r="I245" i="6"/>
  <c r="I161" i="10"/>
  <c r="U161" i="10" s="1"/>
  <c r="I161" i="5"/>
  <c r="I161" i="6"/>
  <c r="H235" i="10"/>
  <c r="H235" i="6"/>
  <c r="H235" i="5"/>
  <c r="H235" i="8" s="1"/>
  <c r="O231" i="1"/>
  <c r="I65" i="5"/>
  <c r="I65" i="6"/>
  <c r="H284" i="5"/>
  <c r="H284" i="8" s="1"/>
  <c r="H284" i="6"/>
  <c r="H284" i="10"/>
  <c r="O278" i="1"/>
  <c r="H45" i="5"/>
  <c r="H45" i="8" s="1"/>
  <c r="H45" i="10"/>
  <c r="H45" i="6"/>
  <c r="O45" i="1"/>
  <c r="H292" i="10"/>
  <c r="H292" i="5"/>
  <c r="H292" i="8" s="1"/>
  <c r="H292" i="6"/>
  <c r="O285" i="1"/>
  <c r="I152" i="10"/>
  <c r="U152" i="10" s="1"/>
  <c r="I152" i="6"/>
  <c r="I152" i="5"/>
  <c r="H139" i="10"/>
  <c r="H139" i="5"/>
  <c r="H139" i="8" s="1"/>
  <c r="H139" i="6"/>
  <c r="O135" i="1"/>
  <c r="M350" i="1"/>
  <c r="S370" i="8"/>
  <c r="S372" i="8"/>
  <c r="S373" i="8"/>
  <c r="S369" i="8"/>
  <c r="S371" i="8"/>
  <c r="I201" i="10" l="1"/>
  <c r="U201" i="10" s="1"/>
  <c r="I113" i="10"/>
  <c r="U113" i="10" s="1"/>
  <c r="I40" i="10"/>
  <c r="U40" i="10" s="1"/>
  <c r="I55" i="6"/>
  <c r="I55" i="5"/>
  <c r="U55" i="5" s="1"/>
  <c r="I98" i="10"/>
  <c r="U98" i="10" s="1"/>
  <c r="I40" i="6"/>
  <c r="I80" i="5"/>
  <c r="I80" i="8" s="1"/>
  <c r="I98" i="6"/>
  <c r="I68" i="10"/>
  <c r="U68" i="10" s="1"/>
  <c r="I68" i="6"/>
  <c r="I181" i="10"/>
  <c r="U181" i="10" s="1"/>
  <c r="I55" i="10"/>
  <c r="U55" i="10" s="1"/>
  <c r="I68" i="5"/>
  <c r="I68" i="8" s="1"/>
  <c r="I181" i="5"/>
  <c r="U181" i="5" s="1"/>
  <c r="I296" i="10"/>
  <c r="U296" i="10" s="1"/>
  <c r="I181" i="6"/>
  <c r="I178" i="5"/>
  <c r="I178" i="8" s="1"/>
  <c r="Q50" i="12"/>
  <c r="I26" i="5"/>
  <c r="I26" i="8" s="1"/>
  <c r="Q70" i="12"/>
  <c r="I26" i="10"/>
  <c r="U26" i="10" s="1"/>
  <c r="I29" i="6"/>
  <c r="Q126" i="12"/>
  <c r="I184" i="5"/>
  <c r="I184" i="8" s="1"/>
  <c r="I29" i="10"/>
  <c r="U29" i="10" s="1"/>
  <c r="I131" i="10"/>
  <c r="U131" i="10" s="1"/>
  <c r="I276" i="5"/>
  <c r="U276" i="5" s="1"/>
  <c r="U276" i="8" s="1"/>
  <c r="Q24" i="12"/>
  <c r="Q224" i="12"/>
  <c r="I43" i="5"/>
  <c r="U43" i="5" s="1"/>
  <c r="I29" i="5"/>
  <c r="I29" i="8" s="1"/>
  <c r="I131" i="6"/>
  <c r="Q179" i="12"/>
  <c r="Q60" i="12"/>
  <c r="Q21" i="12"/>
  <c r="I184" i="6"/>
  <c r="I227" i="10"/>
  <c r="U227" i="10" s="1"/>
  <c r="I43" i="10"/>
  <c r="U43" i="10" s="1"/>
  <c r="I43" i="6"/>
  <c r="I178" i="10"/>
  <c r="U178" i="10" s="1"/>
  <c r="I276" i="10"/>
  <c r="U276" i="10" s="1"/>
  <c r="Q63" i="12"/>
  <c r="I26" i="6"/>
  <c r="I98" i="5"/>
  <c r="I98" i="8" s="1"/>
  <c r="I84" i="10"/>
  <c r="U84" i="10" s="1"/>
  <c r="I276" i="6"/>
  <c r="Q47" i="12"/>
  <c r="Q166" i="12"/>
  <c r="Q31" i="12"/>
  <c r="I171" i="10"/>
  <c r="U171" i="10" s="1"/>
  <c r="I227" i="6"/>
  <c r="I229" i="5"/>
  <c r="U229" i="5" s="1"/>
  <c r="U229" i="6" s="1"/>
  <c r="I229" i="6"/>
  <c r="I84" i="6"/>
  <c r="I113" i="6"/>
  <c r="I171" i="6"/>
  <c r="I75" i="10"/>
  <c r="U75" i="10" s="1"/>
  <c r="I131" i="5"/>
  <c r="I131" i="8" s="1"/>
  <c r="I75" i="5"/>
  <c r="U75" i="5" s="1"/>
  <c r="U75" i="6" s="1"/>
  <c r="Q129" i="12"/>
  <c r="Q86" i="12"/>
  <c r="I52" i="5"/>
  <c r="I52" i="8" s="1"/>
  <c r="I52" i="6"/>
  <c r="O74" i="1"/>
  <c r="R68" i="12" s="1"/>
  <c r="Q68" i="12"/>
  <c r="I73" i="10"/>
  <c r="U73" i="10" s="1"/>
  <c r="I73" i="6"/>
  <c r="I73" i="5"/>
  <c r="I169" i="10"/>
  <c r="U169" i="10" s="1"/>
  <c r="O164" i="1"/>
  <c r="I113" i="5"/>
  <c r="U113" i="5" s="1"/>
  <c r="I171" i="5"/>
  <c r="U171" i="5" s="1"/>
  <c r="I178" i="6"/>
  <c r="I134" i="6"/>
  <c r="I299" i="10"/>
  <c r="U299" i="10" s="1"/>
  <c r="O291" i="1"/>
  <c r="P291" i="1" s="1"/>
  <c r="S293" i="12" s="1"/>
  <c r="I91" i="10"/>
  <c r="U91" i="10" s="1"/>
  <c r="I138" i="5"/>
  <c r="U138" i="5" s="1"/>
  <c r="O133" i="1"/>
  <c r="P133" i="1" s="1"/>
  <c r="I134" i="10"/>
  <c r="U134" i="10" s="1"/>
  <c r="Q108" i="12"/>
  <c r="I134" i="5"/>
  <c r="U134" i="5" s="1"/>
  <c r="U134" i="6" s="1"/>
  <c r="I51" i="6"/>
  <c r="O51" i="1"/>
  <c r="I65" i="10"/>
  <c r="U65" i="10" s="1"/>
  <c r="I80" i="10"/>
  <c r="U80" i="10" s="1"/>
  <c r="I36" i="5"/>
  <c r="I36" i="8" s="1"/>
  <c r="I75" i="6"/>
  <c r="I184" i="10"/>
  <c r="U184" i="10" s="1"/>
  <c r="Q271" i="12"/>
  <c r="I119" i="10"/>
  <c r="U119" i="10" s="1"/>
  <c r="O115" i="1"/>
  <c r="I117" i="6"/>
  <c r="O113" i="1"/>
  <c r="P113" i="1" s="1"/>
  <c r="Q35" i="12"/>
  <c r="I229" i="10"/>
  <c r="U229" i="10" s="1"/>
  <c r="I91" i="6"/>
  <c r="Q38" i="12"/>
  <c r="Q176" i="12"/>
  <c r="I232" i="6"/>
  <c r="O228" i="1"/>
  <c r="R227" i="12" s="1"/>
  <c r="I80" i="6"/>
  <c r="I36" i="6"/>
  <c r="Q75" i="12"/>
  <c r="I52" i="10"/>
  <c r="U52" i="10" s="1"/>
  <c r="U333" i="5"/>
  <c r="U333" i="6" s="1"/>
  <c r="I36" i="10"/>
  <c r="U36" i="10" s="1"/>
  <c r="I227" i="5"/>
  <c r="U227" i="5" s="1"/>
  <c r="U227" i="8" s="1"/>
  <c r="Q173" i="12"/>
  <c r="Q79" i="12"/>
  <c r="Q222" i="12"/>
  <c r="Q103" i="12"/>
  <c r="O105" i="1"/>
  <c r="P105" i="1" s="1"/>
  <c r="I84" i="5"/>
  <c r="U84" i="5" s="1"/>
  <c r="U84" i="8" s="1"/>
  <c r="I91" i="5"/>
  <c r="I91" i="8" s="1"/>
  <c r="Q93" i="12"/>
  <c r="Q196" i="12"/>
  <c r="I108" i="5"/>
  <c r="U108" i="5" s="1"/>
  <c r="U318" i="5"/>
  <c r="U318" i="8" s="1"/>
  <c r="I58" i="5"/>
  <c r="I58" i="8" s="1"/>
  <c r="I108" i="10"/>
  <c r="U108" i="10" s="1"/>
  <c r="I108" i="6"/>
  <c r="I240" i="10"/>
  <c r="U240" i="10" s="1"/>
  <c r="I267" i="10"/>
  <c r="U267" i="10" s="1"/>
  <c r="U130" i="8"/>
  <c r="P83" i="1"/>
  <c r="P125" i="1"/>
  <c r="I138" i="10"/>
  <c r="U138" i="10" s="1"/>
  <c r="Q2" i="12"/>
  <c r="I138" i="6"/>
  <c r="Q197" i="12"/>
  <c r="Q124" i="12"/>
  <c r="I69" i="5"/>
  <c r="I69" i="8" s="1"/>
  <c r="R64" i="12"/>
  <c r="I252" i="10"/>
  <c r="U252" i="10" s="1"/>
  <c r="P248" i="1"/>
  <c r="S247" i="12" s="1"/>
  <c r="I150" i="5"/>
  <c r="U150" i="5" s="1"/>
  <c r="U150" i="6" s="1"/>
  <c r="P146" i="1"/>
  <c r="S145" i="12" s="1"/>
  <c r="I220" i="6"/>
  <c r="R215" i="12"/>
  <c r="I115" i="5"/>
  <c r="I115" i="8" s="1"/>
  <c r="I145" i="6"/>
  <c r="P141" i="1"/>
  <c r="S140" i="12" s="1"/>
  <c r="Q267" i="12"/>
  <c r="Q188" i="12"/>
  <c r="P188" i="1"/>
  <c r="Q313" i="12"/>
  <c r="Q332" i="12"/>
  <c r="Q48" i="12"/>
  <c r="Q107" i="12"/>
  <c r="R106" i="12"/>
  <c r="Q228" i="12"/>
  <c r="Q25" i="12"/>
  <c r="Q349" i="12"/>
  <c r="Q83" i="12"/>
  <c r="Q244" i="12"/>
  <c r="I41" i="6"/>
  <c r="I175" i="10"/>
  <c r="U175" i="10" s="1"/>
  <c r="R170" i="12"/>
  <c r="Q208" i="12"/>
  <c r="P208" i="1"/>
  <c r="I248" i="6"/>
  <c r="I340" i="6"/>
  <c r="R335" i="12"/>
  <c r="I119" i="5"/>
  <c r="I119" i="8" s="1"/>
  <c r="I117" i="5"/>
  <c r="U117" i="5" s="1"/>
  <c r="U117" i="8" s="1"/>
  <c r="I66" i="10"/>
  <c r="U66" i="10" s="1"/>
  <c r="I50" i="5"/>
  <c r="I50" i="8" s="1"/>
  <c r="Q3" i="12"/>
  <c r="R3" i="12"/>
  <c r="I32" i="5"/>
  <c r="I32" i="8" s="1"/>
  <c r="I101" i="5"/>
  <c r="I101" i="8" s="1"/>
  <c r="P99" i="1"/>
  <c r="I78" i="6"/>
  <c r="P77" i="1"/>
  <c r="Q23" i="12"/>
  <c r="P28" i="1"/>
  <c r="I122" i="5"/>
  <c r="U122" i="5" s="1"/>
  <c r="U122" i="8" s="1"/>
  <c r="P118" i="1"/>
  <c r="Q227" i="12"/>
  <c r="I121" i="5"/>
  <c r="I121" i="8" s="1"/>
  <c r="P117" i="1"/>
  <c r="Q137" i="12"/>
  <c r="P138" i="1"/>
  <c r="S137" i="12" s="1"/>
  <c r="Q264" i="12"/>
  <c r="R264" i="12"/>
  <c r="Q287" i="12"/>
  <c r="Q55" i="12"/>
  <c r="Q327" i="12"/>
  <c r="Q151" i="12"/>
  <c r="Q292" i="12"/>
  <c r="Q333" i="12"/>
  <c r="Q92" i="12"/>
  <c r="Q234" i="12"/>
  <c r="Q229" i="12"/>
  <c r="Q203" i="12"/>
  <c r="Q52" i="12"/>
  <c r="P57" i="1"/>
  <c r="S311" i="12"/>
  <c r="Q192" i="12"/>
  <c r="P192" i="1"/>
  <c r="I316" i="5"/>
  <c r="I316" i="8" s="1"/>
  <c r="P306" i="1"/>
  <c r="S309" i="12" s="1"/>
  <c r="Q113" i="12"/>
  <c r="P114" i="1"/>
  <c r="I319" i="5"/>
  <c r="I319" i="8" s="1"/>
  <c r="R312" i="12"/>
  <c r="Q183" i="12"/>
  <c r="I109" i="5"/>
  <c r="I109" i="8" s="1"/>
  <c r="Q133" i="12"/>
  <c r="Q315" i="12"/>
  <c r="Q322" i="12"/>
  <c r="Q300" i="12"/>
  <c r="Q118" i="12"/>
  <c r="Q282" i="12"/>
  <c r="Q165" i="12"/>
  <c r="Q205" i="12"/>
  <c r="I259" i="5"/>
  <c r="I259" i="8" s="1"/>
  <c r="Q11" i="12"/>
  <c r="U17" i="6"/>
  <c r="I130" i="8"/>
  <c r="I274" i="6"/>
  <c r="P267" i="1"/>
  <c r="S269" i="12" s="1"/>
  <c r="Q5" i="12"/>
  <c r="P11" i="1"/>
  <c r="S5" i="12" s="1"/>
  <c r="I165" i="10"/>
  <c r="U165" i="10" s="1"/>
  <c r="P160" i="1"/>
  <c r="R326" i="12"/>
  <c r="Q256" i="12"/>
  <c r="R256" i="12"/>
  <c r="I260" i="10"/>
  <c r="U260" i="10" s="1"/>
  <c r="R255" i="12"/>
  <c r="I193" i="6"/>
  <c r="Q142" i="12"/>
  <c r="Q308" i="12"/>
  <c r="Q257" i="12"/>
  <c r="Q153" i="12"/>
  <c r="Q22" i="12"/>
  <c r="Q317" i="12"/>
  <c r="Q144" i="12"/>
  <c r="Q310" i="12"/>
  <c r="Q286" i="12"/>
  <c r="Q100" i="12"/>
  <c r="Q184" i="12"/>
  <c r="I327" i="10"/>
  <c r="U327" i="10" s="1"/>
  <c r="P316" i="1"/>
  <c r="S320" i="12" s="1"/>
  <c r="I163" i="6"/>
  <c r="I346" i="10"/>
  <c r="U346" i="10" s="1"/>
  <c r="Q78" i="12"/>
  <c r="Q268" i="12"/>
  <c r="P266" i="1"/>
  <c r="S268" i="12" s="1"/>
  <c r="Q181" i="12"/>
  <c r="P181" i="1"/>
  <c r="Q290" i="12"/>
  <c r="R290" i="12"/>
  <c r="Q164" i="12"/>
  <c r="R164" i="12"/>
  <c r="Q44" i="12"/>
  <c r="P49" i="1"/>
  <c r="Q134" i="12"/>
  <c r="Q306" i="12"/>
  <c r="Q259" i="12"/>
  <c r="Q263" i="12"/>
  <c r="Q41" i="12"/>
  <c r="Q276" i="12"/>
  <c r="Q72" i="12"/>
  <c r="Q174" i="12"/>
  <c r="Q34" i="12"/>
  <c r="Q14" i="12"/>
  <c r="Q230" i="12"/>
  <c r="Q169" i="12"/>
  <c r="Q189" i="12"/>
  <c r="Q278" i="12"/>
  <c r="Q273" i="12"/>
  <c r="I12" i="10"/>
  <c r="U12" i="10" s="1"/>
  <c r="I62" i="10"/>
  <c r="U62" i="10" s="1"/>
  <c r="Q226" i="12"/>
  <c r="I337" i="5"/>
  <c r="U337" i="5" s="1"/>
  <c r="U337" i="8" s="1"/>
  <c r="Q212" i="12"/>
  <c r="Q185" i="12"/>
  <c r="Q314" i="12"/>
  <c r="Q288" i="12"/>
  <c r="Q180" i="12"/>
  <c r="Q149" i="12"/>
  <c r="Q283" i="12"/>
  <c r="Q202" i="12"/>
  <c r="Q231" i="12"/>
  <c r="Q94" i="12"/>
  <c r="Q69" i="12"/>
  <c r="Q270" i="12"/>
  <c r="Q295" i="12"/>
  <c r="Q168" i="12"/>
  <c r="Q6" i="12"/>
  <c r="I145" i="5"/>
  <c r="I145" i="8" s="1"/>
  <c r="Q303" i="12"/>
  <c r="I342" i="5"/>
  <c r="I342" i="8" s="1"/>
  <c r="I41" i="5"/>
  <c r="I41" i="8" s="1"/>
  <c r="I82" i="10"/>
  <c r="U82" i="10" s="1"/>
  <c r="I33" i="6"/>
  <c r="I214" i="6"/>
  <c r="R209" i="12"/>
  <c r="Q15" i="12"/>
  <c r="Q242" i="12"/>
  <c r="P243" i="1"/>
  <c r="S242" i="12" s="1"/>
  <c r="I226" i="10"/>
  <c r="U226" i="10" s="1"/>
  <c r="Q345" i="12"/>
  <c r="R129" i="12"/>
  <c r="I206" i="6"/>
  <c r="R201" i="12"/>
  <c r="Q146" i="12"/>
  <c r="P147" i="1"/>
  <c r="S146" i="12" s="1"/>
  <c r="Q284" i="12"/>
  <c r="R284" i="12"/>
  <c r="Q285" i="12"/>
  <c r="Q190" i="12"/>
  <c r="Q58" i="12"/>
  <c r="Q115" i="12"/>
  <c r="Q141" i="12"/>
  <c r="Q51" i="12"/>
  <c r="Q211" i="12"/>
  <c r="Q136" i="12"/>
  <c r="Q347" i="12"/>
  <c r="Q37" i="12"/>
  <c r="Q275" i="12"/>
  <c r="I143" i="6"/>
  <c r="P139" i="1"/>
  <c r="S138" i="12" s="1"/>
  <c r="I349" i="6"/>
  <c r="Q39" i="12"/>
  <c r="P44" i="1"/>
  <c r="I350" i="5"/>
  <c r="I350" i="8" s="1"/>
  <c r="P339" i="1"/>
  <c r="S343" i="12" s="1"/>
  <c r="I124" i="5"/>
  <c r="U124" i="5" s="1"/>
  <c r="U124" i="8" s="1"/>
  <c r="R119" i="12"/>
  <c r="Q279" i="12"/>
  <c r="Q187" i="12"/>
  <c r="Q159" i="12"/>
  <c r="Q323" i="12"/>
  <c r="Q304" i="12"/>
  <c r="Q299" i="12"/>
  <c r="Q175" i="12"/>
  <c r="Q32" i="12"/>
  <c r="Q91" i="12"/>
  <c r="Q261" i="12"/>
  <c r="Q182" i="12"/>
  <c r="Q289" i="12"/>
  <c r="I48" i="5"/>
  <c r="I48" i="8" s="1"/>
  <c r="R43" i="12"/>
  <c r="Q245" i="12"/>
  <c r="P246" i="1"/>
  <c r="S245" i="12" s="1"/>
  <c r="Q337" i="12"/>
  <c r="P333" i="1"/>
  <c r="S337" i="12" s="1"/>
  <c r="I67" i="10"/>
  <c r="U67" i="10" s="1"/>
  <c r="Q281" i="12"/>
  <c r="Q40" i="12"/>
  <c r="I193" i="5"/>
  <c r="U193" i="5" s="1"/>
  <c r="Q301" i="12"/>
  <c r="Q88" i="12"/>
  <c r="Q198" i="12"/>
  <c r="Q59" i="12"/>
  <c r="Q213" i="12"/>
  <c r="Q167" i="12"/>
  <c r="Q154" i="12"/>
  <c r="Q17" i="12"/>
  <c r="Q199" i="12"/>
  <c r="Q210" i="12"/>
  <c r="Q150" i="12"/>
  <c r="Q220" i="12"/>
  <c r="Q18" i="12"/>
  <c r="Q56" i="12"/>
  <c r="Q258" i="12"/>
  <c r="Q241" i="12"/>
  <c r="Q85" i="12"/>
  <c r="Q155" i="12"/>
  <c r="Q99" i="12"/>
  <c r="Q318" i="12"/>
  <c r="Q206" i="12"/>
  <c r="Q237" i="12"/>
  <c r="Q67" i="12"/>
  <c r="Q336" i="12"/>
  <c r="Q178" i="12"/>
  <c r="I125" i="6"/>
  <c r="I182" i="6"/>
  <c r="I267" i="6"/>
  <c r="Q274" i="12"/>
  <c r="R274" i="12"/>
  <c r="I14" i="6"/>
  <c r="P15" i="1"/>
  <c r="S9" i="12" s="1"/>
  <c r="I162" i="6"/>
  <c r="P158" i="1"/>
  <c r="S157" i="12" s="1"/>
  <c r="Q101" i="12"/>
  <c r="P109" i="1"/>
  <c r="I107" i="10"/>
  <c r="U107" i="10" s="1"/>
  <c r="I51" i="5"/>
  <c r="I51" i="8" s="1"/>
  <c r="R46" i="12"/>
  <c r="I272" i="10"/>
  <c r="U272" i="10" s="1"/>
  <c r="I299" i="5"/>
  <c r="I299" i="8" s="1"/>
  <c r="I285" i="10"/>
  <c r="U285" i="10" s="1"/>
  <c r="R280" i="12"/>
  <c r="Q246" i="12"/>
  <c r="R246" i="12"/>
  <c r="Q265" i="12"/>
  <c r="S265" i="12"/>
  <c r="U35" i="5"/>
  <c r="U35" i="8" s="1"/>
  <c r="I17" i="8"/>
  <c r="I182" i="5"/>
  <c r="I182" i="8" s="1"/>
  <c r="I169" i="6"/>
  <c r="I49" i="5"/>
  <c r="I49" i="8" s="1"/>
  <c r="I226" i="6"/>
  <c r="I79" i="8"/>
  <c r="I269" i="5"/>
  <c r="I269" i="8" s="1"/>
  <c r="Q119" i="12"/>
  <c r="I143" i="10"/>
  <c r="U143" i="10" s="1"/>
  <c r="I49" i="6"/>
  <c r="I247" i="5"/>
  <c r="I247" i="8" s="1"/>
  <c r="U332" i="5"/>
  <c r="U332" i="8" s="1"/>
  <c r="R325" i="12"/>
  <c r="I57" i="5"/>
  <c r="I57" i="8" s="1"/>
  <c r="I254" i="6"/>
  <c r="I101" i="6"/>
  <c r="I118" i="5"/>
  <c r="I118" i="8" s="1"/>
  <c r="I151" i="10"/>
  <c r="U151" i="10" s="1"/>
  <c r="I351" i="10"/>
  <c r="U351" i="10" s="1"/>
  <c r="I240" i="5"/>
  <c r="I240" i="8" s="1"/>
  <c r="I28" i="5"/>
  <c r="I28" i="8" s="1"/>
  <c r="I193" i="10"/>
  <c r="U193" i="10" s="1"/>
  <c r="I273" i="10"/>
  <c r="U273" i="10" s="1"/>
  <c r="I10" i="10"/>
  <c r="U10" i="10" s="1"/>
  <c r="I10" i="6"/>
  <c r="I115" i="6"/>
  <c r="U144" i="5"/>
  <c r="U144" i="6" s="1"/>
  <c r="I124" i="6"/>
  <c r="R30" i="12"/>
  <c r="I251" i="10"/>
  <c r="U251" i="10" s="1"/>
  <c r="I169" i="5"/>
  <c r="I169" i="8" s="1"/>
  <c r="I273" i="5"/>
  <c r="I273" i="8" s="1"/>
  <c r="I269" i="10"/>
  <c r="U269" i="10" s="1"/>
  <c r="I186" i="10"/>
  <c r="U186" i="10" s="1"/>
  <c r="I325" i="6"/>
  <c r="U79" i="8"/>
  <c r="I254" i="5"/>
  <c r="U254" i="5" s="1"/>
  <c r="U254" i="6" s="1"/>
  <c r="Q255" i="12"/>
  <c r="I279" i="5"/>
  <c r="I279" i="8" s="1"/>
  <c r="I269" i="6"/>
  <c r="I296" i="5"/>
  <c r="U296" i="5" s="1"/>
  <c r="I57" i="6"/>
  <c r="I279" i="6"/>
  <c r="I316" i="10"/>
  <c r="U316" i="10" s="1"/>
  <c r="I260" i="5"/>
  <c r="I260" i="8" s="1"/>
  <c r="I124" i="10"/>
  <c r="U124" i="10" s="1"/>
  <c r="I49" i="10"/>
  <c r="U49" i="10" s="1"/>
  <c r="I57" i="10"/>
  <c r="U57" i="10" s="1"/>
  <c r="I232" i="10"/>
  <c r="U232" i="10" s="1"/>
  <c r="I142" i="5"/>
  <c r="I142" i="8" s="1"/>
  <c r="I251" i="5"/>
  <c r="I251" i="8" s="1"/>
  <c r="I273" i="6"/>
  <c r="I142" i="6"/>
  <c r="I261" i="10"/>
  <c r="U261" i="10" s="1"/>
  <c r="I279" i="10"/>
  <c r="U279" i="10" s="1"/>
  <c r="I33" i="5"/>
  <c r="U33" i="5" s="1"/>
  <c r="U33" i="8" s="1"/>
  <c r="Q343" i="12"/>
  <c r="I232" i="5"/>
  <c r="U232" i="5" s="1"/>
  <c r="I247" i="10"/>
  <c r="U247" i="10" s="1"/>
  <c r="I335" i="6"/>
  <c r="I260" i="6"/>
  <c r="I348" i="6"/>
  <c r="I208" i="6"/>
  <c r="I289" i="6"/>
  <c r="I337" i="10"/>
  <c r="U337" i="10" s="1"/>
  <c r="I226" i="5"/>
  <c r="U226" i="5" s="1"/>
  <c r="U226" i="8" s="1"/>
  <c r="I285" i="6"/>
  <c r="I197" i="6"/>
  <c r="I121" i="10"/>
  <c r="U121" i="10" s="1"/>
  <c r="I8" i="10"/>
  <c r="U8" i="10" s="1"/>
  <c r="I142" i="10"/>
  <c r="U142" i="10" s="1"/>
  <c r="I247" i="6"/>
  <c r="I252" i="6"/>
  <c r="I350" i="10"/>
  <c r="U350" i="10" s="1"/>
  <c r="I151" i="6"/>
  <c r="Q116" i="12"/>
  <c r="I28" i="10"/>
  <c r="U28" i="10" s="1"/>
  <c r="I289" i="5"/>
  <c r="I289" i="8" s="1"/>
  <c r="I69" i="10"/>
  <c r="U69" i="10" s="1"/>
  <c r="I150" i="10"/>
  <c r="U150" i="10" s="1"/>
  <c r="I197" i="10"/>
  <c r="U197" i="10" s="1"/>
  <c r="I67" i="6"/>
  <c r="I251" i="6"/>
  <c r="I151" i="5"/>
  <c r="I151" i="8" s="1"/>
  <c r="I10" i="5"/>
  <c r="U10" i="5" s="1"/>
  <c r="I295" i="6"/>
  <c r="I44" i="6"/>
  <c r="I186" i="5"/>
  <c r="I186" i="8" s="1"/>
  <c r="I28" i="6"/>
  <c r="I289" i="10"/>
  <c r="U289" i="10" s="1"/>
  <c r="I274" i="5"/>
  <c r="I274" i="8" s="1"/>
  <c r="I58" i="6"/>
  <c r="I119" i="6"/>
  <c r="I197" i="5"/>
  <c r="I197" i="8" s="1"/>
  <c r="I121" i="6"/>
  <c r="I206" i="5"/>
  <c r="U206" i="5" s="1"/>
  <c r="U206" i="6" s="1"/>
  <c r="I319" i="10"/>
  <c r="U319" i="10" s="1"/>
  <c r="I44" i="10"/>
  <c r="U44" i="10" s="1"/>
  <c r="I8" i="5"/>
  <c r="U8" i="5" s="1"/>
  <c r="I106" i="5"/>
  <c r="I106" i="8" s="1"/>
  <c r="I186" i="6"/>
  <c r="I14" i="10"/>
  <c r="U14" i="10" s="1"/>
  <c r="P140" i="1"/>
  <c r="S139" i="12" s="1"/>
  <c r="I272" i="6"/>
  <c r="I272" i="5"/>
  <c r="I111" i="5"/>
  <c r="I111" i="8" s="1"/>
  <c r="I67" i="5"/>
  <c r="I67" i="8" s="1"/>
  <c r="I106" i="10"/>
  <c r="U106" i="10" s="1"/>
  <c r="I20" i="5"/>
  <c r="U20" i="5" s="1"/>
  <c r="I50" i="6"/>
  <c r="I342" i="6"/>
  <c r="I344" i="5"/>
  <c r="U344" i="5" s="1"/>
  <c r="U344" i="6" s="1"/>
  <c r="I122" i="6"/>
  <c r="I50" i="10"/>
  <c r="U50" i="10" s="1"/>
  <c r="I129" i="10"/>
  <c r="U129" i="10" s="1"/>
  <c r="I8" i="6"/>
  <c r="I213" i="5"/>
  <c r="U213" i="5" s="1"/>
  <c r="I78" i="10"/>
  <c r="U78" i="10" s="1"/>
  <c r="I162" i="5"/>
  <c r="I162" i="8" s="1"/>
  <c r="I344" i="10"/>
  <c r="U344" i="10" s="1"/>
  <c r="I231" i="10"/>
  <c r="U231" i="10" s="1"/>
  <c r="I118" i="6"/>
  <c r="I188" i="6"/>
  <c r="I175" i="5"/>
  <c r="U175" i="5" s="1"/>
  <c r="U175" i="6" s="1"/>
  <c r="I270" i="6"/>
  <c r="I48" i="6"/>
  <c r="I286" i="5"/>
  <c r="I286" i="8" s="1"/>
  <c r="I129" i="5"/>
  <c r="I129" i="8" s="1"/>
  <c r="I118" i="10"/>
  <c r="U118" i="10" s="1"/>
  <c r="I286" i="6"/>
  <c r="I352" i="10"/>
  <c r="U352" i="10" s="1"/>
  <c r="I109" i="6"/>
  <c r="I270" i="5"/>
  <c r="I270" i="8" s="1"/>
  <c r="I270" i="10"/>
  <c r="U270" i="10" s="1"/>
  <c r="I145" i="10"/>
  <c r="U145" i="10" s="1"/>
  <c r="Q140" i="12"/>
  <c r="I250" i="6"/>
  <c r="I286" i="10"/>
  <c r="U286" i="10" s="1"/>
  <c r="I213" i="6"/>
  <c r="I111" i="10"/>
  <c r="U111" i="10" s="1"/>
  <c r="I224" i="6"/>
  <c r="U265" i="5"/>
  <c r="U265" i="6" s="1"/>
  <c r="I250" i="10"/>
  <c r="U250" i="10" s="1"/>
  <c r="I106" i="6"/>
  <c r="I44" i="5"/>
  <c r="U44" i="5" s="1"/>
  <c r="I213" i="10"/>
  <c r="U213" i="10" s="1"/>
  <c r="I165" i="6"/>
  <c r="P219" i="1"/>
  <c r="R219" i="12"/>
  <c r="P131" i="1"/>
  <c r="R131" i="12"/>
  <c r="P107" i="1"/>
  <c r="Q346" i="12"/>
  <c r="I167" i="10"/>
  <c r="U167" i="10" s="1"/>
  <c r="Q162" i="12"/>
  <c r="I168" i="10"/>
  <c r="U168" i="10" s="1"/>
  <c r="Q163" i="12"/>
  <c r="Q194" i="12"/>
  <c r="U153" i="5"/>
  <c r="U153" i="8" s="1"/>
  <c r="P55" i="1"/>
  <c r="R50" i="12"/>
  <c r="P295" i="1"/>
  <c r="S298" i="12" s="1"/>
  <c r="R298" i="12"/>
  <c r="I83" i="10"/>
  <c r="U83" i="10" s="1"/>
  <c r="P292" i="1"/>
  <c r="S294" i="12" s="1"/>
  <c r="R294" i="12"/>
  <c r="P252" i="1"/>
  <c r="S252" i="12" s="1"/>
  <c r="R252" i="12"/>
  <c r="I259" i="6"/>
  <c r="I248" i="10"/>
  <c r="U248" i="10" s="1"/>
  <c r="I127" i="6"/>
  <c r="Q122" i="12"/>
  <c r="I168" i="6"/>
  <c r="Q82" i="12"/>
  <c r="I214" i="5"/>
  <c r="I214" i="8" s="1"/>
  <c r="I132" i="5"/>
  <c r="U132" i="5" s="1"/>
  <c r="Q127" i="12"/>
  <c r="I355" i="5"/>
  <c r="U355" i="5" s="1"/>
  <c r="Q348" i="12"/>
  <c r="I323" i="10"/>
  <c r="U323" i="10" s="1"/>
  <c r="Q316" i="12"/>
  <c r="I223" i="10"/>
  <c r="U223" i="10" s="1"/>
  <c r="Q218" i="12"/>
  <c r="I326" i="6"/>
  <c r="Q321" i="12"/>
  <c r="I328" i="10"/>
  <c r="U328" i="10" s="1"/>
  <c r="I328" i="5"/>
  <c r="Q28" i="12"/>
  <c r="I344" i="6"/>
  <c r="Q339" i="12"/>
  <c r="Q27" i="12"/>
  <c r="I59" i="6"/>
  <c r="Q54" i="12"/>
  <c r="I220" i="10"/>
  <c r="U220" i="10" s="1"/>
  <c r="Q215" i="12"/>
  <c r="I83" i="6"/>
  <c r="P29" i="1"/>
  <c r="R24" i="12"/>
  <c r="I20" i="6"/>
  <c r="I261" i="5"/>
  <c r="I261" i="8" s="1"/>
  <c r="I198" i="10"/>
  <c r="U198" i="10" s="1"/>
  <c r="Q193" i="12"/>
  <c r="I103" i="5"/>
  <c r="U103" i="5" s="1"/>
  <c r="Q98" i="12"/>
  <c r="I126" i="6"/>
  <c r="Q121" i="12"/>
  <c r="I241" i="10"/>
  <c r="U241" i="10" s="1"/>
  <c r="Q236" i="12"/>
  <c r="I148" i="5"/>
  <c r="G10" i="7" s="1"/>
  <c r="Q143" i="12"/>
  <c r="P177" i="1"/>
  <c r="R177" i="12"/>
  <c r="I209" i="10"/>
  <c r="U209" i="10" s="1"/>
  <c r="Q204" i="12"/>
  <c r="P58" i="1"/>
  <c r="R53" i="12"/>
  <c r="I163" i="5"/>
  <c r="I163" i="8" s="1"/>
  <c r="I307" i="6"/>
  <c r="Q302" i="12"/>
  <c r="I92" i="10"/>
  <c r="U92" i="10" s="1"/>
  <c r="Q87" i="12"/>
  <c r="I70" i="5"/>
  <c r="I70" i="8" s="1"/>
  <c r="Q65" i="12"/>
  <c r="I208" i="5"/>
  <c r="I208" i="8" s="1"/>
  <c r="P41" i="1"/>
  <c r="R36" i="12"/>
  <c r="Q328" i="12"/>
  <c r="Q16" i="12"/>
  <c r="I86" i="6"/>
  <c r="Q81" i="12"/>
  <c r="Q19" i="12"/>
  <c r="I175" i="6"/>
  <c r="Q170" i="12"/>
  <c r="Q71" i="12"/>
  <c r="I76" i="6"/>
  <c r="I76" i="10"/>
  <c r="U76" i="10" s="1"/>
  <c r="I76" i="5"/>
  <c r="I48" i="10"/>
  <c r="U48" i="10" s="1"/>
  <c r="Q43" i="12"/>
  <c r="I274" i="10"/>
  <c r="U274" i="10" s="1"/>
  <c r="Q269" i="12"/>
  <c r="P78" i="1"/>
  <c r="R74" i="12"/>
  <c r="P40" i="1"/>
  <c r="R35" i="12"/>
  <c r="I317" i="6"/>
  <c r="Q312" i="12"/>
  <c r="P52" i="1"/>
  <c r="R47" i="12"/>
  <c r="I285" i="5"/>
  <c r="Q280" i="12"/>
  <c r="I109" i="10"/>
  <c r="U109" i="10" s="1"/>
  <c r="Q104" i="12"/>
  <c r="P239" i="1"/>
  <c r="S238" i="12" s="1"/>
  <c r="R238" i="12"/>
  <c r="I20" i="10"/>
  <c r="U20" i="10" s="1"/>
  <c r="P59" i="1"/>
  <c r="R54" i="12"/>
  <c r="I62" i="5"/>
  <c r="Q57" i="12"/>
  <c r="I342" i="10"/>
  <c r="U342" i="10" s="1"/>
  <c r="Q335" i="12"/>
  <c r="I351" i="5"/>
  <c r="Q344" i="12"/>
  <c r="P25" i="1"/>
  <c r="R20" i="12"/>
  <c r="I261" i="6"/>
  <c r="P14" i="1"/>
  <c r="S8" i="12" s="1"/>
  <c r="R8" i="12"/>
  <c r="I334" i="6"/>
  <c r="Q329" i="12"/>
  <c r="I81" i="5"/>
  <c r="I81" i="8" s="1"/>
  <c r="Q76" i="12"/>
  <c r="I230" i="6"/>
  <c r="Q225" i="12"/>
  <c r="I51" i="10"/>
  <c r="U51" i="10" s="1"/>
  <c r="Q46" i="12"/>
  <c r="I66" i="6"/>
  <c r="Q61" i="12"/>
  <c r="Q62" i="12"/>
  <c r="I111" i="6"/>
  <c r="Q106" i="12"/>
  <c r="I129" i="6"/>
  <c r="P336" i="1"/>
  <c r="S340" i="12" s="1"/>
  <c r="R340" i="12"/>
  <c r="P171" i="1"/>
  <c r="R171" i="12"/>
  <c r="U15" i="6"/>
  <c r="I188" i="5"/>
  <c r="I188" i="8" s="1"/>
  <c r="U326" i="5"/>
  <c r="U326" i="6" s="1"/>
  <c r="I250" i="5"/>
  <c r="I250" i="8" s="1"/>
  <c r="I231" i="6"/>
  <c r="I33" i="10"/>
  <c r="U33" i="10" s="1"/>
  <c r="P195" i="1"/>
  <c r="R195" i="12"/>
  <c r="I110" i="10"/>
  <c r="U110" i="10" s="1"/>
  <c r="Q105" i="12"/>
  <c r="P236" i="1"/>
  <c r="S235" i="12" s="1"/>
  <c r="R235" i="12"/>
  <c r="I224" i="5"/>
  <c r="U224" i="5" s="1"/>
  <c r="U224" i="6" s="1"/>
  <c r="I348" i="5"/>
  <c r="I348" i="8" s="1"/>
  <c r="Q341" i="12"/>
  <c r="I346" i="5"/>
  <c r="I346" i="8" s="1"/>
  <c r="I59" i="5"/>
  <c r="U59" i="5" s="1"/>
  <c r="I338" i="5"/>
  <c r="U338" i="5" s="1"/>
  <c r="Q331" i="12"/>
  <c r="I66" i="5"/>
  <c r="I66" i="8" s="1"/>
  <c r="I54" i="6"/>
  <c r="Q49" i="12"/>
  <c r="I102" i="6"/>
  <c r="Q97" i="12"/>
  <c r="I47" i="5"/>
  <c r="I47" i="8" s="1"/>
  <c r="Q42" i="12"/>
  <c r="I244" i="10"/>
  <c r="U244" i="10" s="1"/>
  <c r="Q239" i="12"/>
  <c r="I32" i="6"/>
  <c r="I258" i="6"/>
  <c r="Q253" i="12"/>
  <c r="I95" i="6"/>
  <c r="Q90" i="12"/>
  <c r="I327" i="5"/>
  <c r="Q320" i="12"/>
  <c r="I254" i="10"/>
  <c r="U254" i="10" s="1"/>
  <c r="Q249" i="12"/>
  <c r="I240" i="6"/>
  <c r="Q235" i="12"/>
  <c r="P269" i="1"/>
  <c r="R271" i="12"/>
  <c r="I41" i="10"/>
  <c r="U41" i="10" s="1"/>
  <c r="Q36" i="12"/>
  <c r="Q45" i="12"/>
  <c r="Q132" i="12"/>
  <c r="I137" i="5"/>
  <c r="I137" i="10"/>
  <c r="U137" i="10" s="1"/>
  <c r="I137" i="6"/>
  <c r="I101" i="10"/>
  <c r="U101" i="10" s="1"/>
  <c r="Q96" i="12"/>
  <c r="I58" i="10"/>
  <c r="U58" i="10" s="1"/>
  <c r="Q53" i="12"/>
  <c r="I206" i="10"/>
  <c r="U206" i="10" s="1"/>
  <c r="Q201" i="12"/>
  <c r="P79" i="1"/>
  <c r="R75" i="12"/>
  <c r="P97" i="1"/>
  <c r="R93" i="12"/>
  <c r="Q152" i="12"/>
  <c r="I312" i="6"/>
  <c r="Q307" i="12"/>
  <c r="I34" i="5"/>
  <c r="U34" i="5" s="1"/>
  <c r="Q29" i="12"/>
  <c r="I303" i="10"/>
  <c r="U303" i="10" s="1"/>
  <c r="Q297" i="12"/>
  <c r="I12" i="6"/>
  <c r="Q7" i="12"/>
  <c r="P259" i="1"/>
  <c r="S260" i="12" s="1"/>
  <c r="R260" i="12"/>
  <c r="P250" i="1"/>
  <c r="S249" i="12" s="1"/>
  <c r="R249" i="12"/>
  <c r="I168" i="5"/>
  <c r="U168" i="5" s="1"/>
  <c r="U168" i="8" s="1"/>
  <c r="P128" i="1"/>
  <c r="S128" i="12" s="1"/>
  <c r="R128" i="12"/>
  <c r="Q254" i="12"/>
  <c r="I165" i="5"/>
  <c r="Q160" i="12"/>
  <c r="I136" i="5"/>
  <c r="Q131" i="12"/>
  <c r="P68" i="1"/>
  <c r="R63" i="12"/>
  <c r="P176" i="1"/>
  <c r="R176" i="12"/>
  <c r="P289" i="1"/>
  <c r="S291" i="12" s="1"/>
  <c r="R291" i="12"/>
  <c r="I347" i="6"/>
  <c r="Q342" i="12"/>
  <c r="I212" i="10"/>
  <c r="U212" i="10" s="1"/>
  <c r="Q207" i="12"/>
  <c r="I256" i="5"/>
  <c r="U256" i="5" s="1"/>
  <c r="Q251" i="12"/>
  <c r="P261" i="1"/>
  <c r="S262" i="12" s="1"/>
  <c r="R262" i="12"/>
  <c r="I345" i="10"/>
  <c r="U345" i="10" s="1"/>
  <c r="Q338" i="12"/>
  <c r="I107" i="6"/>
  <c r="Q102" i="12"/>
  <c r="P104" i="1"/>
  <c r="I350" i="6"/>
  <c r="P166" i="1"/>
  <c r="R166" i="12"/>
  <c r="P10" i="1"/>
  <c r="S4" i="12" s="1"/>
  <c r="R4" i="12"/>
  <c r="I231" i="5"/>
  <c r="U231" i="5" s="1"/>
  <c r="I259" i="10"/>
  <c r="U259" i="10" s="1"/>
  <c r="P222" i="1"/>
  <c r="R222" i="12"/>
  <c r="I136" i="10"/>
  <c r="U136" i="10" s="1"/>
  <c r="I136" i="6"/>
  <c r="I140" i="10"/>
  <c r="U140" i="10" s="1"/>
  <c r="Q135" i="12"/>
  <c r="I31" i="10"/>
  <c r="U31" i="10" s="1"/>
  <c r="Q26" i="12"/>
  <c r="Q200" i="12"/>
  <c r="P172" i="1"/>
  <c r="R172" i="12"/>
  <c r="I135" i="10"/>
  <c r="U135" i="10" s="1"/>
  <c r="Q130" i="12"/>
  <c r="I219" i="5"/>
  <c r="U219" i="5" s="1"/>
  <c r="Q214" i="12"/>
  <c r="I94" i="6"/>
  <c r="Q89" i="12"/>
  <c r="I71" i="10"/>
  <c r="U71" i="10" s="1"/>
  <c r="Q66" i="12"/>
  <c r="P149" i="1"/>
  <c r="S148" i="12" s="1"/>
  <c r="R148" i="12"/>
  <c r="I221" i="6"/>
  <c r="Q216" i="12"/>
  <c r="I15" i="8"/>
  <c r="P126" i="1"/>
  <c r="R126" i="12"/>
  <c r="Q233" i="12"/>
  <c r="I238" i="6"/>
  <c r="I238" i="10"/>
  <c r="U238" i="10" s="1"/>
  <c r="I238" i="5"/>
  <c r="Q114" i="12"/>
  <c r="I117" i="10"/>
  <c r="U117" i="10" s="1"/>
  <c r="Q112" i="12"/>
  <c r="I298" i="6"/>
  <c r="Q293" i="12"/>
  <c r="I267" i="5"/>
  <c r="Q262" i="12"/>
  <c r="I182" i="10"/>
  <c r="U182" i="10" s="1"/>
  <c r="Q177" i="12"/>
  <c r="P179" i="1"/>
  <c r="R179" i="12"/>
  <c r="Q221" i="12"/>
  <c r="P157" i="1"/>
  <c r="S156" i="12" s="1"/>
  <c r="R156" i="12"/>
  <c r="I237" i="10"/>
  <c r="U237" i="10" s="1"/>
  <c r="Q232" i="12"/>
  <c r="I196" i="10"/>
  <c r="U196" i="10" s="1"/>
  <c r="Q191" i="12"/>
  <c r="I331" i="10"/>
  <c r="U331" i="10" s="1"/>
  <c r="Q324" i="12"/>
  <c r="P173" i="1"/>
  <c r="R173" i="12"/>
  <c r="I163" i="10"/>
  <c r="U163" i="10" s="1"/>
  <c r="Q158" i="12"/>
  <c r="P19" i="1"/>
  <c r="S13" i="12" s="1"/>
  <c r="R13" i="12"/>
  <c r="I115" i="10"/>
  <c r="U115" i="10" s="1"/>
  <c r="Q110" i="12"/>
  <c r="P148" i="1"/>
  <c r="S147" i="12" s="1"/>
  <c r="R147" i="12"/>
  <c r="P65" i="1"/>
  <c r="R60" i="12"/>
  <c r="P276" i="1"/>
  <c r="S277" i="12" s="1"/>
  <c r="R277" i="12"/>
  <c r="P110" i="1"/>
  <c r="R108" i="12"/>
  <c r="I228" i="5"/>
  <c r="U228" i="5" s="1"/>
  <c r="Q223" i="12"/>
  <c r="I222" i="10"/>
  <c r="U222" i="10" s="1"/>
  <c r="Q217" i="12"/>
  <c r="I38" i="6"/>
  <c r="Q33" i="12"/>
  <c r="I248" i="5"/>
  <c r="Q243" i="12"/>
  <c r="I214" i="10"/>
  <c r="U214" i="10" s="1"/>
  <c r="Q209" i="12"/>
  <c r="I224" i="10"/>
  <c r="U224" i="10" s="1"/>
  <c r="Q219" i="12"/>
  <c r="P196" i="1"/>
  <c r="R196" i="12"/>
  <c r="P26" i="1"/>
  <c r="R21" i="12"/>
  <c r="P241" i="1"/>
  <c r="S240" i="12" s="1"/>
  <c r="R240" i="12"/>
  <c r="P43" i="1"/>
  <c r="R38" i="12"/>
  <c r="I83" i="5"/>
  <c r="I83" i="8" s="1"/>
  <c r="I188" i="10"/>
  <c r="U188" i="10" s="1"/>
  <c r="I352" i="5"/>
  <c r="U352" i="5" s="1"/>
  <c r="P36" i="1"/>
  <c r="S30" i="12" s="1"/>
  <c r="R31" i="12"/>
  <c r="I62" i="6"/>
  <c r="I100" i="5"/>
  <c r="U100" i="5" s="1"/>
  <c r="Q95" i="12"/>
  <c r="I302" i="10"/>
  <c r="U302" i="10" s="1"/>
  <c r="Q296" i="12"/>
  <c r="I191" i="10"/>
  <c r="U191" i="10" s="1"/>
  <c r="Q186" i="12"/>
  <c r="I277" i="10"/>
  <c r="U277" i="10" s="1"/>
  <c r="Q272" i="12"/>
  <c r="Q80" i="12"/>
  <c r="I59" i="10"/>
  <c r="U59" i="10" s="1"/>
  <c r="Q120" i="12"/>
  <c r="Q161" i="12"/>
  <c r="I107" i="5"/>
  <c r="I107" i="8" s="1"/>
  <c r="P264" i="1"/>
  <c r="S266" i="12" s="1"/>
  <c r="R266" i="12"/>
  <c r="P315" i="1"/>
  <c r="S319" i="12" s="1"/>
  <c r="R319" i="12"/>
  <c r="I220" i="5"/>
  <c r="I220" i="8" s="1"/>
  <c r="P249" i="1"/>
  <c r="S248" i="12" s="1"/>
  <c r="R248" i="12"/>
  <c r="I208" i="10"/>
  <c r="U208" i="10" s="1"/>
  <c r="I128" i="10"/>
  <c r="U128" i="10" s="1"/>
  <c r="Q123" i="12"/>
  <c r="I310" i="6"/>
  <c r="Q305" i="12"/>
  <c r="I114" i="6"/>
  <c r="Q109" i="12"/>
  <c r="I32" i="10"/>
  <c r="U32" i="10" s="1"/>
  <c r="I116" i="10"/>
  <c r="U116" i="10" s="1"/>
  <c r="Q111" i="12"/>
  <c r="I82" i="5"/>
  <c r="I82" i="8" s="1"/>
  <c r="Q77" i="12"/>
  <c r="I14" i="5"/>
  <c r="Q9" i="12"/>
  <c r="I162" i="10"/>
  <c r="U162" i="10" s="1"/>
  <c r="Q157" i="12"/>
  <c r="I255" i="10"/>
  <c r="U255" i="10" s="1"/>
  <c r="Q250" i="12"/>
  <c r="I255" i="6"/>
  <c r="I255" i="5"/>
  <c r="Q334" i="12"/>
  <c r="I339" i="6"/>
  <c r="I341" i="10"/>
  <c r="U341" i="10" s="1"/>
  <c r="I341" i="5"/>
  <c r="I143" i="5"/>
  <c r="Q138" i="12"/>
  <c r="Q330" i="12"/>
  <c r="P18" i="1"/>
  <c r="S12" i="12" s="1"/>
  <c r="R12" i="12"/>
  <c r="I314" i="6"/>
  <c r="Q309" i="12"/>
  <c r="I69" i="6"/>
  <c r="Q64" i="12"/>
  <c r="I252" i="5"/>
  <c r="Q247" i="12"/>
  <c r="I150" i="6"/>
  <c r="Q145" i="12"/>
  <c r="Q84" i="12"/>
  <c r="I89" i="5"/>
  <c r="I89" i="6"/>
  <c r="I89" i="10"/>
  <c r="U89" i="10" s="1"/>
  <c r="P16" i="1"/>
  <c r="S10" i="12" s="1"/>
  <c r="R10" i="12"/>
  <c r="I78" i="5"/>
  <c r="Q73" i="12"/>
  <c r="I122" i="10"/>
  <c r="U122" i="10" s="1"/>
  <c r="Q117" i="12"/>
  <c r="P75" i="1"/>
  <c r="R70" i="12"/>
  <c r="I54" i="10"/>
  <c r="U54" i="10" s="1"/>
  <c r="I81" i="10"/>
  <c r="U81" i="10" s="1"/>
  <c r="I102" i="5"/>
  <c r="I102" i="8" s="1"/>
  <c r="I302" i="6"/>
  <c r="I228" i="6"/>
  <c r="I38" i="5"/>
  <c r="I38" i="8" s="1"/>
  <c r="I81" i="6"/>
  <c r="I230" i="5"/>
  <c r="I230" i="8" s="1"/>
  <c r="I345" i="5"/>
  <c r="I345" i="8" s="1"/>
  <c r="I343" i="6"/>
  <c r="U133" i="5"/>
  <c r="U133" i="8" s="1"/>
  <c r="I222" i="5"/>
  <c r="I222" i="8" s="1"/>
  <c r="I223" i="6"/>
  <c r="I21" i="10"/>
  <c r="U21" i="10" s="1"/>
  <c r="I223" i="5"/>
  <c r="I223" i="8" s="1"/>
  <c r="I21" i="6"/>
  <c r="I95" i="5"/>
  <c r="I95" i="8" s="1"/>
  <c r="I95" i="10"/>
  <c r="U95" i="10" s="1"/>
  <c r="I244" i="6"/>
  <c r="I47" i="10"/>
  <c r="U47" i="10" s="1"/>
  <c r="I82" i="6"/>
  <c r="I54" i="5"/>
  <c r="U54" i="5" s="1"/>
  <c r="I47" i="6"/>
  <c r="I222" i="6"/>
  <c r="I38" i="10"/>
  <c r="U38" i="10" s="1"/>
  <c r="I258" i="5"/>
  <c r="U258" i="5" s="1"/>
  <c r="U18" i="5"/>
  <c r="U18" i="8" s="1"/>
  <c r="I21" i="5"/>
  <c r="I21" i="8" s="1"/>
  <c r="I303" i="5"/>
  <c r="I303" i="8" s="1"/>
  <c r="I333" i="6"/>
  <c r="I331" i="5"/>
  <c r="I331" i="8" s="1"/>
  <c r="I86" i="5"/>
  <c r="U86" i="5" s="1"/>
  <c r="U86" i="8" s="1"/>
  <c r="I86" i="10"/>
  <c r="U86" i="10" s="1"/>
  <c r="I335" i="5"/>
  <c r="I335" i="8" s="1"/>
  <c r="I12" i="5"/>
  <c r="I12" i="8" s="1"/>
  <c r="I335" i="10"/>
  <c r="U335" i="10" s="1"/>
  <c r="I196" i="6"/>
  <c r="I102" i="10"/>
  <c r="U102" i="10" s="1"/>
  <c r="I221" i="10"/>
  <c r="U221" i="10" s="1"/>
  <c r="I230" i="10"/>
  <c r="U230" i="10" s="1"/>
  <c r="I116" i="5"/>
  <c r="I116" i="8" s="1"/>
  <c r="I221" i="5"/>
  <c r="U221" i="5" s="1"/>
  <c r="I116" i="6"/>
  <c r="I353" i="10"/>
  <c r="U353" i="10" s="1"/>
  <c r="I71" i="5"/>
  <c r="U71" i="5" s="1"/>
  <c r="I24" i="6"/>
  <c r="I148" i="10"/>
  <c r="U148" i="10" s="1"/>
  <c r="I87" i="6"/>
  <c r="I353" i="5"/>
  <c r="I353" i="8" s="1"/>
  <c r="I24" i="5"/>
  <c r="U24" i="5" s="1"/>
  <c r="I24" i="10"/>
  <c r="U24" i="10" s="1"/>
  <c r="I199" i="10"/>
  <c r="U199" i="10" s="1"/>
  <c r="I157" i="6"/>
  <c r="I70" i="10"/>
  <c r="U70" i="10" s="1"/>
  <c r="I219" i="6"/>
  <c r="I321" i="6"/>
  <c r="I189" i="5"/>
  <c r="I189" i="6"/>
  <c r="I189" i="10"/>
  <c r="U189" i="10" s="1"/>
  <c r="I323" i="5"/>
  <c r="I323" i="8" s="1"/>
  <c r="I219" i="10"/>
  <c r="U219" i="10" s="1"/>
  <c r="I258" i="10"/>
  <c r="U258" i="10" s="1"/>
  <c r="I244" i="5"/>
  <c r="U244" i="5" s="1"/>
  <c r="I311" i="10"/>
  <c r="U311" i="10" s="1"/>
  <c r="I355" i="10"/>
  <c r="U355" i="10" s="1"/>
  <c r="I128" i="6"/>
  <c r="I167" i="5"/>
  <c r="U167" i="5" s="1"/>
  <c r="I311" i="5"/>
  <c r="U311" i="5" s="1"/>
  <c r="I70" i="6"/>
  <c r="I34" i="10"/>
  <c r="U34" i="10" s="1"/>
  <c r="I353" i="6"/>
  <c r="I196" i="5"/>
  <c r="U196" i="5" s="1"/>
  <c r="I336" i="6"/>
  <c r="I148" i="6"/>
  <c r="G11" i="7" s="1"/>
  <c r="G13" i="7" s="1"/>
  <c r="I114" i="5"/>
  <c r="I338" i="10"/>
  <c r="U338" i="10" s="1"/>
  <c r="I128" i="5"/>
  <c r="I128" i="8" s="1"/>
  <c r="U177" i="5"/>
  <c r="U177" i="6" s="1"/>
  <c r="I228" i="10"/>
  <c r="U228" i="10" s="1"/>
  <c r="I34" i="6"/>
  <c r="I114" i="10"/>
  <c r="U114" i="10" s="1"/>
  <c r="I92" i="5"/>
  <c r="I92" i="8" s="1"/>
  <c r="I103" i="6"/>
  <c r="I271" i="8"/>
  <c r="I71" i="6"/>
  <c r="I205" i="10"/>
  <c r="U205" i="10" s="1"/>
  <c r="I140" i="6"/>
  <c r="I94" i="5"/>
  <c r="U94" i="5" s="1"/>
  <c r="I191" i="6"/>
  <c r="I329" i="6"/>
  <c r="U253" i="5"/>
  <c r="I253" i="8"/>
  <c r="I349" i="10"/>
  <c r="U349" i="10" s="1"/>
  <c r="I166" i="10"/>
  <c r="U166" i="10" s="1"/>
  <c r="I314" i="5"/>
  <c r="U314" i="5" s="1"/>
  <c r="I349" i="5"/>
  <c r="I349" i="8" s="1"/>
  <c r="I125" i="5"/>
  <c r="I125" i="8" s="1"/>
  <c r="I94" i="10"/>
  <c r="U94" i="10" s="1"/>
  <c r="I140" i="5"/>
  <c r="I140" i="8" s="1"/>
  <c r="I167" i="6"/>
  <c r="I31" i="6"/>
  <c r="I132" i="6"/>
  <c r="I256" i="10"/>
  <c r="U256" i="10" s="1"/>
  <c r="I87" i="5"/>
  <c r="I87" i="8" s="1"/>
  <c r="I336" i="10"/>
  <c r="U336" i="10" s="1"/>
  <c r="I314" i="10"/>
  <c r="U314" i="10" s="1"/>
  <c r="I85" i="6"/>
  <c r="I132" i="10"/>
  <c r="U132" i="10" s="1"/>
  <c r="I256" i="6"/>
  <c r="I87" i="10"/>
  <c r="U87" i="10" s="1"/>
  <c r="I125" i="10"/>
  <c r="U125" i="10" s="1"/>
  <c r="I302" i="5"/>
  <c r="I302" i="8" s="1"/>
  <c r="I92" i="6"/>
  <c r="I85" i="10"/>
  <c r="U85" i="10" s="1"/>
  <c r="I85" i="5"/>
  <c r="U85" i="5" s="1"/>
  <c r="I205" i="6"/>
  <c r="I241" i="5"/>
  <c r="I241" i="8" s="1"/>
  <c r="I212" i="5"/>
  <c r="U212" i="5" s="1"/>
  <c r="I308" i="5"/>
  <c r="I308" i="8" s="1"/>
  <c r="I277" i="5"/>
  <c r="U277" i="5" s="1"/>
  <c r="I127" i="10"/>
  <c r="U127" i="10" s="1"/>
  <c r="I205" i="5"/>
  <c r="I205" i="8" s="1"/>
  <c r="I241" i="6"/>
  <c r="I308" i="10"/>
  <c r="U308" i="10" s="1"/>
  <c r="I212" i="6"/>
  <c r="I277" i="6"/>
  <c r="I127" i="5"/>
  <c r="I127" i="8" s="1"/>
  <c r="I191" i="5"/>
  <c r="I191" i="8" s="1"/>
  <c r="I348" i="10"/>
  <c r="U348" i="10" s="1"/>
  <c r="F13" i="7"/>
  <c r="F12" i="7"/>
  <c r="I166" i="5"/>
  <c r="U166" i="5" s="1"/>
  <c r="I351" i="6"/>
  <c r="I166" i="6"/>
  <c r="I103" i="10"/>
  <c r="U103" i="10" s="1"/>
  <c r="I199" i="6"/>
  <c r="I237" i="5"/>
  <c r="I237" i="8" s="1"/>
  <c r="I135" i="6"/>
  <c r="I237" i="6"/>
  <c r="I209" i="5"/>
  <c r="U209" i="5" s="1"/>
  <c r="I157" i="10"/>
  <c r="U157" i="10" s="1"/>
  <c r="F10" i="7"/>
  <c r="L42" i="7" s="1"/>
  <c r="C44" i="7" s="1"/>
  <c r="I135" i="5"/>
  <c r="I135" i="8" s="1"/>
  <c r="I157" i="5"/>
  <c r="I157" i="8" s="1"/>
  <c r="I308" i="6"/>
  <c r="I309" i="5"/>
  <c r="I309" i="10"/>
  <c r="U309" i="10" s="1"/>
  <c r="I301" i="6"/>
  <c r="I209" i="6"/>
  <c r="I336" i="5"/>
  <c r="U336" i="5" s="1"/>
  <c r="I198" i="6"/>
  <c r="I126" i="10"/>
  <c r="U126" i="10" s="1"/>
  <c r="I126" i="5"/>
  <c r="U126" i="5" s="1"/>
  <c r="I110" i="5"/>
  <c r="I110" i="8" s="1"/>
  <c r="I346" i="6"/>
  <c r="I31" i="5"/>
  <c r="I31" i="8" s="1"/>
  <c r="I110" i="6"/>
  <c r="I100" i="6"/>
  <c r="U40" i="5"/>
  <c r="I40" i="8"/>
  <c r="I199" i="5"/>
  <c r="I199" i="8" s="1"/>
  <c r="I100" i="10"/>
  <c r="U100" i="10" s="1"/>
  <c r="I183" i="10"/>
  <c r="U183" i="10" s="1"/>
  <c r="I183" i="5"/>
  <c r="I183" i="6"/>
  <c r="I249" i="5"/>
  <c r="I249" i="10"/>
  <c r="U249" i="10" s="1"/>
  <c r="I249" i="6"/>
  <c r="I198" i="5"/>
  <c r="I198" i="8" s="1"/>
  <c r="I207" i="5"/>
  <c r="I207" i="6"/>
  <c r="I207" i="10"/>
  <c r="U207" i="10" s="1"/>
  <c r="I210" i="6"/>
  <c r="I210" i="10"/>
  <c r="U210" i="10" s="1"/>
  <c r="I210" i="5"/>
  <c r="I280" i="5"/>
  <c r="I280" i="6"/>
  <c r="I280" i="10"/>
  <c r="U280" i="10" s="1"/>
  <c r="I288" i="6"/>
  <c r="I288" i="10"/>
  <c r="U288" i="10" s="1"/>
  <c r="I288" i="5"/>
  <c r="I215" i="6"/>
  <c r="I215" i="5"/>
  <c r="I215" i="10"/>
  <c r="U215" i="10" s="1"/>
  <c r="I23" i="5"/>
  <c r="I23" i="6"/>
  <c r="I23" i="10"/>
  <c r="U23" i="10" s="1"/>
  <c r="I334" i="5"/>
  <c r="I334" i="10"/>
  <c r="U334" i="10" s="1"/>
  <c r="I332" i="6"/>
  <c r="I217" i="10"/>
  <c r="U217" i="10" s="1"/>
  <c r="I217" i="5"/>
  <c r="I217" i="6"/>
  <c r="I96" i="10"/>
  <c r="U96" i="10" s="1"/>
  <c r="I96" i="6"/>
  <c r="I96" i="5"/>
  <c r="I190" i="10"/>
  <c r="U190" i="10" s="1"/>
  <c r="I190" i="6"/>
  <c r="I190" i="5"/>
  <c r="I266" i="10"/>
  <c r="U266" i="10" s="1"/>
  <c r="I266" i="6"/>
  <c r="I266" i="5"/>
  <c r="I321" i="10"/>
  <c r="U321" i="10" s="1"/>
  <c r="I319" i="6"/>
  <c r="I321" i="5"/>
  <c r="I234" i="10"/>
  <c r="U234" i="10" s="1"/>
  <c r="I234" i="5"/>
  <c r="I234" i="6"/>
  <c r="I257" i="8"/>
  <c r="U257" i="5"/>
  <c r="I39" i="10"/>
  <c r="U39" i="10" s="1"/>
  <c r="I39" i="5"/>
  <c r="I39" i="6"/>
  <c r="H371" i="6"/>
  <c r="I141" i="5"/>
  <c r="I141" i="10"/>
  <c r="U141" i="10" s="1"/>
  <c r="I141" i="6"/>
  <c r="I283" i="10"/>
  <c r="U283" i="10" s="1"/>
  <c r="I283" i="6"/>
  <c r="I283" i="5"/>
  <c r="I325" i="5"/>
  <c r="I325" i="10"/>
  <c r="U325" i="10" s="1"/>
  <c r="I323" i="6"/>
  <c r="I170" i="6"/>
  <c r="I170" i="10"/>
  <c r="U170" i="10" s="1"/>
  <c r="I170" i="5"/>
  <c r="I278" i="6"/>
  <c r="I278" i="10"/>
  <c r="U278" i="10" s="1"/>
  <c r="I278" i="5"/>
  <c r="I97" i="5"/>
  <c r="I97" i="10"/>
  <c r="U97" i="10" s="1"/>
  <c r="I97" i="6"/>
  <c r="I27" i="10"/>
  <c r="U27" i="10" s="1"/>
  <c r="I27" i="5"/>
  <c r="I27" i="6"/>
  <c r="I322" i="6"/>
  <c r="I324" i="5"/>
  <c r="I324" i="10"/>
  <c r="U324" i="10" s="1"/>
  <c r="I149" i="5"/>
  <c r="I149" i="10"/>
  <c r="U149" i="10" s="1"/>
  <c r="I149" i="6"/>
  <c r="I315" i="6"/>
  <c r="I317" i="10"/>
  <c r="U317" i="10" s="1"/>
  <c r="I317" i="5"/>
  <c r="I30" i="5"/>
  <c r="I30" i="6"/>
  <c r="I30" i="10"/>
  <c r="U30" i="10" s="1"/>
  <c r="I9" i="8"/>
  <c r="U9" i="5"/>
  <c r="I343" i="10"/>
  <c r="U343" i="10" s="1"/>
  <c r="I341" i="6"/>
  <c r="I343" i="5"/>
  <c r="I216" i="5"/>
  <c r="I216" i="6"/>
  <c r="I216" i="10"/>
  <c r="U216" i="10" s="1"/>
  <c r="I174" i="6"/>
  <c r="I174" i="5"/>
  <c r="I174" i="10"/>
  <c r="U174" i="10" s="1"/>
  <c r="I306" i="5"/>
  <c r="I306" i="10"/>
  <c r="U306" i="10" s="1"/>
  <c r="I305" i="6"/>
  <c r="I123" i="10"/>
  <c r="U123" i="10" s="1"/>
  <c r="I123" i="5"/>
  <c r="I123" i="6"/>
  <c r="I194" i="6"/>
  <c r="I194" i="5"/>
  <c r="I194" i="10"/>
  <c r="U194" i="10" s="1"/>
  <c r="I246" i="6"/>
  <c r="I246" i="5"/>
  <c r="I246" i="10"/>
  <c r="U246" i="10" s="1"/>
  <c r="I90" i="6"/>
  <c r="I90" i="10"/>
  <c r="U90" i="10" s="1"/>
  <c r="I90" i="5"/>
  <c r="I352" i="6"/>
  <c r="I354" i="5"/>
  <c r="I354" i="10"/>
  <c r="U354" i="10" s="1"/>
  <c r="I160" i="5"/>
  <c r="I160" i="10"/>
  <c r="U160" i="10" s="1"/>
  <c r="I160" i="6"/>
  <c r="I77" i="6"/>
  <c r="I77" i="5"/>
  <c r="I77" i="10"/>
  <c r="U77" i="10" s="1"/>
  <c r="I275" i="6"/>
  <c r="I275" i="5"/>
  <c r="I275" i="10"/>
  <c r="U275" i="10" s="1"/>
  <c r="I105" i="5"/>
  <c r="I105" i="10"/>
  <c r="U105" i="10" s="1"/>
  <c r="I105" i="6"/>
  <c r="I354" i="6"/>
  <c r="I356" i="5"/>
  <c r="I356" i="10"/>
  <c r="U356" i="10" s="1"/>
  <c r="I225" i="10"/>
  <c r="U225" i="10" s="1"/>
  <c r="I225" i="5"/>
  <c r="I225" i="6"/>
  <c r="I263" i="5"/>
  <c r="I263" i="6"/>
  <c r="I263" i="10"/>
  <c r="U263" i="10" s="1"/>
  <c r="I239" i="10"/>
  <c r="U239" i="10" s="1"/>
  <c r="I239" i="5"/>
  <c r="I239" i="6"/>
  <c r="U200" i="5"/>
  <c r="I200" i="8"/>
  <c r="I297" i="6"/>
  <c r="I298" i="10"/>
  <c r="U298" i="10" s="1"/>
  <c r="I298" i="5"/>
  <c r="I340" i="5"/>
  <c r="I340" i="10"/>
  <c r="U340" i="10" s="1"/>
  <c r="I338" i="6"/>
  <c r="I7" i="10"/>
  <c r="U7" i="10" s="1"/>
  <c r="I7" i="6"/>
  <c r="I7" i="5"/>
  <c r="I179" i="10"/>
  <c r="U179" i="10" s="1"/>
  <c r="I179" i="5"/>
  <c r="I179" i="6"/>
  <c r="I306" i="6"/>
  <c r="I307" i="10"/>
  <c r="U307" i="10" s="1"/>
  <c r="I307" i="5"/>
  <c r="I37" i="6"/>
  <c r="I37" i="5"/>
  <c r="I37" i="10"/>
  <c r="U37" i="10" s="1"/>
  <c r="I64" i="10"/>
  <c r="U64" i="10" s="1"/>
  <c r="I64" i="6"/>
  <c r="I64" i="5"/>
  <c r="I218" i="10"/>
  <c r="U218" i="10" s="1"/>
  <c r="I218" i="5"/>
  <c r="I218" i="6"/>
  <c r="I146" i="5"/>
  <c r="I146" i="10"/>
  <c r="U146" i="10" s="1"/>
  <c r="I146" i="6"/>
  <c r="I295" i="10"/>
  <c r="U295" i="10" s="1"/>
  <c r="I295" i="5"/>
  <c r="I294" i="6"/>
  <c r="I297" i="8"/>
  <c r="U297" i="5"/>
  <c r="I172" i="6"/>
  <c r="I172" i="10"/>
  <c r="U172" i="10" s="1"/>
  <c r="I172" i="5"/>
  <c r="I301" i="10"/>
  <c r="U301" i="10" s="1"/>
  <c r="I301" i="5"/>
  <c r="I300" i="6"/>
  <c r="I154" i="6"/>
  <c r="I154" i="5"/>
  <c r="I154" i="10"/>
  <c r="U154" i="10" s="1"/>
  <c r="I19" i="10"/>
  <c r="U19" i="10" s="1"/>
  <c r="I19" i="5"/>
  <c r="I19" i="6"/>
  <c r="I155" i="6"/>
  <c r="I155" i="5"/>
  <c r="I155" i="10"/>
  <c r="U155" i="10" s="1"/>
  <c r="I187" i="5"/>
  <c r="I187" i="6"/>
  <c r="I187" i="10"/>
  <c r="U187" i="10" s="1"/>
  <c r="I294" i="5"/>
  <c r="I294" i="10"/>
  <c r="U294" i="10" s="1"/>
  <c r="I293" i="6"/>
  <c r="H374" i="10"/>
  <c r="I156" i="5"/>
  <c r="I156" i="10"/>
  <c r="U156" i="10" s="1"/>
  <c r="I156" i="6"/>
  <c r="I158" i="5"/>
  <c r="I158" i="6"/>
  <c r="I158" i="10"/>
  <c r="U158" i="10" s="1"/>
  <c r="I53" i="10"/>
  <c r="U53" i="10" s="1"/>
  <c r="I53" i="6"/>
  <c r="I53" i="5"/>
  <c r="I61" i="6"/>
  <c r="I61" i="5"/>
  <c r="I61" i="10"/>
  <c r="U61" i="10" s="1"/>
  <c r="I104" i="6"/>
  <c r="I104" i="10"/>
  <c r="U104" i="10" s="1"/>
  <c r="I104" i="5"/>
  <c r="I287" i="6"/>
  <c r="I287" i="5"/>
  <c r="I287" i="10"/>
  <c r="U287" i="10" s="1"/>
  <c r="I42" i="10"/>
  <c r="U42" i="10" s="1"/>
  <c r="I42" i="5"/>
  <c r="I42" i="6"/>
  <c r="I211" i="5"/>
  <c r="I211" i="6"/>
  <c r="I211" i="10"/>
  <c r="U211" i="10" s="1"/>
  <c r="I242" i="10"/>
  <c r="U242" i="10" s="1"/>
  <c r="I242" i="6"/>
  <c r="I242" i="5"/>
  <c r="I72" i="6"/>
  <c r="I72" i="5"/>
  <c r="I72" i="10"/>
  <c r="U72" i="10" s="1"/>
  <c r="I74" i="5"/>
  <c r="I74" i="10"/>
  <c r="U74" i="10" s="1"/>
  <c r="I74" i="6"/>
  <c r="I112" i="5"/>
  <c r="I112" i="10"/>
  <c r="U112" i="10" s="1"/>
  <c r="I112" i="6"/>
  <c r="I233" i="10"/>
  <c r="U233" i="10" s="1"/>
  <c r="I233" i="5"/>
  <c r="I233" i="6"/>
  <c r="I291" i="10"/>
  <c r="U291" i="10" s="1"/>
  <c r="I291" i="5"/>
  <c r="I291" i="6"/>
  <c r="I13" i="8"/>
  <c r="U13" i="5"/>
  <c r="N346" i="1"/>
  <c r="H371" i="10"/>
  <c r="I93" i="6"/>
  <c r="I93" i="10"/>
  <c r="U93" i="10" s="1"/>
  <c r="I93" i="5"/>
  <c r="I99" i="6"/>
  <c r="I99" i="5"/>
  <c r="I99" i="10"/>
  <c r="U99" i="10" s="1"/>
  <c r="I203" i="5"/>
  <c r="I203" i="10"/>
  <c r="U203" i="10" s="1"/>
  <c r="I203" i="6"/>
  <c r="I281" i="10"/>
  <c r="U281" i="10" s="1"/>
  <c r="I281" i="5"/>
  <c r="I281" i="6"/>
  <c r="I185" i="6"/>
  <c r="I185" i="10"/>
  <c r="U185" i="10" s="1"/>
  <c r="I185" i="5"/>
  <c r="I173" i="5"/>
  <c r="I173" i="10"/>
  <c r="U173" i="10" s="1"/>
  <c r="I173" i="6"/>
  <c r="I88" i="5"/>
  <c r="I88" i="6"/>
  <c r="I88" i="10"/>
  <c r="U88" i="10" s="1"/>
  <c r="U243" i="5"/>
  <c r="I243" i="8"/>
  <c r="I202" i="10"/>
  <c r="U202" i="10" s="1"/>
  <c r="I202" i="5"/>
  <c r="I202" i="6"/>
  <c r="I11" i="10"/>
  <c r="U11" i="10" s="1"/>
  <c r="I11" i="5"/>
  <c r="I11" i="6"/>
  <c r="I330" i="10"/>
  <c r="U330" i="10" s="1"/>
  <c r="I330" i="5"/>
  <c r="I328" i="6"/>
  <c r="I304" i="6"/>
  <c r="I305" i="5"/>
  <c r="I305" i="10"/>
  <c r="U305" i="10" s="1"/>
  <c r="H373" i="5"/>
  <c r="I284" i="10"/>
  <c r="U284" i="10" s="1"/>
  <c r="I284" i="6"/>
  <c r="I284" i="5"/>
  <c r="H371" i="5"/>
  <c r="H370" i="5"/>
  <c r="U271" i="8"/>
  <c r="U271" i="6"/>
  <c r="N345" i="1"/>
  <c r="I16" i="10"/>
  <c r="U16" i="10" s="1"/>
  <c r="I16" i="6"/>
  <c r="I16" i="5"/>
  <c r="H372" i="10"/>
  <c r="I204" i="5"/>
  <c r="I204" i="10"/>
  <c r="U204" i="10" s="1"/>
  <c r="I204" i="6"/>
  <c r="I63" i="6"/>
  <c r="I63" i="5"/>
  <c r="I63" i="10"/>
  <c r="U63" i="10" s="1"/>
  <c r="U25" i="5"/>
  <c r="I25" i="8"/>
  <c r="H374" i="6"/>
  <c r="I300" i="8"/>
  <c r="U300" i="5"/>
  <c r="I120" i="6"/>
  <c r="I120" i="5"/>
  <c r="I120" i="10"/>
  <c r="U120" i="10" s="1"/>
  <c r="I262" i="5"/>
  <c r="I262" i="6"/>
  <c r="I262" i="10"/>
  <c r="U262" i="10" s="1"/>
  <c r="I60" i="10"/>
  <c r="U60" i="10" s="1"/>
  <c r="I60" i="6"/>
  <c r="I60" i="5"/>
  <c r="I46" i="10"/>
  <c r="U46" i="10" s="1"/>
  <c r="I46" i="5"/>
  <c r="I46" i="6"/>
  <c r="T369" i="6"/>
  <c r="T372" i="6"/>
  <c r="T370" i="6"/>
  <c r="T374" i="6"/>
  <c r="T371" i="6"/>
  <c r="I268" i="5"/>
  <c r="I268" i="6"/>
  <c r="I268" i="10"/>
  <c r="U268" i="10" s="1"/>
  <c r="I195" i="6"/>
  <c r="I195" i="5"/>
  <c r="I195" i="10"/>
  <c r="U195" i="10" s="1"/>
  <c r="H369" i="10"/>
  <c r="I176" i="8"/>
  <c r="U176" i="5"/>
  <c r="I309" i="6"/>
  <c r="I310" i="5"/>
  <c r="I310" i="10"/>
  <c r="U310" i="10" s="1"/>
  <c r="I315" i="10"/>
  <c r="U315" i="10" s="1"/>
  <c r="I315" i="5"/>
  <c r="I313" i="6"/>
  <c r="T373" i="6"/>
  <c r="H370" i="6"/>
  <c r="I180" i="5"/>
  <c r="I180" i="6"/>
  <c r="I180" i="10"/>
  <c r="U180" i="10" s="1"/>
  <c r="U152" i="5"/>
  <c r="I152" i="8"/>
  <c r="I45" i="10"/>
  <c r="U45" i="10" s="1"/>
  <c r="I45" i="5"/>
  <c r="I45" i="6"/>
  <c r="I159" i="6"/>
  <c r="I159" i="10"/>
  <c r="U159" i="10" s="1"/>
  <c r="I159" i="5"/>
  <c r="U227" i="6"/>
  <c r="I22" i="5"/>
  <c r="I22" i="6"/>
  <c r="I22" i="10"/>
  <c r="U22" i="10" s="1"/>
  <c r="H372" i="5"/>
  <c r="I292" i="10"/>
  <c r="U292" i="10" s="1"/>
  <c r="I292" i="6"/>
  <c r="I292" i="5"/>
  <c r="U161" i="5"/>
  <c r="I161" i="8"/>
  <c r="H369" i="5"/>
  <c r="I313" i="5"/>
  <c r="I311" i="6"/>
  <c r="I313" i="10"/>
  <c r="U313" i="10" s="1"/>
  <c r="I192" i="6"/>
  <c r="I192" i="10"/>
  <c r="U192" i="10" s="1"/>
  <c r="I192" i="5"/>
  <c r="I322" i="5"/>
  <c r="I320" i="6"/>
  <c r="I322" i="10"/>
  <c r="U322" i="10" s="1"/>
  <c r="I56" i="5"/>
  <c r="I56" i="10"/>
  <c r="U56" i="10" s="1"/>
  <c r="I56" i="6"/>
  <c r="N350" i="1"/>
  <c r="I264" i="5"/>
  <c r="I264" i="6"/>
  <c r="I264" i="10"/>
  <c r="U264" i="10" s="1"/>
  <c r="H373" i="10"/>
  <c r="I339" i="5"/>
  <c r="I339" i="10"/>
  <c r="U339" i="10" s="1"/>
  <c r="I337" i="6"/>
  <c r="H372" i="6"/>
  <c r="I245" i="8"/>
  <c r="U245" i="5"/>
  <c r="I329" i="5"/>
  <c r="I327" i="6"/>
  <c r="I329" i="10"/>
  <c r="U329" i="10" s="1"/>
  <c r="I139" i="5"/>
  <c r="I139" i="10"/>
  <c r="U139" i="10" s="1"/>
  <c r="I139" i="6"/>
  <c r="N349" i="1"/>
  <c r="I318" i="6"/>
  <c r="I320" i="10"/>
  <c r="U320" i="10" s="1"/>
  <c r="I320" i="5"/>
  <c r="H369" i="6"/>
  <c r="I55" i="8"/>
  <c r="U65" i="5"/>
  <c r="I65" i="8"/>
  <c r="I282" i="8"/>
  <c r="U282" i="5"/>
  <c r="H374" i="5"/>
  <c r="I201" i="8"/>
  <c r="U201" i="5"/>
  <c r="N347" i="1"/>
  <c r="H370" i="10"/>
  <c r="H373" i="6"/>
  <c r="H369" i="8"/>
  <c r="H373" i="8"/>
  <c r="H370" i="8"/>
  <c r="H371" i="8"/>
  <c r="H372" i="8"/>
  <c r="T369" i="8"/>
  <c r="T371" i="8"/>
  <c r="T373" i="8"/>
  <c r="T372" i="8"/>
  <c r="T370" i="8"/>
  <c r="I235" i="10"/>
  <c r="U235" i="10" s="1"/>
  <c r="I235" i="6"/>
  <c r="I235" i="5"/>
  <c r="U304" i="5"/>
  <c r="I304" i="8"/>
  <c r="U347" i="5"/>
  <c r="I347" i="8"/>
  <c r="N348" i="1"/>
  <c r="I147" i="5"/>
  <c r="I147" i="10"/>
  <c r="U147" i="10" s="1"/>
  <c r="I147" i="6"/>
  <c r="I164" i="5"/>
  <c r="I164" i="10"/>
  <c r="U164" i="10" s="1"/>
  <c r="I164" i="6"/>
  <c r="I290" i="5"/>
  <c r="I290" i="10"/>
  <c r="U290" i="10" s="1"/>
  <c r="I290" i="6"/>
  <c r="I236" i="5"/>
  <c r="I236" i="10"/>
  <c r="U236" i="10" s="1"/>
  <c r="I236" i="6"/>
  <c r="U68" i="5" l="1"/>
  <c r="I75" i="8"/>
  <c r="U80" i="5"/>
  <c r="U80" i="8" s="1"/>
  <c r="U29" i="5"/>
  <c r="U29" i="8" s="1"/>
  <c r="I113" i="8"/>
  <c r="U36" i="5"/>
  <c r="U36" i="6" s="1"/>
  <c r="U75" i="8"/>
  <c r="U26" i="5"/>
  <c r="U26" i="8" s="1"/>
  <c r="I276" i="8"/>
  <c r="U91" i="5"/>
  <c r="U91" i="8" s="1"/>
  <c r="U178" i="5"/>
  <c r="U178" i="8" s="1"/>
  <c r="U84" i="6"/>
  <c r="I181" i="8"/>
  <c r="U98" i="5"/>
  <c r="U98" i="6" s="1"/>
  <c r="I229" i="8"/>
  <c r="S38" i="12"/>
  <c r="U229" i="8"/>
  <c r="U134" i="8"/>
  <c r="U276" i="6"/>
  <c r="I171" i="8"/>
  <c r="S53" i="12"/>
  <c r="I108" i="8"/>
  <c r="U184" i="5"/>
  <c r="U184" i="6" s="1"/>
  <c r="I43" i="8"/>
  <c r="S195" i="12"/>
  <c r="S171" i="12"/>
  <c r="S35" i="12"/>
  <c r="S125" i="12"/>
  <c r="I227" i="8"/>
  <c r="S176" i="12"/>
  <c r="S20" i="12"/>
  <c r="U333" i="8"/>
  <c r="S172" i="12"/>
  <c r="S23" i="12"/>
  <c r="I84" i="8"/>
  <c r="I73" i="8"/>
  <c r="U73" i="5"/>
  <c r="S74" i="12"/>
  <c r="S52" i="12"/>
  <c r="S116" i="12"/>
  <c r="S73" i="12"/>
  <c r="I134" i="8"/>
  <c r="S112" i="12"/>
  <c r="I138" i="8"/>
  <c r="U131" i="5"/>
  <c r="U131" i="6" s="1"/>
  <c r="U52" i="5"/>
  <c r="U52" i="8" s="1"/>
  <c r="U318" i="6"/>
  <c r="U58" i="5"/>
  <c r="U58" i="6" s="1"/>
  <c r="I193" i="8"/>
  <c r="U35" i="6"/>
  <c r="R103" i="12"/>
  <c r="R140" i="12"/>
  <c r="P9" i="1"/>
  <c r="S3" i="12" s="1"/>
  <c r="I337" i="8"/>
  <c r="R112" i="12"/>
  <c r="R137" i="12"/>
  <c r="P272" i="1"/>
  <c r="U101" i="5"/>
  <c r="U101" i="8" s="1"/>
  <c r="R337" i="12"/>
  <c r="U350" i="5"/>
  <c r="U350" i="8" s="1"/>
  <c r="P215" i="1"/>
  <c r="P228" i="1"/>
  <c r="S227" i="12" s="1"/>
  <c r="P288" i="1"/>
  <c r="S290" i="12" s="1"/>
  <c r="U316" i="5"/>
  <c r="U316" i="6" s="1"/>
  <c r="P279" i="1"/>
  <c r="S280" i="12" s="1"/>
  <c r="R188" i="12"/>
  <c r="P69" i="1"/>
  <c r="U150" i="8"/>
  <c r="U69" i="5"/>
  <c r="U69" i="8" s="1"/>
  <c r="U115" i="5"/>
  <c r="U115" i="8" s="1"/>
  <c r="P247" i="1"/>
  <c r="S246" i="12" s="1"/>
  <c r="R138" i="12"/>
  <c r="I232" i="8"/>
  <c r="U342" i="5"/>
  <c r="U342" i="6" s="1"/>
  <c r="U41" i="5"/>
  <c r="U41" i="8" s="1"/>
  <c r="I150" i="8"/>
  <c r="R44" i="12"/>
  <c r="P256" i="1"/>
  <c r="S256" i="12" s="1"/>
  <c r="U50" i="5"/>
  <c r="U50" i="6" s="1"/>
  <c r="U122" i="6"/>
  <c r="I117" i="8"/>
  <c r="P308" i="1"/>
  <c r="S312" i="12" s="1"/>
  <c r="R181" i="12"/>
  <c r="R145" i="12"/>
  <c r="U182" i="5"/>
  <c r="U182" i="8" s="1"/>
  <c r="U319" i="5"/>
  <c r="U319" i="6" s="1"/>
  <c r="R160" i="12"/>
  <c r="P283" i="1"/>
  <c r="S284" i="12" s="1"/>
  <c r="U32" i="5"/>
  <c r="U32" i="6" s="1"/>
  <c r="P201" i="1"/>
  <c r="R245" i="12"/>
  <c r="U117" i="6"/>
  <c r="I122" i="8"/>
  <c r="R293" i="12"/>
  <c r="U145" i="5"/>
  <c r="U145" i="8" s="1"/>
  <c r="U48" i="5"/>
  <c r="U48" i="6" s="1"/>
  <c r="U144" i="8"/>
  <c r="R133" i="12"/>
  <c r="P164" i="1"/>
  <c r="P120" i="1"/>
  <c r="U121" i="5"/>
  <c r="U121" i="6" s="1"/>
  <c r="I20" i="8"/>
  <c r="U259" i="5"/>
  <c r="U259" i="8" s="1"/>
  <c r="U119" i="5"/>
  <c r="U119" i="6" s="1"/>
  <c r="U51" i="5"/>
  <c r="U51" i="8" s="1"/>
  <c r="U299" i="5"/>
  <c r="U299" i="6" s="1"/>
  <c r="R113" i="12"/>
  <c r="U57" i="5"/>
  <c r="U57" i="8" s="1"/>
  <c r="I338" i="8"/>
  <c r="I296" i="8"/>
  <c r="U337" i="6"/>
  <c r="U269" i="5"/>
  <c r="U269" i="6" s="1"/>
  <c r="U240" i="5"/>
  <c r="U240" i="8" s="1"/>
  <c r="R116" i="12"/>
  <c r="R96" i="12"/>
  <c r="U109" i="5"/>
  <c r="U109" i="6" s="1"/>
  <c r="I124" i="8"/>
  <c r="U124" i="6"/>
  <c r="U151" i="5"/>
  <c r="U151" i="8" s="1"/>
  <c r="I206" i="8"/>
  <c r="U254" i="8"/>
  <c r="U142" i="5"/>
  <c r="U142" i="8" s="1"/>
  <c r="U206" i="8"/>
  <c r="U332" i="6"/>
  <c r="U111" i="5"/>
  <c r="U111" i="8" s="1"/>
  <c r="R309" i="12"/>
  <c r="R117" i="12"/>
  <c r="U49" i="5"/>
  <c r="U49" i="8" s="1"/>
  <c r="U28" i="5"/>
  <c r="U28" i="8" s="1"/>
  <c r="I254" i="8"/>
  <c r="U344" i="8"/>
  <c r="U247" i="5"/>
  <c r="U247" i="8" s="1"/>
  <c r="U118" i="5"/>
  <c r="U118" i="8" s="1"/>
  <c r="I344" i="8"/>
  <c r="R73" i="12"/>
  <c r="U33" i="6"/>
  <c r="P263" i="1"/>
  <c r="S264" i="12" s="1"/>
  <c r="R242" i="12"/>
  <c r="R247" i="12"/>
  <c r="U251" i="5"/>
  <c r="U251" i="8" s="1"/>
  <c r="R52" i="12"/>
  <c r="R320" i="12"/>
  <c r="U148" i="5"/>
  <c r="U148" i="8" s="1"/>
  <c r="I33" i="8"/>
  <c r="R9" i="12"/>
  <c r="R269" i="12"/>
  <c r="U260" i="5"/>
  <c r="U260" i="6" s="1"/>
  <c r="I228" i="8"/>
  <c r="I148" i="8"/>
  <c r="U273" i="5"/>
  <c r="U273" i="8" s="1"/>
  <c r="U226" i="6"/>
  <c r="U47" i="5"/>
  <c r="U47" i="6" s="1"/>
  <c r="U289" i="5"/>
  <c r="U289" i="6" s="1"/>
  <c r="I226" i="8"/>
  <c r="U208" i="5"/>
  <c r="U208" i="6" s="1"/>
  <c r="P331" i="1"/>
  <c r="S335" i="12" s="1"/>
  <c r="U279" i="5"/>
  <c r="U279" i="6" s="1"/>
  <c r="R157" i="12"/>
  <c r="U169" i="5"/>
  <c r="U169" i="6" s="1"/>
  <c r="U186" i="5"/>
  <c r="U186" i="6" s="1"/>
  <c r="P48" i="1"/>
  <c r="S43" i="12" s="1"/>
  <c r="R208" i="12"/>
  <c r="R192" i="12"/>
  <c r="U106" i="5"/>
  <c r="U106" i="6" s="1"/>
  <c r="R343" i="12"/>
  <c r="P170" i="1"/>
  <c r="S170" i="12" s="1"/>
  <c r="R146" i="12"/>
  <c r="U175" i="8"/>
  <c r="I213" i="8"/>
  <c r="U66" i="5"/>
  <c r="U66" i="8" s="1"/>
  <c r="R5" i="12"/>
  <c r="P255" i="1"/>
  <c r="S255" i="12" s="1"/>
  <c r="R265" i="12"/>
  <c r="P51" i="1"/>
  <c r="S46" i="12" s="1"/>
  <c r="U188" i="5"/>
  <c r="U188" i="8" s="1"/>
  <c r="I132" i="8"/>
  <c r="P265" i="1"/>
  <c r="S267" i="12" s="1"/>
  <c r="R267" i="12"/>
  <c r="U197" i="5"/>
  <c r="U197" i="8" s="1"/>
  <c r="R268" i="12"/>
  <c r="I355" i="8"/>
  <c r="I352" i="8"/>
  <c r="U270" i="5"/>
  <c r="U270" i="6" s="1"/>
  <c r="U67" i="5"/>
  <c r="U67" i="6" s="1"/>
  <c r="I10" i="8"/>
  <c r="I8" i="8"/>
  <c r="U348" i="5"/>
  <c r="U348" i="8" s="1"/>
  <c r="U38" i="5"/>
  <c r="U38" i="6" s="1"/>
  <c r="U162" i="5"/>
  <c r="U162" i="8" s="1"/>
  <c r="U274" i="5"/>
  <c r="U274" i="6" s="1"/>
  <c r="R104" i="12"/>
  <c r="U129" i="5"/>
  <c r="U129" i="6" s="1"/>
  <c r="U133" i="6"/>
  <c r="U168" i="6"/>
  <c r="I44" i="8"/>
  <c r="R23" i="12"/>
  <c r="U272" i="5"/>
  <c r="I272" i="8"/>
  <c r="U265" i="8"/>
  <c r="U326" i="8"/>
  <c r="U286" i="5"/>
  <c r="U286" i="6" s="1"/>
  <c r="I168" i="8"/>
  <c r="U83" i="5"/>
  <c r="U83" i="6" s="1"/>
  <c r="I231" i="8"/>
  <c r="U250" i="5"/>
  <c r="U250" i="6" s="1"/>
  <c r="I103" i="8"/>
  <c r="I256" i="8"/>
  <c r="R39" i="12"/>
  <c r="U95" i="5"/>
  <c r="U95" i="6" s="1"/>
  <c r="U153" i="6"/>
  <c r="I34" i="8"/>
  <c r="U224" i="8"/>
  <c r="I219" i="8"/>
  <c r="I59" i="8"/>
  <c r="U107" i="5"/>
  <c r="U107" i="6" s="1"/>
  <c r="I224" i="8"/>
  <c r="I175" i="8"/>
  <c r="P209" i="1"/>
  <c r="S208" i="12" s="1"/>
  <c r="R101" i="12"/>
  <c r="I100" i="8"/>
  <c r="U214" i="5"/>
  <c r="U214" i="6" s="1"/>
  <c r="P278" i="1"/>
  <c r="S279" i="12" s="1"/>
  <c r="R279" i="12"/>
  <c r="S296" i="12"/>
  <c r="R296" i="12"/>
  <c r="P223" i="1"/>
  <c r="S223" i="12" s="1"/>
  <c r="R223" i="12"/>
  <c r="P251" i="1"/>
  <c r="S250" i="12" s="1"/>
  <c r="R250" i="12"/>
  <c r="P124" i="1"/>
  <c r="S124" i="12" s="1"/>
  <c r="R124" i="12"/>
  <c r="P159" i="1"/>
  <c r="S158" i="12" s="1"/>
  <c r="R158" i="12"/>
  <c r="I137" i="8"/>
  <c r="U137" i="5"/>
  <c r="P232" i="1"/>
  <c r="S231" i="12" s="1"/>
  <c r="R231" i="12"/>
  <c r="P155" i="1"/>
  <c r="S154" i="12" s="1"/>
  <c r="R154" i="12"/>
  <c r="P60" i="1"/>
  <c r="R55" i="12"/>
  <c r="P213" i="1"/>
  <c r="R213" i="12"/>
  <c r="P298" i="1"/>
  <c r="S301" i="12" s="1"/>
  <c r="R301" i="12"/>
  <c r="S258" i="12"/>
  <c r="R258" i="12"/>
  <c r="P119" i="1"/>
  <c r="R118" i="12"/>
  <c r="P56" i="1"/>
  <c r="S51" i="12" s="1"/>
  <c r="R51" i="12"/>
  <c r="P262" i="1"/>
  <c r="S263" i="12" s="1"/>
  <c r="R263" i="12"/>
  <c r="P257" i="1"/>
  <c r="S257" i="12" s="1"/>
  <c r="R257" i="12"/>
  <c r="P154" i="1"/>
  <c r="S153" i="12" s="1"/>
  <c r="R153" i="12"/>
  <c r="U82" i="5"/>
  <c r="U82" i="6" s="1"/>
  <c r="P30" i="1"/>
  <c r="R25" i="12"/>
  <c r="P277" i="1"/>
  <c r="S278" i="12" s="1"/>
  <c r="R278" i="12"/>
  <c r="P260" i="1"/>
  <c r="S261" i="12" s="1"/>
  <c r="R261" i="12"/>
  <c r="P282" i="1"/>
  <c r="S283" i="12" s="1"/>
  <c r="R283" i="12"/>
  <c r="P338" i="1"/>
  <c r="S342" i="12" s="1"/>
  <c r="R342" i="12"/>
  <c r="P302" i="1"/>
  <c r="S305" i="12" s="1"/>
  <c r="R305" i="12"/>
  <c r="P320" i="1"/>
  <c r="S324" i="12" s="1"/>
  <c r="R324" i="12"/>
  <c r="P253" i="1"/>
  <c r="S253" i="12" s="1"/>
  <c r="R253" i="12"/>
  <c r="P100" i="1"/>
  <c r="R97" i="12"/>
  <c r="I252" i="8"/>
  <c r="U252" i="5"/>
  <c r="P326" i="1"/>
  <c r="S330" i="12" s="1"/>
  <c r="R330" i="12"/>
  <c r="I255" i="8"/>
  <c r="U255" i="5"/>
  <c r="I14" i="8"/>
  <c r="U14" i="5"/>
  <c r="P161" i="1"/>
  <c r="S160" i="12" s="1"/>
  <c r="R161" i="12"/>
  <c r="P221" i="1"/>
  <c r="S221" i="12" s="1"/>
  <c r="R221" i="12"/>
  <c r="S102" i="12"/>
  <c r="R102" i="12"/>
  <c r="P254" i="1"/>
  <c r="S254" i="12" s="1"/>
  <c r="R254" i="12"/>
  <c r="U327" i="5"/>
  <c r="I327" i="8"/>
  <c r="P317" i="1"/>
  <c r="S321" i="12" s="1"/>
  <c r="R321" i="12"/>
  <c r="P135" i="1"/>
  <c r="S134" i="12" s="1"/>
  <c r="R134" i="12"/>
  <c r="P92" i="1"/>
  <c r="R88" i="12"/>
  <c r="P238" i="1"/>
  <c r="S237" i="12" s="1"/>
  <c r="R237" i="12"/>
  <c r="P42" i="1"/>
  <c r="S37" i="12" s="1"/>
  <c r="R37" i="12"/>
  <c r="P20" i="1"/>
  <c r="S14" i="12" s="1"/>
  <c r="R14" i="12"/>
  <c r="P167" i="1"/>
  <c r="R167" i="12"/>
  <c r="P174" i="1"/>
  <c r="R174" i="12"/>
  <c r="S349" i="12"/>
  <c r="R349" i="12"/>
  <c r="P76" i="1"/>
  <c r="S72" i="12" s="1"/>
  <c r="R72" i="12"/>
  <c r="P342" i="1"/>
  <c r="S347" i="12" s="1"/>
  <c r="R347" i="12"/>
  <c r="P27" i="1"/>
  <c r="S22" i="12" s="1"/>
  <c r="R22" i="12"/>
  <c r="P39" i="1"/>
  <c r="S34" i="12" s="1"/>
  <c r="R34" i="12"/>
  <c r="P230" i="1"/>
  <c r="S229" i="12" s="1"/>
  <c r="R229" i="12"/>
  <c r="P185" i="1"/>
  <c r="R185" i="12"/>
  <c r="P212" i="1"/>
  <c r="R212" i="12"/>
  <c r="P24" i="1"/>
  <c r="S18" i="12" s="1"/>
  <c r="R18" i="12"/>
  <c r="P193" i="1"/>
  <c r="R193" i="12"/>
  <c r="P202" i="1"/>
  <c r="R202" i="12"/>
  <c r="P178" i="1"/>
  <c r="S178" i="12" s="1"/>
  <c r="R178" i="12"/>
  <c r="P101" i="1"/>
  <c r="R98" i="12"/>
  <c r="P93" i="1"/>
  <c r="R89" i="12"/>
  <c r="P111" i="1"/>
  <c r="R109" i="12"/>
  <c r="P13" i="1"/>
  <c r="S7" i="12" s="1"/>
  <c r="R7" i="12"/>
  <c r="P334" i="1"/>
  <c r="S338" i="12" s="1"/>
  <c r="R338" i="12"/>
  <c r="P66" i="1"/>
  <c r="S60" i="12" s="1"/>
  <c r="R61" i="12"/>
  <c r="P62" i="1"/>
  <c r="R57" i="12"/>
  <c r="P82" i="1"/>
  <c r="S78" i="12" s="1"/>
  <c r="R78" i="12"/>
  <c r="P340" i="1"/>
  <c r="S344" i="12" s="1"/>
  <c r="R344" i="12"/>
  <c r="I285" i="8"/>
  <c r="U285" i="5"/>
  <c r="P32" i="1"/>
  <c r="R27" i="12"/>
  <c r="P86" i="1"/>
  <c r="R82" i="12"/>
  <c r="P305" i="1"/>
  <c r="S308" i="12" s="1"/>
  <c r="R308" i="12"/>
  <c r="P329" i="1"/>
  <c r="S333" i="12" s="1"/>
  <c r="R333" i="12"/>
  <c r="S251" i="12"/>
  <c r="R251" i="12"/>
  <c r="P186" i="1"/>
  <c r="R186" i="12"/>
  <c r="P312" i="1"/>
  <c r="S316" i="12" s="1"/>
  <c r="R316" i="12"/>
  <c r="I143" i="8"/>
  <c r="U143" i="5"/>
  <c r="P12" i="1"/>
  <c r="S6" i="12" s="1"/>
  <c r="R6" i="12"/>
  <c r="P169" i="1"/>
  <c r="R169" i="12"/>
  <c r="P207" i="1"/>
  <c r="S207" i="12" s="1"/>
  <c r="R207" i="12"/>
  <c r="P162" i="1"/>
  <c r="R162" i="12"/>
  <c r="P163" i="1"/>
  <c r="R163" i="12"/>
  <c r="P280" i="1"/>
  <c r="S281" i="12" s="1"/>
  <c r="R281" i="12"/>
  <c r="S285" i="12"/>
  <c r="R285" i="12"/>
  <c r="P274" i="1"/>
  <c r="S276" i="12" s="1"/>
  <c r="R276" i="12"/>
  <c r="P108" i="1"/>
  <c r="S107" i="12" s="1"/>
  <c r="R107" i="12"/>
  <c r="U261" i="5"/>
  <c r="U261" i="6" s="1"/>
  <c r="P313" i="1"/>
  <c r="S317" i="12" s="1"/>
  <c r="R317" i="12"/>
  <c r="P137" i="1"/>
  <c r="S136" i="12" s="1"/>
  <c r="R136" i="12"/>
  <c r="P323" i="1"/>
  <c r="S327" i="12" s="1"/>
  <c r="R327" i="12"/>
  <c r="P205" i="1"/>
  <c r="R205" i="12"/>
  <c r="P106" i="1"/>
  <c r="R105" i="12"/>
  <c r="P300" i="1"/>
  <c r="S303" i="12" s="1"/>
  <c r="R303" i="12"/>
  <c r="P184" i="1"/>
  <c r="R184" i="12"/>
  <c r="P85" i="1"/>
  <c r="R81" i="12"/>
  <c r="U70" i="5"/>
  <c r="U70" i="6" s="1"/>
  <c r="P318" i="1"/>
  <c r="S322" i="12" s="1"/>
  <c r="R322" i="12"/>
  <c r="P285" i="1"/>
  <c r="S287" i="12" s="1"/>
  <c r="R287" i="12"/>
  <c r="U81" i="5"/>
  <c r="U81" i="8" s="1"/>
  <c r="P175" i="1"/>
  <c r="S175" i="12" s="1"/>
  <c r="R175" i="12"/>
  <c r="P17" i="1"/>
  <c r="S11" i="12" s="1"/>
  <c r="R11" i="12"/>
  <c r="P87" i="1"/>
  <c r="R83" i="12"/>
  <c r="P180" i="1"/>
  <c r="S180" i="12" s="1"/>
  <c r="R180" i="12"/>
  <c r="P284" i="1"/>
  <c r="S286" i="12" s="1"/>
  <c r="R286" i="12"/>
  <c r="P72" i="1"/>
  <c r="S67" i="12" s="1"/>
  <c r="R67" i="12"/>
  <c r="P281" i="1"/>
  <c r="S282" i="12" s="1"/>
  <c r="R282" i="12"/>
  <c r="P61" i="1"/>
  <c r="R56" i="12"/>
  <c r="P152" i="1"/>
  <c r="S151" i="12" s="1"/>
  <c r="R151" i="12"/>
  <c r="P150" i="1"/>
  <c r="S149" i="12" s="1"/>
  <c r="R149" i="12"/>
  <c r="P293" i="1"/>
  <c r="S295" i="12" s="1"/>
  <c r="R295" i="12"/>
  <c r="P103" i="1"/>
  <c r="S100" i="12" s="1"/>
  <c r="R100" i="12"/>
  <c r="P156" i="1"/>
  <c r="S155" i="12" s="1"/>
  <c r="R155" i="12"/>
  <c r="P89" i="1"/>
  <c r="S85" i="12" s="1"/>
  <c r="R85" i="12"/>
  <c r="P189" i="1"/>
  <c r="R189" i="12"/>
  <c r="P332" i="1"/>
  <c r="S336" i="12" s="1"/>
  <c r="R336" i="12"/>
  <c r="P271" i="1"/>
  <c r="R273" i="12"/>
  <c r="P310" i="1"/>
  <c r="S314" i="12" s="1"/>
  <c r="R314" i="12"/>
  <c r="P95" i="1"/>
  <c r="R91" i="12"/>
  <c r="P337" i="1"/>
  <c r="S341" i="12" s="1"/>
  <c r="R341" i="12"/>
  <c r="P325" i="1"/>
  <c r="S329" i="12" s="1"/>
  <c r="R329" i="12"/>
  <c r="P136" i="1"/>
  <c r="S135" i="12" s="1"/>
  <c r="R135" i="12"/>
  <c r="U163" i="5"/>
  <c r="U163" i="8" s="1"/>
  <c r="P34" i="1"/>
  <c r="S29" i="12" s="1"/>
  <c r="R29" i="12"/>
  <c r="P123" i="1"/>
  <c r="R123" i="12"/>
  <c r="P216" i="1"/>
  <c r="R216" i="12"/>
  <c r="P54" i="1"/>
  <c r="S49" i="12" s="1"/>
  <c r="R49" i="12"/>
  <c r="P217" i="1"/>
  <c r="R217" i="12"/>
  <c r="I78" i="8"/>
  <c r="U78" i="5"/>
  <c r="S79" i="12"/>
  <c r="R80" i="12"/>
  <c r="P227" i="1"/>
  <c r="S226" i="12" s="1"/>
  <c r="R226" i="12"/>
  <c r="U238" i="5"/>
  <c r="I238" i="8"/>
  <c r="P183" i="1"/>
  <c r="R183" i="12"/>
  <c r="P67" i="1"/>
  <c r="S62" i="12" s="1"/>
  <c r="R62" i="12"/>
  <c r="P324" i="1"/>
  <c r="S328" i="12" s="1"/>
  <c r="R328" i="12"/>
  <c r="P33" i="1"/>
  <c r="S28" i="12" s="1"/>
  <c r="R28" i="12"/>
  <c r="P194" i="1"/>
  <c r="S194" i="12" s="1"/>
  <c r="R194" i="12"/>
  <c r="S346" i="12"/>
  <c r="R346" i="12"/>
  <c r="P286" i="1"/>
  <c r="S288" i="12" s="1"/>
  <c r="R288" i="12"/>
  <c r="S122" i="12"/>
  <c r="R122" i="12"/>
  <c r="P47" i="1"/>
  <c r="R42" i="12"/>
  <c r="P327" i="1"/>
  <c r="S331" i="12" s="1"/>
  <c r="R331" i="12"/>
  <c r="I89" i="8"/>
  <c r="U89" i="5"/>
  <c r="P64" i="1"/>
  <c r="S59" i="12" s="1"/>
  <c r="R59" i="12"/>
  <c r="P145" i="1"/>
  <c r="S144" i="12" s="1"/>
  <c r="R144" i="12"/>
  <c r="P31" i="1"/>
  <c r="R26" i="12"/>
  <c r="P233" i="1"/>
  <c r="S232" i="12" s="1"/>
  <c r="R232" i="12"/>
  <c r="P214" i="1"/>
  <c r="R214" i="12"/>
  <c r="P153" i="1"/>
  <c r="S152" i="12" s="1"/>
  <c r="R152" i="12"/>
  <c r="P190" i="1"/>
  <c r="R190" i="12"/>
  <c r="P116" i="1"/>
  <c r="S115" i="12" s="1"/>
  <c r="R115" i="12"/>
  <c r="P63" i="1"/>
  <c r="R58" i="12"/>
  <c r="P198" i="1"/>
  <c r="R198" i="12"/>
  <c r="P182" i="1"/>
  <c r="S181" i="12" s="1"/>
  <c r="R182" i="12"/>
  <c r="P220" i="1"/>
  <c r="S220" i="12" s="1"/>
  <c r="R220" i="12"/>
  <c r="P297" i="1"/>
  <c r="S300" i="12" s="1"/>
  <c r="R300" i="12"/>
  <c r="P314" i="1"/>
  <c r="S318" i="12" s="1"/>
  <c r="R318" i="12"/>
  <c r="P299" i="1"/>
  <c r="S302" i="12" s="1"/>
  <c r="R302" i="12"/>
  <c r="P127" i="1"/>
  <c r="S127" i="12" s="1"/>
  <c r="R127" i="12"/>
  <c r="P204" i="1"/>
  <c r="R204" i="12"/>
  <c r="P226" i="1"/>
  <c r="S225" i="12" s="1"/>
  <c r="R225" i="12"/>
  <c r="P94" i="1"/>
  <c r="R90" i="12"/>
  <c r="P88" i="1"/>
  <c r="R84" i="12"/>
  <c r="U248" i="5"/>
  <c r="I248" i="8"/>
  <c r="P115" i="1"/>
  <c r="R114" i="12"/>
  <c r="U136" i="5"/>
  <c r="I136" i="8"/>
  <c r="P341" i="1"/>
  <c r="S345" i="12" s="1"/>
  <c r="R345" i="12"/>
  <c r="P112" i="1"/>
  <c r="S110" i="12" s="1"/>
  <c r="R110" i="12"/>
  <c r="P328" i="1"/>
  <c r="S332" i="12" s="1"/>
  <c r="R332" i="12"/>
  <c r="P303" i="1"/>
  <c r="S306" i="12" s="1"/>
  <c r="R306" i="12"/>
  <c r="P301" i="1"/>
  <c r="S304" i="12" s="1"/>
  <c r="R304" i="12"/>
  <c r="P296" i="1"/>
  <c r="S299" i="12" s="1"/>
  <c r="R299" i="12"/>
  <c r="P197" i="1"/>
  <c r="S197" i="12" s="1"/>
  <c r="R197" i="12"/>
  <c r="P206" i="1"/>
  <c r="R206" i="12"/>
  <c r="P211" i="1"/>
  <c r="R211" i="12"/>
  <c r="P307" i="1"/>
  <c r="S310" i="12" s="1"/>
  <c r="R310" i="12"/>
  <c r="P210" i="1"/>
  <c r="R210" i="12"/>
  <c r="P273" i="1"/>
  <c r="R275" i="12"/>
  <c r="U346" i="5"/>
  <c r="U346" i="8" s="1"/>
  <c r="P237" i="1"/>
  <c r="S236" i="12" s="1"/>
  <c r="R236" i="12"/>
  <c r="U220" i="5"/>
  <c r="U220" i="6" s="1"/>
  <c r="P71" i="1"/>
  <c r="R66" i="12"/>
  <c r="P343" i="1"/>
  <c r="S348" i="12" s="1"/>
  <c r="R348" i="12"/>
  <c r="P144" i="1"/>
  <c r="S143" i="12" s="1"/>
  <c r="R143" i="12"/>
  <c r="S111" i="12"/>
  <c r="R111" i="12"/>
  <c r="P294" i="1"/>
  <c r="S297" i="12" s="1"/>
  <c r="R297" i="12"/>
  <c r="P38" i="1"/>
  <c r="R33" i="12"/>
  <c r="I267" i="8"/>
  <c r="U267" i="5"/>
  <c r="P234" i="1"/>
  <c r="S233" i="12" s="1"/>
  <c r="R233" i="12"/>
  <c r="I165" i="8"/>
  <c r="U165" i="5"/>
  <c r="P50" i="1"/>
  <c r="R45" i="12"/>
  <c r="I351" i="8"/>
  <c r="U351" i="5"/>
  <c r="S71" i="12"/>
  <c r="R71" i="12"/>
  <c r="I328" i="8"/>
  <c r="U328" i="5"/>
  <c r="P45" i="1"/>
  <c r="R40" i="12"/>
  <c r="P53" i="1"/>
  <c r="R48" i="12"/>
  <c r="P151" i="1"/>
  <c r="S150" i="12" s="1"/>
  <c r="R150" i="12"/>
  <c r="P287" i="1"/>
  <c r="S289" i="12" s="1"/>
  <c r="R289" i="12"/>
  <c r="P268" i="1"/>
  <c r="S270" i="12" s="1"/>
  <c r="R270" i="12"/>
  <c r="P121" i="1"/>
  <c r="R120" i="12"/>
  <c r="P200" i="1"/>
  <c r="R200" i="12"/>
  <c r="I62" i="8"/>
  <c r="U62" i="5"/>
  <c r="P270" i="1"/>
  <c r="S271" i="12" s="1"/>
  <c r="R272" i="12"/>
  <c r="P304" i="1"/>
  <c r="S307" i="12" s="1"/>
  <c r="R307" i="12"/>
  <c r="I341" i="8"/>
  <c r="U341" i="5"/>
  <c r="P132" i="1"/>
  <c r="S132" i="12" s="1"/>
  <c r="R132" i="12"/>
  <c r="P244" i="1"/>
  <c r="S243" i="12" s="1"/>
  <c r="R243" i="12"/>
  <c r="P22" i="1"/>
  <c r="S16" i="12" s="1"/>
  <c r="R16" i="12"/>
  <c r="P143" i="1"/>
  <c r="S142" i="12" s="1"/>
  <c r="R142" i="12"/>
  <c r="P231" i="1"/>
  <c r="S230" i="12" s="1"/>
  <c r="R230" i="12"/>
  <c r="P309" i="1"/>
  <c r="S313" i="12" s="1"/>
  <c r="R313" i="12"/>
  <c r="P311" i="1"/>
  <c r="S315" i="12" s="1"/>
  <c r="R315" i="12"/>
  <c r="P23" i="1"/>
  <c r="S17" i="12" s="1"/>
  <c r="R17" i="12"/>
  <c r="P134" i="1"/>
  <c r="S159" i="12" s="1"/>
  <c r="R159" i="12"/>
  <c r="P258" i="1"/>
  <c r="S259" i="12" s="1"/>
  <c r="R259" i="12"/>
  <c r="P187" i="1"/>
  <c r="S187" i="12" s="1"/>
  <c r="R187" i="12"/>
  <c r="P46" i="1"/>
  <c r="R41" i="12"/>
  <c r="P199" i="1"/>
  <c r="R199" i="12"/>
  <c r="P319" i="1"/>
  <c r="S323" i="12" s="1"/>
  <c r="R323" i="12"/>
  <c r="P168" i="1"/>
  <c r="R168" i="12"/>
  <c r="S94" i="12"/>
  <c r="R94" i="12"/>
  <c r="P229" i="1"/>
  <c r="S228" i="12" s="1"/>
  <c r="R228" i="12"/>
  <c r="P74" i="1"/>
  <c r="R69" i="12"/>
  <c r="P102" i="1"/>
  <c r="R99" i="12"/>
  <c r="P142" i="1"/>
  <c r="S141" i="12" s="1"/>
  <c r="R141" i="12"/>
  <c r="P37" i="1"/>
  <c r="R32" i="12"/>
  <c r="S2" i="12"/>
  <c r="R2" i="12"/>
  <c r="P290" i="1"/>
  <c r="S292" i="12" s="1"/>
  <c r="R292" i="12"/>
  <c r="P235" i="1"/>
  <c r="S234" i="12" s="1"/>
  <c r="R234" i="12"/>
  <c r="P242" i="1"/>
  <c r="S241" i="12" s="1"/>
  <c r="R241" i="12"/>
  <c r="P96" i="1"/>
  <c r="S92" i="12" s="1"/>
  <c r="R92" i="12"/>
  <c r="P165" i="1"/>
  <c r="S165" i="12" s="1"/>
  <c r="R165" i="12"/>
  <c r="P245" i="1"/>
  <c r="S244" i="12" s="1"/>
  <c r="R244" i="12"/>
  <c r="P122" i="1"/>
  <c r="S121" i="12" s="1"/>
  <c r="R121" i="12"/>
  <c r="P130" i="1"/>
  <c r="R130" i="12"/>
  <c r="P91" i="1"/>
  <c r="R87" i="12"/>
  <c r="P98" i="1"/>
  <c r="S95" i="12" s="1"/>
  <c r="R95" i="12"/>
  <c r="P191" i="1"/>
  <c r="S191" i="12" s="1"/>
  <c r="R191" i="12"/>
  <c r="P70" i="1"/>
  <c r="R65" i="12"/>
  <c r="P240" i="1"/>
  <c r="S239" i="12" s="1"/>
  <c r="R239" i="12"/>
  <c r="P80" i="1"/>
  <c r="R76" i="12"/>
  <c r="P81" i="1"/>
  <c r="R77" i="12"/>
  <c r="P218" i="1"/>
  <c r="S218" i="12" s="1"/>
  <c r="R218" i="12"/>
  <c r="P330" i="1"/>
  <c r="S334" i="12" s="1"/>
  <c r="R334" i="12"/>
  <c r="P203" i="1"/>
  <c r="R203" i="12"/>
  <c r="P335" i="1"/>
  <c r="S339" i="12" s="1"/>
  <c r="R339" i="12"/>
  <c r="I76" i="8"/>
  <c r="U76" i="5"/>
  <c r="P225" i="1"/>
  <c r="R19" i="12"/>
  <c r="P21" i="1"/>
  <c r="S15" i="12" s="1"/>
  <c r="R15" i="12"/>
  <c r="U102" i="5"/>
  <c r="U102" i="8" s="1"/>
  <c r="U345" i="5"/>
  <c r="U345" i="6" s="1"/>
  <c r="I71" i="8"/>
  <c r="I258" i="8"/>
  <c r="I167" i="8"/>
  <c r="U21" i="5"/>
  <c r="U21" i="6" s="1"/>
  <c r="I311" i="8"/>
  <c r="U353" i="5"/>
  <c r="U353" i="8" s="1"/>
  <c r="U223" i="5"/>
  <c r="U223" i="6" s="1"/>
  <c r="U335" i="5"/>
  <c r="U335" i="6" s="1"/>
  <c r="U230" i="5"/>
  <c r="U230" i="8" s="1"/>
  <c r="U222" i="5"/>
  <c r="U222" i="6" s="1"/>
  <c r="I54" i="8"/>
  <c r="I221" i="8"/>
  <c r="U18" i="6"/>
  <c r="I86" i="8"/>
  <c r="U331" i="5"/>
  <c r="U331" i="8" s="1"/>
  <c r="U86" i="6"/>
  <c r="I24" i="8"/>
  <c r="I94" i="8"/>
  <c r="I196" i="8"/>
  <c r="U303" i="5"/>
  <c r="U303" i="8" s="1"/>
  <c r="U12" i="5"/>
  <c r="U12" i="8" s="1"/>
  <c r="U323" i="5"/>
  <c r="U323" i="6" s="1"/>
  <c r="U116" i="5"/>
  <c r="U116" i="6" s="1"/>
  <c r="U110" i="5"/>
  <c r="U110" i="6" s="1"/>
  <c r="U177" i="8"/>
  <c r="U237" i="5"/>
  <c r="U237" i="8" s="1"/>
  <c r="G12" i="7"/>
  <c r="D42" i="7" s="1"/>
  <c r="I244" i="8"/>
  <c r="U92" i="5"/>
  <c r="U92" i="6" s="1"/>
  <c r="U135" i="5"/>
  <c r="U135" i="8" s="1"/>
  <c r="U127" i="5"/>
  <c r="U127" i="8" s="1"/>
  <c r="U128" i="5"/>
  <c r="U128" i="8" s="1"/>
  <c r="I314" i="8"/>
  <c r="C42" i="7"/>
  <c r="I166" i="8"/>
  <c r="I189" i="8"/>
  <c r="U189" i="5"/>
  <c r="U87" i="5"/>
  <c r="U87" i="8" s="1"/>
  <c r="U31" i="5"/>
  <c r="U31" i="8" s="1"/>
  <c r="I114" i="8"/>
  <c r="U114" i="5"/>
  <c r="U308" i="5"/>
  <c r="U308" i="8" s="1"/>
  <c r="U140" i="5"/>
  <c r="U140" i="8" s="1"/>
  <c r="U125" i="5"/>
  <c r="U125" i="8" s="1"/>
  <c r="I277" i="8"/>
  <c r="U253" i="8"/>
  <c r="U253" i="6"/>
  <c r="U157" i="5"/>
  <c r="U157" i="6" s="1"/>
  <c r="I212" i="8"/>
  <c r="U191" i="5"/>
  <c r="U191" i="6" s="1"/>
  <c r="I209" i="8"/>
  <c r="U302" i="5"/>
  <c r="U302" i="8" s="1"/>
  <c r="U349" i="5"/>
  <c r="U349" i="6" s="1"/>
  <c r="U205" i="5"/>
  <c r="U205" i="6" s="1"/>
  <c r="U241" i="5"/>
  <c r="U241" i="8" s="1"/>
  <c r="I85" i="8"/>
  <c r="U198" i="5"/>
  <c r="U198" i="6" s="1"/>
  <c r="I126" i="8"/>
  <c r="I336" i="8"/>
  <c r="U199" i="5"/>
  <c r="U199" i="8" s="1"/>
  <c r="U59" i="6"/>
  <c r="U59" i="8"/>
  <c r="I309" i="8"/>
  <c r="U309" i="5"/>
  <c r="U40" i="6"/>
  <c r="U40" i="8"/>
  <c r="I183" i="8"/>
  <c r="U183" i="5"/>
  <c r="I371" i="6"/>
  <c r="I210" i="8"/>
  <c r="U210" i="5"/>
  <c r="I249" i="8"/>
  <c r="U249" i="5"/>
  <c r="U288" i="5"/>
  <c r="I288" i="8"/>
  <c r="U372" i="10"/>
  <c r="I280" i="8"/>
  <c r="U280" i="5"/>
  <c r="I207" i="8"/>
  <c r="U207" i="5"/>
  <c r="I173" i="8"/>
  <c r="U173" i="5"/>
  <c r="I340" i="8"/>
  <c r="U340" i="5"/>
  <c r="I374" i="6"/>
  <c r="I372" i="6"/>
  <c r="U11" i="5"/>
  <c r="I11" i="8"/>
  <c r="U243" i="8"/>
  <c r="U243" i="6"/>
  <c r="I99" i="8"/>
  <c r="U99" i="5"/>
  <c r="I112" i="8"/>
  <c r="U112" i="5"/>
  <c r="I72" i="8"/>
  <c r="U72" i="5"/>
  <c r="U54" i="8"/>
  <c r="U54" i="6"/>
  <c r="I61" i="8"/>
  <c r="U61" i="5"/>
  <c r="U336" i="6"/>
  <c r="U336" i="8"/>
  <c r="I218" i="8"/>
  <c r="U218" i="5"/>
  <c r="I37" i="8"/>
  <c r="U37" i="5"/>
  <c r="U200" i="8"/>
  <c r="U200" i="6"/>
  <c r="U103" i="8"/>
  <c r="U103" i="6"/>
  <c r="U123" i="5"/>
  <c r="I123" i="8"/>
  <c r="I174" i="8"/>
  <c r="U174" i="5"/>
  <c r="I97" i="8"/>
  <c r="U97" i="5"/>
  <c r="I141" i="8"/>
  <c r="U141" i="5"/>
  <c r="U257" i="8"/>
  <c r="U257" i="6"/>
  <c r="I370" i="5"/>
  <c r="U13" i="6"/>
  <c r="U13" i="8"/>
  <c r="U166" i="6"/>
  <c r="U166" i="8"/>
  <c r="I187" i="8"/>
  <c r="U187" i="5"/>
  <c r="I172" i="8"/>
  <c r="U172" i="5"/>
  <c r="U146" i="5"/>
  <c r="I146" i="8"/>
  <c r="I64" i="8"/>
  <c r="U64" i="5"/>
  <c r="U212" i="6"/>
  <c r="U212" i="8"/>
  <c r="U263" i="5"/>
  <c r="I263" i="8"/>
  <c r="I149" i="8"/>
  <c r="U149" i="5"/>
  <c r="I27" i="8"/>
  <c r="U27" i="5"/>
  <c r="I278" i="8"/>
  <c r="U278" i="5"/>
  <c r="I287" i="8"/>
  <c r="U287" i="5"/>
  <c r="U239" i="5"/>
  <c r="I239" i="8"/>
  <c r="I96" i="8"/>
  <c r="U96" i="5"/>
  <c r="I88" i="8"/>
  <c r="U88" i="5"/>
  <c r="I93" i="8"/>
  <c r="U93" i="5"/>
  <c r="U352" i="6"/>
  <c r="U352" i="8"/>
  <c r="U297" i="6"/>
  <c r="U297" i="8"/>
  <c r="I295" i="8"/>
  <c r="U295" i="5"/>
  <c r="U311" i="6"/>
  <c r="U311" i="8"/>
  <c r="U196" i="8"/>
  <c r="U196" i="6"/>
  <c r="I275" i="8"/>
  <c r="U275" i="5"/>
  <c r="U71" i="8"/>
  <c r="U71" i="6"/>
  <c r="I373" i="6"/>
  <c r="I185" i="8"/>
  <c r="U185" i="5"/>
  <c r="U132" i="8"/>
  <c r="U132" i="6"/>
  <c r="I211" i="8"/>
  <c r="U211" i="5"/>
  <c r="U171" i="6"/>
  <c r="U171" i="8"/>
  <c r="U19" i="5"/>
  <c r="I19" i="8"/>
  <c r="U100" i="8"/>
  <c r="U100" i="6"/>
  <c r="U181" i="6"/>
  <c r="U181" i="8"/>
  <c r="I298" i="8"/>
  <c r="U298" i="5"/>
  <c r="U258" i="6"/>
  <c r="U258" i="8"/>
  <c r="I317" i="8"/>
  <c r="U317" i="5"/>
  <c r="I23" i="8"/>
  <c r="U23" i="5"/>
  <c r="U370" i="10"/>
  <c r="U202" i="5"/>
  <c r="I202" i="8"/>
  <c r="I203" i="8"/>
  <c r="U203" i="5"/>
  <c r="U314" i="6"/>
  <c r="U314" i="8"/>
  <c r="U355" i="6"/>
  <c r="U355" i="8"/>
  <c r="U158" i="5"/>
  <c r="I158" i="8"/>
  <c r="I294" i="8"/>
  <c r="U294" i="5"/>
  <c r="U155" i="5"/>
  <c r="I155" i="8"/>
  <c r="I307" i="8"/>
  <c r="U307" i="5"/>
  <c r="U277" i="8"/>
  <c r="U277" i="6"/>
  <c r="I225" i="8"/>
  <c r="U225" i="5"/>
  <c r="U356" i="5"/>
  <c r="I356" i="8"/>
  <c r="I90" i="8"/>
  <c r="U90" i="5"/>
  <c r="U20" i="8"/>
  <c r="U20" i="6"/>
  <c r="U9" i="6"/>
  <c r="U9" i="8"/>
  <c r="I324" i="8"/>
  <c r="U324" i="5"/>
  <c r="I170" i="8"/>
  <c r="U170" i="5"/>
  <c r="I234" i="8"/>
  <c r="U234" i="5"/>
  <c r="U217" i="5"/>
  <c r="I217" i="8"/>
  <c r="U215" i="5"/>
  <c r="I215" i="8"/>
  <c r="U44" i="8"/>
  <c r="U44" i="6"/>
  <c r="U24" i="8"/>
  <c r="U24" i="6"/>
  <c r="U219" i="8"/>
  <c r="U219" i="6"/>
  <c r="I105" i="8"/>
  <c r="U105" i="5"/>
  <c r="I77" i="8"/>
  <c r="U77" i="5"/>
  <c r="I354" i="8"/>
  <c r="U354" i="5"/>
  <c r="U30" i="5"/>
  <c r="I30" i="8"/>
  <c r="I321" i="8"/>
  <c r="U321" i="5"/>
  <c r="U373" i="10"/>
  <c r="I233" i="8"/>
  <c r="U233" i="5"/>
  <c r="I242" i="8"/>
  <c r="U242" i="5"/>
  <c r="U7" i="5"/>
  <c r="I7" i="8"/>
  <c r="U213" i="6"/>
  <c r="U213" i="8"/>
  <c r="I246" i="8"/>
  <c r="U246" i="5"/>
  <c r="U334" i="5"/>
  <c r="I334" i="8"/>
  <c r="I373" i="5"/>
  <c r="U138" i="6"/>
  <c r="U138" i="8"/>
  <c r="I291" i="8"/>
  <c r="U291" i="5"/>
  <c r="U74" i="5"/>
  <c r="I74" i="8"/>
  <c r="I42" i="8"/>
  <c r="U42" i="5"/>
  <c r="I104" i="8"/>
  <c r="U104" i="5"/>
  <c r="U156" i="5"/>
  <c r="I156" i="8"/>
  <c r="I301" i="8"/>
  <c r="U301" i="5"/>
  <c r="U85" i="6"/>
  <c r="U85" i="8"/>
  <c r="U194" i="5"/>
  <c r="I194" i="8"/>
  <c r="I306" i="8"/>
  <c r="U306" i="5"/>
  <c r="I216" i="8"/>
  <c r="U216" i="5"/>
  <c r="U256" i="6"/>
  <c r="U256" i="8"/>
  <c r="U325" i="5"/>
  <c r="I325" i="8"/>
  <c r="I39" i="8"/>
  <c r="U39" i="5"/>
  <c r="I266" i="8"/>
  <c r="U266" i="5"/>
  <c r="I190" i="8"/>
  <c r="U190" i="5"/>
  <c r="U374" i="10"/>
  <c r="I281" i="8"/>
  <c r="U281" i="5"/>
  <c r="U53" i="5"/>
  <c r="I53" i="8"/>
  <c r="I154" i="8"/>
  <c r="U154" i="5"/>
  <c r="U231" i="6"/>
  <c r="U231" i="8"/>
  <c r="I179" i="8"/>
  <c r="U179" i="5"/>
  <c r="I160" i="8"/>
  <c r="U160" i="5"/>
  <c r="U343" i="5"/>
  <c r="I343" i="8"/>
  <c r="U338" i="6"/>
  <c r="U338" i="8"/>
  <c r="I283" i="8"/>
  <c r="U283" i="5"/>
  <c r="U244" i="6"/>
  <c r="U244" i="8"/>
  <c r="U304" i="8"/>
  <c r="U304" i="6"/>
  <c r="U371" i="10"/>
  <c r="U232" i="6"/>
  <c r="U232" i="8"/>
  <c r="U126" i="8"/>
  <c r="U126" i="6"/>
  <c r="I315" i="8"/>
  <c r="U315" i="5"/>
  <c r="I268" i="8"/>
  <c r="U268" i="5"/>
  <c r="U221" i="8"/>
  <c r="U221" i="6"/>
  <c r="O350" i="1"/>
  <c r="U330" i="5"/>
  <c r="I330" i="8"/>
  <c r="I372" i="5"/>
  <c r="U235" i="5"/>
  <c r="I235" i="8"/>
  <c r="U329" i="5"/>
  <c r="I329" i="8"/>
  <c r="I264" i="8"/>
  <c r="U264" i="5"/>
  <c r="U152" i="8"/>
  <c r="U152" i="6"/>
  <c r="U94" i="6"/>
  <c r="U94" i="8"/>
  <c r="I63" i="8"/>
  <c r="U63" i="5"/>
  <c r="U204" i="5"/>
  <c r="I204" i="8"/>
  <c r="I305" i="8"/>
  <c r="U305" i="5"/>
  <c r="U195" i="5"/>
  <c r="I195" i="8"/>
  <c r="I373" i="10"/>
  <c r="U167" i="8"/>
  <c r="U167" i="6"/>
  <c r="U369" i="10"/>
  <c r="U65" i="8"/>
  <c r="U65" i="6"/>
  <c r="I320" i="8"/>
  <c r="U320" i="5"/>
  <c r="U43" i="8"/>
  <c r="U43" i="6"/>
  <c r="U322" i="5"/>
  <c r="I322" i="8"/>
  <c r="I292" i="8"/>
  <c r="U292" i="5"/>
  <c r="U55" i="6"/>
  <c r="U55" i="8"/>
  <c r="U310" i="5"/>
  <c r="I310" i="8"/>
  <c r="U176" i="6"/>
  <c r="U176" i="8"/>
  <c r="U29" i="6"/>
  <c r="I371" i="10"/>
  <c r="U284" i="5"/>
  <c r="I284" i="8"/>
  <c r="O347" i="1"/>
  <c r="U113" i="8"/>
  <c r="U113" i="6"/>
  <c r="U245" i="8"/>
  <c r="U245" i="6"/>
  <c r="U339" i="5"/>
  <c r="I339" i="8"/>
  <c r="U313" i="5"/>
  <c r="I313" i="8"/>
  <c r="U161" i="8"/>
  <c r="U161" i="6"/>
  <c r="I369" i="6"/>
  <c r="I22" i="8"/>
  <c r="U22" i="5"/>
  <c r="U68" i="6"/>
  <c r="U68" i="8"/>
  <c r="U347" i="8"/>
  <c r="U347" i="6"/>
  <c r="U209" i="8"/>
  <c r="U209" i="6"/>
  <c r="U201" i="8"/>
  <c r="U201" i="6"/>
  <c r="U139" i="5"/>
  <c r="I139" i="8"/>
  <c r="U296" i="6"/>
  <c r="U296" i="8"/>
  <c r="I192" i="8"/>
  <c r="U192" i="5"/>
  <c r="I370" i="6"/>
  <c r="U159" i="5"/>
  <c r="I159" i="8"/>
  <c r="I369" i="10"/>
  <c r="I60" i="8"/>
  <c r="U60" i="5"/>
  <c r="U300" i="8"/>
  <c r="U300" i="6"/>
  <c r="U16" i="5"/>
  <c r="I16" i="8"/>
  <c r="U10" i="8"/>
  <c r="U10" i="6"/>
  <c r="O346" i="1"/>
  <c r="I371" i="5"/>
  <c r="I164" i="8"/>
  <c r="U164" i="5"/>
  <c r="U180" i="5"/>
  <c r="I180" i="8"/>
  <c r="I372" i="10"/>
  <c r="U46" i="5"/>
  <c r="I46" i="8"/>
  <c r="U120" i="5"/>
  <c r="I120" i="8"/>
  <c r="U25" i="8"/>
  <c r="U25" i="6"/>
  <c r="O348" i="1"/>
  <c r="U8" i="6"/>
  <c r="U8" i="8"/>
  <c r="I236" i="8"/>
  <c r="U236" i="5"/>
  <c r="U290" i="5"/>
  <c r="I290" i="8"/>
  <c r="U147" i="5"/>
  <c r="I147" i="8"/>
  <c r="U282" i="8"/>
  <c r="U282" i="6"/>
  <c r="U80" i="6"/>
  <c r="U45" i="5"/>
  <c r="I45" i="8"/>
  <c r="I374" i="10"/>
  <c r="U34" i="8"/>
  <c r="U34" i="6"/>
  <c r="U262" i="5"/>
  <c r="I262" i="8"/>
  <c r="O345" i="1"/>
  <c r="I369" i="5"/>
  <c r="I56" i="8"/>
  <c r="U56" i="5"/>
  <c r="U108" i="6"/>
  <c r="U108" i="8"/>
  <c r="I370" i="10"/>
  <c r="U228" i="8"/>
  <c r="U228" i="6"/>
  <c r="U193" i="6"/>
  <c r="U193" i="8"/>
  <c r="O349" i="1"/>
  <c r="I374" i="5"/>
  <c r="S45" i="12" l="1"/>
  <c r="U36" i="8"/>
  <c r="S203" i="12"/>
  <c r="S169" i="12"/>
  <c r="S99" i="12"/>
  <c r="S118" i="12"/>
  <c r="U178" i="6"/>
  <c r="S48" i="12"/>
  <c r="S58" i="12"/>
  <c r="U26" i="6"/>
  <c r="U184" i="8"/>
  <c r="U91" i="6"/>
  <c r="U98" i="8"/>
  <c r="S212" i="12"/>
  <c r="S214" i="12"/>
  <c r="S168" i="12"/>
  <c r="S211" i="12"/>
  <c r="S189" i="12"/>
  <c r="S83" i="12"/>
  <c r="S77" i="12"/>
  <c r="S66" i="12"/>
  <c r="S123" i="12"/>
  <c r="S273" i="12"/>
  <c r="S210" i="12"/>
  <c r="S114" i="12"/>
  <c r="S275" i="12"/>
  <c r="S216" i="12"/>
  <c r="S81" i="12"/>
  <c r="S205" i="12"/>
  <c r="S32" i="12"/>
  <c r="S199" i="12"/>
  <c r="S183" i="12"/>
  <c r="S88" i="12"/>
  <c r="S27" i="12"/>
  <c r="S57" i="12"/>
  <c r="S109" i="12"/>
  <c r="S202" i="12"/>
  <c r="S185" i="12"/>
  <c r="S167" i="12"/>
  <c r="S97" i="12"/>
  <c r="S25" i="12"/>
  <c r="U118" i="6"/>
  <c r="S50" i="12"/>
  <c r="S222" i="12"/>
  <c r="S164" i="12"/>
  <c r="S64" i="12"/>
  <c r="S113" i="12"/>
  <c r="S179" i="12"/>
  <c r="S91" i="12"/>
  <c r="S55" i="12"/>
  <c r="S70" i="12"/>
  <c r="S84" i="12"/>
  <c r="S36" i="12"/>
  <c r="S131" i="12"/>
  <c r="S87" i="12"/>
  <c r="S86" i="12"/>
  <c r="S105" i="12"/>
  <c r="S274" i="12"/>
  <c r="S96" i="12"/>
  <c r="S177" i="12"/>
  <c r="U73" i="6"/>
  <c r="U73" i="8"/>
  <c r="S117" i="12"/>
  <c r="S19" i="12"/>
  <c r="S224" i="12"/>
  <c r="S120" i="12"/>
  <c r="S98" i="12"/>
  <c r="S201" i="12"/>
  <c r="U131" i="8"/>
  <c r="S65" i="12"/>
  <c r="S130" i="12"/>
  <c r="S129" i="12"/>
  <c r="S69" i="12"/>
  <c r="S68" i="12"/>
  <c r="S272" i="12"/>
  <c r="S40" i="12"/>
  <c r="S33" i="12"/>
  <c r="S206" i="12"/>
  <c r="S90" i="12"/>
  <c r="S182" i="12"/>
  <c r="S190" i="12"/>
  <c r="S26" i="12"/>
  <c r="S80" i="12"/>
  <c r="S186" i="12"/>
  <c r="S82" i="12"/>
  <c r="S174" i="12"/>
  <c r="S161" i="12"/>
  <c r="S63" i="12"/>
  <c r="S133" i="12"/>
  <c r="S44" i="12"/>
  <c r="S188" i="12"/>
  <c r="S219" i="12"/>
  <c r="S198" i="12"/>
  <c r="S47" i="12"/>
  <c r="S126" i="12"/>
  <c r="S24" i="12"/>
  <c r="S31" i="12"/>
  <c r="S56" i="12"/>
  <c r="S184" i="12"/>
  <c r="S213" i="12"/>
  <c r="S209" i="12"/>
  <c r="S215" i="12"/>
  <c r="S103" i="12"/>
  <c r="S54" i="12"/>
  <c r="S93" i="12"/>
  <c r="S108" i="12"/>
  <c r="S166" i="12"/>
  <c r="U58" i="8"/>
  <c r="S42" i="12"/>
  <c r="S163" i="12"/>
  <c r="S76" i="12"/>
  <c r="S41" i="12"/>
  <c r="S200" i="12"/>
  <c r="S204" i="12"/>
  <c r="S217" i="12"/>
  <c r="S162" i="12"/>
  <c r="S61" i="12"/>
  <c r="S89" i="12"/>
  <c r="S193" i="12"/>
  <c r="U52" i="6"/>
  <c r="S119" i="12"/>
  <c r="S39" i="12"/>
  <c r="S75" i="12"/>
  <c r="S196" i="12"/>
  <c r="S21" i="12"/>
  <c r="S192" i="12"/>
  <c r="S173" i="12"/>
  <c r="S101" i="12"/>
  <c r="S104" i="12"/>
  <c r="U342" i="8"/>
  <c r="U299" i="8"/>
  <c r="U101" i="6"/>
  <c r="S106" i="12"/>
  <c r="U47" i="8"/>
  <c r="U350" i="6"/>
  <c r="U32" i="8"/>
  <c r="U240" i="6"/>
  <c r="U49" i="6"/>
  <c r="U182" i="6"/>
  <c r="U119" i="8"/>
  <c r="U115" i="6"/>
  <c r="F34" i="7"/>
  <c r="U51" i="6"/>
  <c r="U269" i="8"/>
  <c r="U273" i="6"/>
  <c r="U316" i="8"/>
  <c r="U259" i="6"/>
  <c r="U121" i="8"/>
  <c r="U69" i="6"/>
  <c r="U41" i="6"/>
  <c r="U50" i="8"/>
  <c r="U38" i="8"/>
  <c r="U48" i="8"/>
  <c r="U319" i="8"/>
  <c r="U109" i="8"/>
  <c r="U57" i="6"/>
  <c r="U145" i="6"/>
  <c r="U151" i="6"/>
  <c r="U260" i="8"/>
  <c r="U111" i="6"/>
  <c r="U247" i="6"/>
  <c r="U142" i="6"/>
  <c r="U67" i="8"/>
  <c r="U289" i="8"/>
  <c r="U169" i="8"/>
  <c r="U148" i="6"/>
  <c r="F35" i="7" s="1"/>
  <c r="F37" i="7" s="1"/>
  <c r="U28" i="6"/>
  <c r="U186" i="8"/>
  <c r="U188" i="6"/>
  <c r="U279" i="8"/>
  <c r="U348" i="6"/>
  <c r="U106" i="8"/>
  <c r="U251" i="6"/>
  <c r="U197" i="6"/>
  <c r="U163" i="6"/>
  <c r="U286" i="8"/>
  <c r="U346" i="6"/>
  <c r="U66" i="6"/>
  <c r="U95" i="8"/>
  <c r="U208" i="8"/>
  <c r="U162" i="6"/>
  <c r="U129" i="8"/>
  <c r="U250" i="8"/>
  <c r="U107" i="8"/>
  <c r="U272" i="8"/>
  <c r="U272" i="6"/>
  <c r="U102" i="6"/>
  <c r="U274" i="8"/>
  <c r="U83" i="8"/>
  <c r="U270" i="8"/>
  <c r="U70" i="8"/>
  <c r="U261" i="8"/>
  <c r="U82" i="8"/>
  <c r="U214" i="8"/>
  <c r="U136" i="6"/>
  <c r="U136" i="8"/>
  <c r="U327" i="6"/>
  <c r="U327" i="8"/>
  <c r="U62" i="8"/>
  <c r="U62" i="6"/>
  <c r="U328" i="8"/>
  <c r="U328" i="6"/>
  <c r="U165" i="6"/>
  <c r="U165" i="8"/>
  <c r="U78" i="8"/>
  <c r="U78" i="6"/>
  <c r="U14" i="8"/>
  <c r="U14" i="6"/>
  <c r="P346" i="1"/>
  <c r="P349" i="1"/>
  <c r="U238" i="8"/>
  <c r="U238" i="6"/>
  <c r="P347" i="1"/>
  <c r="U323" i="8"/>
  <c r="U351" i="8"/>
  <c r="U351" i="6"/>
  <c r="U267" i="6"/>
  <c r="U267" i="8"/>
  <c r="U89" i="8"/>
  <c r="U89" i="6"/>
  <c r="U137" i="6"/>
  <c r="U137" i="8"/>
  <c r="U331" i="6"/>
  <c r="U143" i="6"/>
  <c r="U143" i="8"/>
  <c r="U285" i="8"/>
  <c r="U285" i="6"/>
  <c r="U255" i="8"/>
  <c r="U255" i="6"/>
  <c r="U248" i="8"/>
  <c r="U248" i="6"/>
  <c r="U81" i="6"/>
  <c r="P345" i="1"/>
  <c r="U353" i="6"/>
  <c r="U341" i="8"/>
  <c r="U341" i="6"/>
  <c r="P348" i="1"/>
  <c r="U220" i="8"/>
  <c r="U76" i="6"/>
  <c r="U76" i="8"/>
  <c r="U252" i="8"/>
  <c r="U252" i="6"/>
  <c r="U345" i="8"/>
  <c r="U223" i="8"/>
  <c r="U222" i="8"/>
  <c r="U21" i="8"/>
  <c r="U230" i="6"/>
  <c r="U303" i="6"/>
  <c r="U335" i="8"/>
  <c r="U125" i="6"/>
  <c r="U199" i="6"/>
  <c r="U191" i="8"/>
  <c r="U12" i="6"/>
  <c r="U87" i="6"/>
  <c r="U127" i="6"/>
  <c r="U128" i="6"/>
  <c r="U116" i="8"/>
  <c r="U92" i="8"/>
  <c r="U110" i="8"/>
  <c r="U237" i="6"/>
  <c r="U135" i="6"/>
  <c r="U31" i="6"/>
  <c r="U140" i="6"/>
  <c r="U189" i="6"/>
  <c r="U189" i="8"/>
  <c r="U114" i="8"/>
  <c r="U114" i="6"/>
  <c r="U308" i="6"/>
  <c r="U205" i="8"/>
  <c r="U157" i="8"/>
  <c r="U349" i="8"/>
  <c r="U241" i="6"/>
  <c r="U302" i="6"/>
  <c r="U198" i="8"/>
  <c r="U309" i="6"/>
  <c r="U309" i="8"/>
  <c r="U183" i="8"/>
  <c r="U183" i="6"/>
  <c r="U207" i="6"/>
  <c r="U207" i="8"/>
  <c r="U288" i="8"/>
  <c r="U288" i="6"/>
  <c r="U210" i="6"/>
  <c r="U210" i="8"/>
  <c r="U249" i="8"/>
  <c r="U249" i="6"/>
  <c r="I371" i="8"/>
  <c r="U280" i="6"/>
  <c r="U280" i="8"/>
  <c r="U39" i="6"/>
  <c r="U39" i="8"/>
  <c r="U306" i="6"/>
  <c r="U306" i="8"/>
  <c r="U104" i="8"/>
  <c r="U104" i="6"/>
  <c r="U321" i="8"/>
  <c r="U321" i="6"/>
  <c r="U324" i="6"/>
  <c r="U324" i="8"/>
  <c r="U23" i="6"/>
  <c r="U23" i="8"/>
  <c r="U146" i="8"/>
  <c r="U146" i="6"/>
  <c r="U218" i="8"/>
  <c r="U218" i="6"/>
  <c r="U61" i="8"/>
  <c r="U61" i="6"/>
  <c r="U99" i="6"/>
  <c r="U99" i="8"/>
  <c r="U340" i="6"/>
  <c r="U340" i="8"/>
  <c r="U374" i="5"/>
  <c r="U233" i="6"/>
  <c r="U233" i="8"/>
  <c r="U30" i="6"/>
  <c r="U30" i="8"/>
  <c r="U217" i="6"/>
  <c r="U217" i="8"/>
  <c r="U356" i="6"/>
  <c r="U356" i="8"/>
  <c r="U155" i="6"/>
  <c r="U155" i="8"/>
  <c r="U19" i="8"/>
  <c r="U19" i="6"/>
  <c r="U278" i="8"/>
  <c r="U278" i="6"/>
  <c r="U172" i="8"/>
  <c r="U172" i="6"/>
  <c r="U123" i="8"/>
  <c r="U123" i="6"/>
  <c r="U301" i="8"/>
  <c r="U301" i="6"/>
  <c r="U294" i="6"/>
  <c r="U294" i="8"/>
  <c r="U317" i="6"/>
  <c r="U317" i="8"/>
  <c r="U298" i="6"/>
  <c r="U298" i="8"/>
  <c r="U263" i="6"/>
  <c r="U263" i="8"/>
  <c r="U93" i="6"/>
  <c r="U93" i="8"/>
  <c r="U77" i="6"/>
  <c r="U77" i="8"/>
  <c r="U225" i="6"/>
  <c r="U225" i="8"/>
  <c r="U97" i="8"/>
  <c r="U97" i="6"/>
  <c r="U72" i="8"/>
  <c r="U72" i="6"/>
  <c r="U354" i="6"/>
  <c r="U354" i="8"/>
  <c r="U154" i="8"/>
  <c r="U154" i="6"/>
  <c r="U325" i="8"/>
  <c r="U325" i="6"/>
  <c r="U194" i="8"/>
  <c r="U194" i="6"/>
  <c r="U287" i="8"/>
  <c r="U287" i="6"/>
  <c r="U27" i="8"/>
  <c r="U27" i="6"/>
  <c r="U187" i="8"/>
  <c r="U187" i="6"/>
  <c r="U343" i="8"/>
  <c r="U343" i="6"/>
  <c r="U190" i="8"/>
  <c r="U190" i="6"/>
  <c r="U334" i="8"/>
  <c r="U334" i="6"/>
  <c r="U74" i="6"/>
  <c r="U74" i="8"/>
  <c r="U158" i="6"/>
  <c r="U158" i="8"/>
  <c r="U202" i="8"/>
  <c r="U202" i="6"/>
  <c r="U295" i="6"/>
  <c r="U295" i="8"/>
  <c r="U88" i="8"/>
  <c r="U88" i="6"/>
  <c r="U149" i="6"/>
  <c r="U149" i="8"/>
  <c r="U64" i="8"/>
  <c r="U64" i="6"/>
  <c r="U11" i="8"/>
  <c r="U11" i="6"/>
  <c r="I373" i="8"/>
  <c r="U53" i="6"/>
  <c r="U53" i="8"/>
  <c r="U266" i="8"/>
  <c r="U266" i="6"/>
  <c r="U216" i="8"/>
  <c r="U216" i="6"/>
  <c r="U291" i="8"/>
  <c r="U291" i="6"/>
  <c r="U7" i="6"/>
  <c r="U7" i="8"/>
  <c r="U105" i="6"/>
  <c r="U105" i="8"/>
  <c r="U170" i="8"/>
  <c r="U170" i="6"/>
  <c r="U90" i="6"/>
  <c r="U90" i="8"/>
  <c r="U211" i="6"/>
  <c r="U211" i="8"/>
  <c r="U174" i="6"/>
  <c r="U174" i="8"/>
  <c r="U37" i="8"/>
  <c r="U37" i="6"/>
  <c r="U112" i="6"/>
  <c r="U112" i="8"/>
  <c r="U173" i="8"/>
  <c r="U173" i="6"/>
  <c r="U42" i="6"/>
  <c r="U42" i="8"/>
  <c r="U234" i="6"/>
  <c r="U234" i="8"/>
  <c r="U307" i="8"/>
  <c r="U307" i="6"/>
  <c r="U203" i="8"/>
  <c r="U203" i="6"/>
  <c r="U185" i="8"/>
  <c r="U185" i="6"/>
  <c r="U239" i="6"/>
  <c r="U239" i="8"/>
  <c r="U141" i="8"/>
  <c r="U141" i="6"/>
  <c r="U283" i="6"/>
  <c r="U283" i="8"/>
  <c r="U160" i="6"/>
  <c r="U160" i="8"/>
  <c r="U179" i="8"/>
  <c r="U179" i="6"/>
  <c r="U281" i="8"/>
  <c r="U281" i="6"/>
  <c r="U156" i="8"/>
  <c r="U156" i="6"/>
  <c r="U246" i="8"/>
  <c r="U246" i="6"/>
  <c r="U242" i="8"/>
  <c r="U242" i="6"/>
  <c r="U215" i="6"/>
  <c r="U215" i="8"/>
  <c r="U275" i="8"/>
  <c r="U275" i="6"/>
  <c r="U96" i="6"/>
  <c r="U96" i="8"/>
  <c r="U192" i="8"/>
  <c r="U192" i="6"/>
  <c r="U310" i="6"/>
  <c r="U310" i="8"/>
  <c r="U322" i="6"/>
  <c r="U322" i="8"/>
  <c r="U284" i="6"/>
  <c r="U284" i="8"/>
  <c r="U305" i="8"/>
  <c r="U305" i="6"/>
  <c r="U330" i="8"/>
  <c r="U330" i="6"/>
  <c r="U120" i="6"/>
  <c r="U120" i="8"/>
  <c r="I369" i="8"/>
  <c r="U204" i="8"/>
  <c r="U204" i="6"/>
  <c r="U236" i="8"/>
  <c r="U236" i="6"/>
  <c r="U60" i="8"/>
  <c r="U60" i="6"/>
  <c r="U369" i="5"/>
  <c r="U180" i="8"/>
  <c r="U180" i="6"/>
  <c r="U320" i="6"/>
  <c r="U320" i="8"/>
  <c r="U372" i="5"/>
  <c r="U16" i="8"/>
  <c r="U16" i="6"/>
  <c r="U292" i="6"/>
  <c r="U292" i="8"/>
  <c r="I370" i="8"/>
  <c r="U63" i="8"/>
  <c r="U63" i="6"/>
  <c r="U268" i="8"/>
  <c r="U268" i="6"/>
  <c r="U313" i="8"/>
  <c r="U313" i="6"/>
  <c r="U329" i="6"/>
  <c r="U329" i="8"/>
  <c r="U56" i="6"/>
  <c r="U56" i="8"/>
  <c r="U45" i="8"/>
  <c r="U45" i="6"/>
  <c r="U147" i="6"/>
  <c r="U147" i="8"/>
  <c r="U262" i="8"/>
  <c r="U262" i="6"/>
  <c r="U371" i="5"/>
  <c r="U46" i="6"/>
  <c r="U46" i="8"/>
  <c r="U164" i="8"/>
  <c r="U164" i="6"/>
  <c r="U159" i="6"/>
  <c r="U159" i="8"/>
  <c r="I372" i="8"/>
  <c r="U235" i="8"/>
  <c r="U235" i="6"/>
  <c r="U370" i="5"/>
  <c r="U22" i="8"/>
  <c r="U22" i="6"/>
  <c r="U339" i="6"/>
  <c r="U339" i="8"/>
  <c r="U290" i="8"/>
  <c r="U290" i="6"/>
  <c r="U373" i="5"/>
  <c r="U139" i="6"/>
  <c r="U139" i="8"/>
  <c r="U195" i="6"/>
  <c r="U195" i="8"/>
  <c r="U264" i="8"/>
  <c r="U264" i="6"/>
  <c r="U315" i="8"/>
  <c r="U315" i="6"/>
  <c r="E42" i="7" l="1"/>
  <c r="G42" i="7" s="1"/>
  <c r="F36" i="7"/>
  <c r="F42" i="7" s="1"/>
  <c r="U372" i="6"/>
  <c r="U374" i="6"/>
  <c r="U369" i="8"/>
  <c r="U369" i="6"/>
  <c r="U373" i="6"/>
  <c r="U370" i="6"/>
  <c r="U370" i="8"/>
  <c r="U371" i="8"/>
  <c r="U373" i="8"/>
  <c r="U372" i="8"/>
  <c r="U371" i="6"/>
</calcChain>
</file>

<file path=xl/sharedStrings.xml><?xml version="1.0" encoding="utf-8"?>
<sst xmlns="http://schemas.openxmlformats.org/spreadsheetml/2006/main" count="1348" uniqueCount="528">
  <si>
    <t>District</t>
  </si>
  <si>
    <t>ADEL-DESOTO-MINBURN</t>
  </si>
  <si>
    <t>AGWSR</t>
  </si>
  <si>
    <t>A-H-S-T</t>
  </si>
  <si>
    <t>ALBERT CITY-TRUESDALE</t>
  </si>
  <si>
    <t>ALGONA</t>
  </si>
  <si>
    <t>ALLISON-BRISTOW</t>
  </si>
  <si>
    <t>APLINGTON-PARKERSBURG</t>
  </si>
  <si>
    <t>ARMSTRONG-RINGSTED</t>
  </si>
  <si>
    <t>BATTLE CREEK-IDA GROVE</t>
  </si>
  <si>
    <t>BCL-UW</t>
  </si>
  <si>
    <t>BELMOND-KLEMME</t>
  </si>
  <si>
    <t>BENTON</t>
  </si>
  <si>
    <t>BOYER VALLEY</t>
  </si>
  <si>
    <t>BROOKLYN-GUERNSEY-MALCOM</t>
  </si>
  <si>
    <t>CENTER POINT-URBANA</t>
  </si>
  <si>
    <t>CENTRAL</t>
  </si>
  <si>
    <t>CLARION-GOLDFIELD</t>
  </si>
  <si>
    <t>CLAY CENTRAL-EVERLY</t>
  </si>
  <si>
    <t>CLAYTON RIDGE</t>
  </si>
  <si>
    <t>CLEAR CREEK-AMANA</t>
  </si>
  <si>
    <t>COLLINS-MAXWELL</t>
  </si>
  <si>
    <t>DIKE-NEW HARTFORD</t>
  </si>
  <si>
    <t>EAST MARSHAL</t>
  </si>
  <si>
    <t>EDDYVILLE-BLAKESBURG</t>
  </si>
  <si>
    <t>ESTHERVILLE-LINCOLN CENTRAL</t>
  </si>
  <si>
    <t>GEORGE - LITTLE ROCK</t>
  </si>
  <si>
    <t>GILMORE CITY-BRADGATE</t>
  </si>
  <si>
    <t>GLADBROOK-REINBECK</t>
  </si>
  <si>
    <t>GMG</t>
  </si>
  <si>
    <t>HAMPTON-DUMONT</t>
  </si>
  <si>
    <t>HARTLEY-MELVIN-SANBORN</t>
  </si>
  <si>
    <t>HUBBARD-RADCLIFFE</t>
  </si>
  <si>
    <t>IKM</t>
  </si>
  <si>
    <t>JEFFERSON-SCRANTON</t>
  </si>
  <si>
    <t>MANSON-NORTHWEST WEBSTER</t>
  </si>
  <si>
    <t>MARCUS-MERIDEN-CLEGHORN</t>
  </si>
  <si>
    <t>MARTENSDALE-ST MARYS</t>
  </si>
  <si>
    <t>MFL-MAR MAC</t>
  </si>
  <si>
    <t>MIDLAND</t>
  </si>
  <si>
    <t>MOC-FLOYD VALLEY</t>
  </si>
  <si>
    <t>NASHUA-PLAINFIELD</t>
  </si>
  <si>
    <t>NEWELL-FONDA</t>
  </si>
  <si>
    <t>NODAWAY VALLEY</t>
  </si>
  <si>
    <t>NORA SPRINGS-ROCK FALLS</t>
  </si>
  <si>
    <t>NORTH CEDAR</t>
  </si>
  <si>
    <t>NORTH IOWA</t>
  </si>
  <si>
    <t>NORTH KOSSUTH</t>
  </si>
  <si>
    <t>PANORAMA</t>
  </si>
  <si>
    <t>PCM</t>
  </si>
  <si>
    <t>POCAHONTAS</t>
  </si>
  <si>
    <t>POMEROY-PALMER</t>
  </si>
  <si>
    <t>PRAIRIE VALLEY</t>
  </si>
  <si>
    <t>RIVER VALLEY</t>
  </si>
  <si>
    <t>RIVERSIDE</t>
  </si>
  <si>
    <t>ROCKWELL CITY-LYTTON</t>
  </si>
  <si>
    <t>RUDD-ROCKFORD-MARBLE ROCK</t>
  </si>
  <si>
    <t>RUTHVEN-AYRSHIRE</t>
  </si>
  <si>
    <t>SCHALLER-CRESTLAND</t>
  </si>
  <si>
    <t>SERGEANT BLUFF-LUTON</t>
  </si>
  <si>
    <t>SIOUX CENTRAL</t>
  </si>
  <si>
    <t>SOUTH O BRIEN</t>
  </si>
  <si>
    <t>SOUTHEAST WEBSTER - GRAND</t>
  </si>
  <si>
    <t>SOUTHERN CAL</t>
  </si>
  <si>
    <t>UNION</t>
  </si>
  <si>
    <t xml:space="preserve">VAN BUREN </t>
  </si>
  <si>
    <t>VINTON-SHELLSBURG</t>
  </si>
  <si>
    <t>WALL LAKE VIEW AUBURN</t>
  </si>
  <si>
    <t>WEST BEND-MALLARD</t>
  </si>
  <si>
    <t>WEST CENTRAL VALLEY</t>
  </si>
  <si>
    <t>WEST HANCOCK</t>
  </si>
  <si>
    <t>WESTERN DUBUQUE</t>
  </si>
  <si>
    <t>Budget Enrollment</t>
  </si>
  <si>
    <t>District Cost Per Pupil</t>
  </si>
  <si>
    <t>Budget Guarantee</t>
  </si>
  <si>
    <t>Regular Program District Cost w/Adjustment</t>
  </si>
  <si>
    <t>Regular Program District Cost</t>
  </si>
  <si>
    <t>Percent Change in RPDC</t>
  </si>
  <si>
    <t>Minimum</t>
  </si>
  <si>
    <t>Maximum</t>
  </si>
  <si>
    <t>Average (Mean)</t>
  </si>
  <si>
    <t>Median</t>
  </si>
  <si>
    <t>Count &gt; 0</t>
  </si>
  <si>
    <t>Total</t>
  </si>
  <si>
    <t>FY 2011</t>
  </si>
  <si>
    <t>per pupil</t>
  </si>
  <si>
    <t>Open Out Impact</t>
  </si>
  <si>
    <t>Tuition Out Impact</t>
  </si>
  <si>
    <t>Open In Impact</t>
  </si>
  <si>
    <t>Tuition In Impact</t>
  </si>
  <si>
    <t>Supp. Wt. Teachers/Pupils</t>
  </si>
  <si>
    <t>Supp. Wt. Operational Efficiency</t>
  </si>
  <si>
    <t>ELL</t>
  </si>
  <si>
    <t>Voluntary Preschool</t>
  </si>
  <si>
    <t>Teacher Salary Supplement</t>
  </si>
  <si>
    <t>Enrollment</t>
  </si>
  <si>
    <t>Professional Development</t>
  </si>
  <si>
    <t>Early Interv. Block Grant (Class Size)</t>
  </si>
  <si>
    <t>TSS AG</t>
  </si>
  <si>
    <t>PD AG</t>
  </si>
  <si>
    <t>EIAG</t>
  </si>
  <si>
    <t>TSS Base PP</t>
  </si>
  <si>
    <t>PD Base PP</t>
  </si>
  <si>
    <t>EI Base PP</t>
  </si>
  <si>
    <t>EI w/AG</t>
  </si>
  <si>
    <t>TSS Per Pupil Calculations</t>
  </si>
  <si>
    <t>TSS Base Dist Cost</t>
  </si>
  <si>
    <t>TSS PP w/AG</t>
  </si>
  <si>
    <t>PD Base Dist Cost</t>
  </si>
  <si>
    <t>PD PP w/AG</t>
  </si>
  <si>
    <t>EI Base Dist Cost</t>
  </si>
  <si>
    <t>FY 2010 Spending Authority Report</t>
  </si>
  <si>
    <t>Supp. Wt. Teachers - Pupils</t>
  </si>
  <si>
    <t>FY 2011 Spending Authority Report</t>
  </si>
  <si>
    <t>Change</t>
  </si>
  <si>
    <t>Pct Change</t>
  </si>
  <si>
    <t>Lookup</t>
  </si>
  <si>
    <t>FY10</t>
  </si>
  <si>
    <t>FY11</t>
  </si>
  <si>
    <t>Spending Authority Indicators - FY 2010 and FY 2011</t>
  </si>
  <si>
    <t>Big Picture</t>
  </si>
  <si>
    <t>When We really have this:</t>
  </si>
  <si>
    <t>Regular Program District Cost Says we have this amount of new money:</t>
  </si>
  <si>
    <t>A difference of:</t>
  </si>
  <si>
    <t>Open Enrollment Out Impact</t>
  </si>
  <si>
    <t>Open  Enrollment In Impact</t>
  </si>
  <si>
    <t>English Language Learner</t>
  </si>
  <si>
    <t>Regular Program District Cost w/ Adjustment</t>
  </si>
  <si>
    <t>Based on 4% Allowable Growth compared to FY 2009</t>
  </si>
  <si>
    <t>Set Allowable Growth Rate Here:</t>
  </si>
  <si>
    <t>1/1/08 Valuations for FY 2010 School Budgets</t>
  </si>
  <si>
    <t>Net Taxable</t>
  </si>
  <si>
    <t>TIF</t>
  </si>
  <si>
    <t>Final Data April 13, 2009</t>
  </si>
  <si>
    <t>Valuation</t>
  </si>
  <si>
    <t>Without Gas&amp;El</t>
  </si>
  <si>
    <t>Gas&amp;Elec</t>
  </si>
  <si>
    <t>G&amp;E % of total</t>
  </si>
  <si>
    <t>ADAIR-CASEY</t>
  </si>
  <si>
    <t xml:space="preserve">ADEL-DESOTO-MINBURN </t>
  </si>
  <si>
    <t>AKRON-WESTFIELD</t>
  </si>
  <si>
    <t>ALBIA</t>
  </si>
  <si>
    <t>ALBURNETT</t>
  </si>
  <si>
    <t>ALDEN</t>
  </si>
  <si>
    <t>ALLAMAKEE</t>
  </si>
  <si>
    <t>ALTA</t>
  </si>
  <si>
    <t>AMES</t>
  </si>
  <si>
    <t>ANAMOSA</t>
  </si>
  <si>
    <t>ANDREW</t>
  </si>
  <si>
    <t>ANITA</t>
  </si>
  <si>
    <t>ANKENY</t>
  </si>
  <si>
    <t>ANTHON-OTO</t>
  </si>
  <si>
    <t>AR-WE-VA</t>
  </si>
  <si>
    <t>ATLANTIC</t>
  </si>
  <si>
    <t>AUDUBON</t>
  </si>
  <si>
    <t>AURELIA</t>
  </si>
  <si>
    <t>BALLARD</t>
  </si>
  <si>
    <t>BAXTER</t>
  </si>
  <si>
    <t>BCLUW</t>
  </si>
  <si>
    <t>BEDFORD</t>
  </si>
  <si>
    <t>BELLE PLAINE</t>
  </si>
  <si>
    <t>BELLEVUE</t>
  </si>
  <si>
    <t>BENNETT</t>
  </si>
  <si>
    <t>BETTENDORF</t>
  </si>
  <si>
    <t>BONDURANT-FARRAR</t>
  </si>
  <si>
    <t>BOONE</t>
  </si>
  <si>
    <t>BOYDEN-HULL</t>
  </si>
  <si>
    <t>BURLINGTON</t>
  </si>
  <si>
    <t>C AND M</t>
  </si>
  <si>
    <t>CAL</t>
  </si>
  <si>
    <t>CALAMUS/WHEATLAND</t>
  </si>
  <si>
    <t>CAMANCHE</t>
  </si>
  <si>
    <t>CARDINAL</t>
  </si>
  <si>
    <t>CARLISLE</t>
  </si>
  <si>
    <t>CARROLL</t>
  </si>
  <si>
    <t>CEDAR FALLS</t>
  </si>
  <si>
    <t>CEDAR RAPIDS</t>
  </si>
  <si>
    <t>CENTERVILLE</t>
  </si>
  <si>
    <t>CENTRAL LEE</t>
  </si>
  <si>
    <t>CENTRAL CLAYTON</t>
  </si>
  <si>
    <t>CENTRAL CLINTON</t>
  </si>
  <si>
    <t>CENTRAL CITY</t>
  </si>
  <si>
    <t>CENTRAL DECATUR</t>
  </si>
  <si>
    <t>CENTRAL LYON</t>
  </si>
  <si>
    <t>CHARITON</t>
  </si>
  <si>
    <t>CHARLES CITY</t>
  </si>
  <si>
    <t>CHARTER OAK-UTE</t>
  </si>
  <si>
    <t>CHEROKEE</t>
  </si>
  <si>
    <t>CLARINDA</t>
  </si>
  <si>
    <t>CLARKE</t>
  </si>
  <si>
    <t>CLARKSVILLE</t>
  </si>
  <si>
    <t xml:space="preserve">CLEAR CREEK-AMANA </t>
  </si>
  <si>
    <t>CLEARFIELD</t>
  </si>
  <si>
    <t>CLEAR LAKE</t>
  </si>
  <si>
    <t>CLINTON</t>
  </si>
  <si>
    <t>COLFAX-MINGO</t>
  </si>
  <si>
    <t>COLLEGE</t>
  </si>
  <si>
    <t>COLO-NESCO</t>
  </si>
  <si>
    <t>COLUMBUS</t>
  </si>
  <si>
    <t>COON RAPIDS-BAYARD</t>
  </si>
  <si>
    <t>CORNING</t>
  </si>
  <si>
    <t>CORWITH-WESLEY</t>
  </si>
  <si>
    <t>COUNCIL BLUFFS</t>
  </si>
  <si>
    <t>CRESTON</t>
  </si>
  <si>
    <t>DALLAS CENTER-GRIMES</t>
  </si>
  <si>
    <t>DANVILLE</t>
  </si>
  <si>
    <t>DAVENPORT</t>
  </si>
  <si>
    <t>DAVIS COUNTY</t>
  </si>
  <si>
    <t>DECORAH</t>
  </si>
  <si>
    <t>DELWOOD</t>
  </si>
  <si>
    <t>DENISON</t>
  </si>
  <si>
    <t>DENVER</t>
  </si>
  <si>
    <t>DES MOINES</t>
  </si>
  <si>
    <t>DIAGONAL</t>
  </si>
  <si>
    <t xml:space="preserve">DIKE-NEW HARTFORD </t>
  </si>
  <si>
    <t>DOWS</t>
  </si>
  <si>
    <t>DUBUQUE</t>
  </si>
  <si>
    <t>DUNKERTON</t>
  </si>
  <si>
    <t>DURANT</t>
  </si>
  <si>
    <t>EAGLE GROVE</t>
  </si>
  <si>
    <t>EARLHAM</t>
  </si>
  <si>
    <t>EAST BUCHANAN</t>
  </si>
  <si>
    <t>EAST CENTRAL</t>
  </si>
  <si>
    <t>EAST GREENE</t>
  </si>
  <si>
    <t>EAST UNION</t>
  </si>
  <si>
    <t>EASTERN ALLAMAKEE</t>
  </si>
  <si>
    <t>EDGEWOOD-COLESBURG</t>
  </si>
  <si>
    <t>ELDORA-NEW PROVIDENCE</t>
  </si>
  <si>
    <t>ELK HORN-KIMBALLTON</t>
  </si>
  <si>
    <t>EMMETSBURG</t>
  </si>
  <si>
    <t>ENGLISH VALLEYS</t>
  </si>
  <si>
    <t>ESSEX</t>
  </si>
  <si>
    <t>EXIRA</t>
  </si>
  <si>
    <t>FAIRFIELD</t>
  </si>
  <si>
    <t>FARRAGUT</t>
  </si>
  <si>
    <t>FOREST CITY</t>
  </si>
  <si>
    <t>FORT DODGE</t>
  </si>
  <si>
    <t>FORT MADISON</t>
  </si>
  <si>
    <t>FREDERICKSBURG</t>
  </si>
  <si>
    <t>FREMONT</t>
  </si>
  <si>
    <t>FREMONT-MILLS</t>
  </si>
  <si>
    <t>GALVA-HOLSTEIN</t>
  </si>
  <si>
    <t>GARNER-HAYFIELD</t>
  </si>
  <si>
    <t>GEORGE-LITTLE ROCK</t>
  </si>
  <si>
    <t>GILBERT</t>
  </si>
  <si>
    <t>GLENWOOD</t>
  </si>
  <si>
    <t>GLIDDEN-RALSTON</t>
  </si>
  <si>
    <t>GRAETTINGER</t>
  </si>
  <si>
    <t>GREENE</t>
  </si>
  <si>
    <t>GRINNELL-NEWBURG</t>
  </si>
  <si>
    <t>GRISWOLD</t>
  </si>
  <si>
    <t>GRUNDY CENTER</t>
  </si>
  <si>
    <t>GUTHRIE CENTER</t>
  </si>
  <si>
    <t>HLV</t>
  </si>
  <si>
    <t>HAMBURG</t>
  </si>
  <si>
    <t>HARLAN</t>
  </si>
  <si>
    <t>HARMONY</t>
  </si>
  <si>
    <t>HARRIS-LAKE PARK</t>
  </si>
  <si>
    <t>HIGHLAND</t>
  </si>
  <si>
    <t>HINTON</t>
  </si>
  <si>
    <t>HOWARD-WINNESHIEK</t>
  </si>
  <si>
    <t>HUDSON</t>
  </si>
  <si>
    <t>HUMBOLDT</t>
  </si>
  <si>
    <t>INDEPENDENCE</t>
  </si>
  <si>
    <t>INDIANOLA</t>
  </si>
  <si>
    <t>INTERSTATE 35</t>
  </si>
  <si>
    <t>IOWA CITY</t>
  </si>
  <si>
    <t>IOWA FALLS</t>
  </si>
  <si>
    <t>IOWA VALLEY</t>
  </si>
  <si>
    <t>JANESVILLE</t>
  </si>
  <si>
    <t>JESUP</t>
  </si>
  <si>
    <t>JOHNSTON</t>
  </si>
  <si>
    <t>KEOKUK</t>
  </si>
  <si>
    <t>KEOTA</t>
  </si>
  <si>
    <t>KINGSLEY-PIERSON</t>
  </si>
  <si>
    <t>KNOXVILLE</t>
  </si>
  <si>
    <t>LAKE MILLS</t>
  </si>
  <si>
    <t>LAMONI</t>
  </si>
  <si>
    <t>LAURENS-MARATHON</t>
  </si>
  <si>
    <t>LAWTON-BRONSON</t>
  </si>
  <si>
    <t>EAST MARSHALL</t>
  </si>
  <si>
    <t>LE MARS</t>
  </si>
  <si>
    <t>LENOX</t>
  </si>
  <si>
    <t>LEWIS CENTRAL</t>
  </si>
  <si>
    <t>LINEVILLE-CLIO</t>
  </si>
  <si>
    <t>LINN-MAR</t>
  </si>
  <si>
    <t>LISBON</t>
  </si>
  <si>
    <t>LOGAN-MAGNOLIA</t>
  </si>
  <si>
    <t>LONE TREE</t>
  </si>
  <si>
    <t>LOUISA-MUSCATINE</t>
  </si>
  <si>
    <t>LU VERNE</t>
  </si>
  <si>
    <t>LYNNVILLE-SULLY</t>
  </si>
  <si>
    <t>MADRID</t>
  </si>
  <si>
    <t>MALVERN</t>
  </si>
  <si>
    <t>MANNING</t>
  </si>
  <si>
    <t>MAPLE VALLEY</t>
  </si>
  <si>
    <t>MAQUOKETA</t>
  </si>
  <si>
    <t>MAQUOKETA VALLEY</t>
  </si>
  <si>
    <t>MARCUS-MERIDEN CLEGHORN</t>
  </si>
  <si>
    <t>MARION</t>
  </si>
  <si>
    <t>MARSHALLTOWN</t>
  </si>
  <si>
    <t>MASON CITY</t>
  </si>
  <si>
    <t>MEDIAPOLIS</t>
  </si>
  <si>
    <t>MELCHER-DALLAS</t>
  </si>
  <si>
    <t>MID-PRAIRIE</t>
  </si>
  <si>
    <t>MISSOURI VALLEY</t>
  </si>
  <si>
    <t>MFL MAR MAC</t>
  </si>
  <si>
    <t>MONTEZUMA</t>
  </si>
  <si>
    <t>MONTICELLO</t>
  </si>
  <si>
    <t>MORAVIA</t>
  </si>
  <si>
    <t>MORMON TRAIL</t>
  </si>
  <si>
    <t>MORNING SUN</t>
  </si>
  <si>
    <t>MOULTON-UDELL</t>
  </si>
  <si>
    <t>MOUNT AYR</t>
  </si>
  <si>
    <t>MOUNT PLEASANT</t>
  </si>
  <si>
    <t>MOUNT VERNON</t>
  </si>
  <si>
    <t>MURRAY</t>
  </si>
  <si>
    <t>MUSCATINE</t>
  </si>
  <si>
    <t>NEVADA</t>
  </si>
  <si>
    <t>NEW HAMPTON</t>
  </si>
  <si>
    <t>NEW LONDON</t>
  </si>
  <si>
    <t>NEWTON</t>
  </si>
  <si>
    <t>NISHNA VALLEY</t>
  </si>
  <si>
    <t>NORTH CENTRAL</t>
  </si>
  <si>
    <t>NORTHEAST</t>
  </si>
  <si>
    <t>NORTH FAYETTE</t>
  </si>
  <si>
    <t>NORTHEAST HAMILTON</t>
  </si>
  <si>
    <t>NORTH MAHASKA</t>
  </si>
  <si>
    <t>NORTH LINN</t>
  </si>
  <si>
    <t>NORTH POLK</t>
  </si>
  <si>
    <t>NORTH SCOTT</t>
  </si>
  <si>
    <t>NORTH TAMA</t>
  </si>
  <si>
    <t>NORTH WINNESHIEK</t>
  </si>
  <si>
    <t>NORTHWOOD-KENSETT</t>
  </si>
  <si>
    <t>NORWALK</t>
  </si>
  <si>
    <t>ODEBOLT-ARTHUR</t>
  </si>
  <si>
    <t>OELWEIN</t>
  </si>
  <si>
    <t>OGDEN</t>
  </si>
  <si>
    <t>OKOBOJI</t>
  </si>
  <si>
    <t>OLIN</t>
  </si>
  <si>
    <t>ORIENT-MACKSBURG</t>
  </si>
  <si>
    <t>OSAGE</t>
  </si>
  <si>
    <t>OSKALOOSA</t>
  </si>
  <si>
    <t>OTTUMWA</t>
  </si>
  <si>
    <t>PATON-CHURDAN</t>
  </si>
  <si>
    <t>SOUTH O'BRIEN</t>
  </si>
  <si>
    <t>PEKIN</t>
  </si>
  <si>
    <t>PELLA</t>
  </si>
  <si>
    <t>PERRY</t>
  </si>
  <si>
    <t>PLEASANT VALLEY</t>
  </si>
  <si>
    <t>PLEASANTVILLE</t>
  </si>
  <si>
    <t>POCAHONTAS AREA</t>
  </si>
  <si>
    <t>POSTVILLE</t>
  </si>
  <si>
    <t>PRESCOTT</t>
  </si>
  <si>
    <t>PRESTON</t>
  </si>
  <si>
    <t>RED OAK</t>
  </si>
  <si>
    <t>REMSEN-UNION</t>
  </si>
  <si>
    <t>RICEVILLE</t>
  </si>
  <si>
    <t>ROCK VALLEY</t>
  </si>
  <si>
    <t>ROCKWELL-SWALEDALE</t>
  </si>
  <si>
    <t>ROLAND-STORY</t>
  </si>
  <si>
    <t>SAC</t>
  </si>
  <si>
    <t>ST ANSGAR</t>
  </si>
  <si>
    <t>SAYDEL</t>
  </si>
  <si>
    <t>SCHLESWIG</t>
  </si>
  <si>
    <t>SENTRAL</t>
  </si>
  <si>
    <t>SEYMOUR</t>
  </si>
  <si>
    <t xml:space="preserve">S C M T </t>
  </si>
  <si>
    <t>SHELDON</t>
  </si>
  <si>
    <t>SHENANDOAH</t>
  </si>
  <si>
    <t>SIBLEY-OCHEYEDAN</t>
  </si>
  <si>
    <t>SIDNEY</t>
  </si>
  <si>
    <t>SIGOURNEY</t>
  </si>
  <si>
    <t>SIOUX CENTER</t>
  </si>
  <si>
    <t>SIOUX CITY</t>
  </si>
  <si>
    <t>SOUTH CLAY</t>
  </si>
  <si>
    <t>SOLON</t>
  </si>
  <si>
    <t>SOUTHEAST WARREN</t>
  </si>
  <si>
    <t>SOUTH HAMILTON</t>
  </si>
  <si>
    <t>SOUTHEAST WEBSTER-GRAND</t>
  </si>
  <si>
    <t>SOUTH PAGE</t>
  </si>
  <si>
    <t>SOUTH TAMA</t>
  </si>
  <si>
    <t>SOUTH WINNESHIEK</t>
  </si>
  <si>
    <t>SOUTHEAST POLK</t>
  </si>
  <si>
    <t>SPENCER</t>
  </si>
  <si>
    <t>SPIRIT LAKE</t>
  </si>
  <si>
    <t>SPRINGVILLE</t>
  </si>
  <si>
    <t>STANTON</t>
  </si>
  <si>
    <t>STARMONT</t>
  </si>
  <si>
    <t>STORM LAKE</t>
  </si>
  <si>
    <t>STRATFORD</t>
  </si>
  <si>
    <t>SUMNER</t>
  </si>
  <si>
    <t>TERRIL</t>
  </si>
  <si>
    <t>TIPTON</t>
  </si>
  <si>
    <t>TITONKA</t>
  </si>
  <si>
    <t>TREYNOR</t>
  </si>
  <si>
    <t>TRI-CENTER</t>
  </si>
  <si>
    <t>TRI-COUNTY</t>
  </si>
  <si>
    <t>TRIPOLI</t>
  </si>
  <si>
    <t>TURKEY VALLEY</t>
  </si>
  <si>
    <t>TWIN CEDARS</t>
  </si>
  <si>
    <t>TWIN RIVERS</t>
  </si>
  <si>
    <t>UNDERWOOD</t>
  </si>
  <si>
    <t>UNITED</t>
  </si>
  <si>
    <t>URBANDALE</t>
  </si>
  <si>
    <t>VALLEY</t>
  </si>
  <si>
    <t>VAN METER</t>
  </si>
  <si>
    <t>VENTURA</t>
  </si>
  <si>
    <t>VILLISCA</t>
  </si>
  <si>
    <t>WACO</t>
  </si>
  <si>
    <t>WALNUT</t>
  </si>
  <si>
    <t>WAPELLO</t>
  </si>
  <si>
    <t>WAPSIE VALLEY</t>
  </si>
  <si>
    <t>WASHINGTON</t>
  </si>
  <si>
    <t>WATERLOO</t>
  </si>
  <si>
    <t>WAUKEE</t>
  </si>
  <si>
    <t>WAVERLY-SHELL ROCK</t>
  </si>
  <si>
    <t>WAYNE</t>
  </si>
  <si>
    <t>WEBSTER CITY</t>
  </si>
  <si>
    <t>WEST BRANCH</t>
  </si>
  <si>
    <t>WEST BURLINGTON</t>
  </si>
  <si>
    <t>WEST CENTRAL</t>
  </si>
  <si>
    <t>WEST DELAWARE CO</t>
  </si>
  <si>
    <t>WEST DES MOINES</t>
  </si>
  <si>
    <t>WESTERN DUBUQUE CO</t>
  </si>
  <si>
    <t>WEST HARRISON</t>
  </si>
  <si>
    <t>WEST LIBERTY</t>
  </si>
  <si>
    <t>WEST LYON</t>
  </si>
  <si>
    <t>WEST MARSHALL</t>
  </si>
  <si>
    <t>WEST MONONA</t>
  </si>
  <si>
    <t>WEST SIOUX</t>
  </si>
  <si>
    <t>WESTWOOD</t>
  </si>
  <si>
    <t>WHITING</t>
  </si>
  <si>
    <t>WILLIAMSBURG</t>
  </si>
  <si>
    <t>WILTON</t>
  </si>
  <si>
    <t>WINFIELD-MT UNION</t>
  </si>
  <si>
    <t>WINTERSET</t>
  </si>
  <si>
    <t>WODEN-CRYSTAL LAKE</t>
  </si>
  <si>
    <t>WOODBINE</t>
  </si>
  <si>
    <t>WOODBURY CENTRAL</t>
  </si>
  <si>
    <t>WOODWARD-GRANGER</t>
  </si>
  <si>
    <t>TIF Valuation</t>
  </si>
  <si>
    <t>Net Taxable Valuation with Gas and Electric</t>
  </si>
  <si>
    <t>PPEL and Debt Service Valuation</t>
  </si>
  <si>
    <t>dom</t>
  </si>
  <si>
    <t>de</t>
  </si>
  <si>
    <t>FY 2010 Property Valuations</t>
  </si>
  <si>
    <t>County 1</t>
  </si>
  <si>
    <t>County 2</t>
  </si>
  <si>
    <t>County 3</t>
  </si>
  <si>
    <t>County 4</t>
  </si>
  <si>
    <t>Total District Valuation</t>
  </si>
  <si>
    <t>If you would like to update the valutions for the FY 2011 (Jan. 1, 2009) data</t>
  </si>
  <si>
    <t>enter it in the table below.  Siince many districts have land in multiple counties</t>
  </si>
  <si>
    <t xml:space="preserve">we've included a handy table to sum the valuation or you may just enter total </t>
  </si>
  <si>
    <t>district valuation in the green box below.</t>
  </si>
  <si>
    <t>Vals for Input Purposes</t>
  </si>
  <si>
    <t>Property Valuations</t>
  </si>
  <si>
    <t>Budget Guarantee Impact</t>
  </si>
  <si>
    <t>total</t>
  </si>
  <si>
    <t>FY 2011 v. FY 2010 Spending Authority Report (Reports Percent Change in Each Item)</t>
  </si>
  <si>
    <t>(also sets Cat. All. Growth Rate)</t>
  </si>
  <si>
    <t>CALAMUS-WHEATLAND</t>
  </si>
  <si>
    <t>CAM</t>
  </si>
  <si>
    <t>CENTRAL SPRINGS</t>
  </si>
  <si>
    <t>COLO (NESCO)</t>
  </si>
  <si>
    <t>EAST MILLS</t>
  </si>
  <si>
    <t>EAST SAC COUNTY</t>
  </si>
  <si>
    <t>GRAETTINGER - TERRIL</t>
  </si>
  <si>
    <t>H L V</t>
  </si>
  <si>
    <t>IKM - MANNING</t>
  </si>
  <si>
    <t>NORTH BUTLER</t>
  </si>
  <si>
    <t>SOUTH TAMA COUNTY</t>
  </si>
  <si>
    <t>VAN BUREN</t>
  </si>
  <si>
    <t>WEST DELAWARE</t>
  </si>
  <si>
    <t>WEST FORK</t>
  </si>
  <si>
    <t>FY 2013 v. FY 2012 Spending Authority Report (Reports Change in Each Item)</t>
  </si>
  <si>
    <t>EDDYVILLE-BLAKESBURG-FREMONT</t>
  </si>
  <si>
    <t>© 2013 ISFIS</t>
  </si>
  <si>
    <t>MAPLE VALLEY ANTHON OTO</t>
  </si>
  <si>
    <t/>
  </si>
  <si>
    <t>ChangeinRegularProgramDistrictCost</t>
  </si>
  <si>
    <t>PercentChangeinRPDC</t>
  </si>
  <si>
    <t>ID</t>
  </si>
  <si>
    <t>DOMID</t>
  </si>
  <si>
    <t>DEID</t>
  </si>
  <si>
    <t>BudgetEnrollmentFY13</t>
  </si>
  <si>
    <t>DistrictCostPerPupilFY13</t>
  </si>
  <si>
    <t>RegularProgramDistrictCostFY13</t>
  </si>
  <si>
    <t>BudgetGuaranteeFY13</t>
  </si>
  <si>
    <t>RegularProgramDistrictCostw/AdjustmentFY13</t>
  </si>
  <si>
    <t>BudgetEnrollmentFY14</t>
  </si>
  <si>
    <t>DistrictCostPerPupilFY14</t>
  </si>
  <si>
    <t>RegularProgramDistrictCostFY14</t>
  </si>
  <si>
    <t>BaseFY2004RPDCFY14</t>
  </si>
  <si>
    <t>ScaleDownFY14</t>
  </si>
  <si>
    <t>1.01FY14</t>
  </si>
  <si>
    <t>BudgetGuaranteeFY14</t>
  </si>
  <si>
    <t>RegularProgramDistrictCostw/AdjustmentFY14</t>
  </si>
  <si>
    <t>ChgEnroll</t>
  </si>
  <si>
    <t>ChgEnrollPct</t>
  </si>
  <si>
    <t>Difference</t>
  </si>
  <si>
    <t>FY 14 Regular Program District Cost 2% AG</t>
  </si>
  <si>
    <t>FY 14 Regular Program District Cost 4% AG</t>
  </si>
  <si>
    <t>Percent Difference</t>
  </si>
  <si>
    <t>Impact of 4 Percent Allowable Growth v 2 Percent FY 2014</t>
  </si>
  <si>
    <t>EASTON VALLEY</t>
  </si>
  <si>
    <t>Change in Total Regular Program District Cost</t>
  </si>
  <si>
    <t>NORTH UNION</t>
  </si>
  <si>
    <t>GREENE COUNTY</t>
  </si>
  <si>
    <t>SOUTH CENTRAL CALHOUN</t>
  </si>
  <si>
    <t>CLARION-GOLDFIELD-DOWS</t>
  </si>
  <si>
    <t>EXIRA-ELK HORN-KIMBALLTON</t>
  </si>
  <si>
    <t>SUMNER-FREDERICKSBURG</t>
  </si>
  <si>
    <t>FY 2016</t>
  </si>
  <si>
    <t>GARNER-HAYFIELD-VENTURA</t>
  </si>
  <si>
    <t>FY 2017</t>
  </si>
  <si>
    <t>© 2016 ISFIS</t>
  </si>
  <si>
    <t>Based on a 2.25% State Supplementary Assistance Rate</t>
  </si>
  <si>
    <t>Formula Equality Impact</t>
  </si>
  <si>
    <t>Number of Districts at SCPP min:</t>
  </si>
  <si>
    <t>Enroll Change</t>
  </si>
  <si>
    <t>Pct Enroll Change</t>
  </si>
  <si>
    <t>FY 2017 Impact of Formula Inequity</t>
  </si>
  <si>
    <t>Dollars per pupil below Max DCPP</t>
  </si>
  <si>
    <t>District Cost Per Pupil (DCCP)</t>
  </si>
  <si>
    <t>Total Property Taxes Currently Spent for higher DCPP</t>
  </si>
  <si>
    <t>Total New Funding at Max SCPP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</si>
</sst>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_(* #,##0.0_);_(* \(#,##0.0\);_(* &quot;-&quot;??_);_(@_)"/>
    <numFmt numFmtId="165" formatCode="_(&quot;$&quot;* #,##0_);_(&quot;$&quot;* \(#,##0\);_(&quot;$&quot;* &quot;-&quot;??_);_(@_)"/>
    <numFmt numFmtId="166" formatCode="0.0%"/>
    <numFmt numFmtId="167" formatCode="_(* #,##0_);_(* \(#,##0\);_(* &quot;-&quot;??_);_(@_)"/>
    <numFmt numFmtId="168" formatCode="_(&quot;$&quot;* #,##0.0_);_(&quot;$&quot;* \(#,##0.0\);_(&quot;$&quot;* &quot;-&quot;??_);_(@_)"/>
    <numFmt numFmtId="169" formatCode="0000"/>
    <numFmt numFmtId="170" formatCode="_(* #,##0.000_);_(* \(#,##0.000\);_(* &quot;-&quot;??_);_(@_)"/>
  </numFmts>
  <fonts count="21" x14ac:knownFonts="1">
    <font>
      <sz val="11"/>
      <color theme="1"/>
      <name val="Calibri"/>
      <family val="2"/>
      <scheme val="minor"/>
    </font>
    <font>
      <sz val="10"/>
      <name val="Verdana"/>
      <family val="2"/>
    </font>
    <font>
      <sz val="9"/>
      <name val="Verdana"/>
      <family val="2"/>
    </font>
    <font>
      <sz val="8"/>
      <name val="Verdana"/>
      <family val="2"/>
    </font>
    <font>
      <sz val="10"/>
      <name val="Arial"/>
      <family val="2"/>
    </font>
    <font>
      <sz val="11"/>
      <color theme="1"/>
      <name val="Calibri"/>
      <family val="2"/>
      <scheme val="minor"/>
    </font>
    <font>
      <sz val="11"/>
      <color theme="1"/>
      <name val="Verdana"/>
      <family val="2"/>
    </font>
    <font>
      <sz val="10"/>
      <color theme="1"/>
      <name val="Verdana"/>
      <family val="2"/>
    </font>
    <font>
      <sz val="14"/>
      <color theme="1"/>
      <name val="Verdana"/>
      <family val="2"/>
    </font>
    <font>
      <sz val="9"/>
      <color theme="1"/>
      <name val="Verdana"/>
      <family val="2"/>
    </font>
    <font>
      <b/>
      <sz val="10"/>
      <color theme="1"/>
      <name val="Verdana"/>
      <family val="2"/>
    </font>
    <font>
      <b/>
      <sz val="9"/>
      <color theme="1"/>
      <name val="Verdana"/>
      <family val="2"/>
    </font>
    <font>
      <sz val="12"/>
      <color theme="1"/>
      <name val="Verdana"/>
      <family val="2"/>
    </font>
    <font>
      <sz val="16"/>
      <color theme="1"/>
      <name val="Verdana"/>
      <family val="2"/>
    </font>
    <font>
      <sz val="22"/>
      <color theme="1"/>
      <name val="Verdana"/>
      <family val="2"/>
    </font>
    <font>
      <sz val="26"/>
      <color theme="1"/>
      <name val="Verdana"/>
      <family val="2"/>
    </font>
    <font>
      <sz val="11"/>
      <name val="Calibri"/>
      <family val="2"/>
      <scheme val="minor"/>
    </font>
    <font>
      <sz val="10"/>
      <color rgb="FFFF0000"/>
      <name val="Verdana"/>
      <family val="2"/>
    </font>
    <font>
      <sz val="22"/>
      <color rgb="FFFF0000"/>
      <name val="Verdana"/>
      <family val="2"/>
    </font>
    <font>
      <b/>
      <sz val="18"/>
      <color theme="1"/>
      <name val="Verdana"/>
      <family val="2"/>
    </font>
    <font>
      <b/>
      <sz val="11"/>
      <color theme="1"/>
      <name val="Verdana"/>
      <family val="2"/>
    </font>
  </fonts>
  <fills count="1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darkVertical">
        <fgColor theme="0" tint="-0.14996795556505021"/>
        <bgColor theme="0"/>
      </patternFill>
    </fill>
    <fill>
      <patternFill patternType="solid">
        <fgColor theme="0"/>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346">
    <xf numFmtId="0" fontId="0" fillId="0" borderId="0" xfId="0"/>
    <xf numFmtId="0" fontId="7" fillId="0" borderId="0" xfId="0" applyFont="1"/>
    <xf numFmtId="165" fontId="7" fillId="0" borderId="0" xfId="2" applyNumberFormat="1" applyFont="1"/>
    <xf numFmtId="164" fontId="7" fillId="0" borderId="0" xfId="1" applyNumberFormat="1" applyFont="1"/>
    <xf numFmtId="166" fontId="7" fillId="0" borderId="0" xfId="3" applyNumberFormat="1" applyFont="1"/>
    <xf numFmtId="0" fontId="7" fillId="0" borderId="0" xfId="0" applyFont="1" applyAlignment="1">
      <alignment horizontal="centerContinuous"/>
    </xf>
    <xf numFmtId="165" fontId="7" fillId="0" borderId="0" xfId="2" applyNumberFormat="1" applyFont="1" applyAlignment="1">
      <alignment horizontal="centerContinuous"/>
    </xf>
    <xf numFmtId="164" fontId="7" fillId="0" borderId="0" xfId="1" applyNumberFormat="1" applyFont="1" applyAlignment="1">
      <alignment horizontal="centerContinuous"/>
    </xf>
    <xf numFmtId="165" fontId="7" fillId="0" borderId="2" xfId="2" applyNumberFormat="1" applyFont="1" applyBorder="1" applyAlignment="1">
      <alignment horizontal="centerContinuous" wrapText="1"/>
    </xf>
    <xf numFmtId="165" fontId="7" fillId="0" borderId="3" xfId="2" applyNumberFormat="1" applyFont="1" applyBorder="1" applyAlignment="1">
      <alignment horizontal="centerContinuous" wrapText="1"/>
    </xf>
    <xf numFmtId="0" fontId="7" fillId="0" borderId="0" xfId="0" applyFont="1" applyAlignment="1">
      <alignment horizontal="center" wrapText="1"/>
    </xf>
    <xf numFmtId="0" fontId="7" fillId="0" borderId="4" xfId="0" applyFont="1" applyBorder="1"/>
    <xf numFmtId="165" fontId="7" fillId="0" borderId="2" xfId="2" applyNumberFormat="1" applyFont="1" applyBorder="1"/>
    <xf numFmtId="165" fontId="7" fillId="0" borderId="4" xfId="2" applyNumberFormat="1" applyFont="1" applyBorder="1"/>
    <xf numFmtId="0" fontId="7" fillId="0" borderId="5" xfId="0" applyFont="1" applyBorder="1"/>
    <xf numFmtId="165" fontId="7" fillId="0" borderId="0" xfId="2" applyNumberFormat="1" applyFont="1" applyBorder="1"/>
    <xf numFmtId="165" fontId="7" fillId="0" borderId="5" xfId="2" applyNumberFormat="1" applyFont="1" applyBorder="1"/>
    <xf numFmtId="0" fontId="7" fillId="0" borderId="6" xfId="0" applyFont="1" applyBorder="1"/>
    <xf numFmtId="164" fontId="7" fillId="0" borderId="4" xfId="1" applyNumberFormat="1" applyFont="1" applyBorder="1"/>
    <xf numFmtId="164" fontId="7" fillId="0" borderId="5" xfId="1" applyNumberFormat="1" applyFont="1" applyBorder="1"/>
    <xf numFmtId="0" fontId="7" fillId="3" borderId="9" xfId="0" applyFont="1" applyFill="1" applyBorder="1" applyAlignment="1">
      <alignment horizontal="centerContinuous"/>
    </xf>
    <xf numFmtId="165" fontId="7" fillId="0" borderId="4" xfId="2" applyNumberFormat="1" applyFont="1" applyFill="1" applyBorder="1"/>
    <xf numFmtId="165" fontId="7" fillId="0" borderId="2" xfId="0" applyNumberFormat="1" applyFont="1" applyFill="1" applyBorder="1"/>
    <xf numFmtId="165" fontId="7" fillId="0" borderId="0" xfId="2" applyNumberFormat="1" applyFont="1" applyFill="1" applyBorder="1"/>
    <xf numFmtId="165" fontId="7" fillId="0" borderId="5" xfId="2" applyNumberFormat="1" applyFont="1" applyFill="1" applyBorder="1"/>
    <xf numFmtId="165" fontId="7" fillId="0" borderId="0" xfId="0" applyNumberFormat="1" applyFont="1" applyFill="1" applyBorder="1"/>
    <xf numFmtId="165" fontId="7" fillId="0" borderId="7" xfId="2" applyNumberFormat="1" applyFont="1" applyFill="1" applyBorder="1"/>
    <xf numFmtId="165" fontId="7" fillId="0" borderId="6" xfId="2" applyNumberFormat="1" applyFont="1" applyFill="1" applyBorder="1"/>
    <xf numFmtId="165" fontId="7" fillId="0" borderId="7" xfId="0" applyNumberFormat="1" applyFont="1" applyFill="1" applyBorder="1"/>
    <xf numFmtId="165" fontId="7" fillId="2" borderId="0" xfId="2" applyNumberFormat="1" applyFont="1" applyFill="1" applyBorder="1"/>
    <xf numFmtId="165" fontId="7" fillId="2" borderId="5" xfId="2" applyNumberFormat="1" applyFont="1" applyFill="1" applyBorder="1"/>
    <xf numFmtId="165" fontId="7" fillId="2" borderId="0" xfId="0" applyNumberFormat="1" applyFont="1" applyFill="1" applyBorder="1"/>
    <xf numFmtId="166" fontId="7" fillId="0" borderId="4" xfId="3" applyNumberFormat="1" applyFont="1" applyBorder="1"/>
    <xf numFmtId="166" fontId="7" fillId="0" borderId="5" xfId="3" applyNumberFormat="1" applyFont="1" applyBorder="1"/>
    <xf numFmtId="167" fontId="7" fillId="0" borderId="5" xfId="1" applyNumberFormat="1" applyFont="1" applyBorder="1"/>
    <xf numFmtId="167" fontId="7" fillId="0" borderId="0" xfId="1" applyNumberFormat="1" applyFont="1" applyBorder="1"/>
    <xf numFmtId="0" fontId="7" fillId="0" borderId="0" xfId="0" applyFont="1" applyAlignment="1">
      <alignment horizontal="centerContinuous" vertical="center"/>
    </xf>
    <xf numFmtId="165" fontId="7" fillId="0" borderId="0" xfId="2" applyNumberFormat="1" applyFont="1" applyAlignment="1">
      <alignment horizontal="centerContinuous" vertical="center"/>
    </xf>
    <xf numFmtId="166" fontId="7" fillId="0" borderId="0" xfId="3" applyNumberFormat="1" applyFont="1" applyAlignment="1">
      <alignment horizontal="centerContinuous" vertical="center"/>
    </xf>
    <xf numFmtId="165" fontId="7" fillId="0" borderId="0" xfId="2" applyNumberFormat="1" applyFont="1" applyAlignment="1">
      <alignment horizontal="center" vertical="center"/>
    </xf>
    <xf numFmtId="167" fontId="7" fillId="0" borderId="0" xfId="1" applyNumberFormat="1" applyFont="1" applyBorder="1" applyAlignment="1">
      <alignment horizontal="centerContinuous" wrapText="1"/>
    </xf>
    <xf numFmtId="167" fontId="7" fillId="0" borderId="0" xfId="1" applyNumberFormat="1" applyFont="1" applyBorder="1" applyAlignment="1">
      <alignment horizontal="center" wrapText="1"/>
    </xf>
    <xf numFmtId="0" fontId="9" fillId="0" borderId="0" xfId="0" applyFont="1" applyAlignment="1">
      <alignment horizontal="center" wrapText="1"/>
    </xf>
    <xf numFmtId="0" fontId="2" fillId="0" borderId="11" xfId="0" applyFont="1" applyBorder="1" applyAlignment="1">
      <alignment horizontal="center" wrapText="1"/>
    </xf>
    <xf numFmtId="165" fontId="9" fillId="0" borderId="11" xfId="2" applyNumberFormat="1" applyFont="1" applyBorder="1" applyAlignment="1">
      <alignment horizontal="center" wrapText="1"/>
    </xf>
    <xf numFmtId="0" fontId="9" fillId="0" borderId="0" xfId="0" applyFont="1"/>
    <xf numFmtId="0" fontId="9" fillId="0" borderId="1" xfId="0" applyFont="1" applyFill="1" applyBorder="1"/>
    <xf numFmtId="164" fontId="9" fillId="0" borderId="4" xfId="1" applyNumberFormat="1" applyFont="1" applyFill="1" applyBorder="1"/>
    <xf numFmtId="165" fontId="9" fillId="0" borderId="2" xfId="2" applyNumberFormat="1" applyFont="1" applyFill="1" applyBorder="1"/>
    <xf numFmtId="165" fontId="9" fillId="0" borderId="4" xfId="2" applyNumberFormat="1" applyFont="1" applyFill="1" applyBorder="1"/>
    <xf numFmtId="0" fontId="9" fillId="0" borderId="12" xfId="0" applyFont="1" applyFill="1" applyBorder="1"/>
    <xf numFmtId="0" fontId="9" fillId="0" borderId="5" xfId="0" applyFont="1" applyFill="1" applyBorder="1"/>
    <xf numFmtId="165" fontId="9" fillId="0" borderId="0" xfId="2" applyNumberFormat="1" applyFont="1" applyFill="1" applyBorder="1"/>
    <xf numFmtId="165" fontId="9" fillId="0" borderId="5" xfId="2" applyNumberFormat="1" applyFont="1" applyFill="1" applyBorder="1"/>
    <xf numFmtId="0" fontId="9" fillId="2" borderId="12" xfId="0" applyFont="1" applyFill="1" applyBorder="1"/>
    <xf numFmtId="0" fontId="9" fillId="2" borderId="5" xfId="0" applyFont="1" applyFill="1" applyBorder="1"/>
    <xf numFmtId="165" fontId="9" fillId="2" borderId="0" xfId="2" applyNumberFormat="1" applyFont="1" applyFill="1" applyBorder="1"/>
    <xf numFmtId="165" fontId="9" fillId="2" borderId="5" xfId="2" applyNumberFormat="1" applyFont="1" applyFill="1" applyBorder="1"/>
    <xf numFmtId="0" fontId="9" fillId="2" borderId="13" xfId="0" applyFont="1" applyFill="1" applyBorder="1"/>
    <xf numFmtId="0" fontId="9" fillId="0" borderId="13" xfId="0" applyFont="1" applyFill="1" applyBorder="1"/>
    <xf numFmtId="0" fontId="9" fillId="0" borderId="6" xfId="0" applyFont="1" applyFill="1" applyBorder="1"/>
    <xf numFmtId="165" fontId="9" fillId="0" borderId="7" xfId="2" applyNumberFormat="1" applyFont="1" applyFill="1" applyBorder="1"/>
    <xf numFmtId="165" fontId="9" fillId="0" borderId="6" xfId="2" applyNumberFormat="1" applyFont="1" applyFill="1" applyBorder="1"/>
    <xf numFmtId="165" fontId="9" fillId="0" borderId="0" xfId="2" applyNumberFormat="1" applyFont="1"/>
    <xf numFmtId="0" fontId="9" fillId="0" borderId="4" xfId="0" applyFont="1" applyBorder="1"/>
    <xf numFmtId="164" fontId="9" fillId="0" borderId="4" xfId="1" applyNumberFormat="1" applyFont="1" applyBorder="1"/>
    <xf numFmtId="165" fontId="9" fillId="0" borderId="2" xfId="2" applyNumberFormat="1" applyFont="1" applyBorder="1"/>
    <xf numFmtId="165" fontId="9" fillId="0" borderId="4" xfId="2" applyNumberFormat="1" applyFont="1" applyBorder="1"/>
    <xf numFmtId="0" fontId="9" fillId="0" borderId="5" xfId="0" applyFont="1" applyBorder="1"/>
    <xf numFmtId="164" fontId="9" fillId="0" borderId="5" xfId="1" applyNumberFormat="1" applyFont="1" applyBorder="1"/>
    <xf numFmtId="165" fontId="9" fillId="0" borderId="0" xfId="2" applyNumberFormat="1" applyFont="1" applyBorder="1"/>
    <xf numFmtId="165" fontId="9" fillId="0" borderId="5" xfId="2" applyNumberFormat="1" applyFont="1" applyBorder="1"/>
    <xf numFmtId="167" fontId="9" fillId="0" borderId="0" xfId="1" applyNumberFormat="1" applyFont="1" applyBorder="1"/>
    <xf numFmtId="167" fontId="9" fillId="0" borderId="5" xfId="1" applyNumberFormat="1" applyFont="1" applyBorder="1"/>
    <xf numFmtId="0" fontId="9" fillId="0" borderId="6" xfId="0" applyFont="1" applyBorder="1"/>
    <xf numFmtId="164" fontId="9" fillId="0" borderId="6" xfId="1" applyNumberFormat="1" applyFont="1" applyBorder="1"/>
    <xf numFmtId="165" fontId="9" fillId="0" borderId="7" xfId="2" applyNumberFormat="1" applyFont="1" applyBorder="1"/>
    <xf numFmtId="165" fontId="9" fillId="0" borderId="6" xfId="2" applyNumberFormat="1" applyFont="1" applyBorder="1"/>
    <xf numFmtId="0" fontId="9" fillId="0" borderId="11" xfId="0" applyFont="1" applyBorder="1" applyAlignment="1">
      <alignment horizontal="center" wrapText="1"/>
    </xf>
    <xf numFmtId="165" fontId="9" fillId="0" borderId="4" xfId="0" applyNumberFormat="1" applyFont="1" applyFill="1" applyBorder="1"/>
    <xf numFmtId="165" fontId="9" fillId="0" borderId="2" xfId="0" applyNumberFormat="1" applyFont="1" applyFill="1" applyBorder="1"/>
    <xf numFmtId="165" fontId="9" fillId="0" borderId="5" xfId="0" applyNumberFormat="1" applyFont="1" applyFill="1" applyBorder="1"/>
    <xf numFmtId="165" fontId="9" fillId="0" borderId="0" xfId="0" applyNumberFormat="1" applyFont="1" applyFill="1" applyBorder="1"/>
    <xf numFmtId="165" fontId="9" fillId="2" borderId="5" xfId="0" applyNumberFormat="1" applyFont="1" applyFill="1" applyBorder="1"/>
    <xf numFmtId="165" fontId="9" fillId="2" borderId="0" xfId="0" applyNumberFormat="1" applyFont="1" applyFill="1" applyBorder="1"/>
    <xf numFmtId="165" fontId="9" fillId="0" borderId="6" xfId="0" applyNumberFormat="1" applyFont="1" applyFill="1" applyBorder="1"/>
    <xf numFmtId="165" fontId="9" fillId="0" borderId="7" xfId="0" applyNumberFormat="1" applyFont="1" applyFill="1" applyBorder="1"/>
    <xf numFmtId="165" fontId="9" fillId="0" borderId="5" xfId="1" applyNumberFormat="1" applyFont="1" applyBorder="1"/>
    <xf numFmtId="165" fontId="7" fillId="0" borderId="0" xfId="2" applyNumberFormat="1" applyFont="1" applyFill="1" applyBorder="1" applyAlignment="1">
      <alignment horizontal="centerContinuous" wrapText="1"/>
    </xf>
    <xf numFmtId="0" fontId="7" fillId="0" borderId="0" xfId="0" applyFont="1" applyFill="1" applyBorder="1" applyAlignment="1">
      <alignment horizontal="centerContinuous"/>
    </xf>
    <xf numFmtId="168" fontId="9" fillId="0" borderId="5" xfId="2" applyNumberFormat="1" applyFont="1" applyFill="1" applyBorder="1"/>
    <xf numFmtId="164" fontId="9" fillId="0" borderId="5" xfId="1" applyNumberFormat="1" applyFont="1" applyFill="1" applyBorder="1"/>
    <xf numFmtId="164" fontId="9" fillId="0" borderId="6" xfId="1" applyNumberFormat="1" applyFont="1" applyFill="1" applyBorder="1"/>
    <xf numFmtId="164" fontId="9" fillId="0" borderId="0" xfId="1" applyNumberFormat="1" applyFont="1"/>
    <xf numFmtId="164" fontId="9" fillId="2" borderId="5" xfId="1" applyNumberFormat="1" applyFont="1" applyFill="1" applyBorder="1"/>
    <xf numFmtId="165" fontId="9" fillId="0" borderId="0" xfId="2" applyNumberFormat="1" applyFont="1" applyBorder="1" applyAlignment="1">
      <alignment horizontal="center" wrapText="1"/>
    </xf>
    <xf numFmtId="0" fontId="9" fillId="0" borderId="0" xfId="0" applyFont="1" applyBorder="1" applyAlignment="1">
      <alignment horizontal="center" wrapText="1"/>
    </xf>
    <xf numFmtId="167" fontId="9" fillId="0" borderId="0" xfId="1" applyNumberFormat="1" applyFont="1" applyBorder="1" applyAlignment="1">
      <alignment horizontal="center" wrapText="1"/>
    </xf>
    <xf numFmtId="164" fontId="9" fillId="0" borderId="11" xfId="1" applyNumberFormat="1" applyFont="1" applyBorder="1" applyAlignment="1">
      <alignment horizontal="center" wrapText="1"/>
    </xf>
    <xf numFmtId="166" fontId="9" fillId="0" borderId="11" xfId="3" applyNumberFormat="1" applyFont="1" applyBorder="1" applyAlignment="1">
      <alignment horizontal="right" wrapText="1"/>
    </xf>
    <xf numFmtId="165" fontId="9" fillId="0" borderId="14" xfId="2" applyNumberFormat="1" applyFont="1" applyBorder="1" applyAlignment="1">
      <alignment horizontal="center" wrapText="1"/>
    </xf>
    <xf numFmtId="0" fontId="6" fillId="0" borderId="15" xfId="0" applyFont="1" applyBorder="1"/>
    <xf numFmtId="0" fontId="6" fillId="0" borderId="16" xfId="0" applyFont="1" applyBorder="1"/>
    <xf numFmtId="0" fontId="6" fillId="0" borderId="17" xfId="0" applyFont="1" applyBorder="1"/>
    <xf numFmtId="0" fontId="6" fillId="0" borderId="0" xfId="0" applyFont="1"/>
    <xf numFmtId="0" fontId="6" fillId="0" borderId="18" xfId="0" applyFont="1" applyBorder="1"/>
    <xf numFmtId="0" fontId="6" fillId="0" borderId="19" xfId="0" applyFont="1" applyBorder="1"/>
    <xf numFmtId="0" fontId="6" fillId="0" borderId="0" xfId="0" applyFont="1" applyBorder="1"/>
    <xf numFmtId="0" fontId="6" fillId="0" borderId="11" xfId="0" applyFont="1" applyBorder="1"/>
    <xf numFmtId="166" fontId="6" fillId="0" borderId="11" xfId="3" applyNumberFormat="1" applyFont="1" applyBorder="1"/>
    <xf numFmtId="166" fontId="6" fillId="0" borderId="0" xfId="3" applyNumberFormat="1" applyFont="1" applyBorder="1"/>
    <xf numFmtId="0" fontId="6" fillId="0" borderId="20" xfId="0" applyFont="1" applyBorder="1"/>
    <xf numFmtId="0" fontId="6" fillId="0" borderId="14" xfId="0" applyFont="1" applyBorder="1"/>
    <xf numFmtId="166" fontId="6" fillId="0" borderId="14" xfId="3" applyNumberFormat="1" applyFont="1" applyBorder="1"/>
    <xf numFmtId="0" fontId="6" fillId="0" borderId="21" xfId="0" applyFont="1" applyBorder="1"/>
    <xf numFmtId="165" fontId="6" fillId="0" borderId="11" xfId="0" applyNumberFormat="1" applyFont="1" applyBorder="1"/>
    <xf numFmtId="165" fontId="6" fillId="0" borderId="6" xfId="0" applyNumberFormat="1" applyFont="1" applyBorder="1"/>
    <xf numFmtId="10" fontId="6" fillId="0" borderId="6" xfId="0" applyNumberFormat="1" applyFont="1" applyBorder="1"/>
    <xf numFmtId="166" fontId="6" fillId="0" borderId="6" xfId="0" applyNumberFormat="1" applyFont="1" applyBorder="1"/>
    <xf numFmtId="0" fontId="6" fillId="0" borderId="0" xfId="0" applyFont="1" applyBorder="1" applyAlignment="1">
      <alignment horizontal="center"/>
    </xf>
    <xf numFmtId="166" fontId="6" fillId="0" borderId="6" xfId="3" applyNumberFormat="1" applyFont="1" applyBorder="1"/>
    <xf numFmtId="0" fontId="6" fillId="0" borderId="22" xfId="0" applyFont="1" applyBorder="1"/>
    <xf numFmtId="166" fontId="7" fillId="0" borderId="11" xfId="3" applyNumberFormat="1" applyFont="1" applyBorder="1"/>
    <xf numFmtId="0" fontId="7" fillId="0" borderId="11" xfId="0" applyFont="1" applyBorder="1" applyAlignment="1">
      <alignment horizontal="center"/>
    </xf>
    <xf numFmtId="165" fontId="10" fillId="0" borderId="11" xfId="2" applyNumberFormat="1" applyFont="1" applyBorder="1" applyAlignment="1">
      <alignment horizontal="center" wrapText="1"/>
    </xf>
    <xf numFmtId="0" fontId="10" fillId="0" borderId="11" xfId="0" applyFont="1" applyBorder="1" applyAlignment="1">
      <alignment horizontal="center" wrapText="1"/>
    </xf>
    <xf numFmtId="165" fontId="10" fillId="0" borderId="22" xfId="2" applyNumberFormat="1" applyFont="1" applyBorder="1" applyAlignment="1">
      <alignment horizontal="center" wrapText="1"/>
    </xf>
    <xf numFmtId="165" fontId="11" fillId="0" borderId="11" xfId="2" applyNumberFormat="1" applyFont="1" applyBorder="1" applyAlignment="1">
      <alignment horizontal="center" wrapText="1"/>
    </xf>
    <xf numFmtId="0" fontId="11" fillId="0" borderId="11" xfId="0" applyFont="1" applyBorder="1" applyAlignment="1">
      <alignment horizontal="center" wrapText="1"/>
    </xf>
    <xf numFmtId="9" fontId="7" fillId="0" borderId="0" xfId="3" applyFont="1"/>
    <xf numFmtId="0" fontId="6" fillId="0" borderId="0" xfId="0" applyFont="1" applyBorder="1"/>
    <xf numFmtId="166" fontId="6" fillId="0" borderId="0" xfId="3" applyNumberFormat="1" applyFont="1"/>
    <xf numFmtId="0" fontId="6" fillId="0" borderId="0" xfId="0" applyFont="1" applyBorder="1" applyAlignment="1">
      <alignment horizontal="center"/>
    </xf>
    <xf numFmtId="166" fontId="9" fillId="0" borderId="4" xfId="3" applyNumberFormat="1" applyFont="1" applyFill="1" applyBorder="1"/>
    <xf numFmtId="166" fontId="9" fillId="0" borderId="4" xfId="3" applyNumberFormat="1" applyFont="1" applyBorder="1"/>
    <xf numFmtId="166" fontId="9" fillId="0" borderId="2" xfId="3" applyNumberFormat="1" applyFont="1" applyBorder="1"/>
    <xf numFmtId="166" fontId="9" fillId="0" borderId="5" xfId="3" applyNumberFormat="1" applyFont="1" applyBorder="1"/>
    <xf numFmtId="166" fontId="9" fillId="0" borderId="0" xfId="3" applyNumberFormat="1" applyFont="1" applyBorder="1"/>
    <xf numFmtId="43" fontId="1" fillId="0" borderId="0" xfId="1" applyFont="1"/>
    <xf numFmtId="0" fontId="6" fillId="0" borderId="0" xfId="0" applyFont="1"/>
    <xf numFmtId="0" fontId="6" fillId="0" borderId="23" xfId="0" applyFont="1" applyBorder="1" applyAlignment="1">
      <alignment horizontal="center" wrapText="1"/>
    </xf>
    <xf numFmtId="0" fontId="6" fillId="0" borderId="24" xfId="0" applyFont="1" applyBorder="1" applyAlignment="1">
      <alignment horizontal="center" wrapText="1"/>
    </xf>
    <xf numFmtId="0" fontId="6" fillId="0" borderId="25" xfId="0" applyFont="1" applyBorder="1" applyAlignment="1">
      <alignment horizontal="center" wrapText="1"/>
    </xf>
    <xf numFmtId="165" fontId="6" fillId="0" borderId="26" xfId="2" applyNumberFormat="1" applyFont="1" applyBorder="1"/>
    <xf numFmtId="43" fontId="3" fillId="0" borderId="0" xfId="1" applyFont="1" applyAlignment="1"/>
    <xf numFmtId="169" fontId="3" fillId="0" borderId="0" xfId="0" applyNumberFormat="1" applyFont="1" applyAlignment="1"/>
    <xf numFmtId="3" fontId="3" fillId="0" borderId="0" xfId="0" applyNumberFormat="1" applyFont="1" applyAlignment="1">
      <alignment horizontal="center"/>
    </xf>
    <xf numFmtId="43" fontId="3" fillId="0" borderId="0" xfId="1" applyFont="1"/>
    <xf numFmtId="0" fontId="3" fillId="0" borderId="0" xfId="0" applyFont="1"/>
    <xf numFmtId="3" fontId="3" fillId="0" borderId="0" xfId="0" applyNumberFormat="1" applyFont="1"/>
    <xf numFmtId="3" fontId="6" fillId="0" borderId="0" xfId="0" applyNumberFormat="1" applyFont="1"/>
    <xf numFmtId="166" fontId="6" fillId="0" borderId="0" xfId="3" applyNumberFormat="1" applyFont="1"/>
    <xf numFmtId="3" fontId="3" fillId="0" borderId="27" xfId="0" applyNumberFormat="1" applyFont="1" applyBorder="1"/>
    <xf numFmtId="0" fontId="6" fillId="0" borderId="26" xfId="0" applyFont="1" applyBorder="1"/>
    <xf numFmtId="0" fontId="6" fillId="0" borderId="28" xfId="0" applyFont="1" applyBorder="1"/>
    <xf numFmtId="0" fontId="6" fillId="0" borderId="29" xfId="0" applyFont="1" applyBorder="1"/>
    <xf numFmtId="0" fontId="6" fillId="0" borderId="0" xfId="0" applyFont="1" applyAlignment="1">
      <alignment horizontal="center"/>
    </xf>
    <xf numFmtId="165" fontId="6" fillId="0" borderId="0" xfId="2" applyNumberFormat="1"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12" fillId="0" borderId="0" xfId="0" applyFont="1" applyBorder="1" applyAlignment="1"/>
    <xf numFmtId="0" fontId="6" fillId="0" borderId="19" xfId="0" applyFont="1" applyBorder="1"/>
    <xf numFmtId="0" fontId="6" fillId="0" borderId="20" xfId="0" applyFont="1" applyBorder="1"/>
    <xf numFmtId="0" fontId="6" fillId="0" borderId="14" xfId="0" applyFont="1" applyBorder="1"/>
    <xf numFmtId="165" fontId="6" fillId="0" borderId="14" xfId="2" applyNumberFormat="1" applyFont="1" applyBorder="1"/>
    <xf numFmtId="0" fontId="6" fillId="0" borderId="21" xfId="0" applyFont="1" applyBorder="1"/>
    <xf numFmtId="165" fontId="6" fillId="4" borderId="26" xfId="2" applyNumberFormat="1" applyFont="1" applyFill="1" applyBorder="1"/>
    <xf numFmtId="0" fontId="6" fillId="5" borderId="30" xfId="0" applyFont="1" applyFill="1" applyBorder="1"/>
    <xf numFmtId="0" fontId="6" fillId="5" borderId="26" xfId="0" applyFont="1" applyFill="1" applyBorder="1"/>
    <xf numFmtId="0" fontId="6" fillId="6" borderId="30" xfId="0" applyFont="1" applyFill="1" applyBorder="1"/>
    <xf numFmtId="0" fontId="6" fillId="6" borderId="26" xfId="0" applyFont="1" applyFill="1" applyBorder="1"/>
    <xf numFmtId="165" fontId="6" fillId="6" borderId="26" xfId="2" applyNumberFormat="1" applyFont="1" applyFill="1" applyBorder="1"/>
    <xf numFmtId="0" fontId="6" fillId="7" borderId="11" xfId="0" applyFont="1" applyFill="1" applyBorder="1"/>
    <xf numFmtId="165" fontId="6" fillId="7" borderId="11" xfId="2" applyNumberFormat="1" applyFont="1" applyFill="1" applyBorder="1"/>
    <xf numFmtId="0" fontId="6" fillId="0" borderId="1" xfId="0" applyFont="1" applyBorder="1"/>
    <xf numFmtId="165" fontId="6" fillId="0" borderId="2" xfId="2" applyNumberFormat="1" applyFont="1" applyBorder="1"/>
    <xf numFmtId="0" fontId="6" fillId="0" borderId="3" xfId="0" applyFont="1" applyBorder="1"/>
    <xf numFmtId="0" fontId="6" fillId="0" borderId="12" xfId="0" applyFont="1" applyBorder="1"/>
    <xf numFmtId="0" fontId="6" fillId="0" borderId="31" xfId="0" applyFont="1" applyBorder="1"/>
    <xf numFmtId="0" fontId="6" fillId="0" borderId="13" xfId="0" applyFont="1" applyBorder="1"/>
    <xf numFmtId="0" fontId="6" fillId="0" borderId="7" xfId="0" applyFont="1" applyBorder="1"/>
    <xf numFmtId="0" fontId="6" fillId="0" borderId="32" xfId="0" applyFont="1" applyBorder="1"/>
    <xf numFmtId="43" fontId="1" fillId="0" borderId="0" xfId="1" applyFont="1" applyAlignment="1">
      <alignment horizontal="center"/>
    </xf>
    <xf numFmtId="43" fontId="1" fillId="0" borderId="0" xfId="1" applyFont="1" applyBorder="1" applyAlignment="1">
      <alignment horizontal="center"/>
    </xf>
    <xf numFmtId="43" fontId="1" fillId="0" borderId="14" xfId="1" applyFont="1" applyBorder="1" applyAlignment="1">
      <alignment horizontal="center"/>
    </xf>
    <xf numFmtId="44" fontId="6" fillId="0" borderId="0" xfId="2" applyFont="1"/>
    <xf numFmtId="44" fontId="6" fillId="0" borderId="0" xfId="2" applyFont="1"/>
    <xf numFmtId="165" fontId="6" fillId="0" borderId="11" xfId="0" applyNumberFormat="1" applyFont="1" applyBorder="1"/>
    <xf numFmtId="165" fontId="6" fillId="0" borderId="0" xfId="0" applyNumberFormat="1" applyFont="1" applyBorder="1"/>
    <xf numFmtId="0" fontId="6" fillId="0" borderId="6" xfId="0" applyFont="1" applyBorder="1"/>
    <xf numFmtId="165" fontId="6" fillId="0" borderId="14" xfId="0" applyNumberFormat="1" applyFont="1" applyBorder="1"/>
    <xf numFmtId="0" fontId="6" fillId="0" borderId="14" xfId="0" applyFont="1" applyBorder="1" applyAlignment="1">
      <alignment horizontal="center"/>
    </xf>
    <xf numFmtId="165" fontId="10" fillId="8" borderId="22" xfId="2" applyNumberFormat="1" applyFont="1" applyFill="1" applyBorder="1" applyAlignment="1">
      <alignment horizontal="center" wrapText="1"/>
    </xf>
    <xf numFmtId="0" fontId="9" fillId="0" borderId="0" xfId="0" applyFont="1" applyFill="1" applyBorder="1"/>
    <xf numFmtId="0" fontId="9" fillId="0" borderId="7" xfId="0" applyFont="1" applyFill="1" applyBorder="1"/>
    <xf numFmtId="44" fontId="9" fillId="0" borderId="4" xfId="0" applyNumberFormat="1" applyFont="1" applyFill="1" applyBorder="1"/>
    <xf numFmtId="0" fontId="7" fillId="0" borderId="0" xfId="0" applyFont="1" applyFill="1"/>
    <xf numFmtId="165" fontId="10" fillId="5" borderId="22" xfId="2" applyNumberFormat="1" applyFont="1" applyFill="1" applyBorder="1" applyAlignment="1">
      <alignment horizontal="center" wrapText="1"/>
    </xf>
    <xf numFmtId="0" fontId="9" fillId="0" borderId="0" xfId="0" applyFont="1" applyFill="1"/>
    <xf numFmtId="44" fontId="9" fillId="0" borderId="1" xfId="2" applyFont="1" applyFill="1" applyBorder="1"/>
    <xf numFmtId="165" fontId="9" fillId="0" borderId="1" xfId="2" applyNumberFormat="1" applyFont="1" applyFill="1" applyBorder="1"/>
    <xf numFmtId="44" fontId="9" fillId="0" borderId="2" xfId="2" applyFont="1" applyFill="1" applyBorder="1"/>
    <xf numFmtId="44" fontId="9" fillId="0" borderId="12" xfId="2" applyFont="1" applyFill="1" applyBorder="1"/>
    <xf numFmtId="165" fontId="9" fillId="0" borderId="12" xfId="2" applyNumberFormat="1" applyFont="1" applyFill="1" applyBorder="1"/>
    <xf numFmtId="44" fontId="9" fillId="0" borderId="5" xfId="0" applyNumberFormat="1" applyFont="1" applyFill="1" applyBorder="1"/>
    <xf numFmtId="44" fontId="9" fillId="0" borderId="0" xfId="2" applyFont="1" applyFill="1" applyBorder="1"/>
    <xf numFmtId="44" fontId="9" fillId="0" borderId="5" xfId="2" applyFont="1" applyFill="1" applyBorder="1"/>
    <xf numFmtId="44" fontId="9" fillId="0" borderId="13" xfId="2" applyFont="1" applyFill="1" applyBorder="1"/>
    <xf numFmtId="165" fontId="9" fillId="0" borderId="13" xfId="2" applyNumberFormat="1" applyFont="1" applyFill="1" applyBorder="1"/>
    <xf numFmtId="44" fontId="9" fillId="0" borderId="6" xfId="0" applyNumberFormat="1" applyFont="1" applyFill="1" applyBorder="1"/>
    <xf numFmtId="44" fontId="9" fillId="0" borderId="7" xfId="2" applyFont="1" applyFill="1" applyBorder="1"/>
    <xf numFmtId="44" fontId="9" fillId="0" borderId="6" xfId="2" applyFont="1" applyFill="1" applyBorder="1"/>
    <xf numFmtId="0" fontId="9" fillId="2" borderId="0" xfId="0" applyFont="1" applyFill="1" applyBorder="1"/>
    <xf numFmtId="0" fontId="9" fillId="2" borderId="0" xfId="0" applyFont="1" applyFill="1"/>
    <xf numFmtId="44" fontId="9" fillId="2" borderId="12" xfId="2" applyFont="1" applyFill="1" applyBorder="1"/>
    <xf numFmtId="165" fontId="9" fillId="2" borderId="12" xfId="2" applyNumberFormat="1" applyFont="1" applyFill="1" applyBorder="1"/>
    <xf numFmtId="44" fontId="9" fillId="2" borderId="5" xfId="0" applyNumberFormat="1" applyFont="1" applyFill="1" applyBorder="1"/>
    <xf numFmtId="44" fontId="9" fillId="2" borderId="0" xfId="2" applyFont="1" applyFill="1" applyBorder="1"/>
    <xf numFmtId="44" fontId="9" fillId="2" borderId="5" xfId="2" applyFont="1" applyFill="1" applyBorder="1"/>
    <xf numFmtId="9" fontId="6" fillId="0" borderId="0" xfId="3" applyFont="1"/>
    <xf numFmtId="164" fontId="7" fillId="0" borderId="4" xfId="1" applyNumberFormat="1" applyFont="1" applyFill="1" applyBorder="1"/>
    <xf numFmtId="164" fontId="7" fillId="0" borderId="5" xfId="1" applyNumberFormat="1" applyFont="1" applyFill="1" applyBorder="1"/>
    <xf numFmtId="164" fontId="7" fillId="2" borderId="5" xfId="1" applyNumberFormat="1" applyFont="1" applyFill="1" applyBorder="1"/>
    <xf numFmtId="164" fontId="7" fillId="0" borderId="6" xfId="1" applyNumberFormat="1" applyFont="1" applyFill="1" applyBorder="1"/>
    <xf numFmtId="0" fontId="7" fillId="0" borderId="0" xfId="0" applyFont="1" applyAlignment="1">
      <alignment horizontal="centerContinuous" vertical="top"/>
    </xf>
    <xf numFmtId="0" fontId="0" fillId="0" borderId="0" xfId="0" applyFill="1"/>
    <xf numFmtId="0" fontId="7" fillId="0" borderId="0" xfId="0" applyFont="1" applyFill="1" applyAlignment="1">
      <alignment horizontal="center" wrapText="1"/>
    </xf>
    <xf numFmtId="0" fontId="0" fillId="0" borderId="5" xfId="0" applyFill="1" applyBorder="1"/>
    <xf numFmtId="0" fontId="0" fillId="2" borderId="5" xfId="0" applyFill="1" applyBorder="1"/>
    <xf numFmtId="0" fontId="0" fillId="0" borderId="6" xfId="0" applyFill="1" applyBorder="1"/>
    <xf numFmtId="166" fontId="7" fillId="0" borderId="4" xfId="3" applyNumberFormat="1" applyFont="1" applyFill="1" applyBorder="1"/>
    <xf numFmtId="166" fontId="7" fillId="0" borderId="5" xfId="3" applyNumberFormat="1" applyFont="1" applyFill="1" applyBorder="1"/>
    <xf numFmtId="166" fontId="7" fillId="2" borderId="5" xfId="3" applyNumberFormat="1" applyFont="1" applyFill="1" applyBorder="1"/>
    <xf numFmtId="166" fontId="7" fillId="0" borderId="6" xfId="3" applyNumberFormat="1" applyFont="1" applyFill="1" applyBorder="1"/>
    <xf numFmtId="0" fontId="1" fillId="0" borderId="11" xfId="0" applyFont="1" applyBorder="1" applyAlignment="1">
      <alignment horizontal="center" wrapText="1"/>
    </xf>
    <xf numFmtId="0" fontId="7" fillId="0" borderId="11" xfId="0" applyFont="1" applyBorder="1" applyAlignment="1">
      <alignment horizontal="center" wrapText="1"/>
    </xf>
    <xf numFmtId="165" fontId="7" fillId="0" borderId="11" xfId="2" applyNumberFormat="1" applyFont="1" applyBorder="1" applyAlignment="1">
      <alignment horizontal="center" wrapText="1"/>
    </xf>
    <xf numFmtId="164" fontId="7" fillId="0" borderId="11" xfId="1" applyNumberFormat="1" applyFont="1" applyBorder="1" applyAlignment="1">
      <alignment horizontal="center" wrapText="1"/>
    </xf>
    <xf numFmtId="9" fontId="0" fillId="0" borderId="0" xfId="0" applyNumberFormat="1"/>
    <xf numFmtId="0" fontId="4" fillId="0" borderId="5" xfId="0" applyFont="1" applyFill="1" applyBorder="1"/>
    <xf numFmtId="0" fontId="16" fillId="0" borderId="4" xfId="0" applyFont="1" applyFill="1" applyBorder="1"/>
    <xf numFmtId="165" fontId="0" fillId="0" borderId="0" xfId="2" applyNumberFormat="1" applyFont="1"/>
    <xf numFmtId="166" fontId="0" fillId="0" borderId="0" xfId="3" applyNumberFormat="1" applyFont="1"/>
    <xf numFmtId="0" fontId="0" fillId="0" borderId="0" xfId="0" applyAlignment="1">
      <alignment horizontal="center" wrapText="1"/>
    </xf>
    <xf numFmtId="0" fontId="16" fillId="0" borderId="5" xfId="0" applyFont="1" applyFill="1" applyBorder="1"/>
    <xf numFmtId="165" fontId="0" fillId="0" borderId="11" xfId="2" applyNumberFormat="1" applyFont="1" applyBorder="1" applyAlignment="1">
      <alignment horizontal="center" wrapText="1"/>
    </xf>
    <xf numFmtId="166" fontId="0" fillId="0" borderId="11" xfId="3" applyNumberFormat="1" applyFont="1" applyBorder="1" applyAlignment="1">
      <alignment horizontal="center" wrapText="1"/>
    </xf>
    <xf numFmtId="165" fontId="0" fillId="0" borderId="4" xfId="2" applyNumberFormat="1" applyFont="1" applyBorder="1"/>
    <xf numFmtId="165" fontId="0" fillId="0" borderId="5" xfId="2" applyNumberFormat="1" applyFont="1" applyBorder="1"/>
    <xf numFmtId="165" fontId="0" fillId="0" borderId="6" xfId="2" applyNumberFormat="1" applyFont="1" applyBorder="1"/>
    <xf numFmtId="165" fontId="0" fillId="0" borderId="4" xfId="2" applyNumberFormat="1" applyFont="1" applyFill="1" applyBorder="1"/>
    <xf numFmtId="165" fontId="0" fillId="0" borderId="2" xfId="2" applyNumberFormat="1" applyFont="1" applyFill="1" applyBorder="1"/>
    <xf numFmtId="166" fontId="0" fillId="0" borderId="3" xfId="3" applyNumberFormat="1" applyFont="1" applyFill="1" applyBorder="1"/>
    <xf numFmtId="165" fontId="0" fillId="0" borderId="5" xfId="2" applyNumberFormat="1" applyFont="1" applyFill="1" applyBorder="1"/>
    <xf numFmtId="165" fontId="0" fillId="0" borderId="0" xfId="2" applyNumberFormat="1" applyFont="1" applyFill="1" applyBorder="1"/>
    <xf numFmtId="166" fontId="0" fillId="0" borderId="31" xfId="3" applyNumberFormat="1" applyFont="1" applyFill="1" applyBorder="1"/>
    <xf numFmtId="165" fontId="0" fillId="0" borderId="6" xfId="2" applyNumberFormat="1" applyFont="1" applyFill="1" applyBorder="1"/>
    <xf numFmtId="165" fontId="0" fillId="0" borderId="7" xfId="2" applyNumberFormat="1" applyFont="1" applyFill="1" applyBorder="1"/>
    <xf numFmtId="166" fontId="0" fillId="0" borderId="32" xfId="3" applyNumberFormat="1" applyFont="1" applyFill="1" applyBorder="1"/>
    <xf numFmtId="165" fontId="0" fillId="2" borderId="5" xfId="2" applyNumberFormat="1" applyFont="1" applyFill="1" applyBorder="1"/>
    <xf numFmtId="165" fontId="0" fillId="2" borderId="0" xfId="2" applyNumberFormat="1" applyFont="1" applyFill="1" applyBorder="1"/>
    <xf numFmtId="166" fontId="0" fillId="2" borderId="31" xfId="3" applyNumberFormat="1" applyFont="1" applyFill="1" applyBorder="1"/>
    <xf numFmtId="167" fontId="0" fillId="0" borderId="5" xfId="1" applyNumberFormat="1" applyFont="1" applyBorder="1"/>
    <xf numFmtId="166" fontId="0" fillId="0" borderId="4" xfId="3" applyNumberFormat="1" applyFont="1" applyBorder="1"/>
    <xf numFmtId="166" fontId="0" fillId="0" borderId="5" xfId="3" applyNumberFormat="1" applyFont="1" applyBorder="1"/>
    <xf numFmtId="165" fontId="7" fillId="0" borderId="0" xfId="0" applyNumberFormat="1" applyFont="1"/>
    <xf numFmtId="165" fontId="7" fillId="0" borderId="1" xfId="0" applyNumberFormat="1" applyFont="1" applyFill="1" applyBorder="1"/>
    <xf numFmtId="165" fontId="7" fillId="0" borderId="12" xfId="0" applyNumberFormat="1" applyFont="1" applyFill="1" applyBorder="1"/>
    <xf numFmtId="165" fontId="7" fillId="2" borderId="12" xfId="0" applyNumberFormat="1" applyFont="1" applyFill="1" applyBorder="1"/>
    <xf numFmtId="165" fontId="7" fillId="0" borderId="13" xfId="0" applyNumberFormat="1" applyFont="1" applyFill="1" applyBorder="1"/>
    <xf numFmtId="165" fontId="7" fillId="0" borderId="3" xfId="0" applyNumberFormat="1" applyFont="1" applyFill="1" applyBorder="1"/>
    <xf numFmtId="165" fontId="7" fillId="0" borderId="31" xfId="0" applyNumberFormat="1" applyFont="1" applyFill="1" applyBorder="1"/>
    <xf numFmtId="165" fontId="7" fillId="2" borderId="31" xfId="0" applyNumberFormat="1" applyFont="1" applyFill="1" applyBorder="1"/>
    <xf numFmtId="165" fontId="7" fillId="0" borderId="32" xfId="0" applyNumberFormat="1" applyFont="1" applyFill="1" applyBorder="1"/>
    <xf numFmtId="44" fontId="7" fillId="0" borderId="0" xfId="2" applyNumberFormat="1" applyFont="1" applyAlignment="1">
      <alignment horizontal="centerContinuous" vertical="center"/>
    </xf>
    <xf numFmtId="170" fontId="7" fillId="0" borderId="0" xfId="1" applyNumberFormat="1" applyFont="1" applyAlignment="1">
      <alignment horizontal="centerContinuous" vertical="center"/>
    </xf>
    <xf numFmtId="164" fontId="7" fillId="0" borderId="1" xfId="1" applyNumberFormat="1" applyFont="1" applyFill="1" applyBorder="1"/>
    <xf numFmtId="164" fontId="7" fillId="0" borderId="12" xfId="1" applyNumberFormat="1" applyFont="1" applyFill="1" applyBorder="1"/>
    <xf numFmtId="164" fontId="7" fillId="2" borderId="12" xfId="1" applyNumberFormat="1" applyFont="1" applyFill="1" applyBorder="1"/>
    <xf numFmtId="164" fontId="7" fillId="0" borderId="13" xfId="1" applyNumberFormat="1" applyFont="1" applyFill="1" applyBorder="1"/>
    <xf numFmtId="165" fontId="7" fillId="0" borderId="5" xfId="1" applyNumberFormat="1" applyFont="1" applyFill="1" applyBorder="1"/>
    <xf numFmtId="165" fontId="7" fillId="2" borderId="5" xfId="1" applyNumberFormat="1" applyFont="1" applyFill="1" applyBorder="1"/>
    <xf numFmtId="164" fontId="7" fillId="0" borderId="8" xfId="1" applyNumberFormat="1" applyFont="1" applyFill="1" applyBorder="1" applyAlignment="1">
      <alignment horizontal="centerContinuous"/>
    </xf>
    <xf numFmtId="165" fontId="7" fillId="0" borderId="1" xfId="2" applyNumberFormat="1" applyFont="1" applyFill="1" applyBorder="1"/>
    <xf numFmtId="165" fontId="12" fillId="0" borderId="0" xfId="2" applyNumberFormat="1" applyFont="1" applyAlignment="1"/>
    <xf numFmtId="165" fontId="7" fillId="0" borderId="0" xfId="2" applyNumberFormat="1" applyFont="1" applyAlignment="1"/>
    <xf numFmtId="10" fontId="0" fillId="0" borderId="0" xfId="0" applyNumberFormat="1"/>
    <xf numFmtId="0" fontId="17" fillId="0" borderId="0" xfId="0" applyFont="1" applyAlignment="1">
      <alignment horizontal="left"/>
    </xf>
    <xf numFmtId="0" fontId="18" fillId="0" borderId="0" xfId="0" applyFont="1" applyAlignment="1">
      <alignment horizontal="centerContinuous"/>
    </xf>
    <xf numFmtId="10" fontId="7" fillId="0" borderId="0" xfId="3" applyNumberFormat="1" applyFont="1" applyAlignment="1">
      <alignment horizontal="centerContinuous"/>
    </xf>
    <xf numFmtId="165" fontId="12" fillId="0" borderId="0" xfId="2" applyNumberFormat="1" applyFont="1" applyAlignment="1">
      <alignment horizontal="left"/>
    </xf>
    <xf numFmtId="44" fontId="7" fillId="0" borderId="0" xfId="0" applyNumberFormat="1" applyFont="1"/>
    <xf numFmtId="0" fontId="7" fillId="0" borderId="34" xfId="0" applyFont="1" applyBorder="1"/>
    <xf numFmtId="164" fontId="7" fillId="0" borderId="34" xfId="1" applyNumberFormat="1" applyFont="1" applyBorder="1"/>
    <xf numFmtId="165" fontId="7" fillId="0" borderId="27" xfId="2" applyNumberFormat="1" applyFont="1" applyBorder="1"/>
    <xf numFmtId="165" fontId="7" fillId="0" borderId="34" xfId="2" applyNumberFormat="1" applyFont="1" applyBorder="1"/>
    <xf numFmtId="166" fontId="7" fillId="0" borderId="34" xfId="3" applyNumberFormat="1" applyFont="1" applyBorder="1"/>
    <xf numFmtId="0" fontId="7" fillId="0" borderId="27" xfId="0" applyFont="1" applyBorder="1"/>
    <xf numFmtId="165" fontId="7" fillId="0" borderId="27" xfId="0" applyNumberFormat="1" applyFont="1" applyBorder="1"/>
    <xf numFmtId="0" fontId="7" fillId="2" borderId="0" xfId="0" applyFont="1" applyFill="1"/>
    <xf numFmtId="0" fontId="0" fillId="2" borderId="0" xfId="0" applyFill="1"/>
    <xf numFmtId="165" fontId="7" fillId="0" borderId="4" xfId="0" applyNumberFormat="1" applyFont="1" applyFill="1" applyBorder="1"/>
    <xf numFmtId="165" fontId="7" fillId="0" borderId="5" xfId="0" applyNumberFormat="1" applyFont="1" applyFill="1" applyBorder="1"/>
    <xf numFmtId="165" fontId="7" fillId="2" borderId="5" xfId="0" applyNumberFormat="1" applyFont="1" applyFill="1" applyBorder="1"/>
    <xf numFmtId="165" fontId="7" fillId="0" borderId="6" xfId="0" applyNumberFormat="1" applyFont="1" applyFill="1" applyBorder="1"/>
    <xf numFmtId="167" fontId="7" fillId="0" borderId="6" xfId="1" applyNumberFormat="1" applyFont="1" applyBorder="1"/>
    <xf numFmtId="43" fontId="7" fillId="0" borderId="4" xfId="0" applyNumberFormat="1" applyFont="1" applyFill="1" applyBorder="1"/>
    <xf numFmtId="43" fontId="7" fillId="0" borderId="5" xfId="0" applyNumberFormat="1" applyFont="1" applyFill="1" applyBorder="1"/>
    <xf numFmtId="43" fontId="7" fillId="2" borderId="5" xfId="0" applyNumberFormat="1" applyFont="1" applyFill="1" applyBorder="1"/>
    <xf numFmtId="43" fontId="7" fillId="0" borderId="6" xfId="0" applyNumberFormat="1" applyFont="1" applyFill="1" applyBorder="1"/>
    <xf numFmtId="0" fontId="13" fillId="0" borderId="0" xfId="0" applyFont="1" applyBorder="1" applyAlignment="1">
      <alignment horizontal="center"/>
    </xf>
    <xf numFmtId="0" fontId="6" fillId="0" borderId="0" xfId="0" applyFont="1" applyBorder="1" applyAlignment="1">
      <alignment horizontal="center" wrapText="1"/>
    </xf>
    <xf numFmtId="0" fontId="14" fillId="0" borderId="15"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2" fillId="0" borderId="20" xfId="0" applyFont="1" applyBorder="1" applyAlignment="1">
      <alignment horizontal="center"/>
    </xf>
    <xf numFmtId="0" fontId="12" fillId="0" borderId="14" xfId="0" applyFont="1" applyBorder="1" applyAlignment="1">
      <alignment horizontal="center"/>
    </xf>
    <xf numFmtId="0" fontId="12" fillId="0" borderId="21" xfId="0" applyFont="1" applyBorder="1" applyAlignment="1">
      <alignment horizontal="center"/>
    </xf>
    <xf numFmtId="0" fontId="6" fillId="0" borderId="13" xfId="0" applyFont="1" applyBorder="1" applyAlignment="1">
      <alignment horizontal="center" wrapText="1"/>
    </xf>
    <xf numFmtId="0" fontId="6" fillId="0" borderId="7" xfId="0" applyFont="1" applyBorder="1" applyAlignment="1">
      <alignment horizontal="center" wrapText="1"/>
    </xf>
    <xf numFmtId="0" fontId="6" fillId="0" borderId="13" xfId="0" applyFont="1" applyBorder="1" applyAlignment="1">
      <alignment horizontal="center"/>
    </xf>
    <xf numFmtId="0" fontId="6" fillId="0" borderId="32" xfId="0" applyFont="1" applyBorder="1" applyAlignment="1">
      <alignment horizontal="center"/>
    </xf>
    <xf numFmtId="0" fontId="8" fillId="0" borderId="0" xfId="0" applyFont="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15" fillId="0" borderId="28" xfId="0" applyFont="1" applyBorder="1" applyAlignment="1">
      <alignment horizontal="center"/>
    </xf>
    <xf numFmtId="0" fontId="15" fillId="0" borderId="33" xfId="0" applyFont="1" applyBorder="1" applyAlignment="1">
      <alignment horizontal="center"/>
    </xf>
    <xf numFmtId="0" fontId="15" fillId="0" borderId="29"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165" fontId="7" fillId="0" borderId="2" xfId="2" applyNumberFormat="1" applyFont="1" applyBorder="1" applyAlignment="1">
      <alignment horizontal="left" wrapText="1"/>
    </xf>
    <xf numFmtId="0" fontId="8" fillId="0" borderId="0" xfId="0" applyFont="1" applyAlignment="1">
      <alignment horizontal="left"/>
    </xf>
    <xf numFmtId="166" fontId="19" fillId="0" borderId="0" xfId="3" applyNumberFormat="1" applyFont="1" applyAlignment="1">
      <alignment horizontal="left"/>
    </xf>
    <xf numFmtId="0" fontId="20" fillId="3" borderId="9" xfId="0" applyFont="1" applyFill="1" applyBorder="1" applyAlignment="1">
      <alignment horizontal="centerContinuous"/>
    </xf>
    <xf numFmtId="0" fontId="20" fillId="3" borderId="10" xfId="0" applyFont="1" applyFill="1" applyBorder="1" applyAlignment="1">
      <alignment horizontal="centerContinuous"/>
    </xf>
    <xf numFmtId="0" fontId="20" fillId="0" borderId="0" xfId="0" applyFont="1"/>
    <xf numFmtId="0" fontId="20" fillId="5" borderId="8" xfId="0" applyFont="1" applyFill="1" applyBorder="1" applyAlignment="1">
      <alignment horizontal="center"/>
    </xf>
    <xf numFmtId="0" fontId="20" fillId="5" borderId="9" xfId="0" applyFont="1" applyFill="1" applyBorder="1" applyAlignment="1">
      <alignment horizontal="center"/>
    </xf>
    <xf numFmtId="0" fontId="20" fillId="5" borderId="10" xfId="0" applyFont="1" applyFill="1" applyBorder="1" applyAlignment="1">
      <alignment horizontal="center"/>
    </xf>
    <xf numFmtId="164" fontId="20" fillId="3" borderId="8" xfId="1" applyNumberFormat="1" applyFont="1" applyFill="1" applyBorder="1" applyAlignment="1">
      <alignment horizontal="centerContinuous"/>
    </xf>
    <xf numFmtId="0" fontId="7" fillId="9" borderId="0" xfId="0" applyFont="1" applyFill="1"/>
    <xf numFmtId="0" fontId="7" fillId="9" borderId="0" xfId="0" applyFont="1" applyFill="1" applyAlignment="1">
      <alignment horizontal="center" wrapText="1"/>
    </xf>
  </cellXfs>
  <cellStyles count="4">
    <cellStyle name="Comma" xfId="1" builtinId="3"/>
    <cellStyle name="Currency" xfId="2" builtinId="4"/>
    <cellStyle name="Normal" xfId="0" builtinId="0"/>
    <cellStyle name="Percent" xfId="3" builtinId="5"/>
  </cellStyles>
  <dxfs count="20">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ndense val="0"/>
        <extend val="0"/>
        <color rgb="FF9C0006"/>
      </font>
      <fill>
        <patternFill>
          <bgColor rgb="FFFFC7CE"/>
        </patternFill>
      </fill>
    </dxf>
    <dxf>
      <font>
        <color theme="0"/>
      </font>
    </dxf>
    <dxf>
      <font>
        <color theme="6" tint="-0.24994659260841701"/>
      </font>
      <fill>
        <patternFill>
          <bgColor theme="6" tint="-0.24994659260841701"/>
        </patternFill>
      </fill>
    </dxf>
    <dxf>
      <font>
        <color theme="5" tint="0.59996337778862885"/>
      </font>
      <fill>
        <patternFill>
          <bgColor theme="5" tint="0.59996337778862885"/>
        </patternFill>
      </fill>
    </dxf>
    <dxf>
      <font>
        <condense val="0"/>
        <extend val="0"/>
        <color rgb="FF006100"/>
      </font>
      <fill>
        <patternFill>
          <bgColor rgb="FF92D050"/>
        </patternFill>
      </fill>
    </dxf>
    <dxf>
      <font>
        <condense val="0"/>
        <extend val="0"/>
        <color rgb="FF9C0006"/>
      </font>
      <fill>
        <patternFill>
          <bgColor rgb="FFFFC7CE"/>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2D050"/>
      </font>
      <fill>
        <patternFill>
          <bgColor rgb="FF92D050"/>
        </patternFill>
      </fill>
    </dxf>
    <dxf>
      <font>
        <color theme="5" tint="0.59996337778862885"/>
      </font>
      <fill>
        <patternFill>
          <bgColor theme="5"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07"/>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InstrumentPanel!$C$9:$C$10</c:f>
              <c:numCache>
                <c:formatCode>_(* #,##0.0_);_(* \(#,##0.0\);_(* "-"??_);_(@_)</c:formatCode>
                <c:ptCount val="2"/>
                <c:pt idx="0">
                  <c:v>652</c:v>
                </c:pt>
                <c:pt idx="1">
                  <c:v>679.2</c:v>
                </c:pt>
              </c:numCache>
            </c:numRef>
          </c:val>
          <c:extLst>
            <c:ext xmlns:c16="http://schemas.microsoft.com/office/drawing/2014/chart" uri="{C3380CC4-5D6E-409C-BE32-E72D297353CC}">
              <c16:uniqueId val="{00000000-5BD7-46F5-95DB-20A36D94EBEB}"/>
            </c:ext>
          </c:extLst>
        </c:ser>
        <c:dLbls>
          <c:showLegendKey val="0"/>
          <c:showVal val="0"/>
          <c:showCatName val="0"/>
          <c:showSerName val="0"/>
          <c:showPercent val="0"/>
          <c:showBubbleSize val="0"/>
        </c:dLbls>
        <c:axId val="1039819216"/>
        <c:axId val="1039819760"/>
      </c:areaChart>
      <c:catAx>
        <c:axId val="10398192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39819760"/>
        <c:crosses val="autoZero"/>
        <c:auto val="1"/>
        <c:lblAlgn val="ctr"/>
        <c:lblOffset val="100"/>
        <c:noMultiLvlLbl val="0"/>
      </c:catAx>
      <c:valAx>
        <c:axId val="1039819760"/>
        <c:scaling>
          <c:orientation val="minMax"/>
        </c:scaling>
        <c:delete val="1"/>
        <c:axPos val="l"/>
        <c:majorGridlines/>
        <c:numFmt formatCode="_(* #,##0.0_);_(* \(#,##0.0\);_(* &quot;-&quot;??_);_(@_)" sourceLinked="1"/>
        <c:majorTickMark val="out"/>
        <c:minorTickMark val="none"/>
        <c:tickLblPos val="nextTo"/>
        <c:crossAx val="1039819216"/>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1"/>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InstrumentPanel!$C$25:$C$26</c:f>
              <c:numCache>
                <c:formatCode>_("$"* #,##0_);_("$"* \(#,##0\);_("$"* "-"??_);_(@_)</c:formatCode>
                <c:ptCount val="2"/>
                <c:pt idx="0">
                  <c:v>54969.039999999994</c:v>
                </c:pt>
                <c:pt idx="1">
                  <c:v>54969.039999999994</c:v>
                </c:pt>
              </c:numCache>
            </c:numRef>
          </c:val>
          <c:extLst>
            <c:ext xmlns:c16="http://schemas.microsoft.com/office/drawing/2014/chart" uri="{C3380CC4-5D6E-409C-BE32-E72D297353CC}">
              <c16:uniqueId val="{00000000-4AF4-4AC4-AEED-0DF55FB6657F}"/>
            </c:ext>
          </c:extLst>
        </c:ser>
        <c:dLbls>
          <c:showLegendKey val="0"/>
          <c:showVal val="0"/>
          <c:showCatName val="0"/>
          <c:showSerName val="0"/>
          <c:showPercent val="0"/>
          <c:showBubbleSize val="0"/>
        </c:dLbls>
        <c:axId val="1257552944"/>
        <c:axId val="1257554032"/>
      </c:areaChart>
      <c:catAx>
        <c:axId val="12575529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57554032"/>
        <c:crosses val="autoZero"/>
        <c:auto val="1"/>
        <c:lblAlgn val="ctr"/>
        <c:lblOffset val="100"/>
        <c:noMultiLvlLbl val="0"/>
      </c:catAx>
      <c:valAx>
        <c:axId val="1257554032"/>
        <c:scaling>
          <c:orientation val="minMax"/>
        </c:scaling>
        <c:delete val="1"/>
        <c:axPos val="l"/>
        <c:majorGridlines/>
        <c:numFmt formatCode="_(&quot;$&quot;* #,##0_);_(&quot;$&quot;* \(#,##0\);_(&quot;$&quot;* &quot;-&quot;??_);_(@_)" sourceLinked="1"/>
        <c:majorTickMark val="out"/>
        <c:minorTickMark val="none"/>
        <c:tickLblPos val="nextTo"/>
        <c:crossAx val="1257552944"/>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5"/>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InstrumentPanel!$D$25:$D$26</c:f>
              <c:numCache>
                <c:formatCode>_("$"* #,##0_);_("$"* \(#,##0\);_("$"* "-"??_);_(@_)</c:formatCode>
                <c:ptCount val="2"/>
                <c:pt idx="0">
                  <c:v>0</c:v>
                </c:pt>
                <c:pt idx="1">
                  <c:v>0</c:v>
                </c:pt>
              </c:numCache>
            </c:numRef>
          </c:val>
          <c:extLst>
            <c:ext xmlns:c16="http://schemas.microsoft.com/office/drawing/2014/chart" uri="{C3380CC4-5D6E-409C-BE32-E72D297353CC}">
              <c16:uniqueId val="{00000000-C31B-474A-9EF4-3C8042AE3A66}"/>
            </c:ext>
          </c:extLst>
        </c:ser>
        <c:dLbls>
          <c:showLegendKey val="0"/>
          <c:showVal val="0"/>
          <c:showCatName val="0"/>
          <c:showSerName val="0"/>
          <c:showPercent val="0"/>
          <c:showBubbleSize val="0"/>
        </c:dLbls>
        <c:axId val="1257557840"/>
        <c:axId val="1257558384"/>
      </c:areaChart>
      <c:catAx>
        <c:axId val="12575578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57558384"/>
        <c:crosses val="autoZero"/>
        <c:auto val="1"/>
        <c:lblAlgn val="ctr"/>
        <c:lblOffset val="100"/>
        <c:noMultiLvlLbl val="0"/>
      </c:catAx>
      <c:valAx>
        <c:axId val="1257558384"/>
        <c:scaling>
          <c:orientation val="minMax"/>
        </c:scaling>
        <c:delete val="1"/>
        <c:axPos val="l"/>
        <c:majorGridlines/>
        <c:numFmt formatCode="_(&quot;$&quot;* #,##0_);_(&quot;$&quot;* \(#,##0\);_(&quot;$&quot;* &quot;-&quot;??_);_(@_)" sourceLinked="1"/>
        <c:majorTickMark val="out"/>
        <c:minorTickMark val="none"/>
        <c:tickLblPos val="nextTo"/>
        <c:crossAx val="1257557840"/>
        <c:crosses val="autoZero"/>
        <c:crossBetween val="midCat"/>
      </c:valAx>
      <c:spPr>
        <a:noFill/>
        <a:ln w="25400">
          <a:noFill/>
        </a:ln>
      </c:spPr>
    </c:plotArea>
    <c:plotVisOnly val="1"/>
    <c:dispBlanksAs val="zero"/>
    <c:showDLblsOverMax val="0"/>
  </c:chart>
  <c:spPr>
    <a:no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5"/>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InstrumentPanel!$E$25:$E$26</c:f>
              <c:numCache>
                <c:formatCode>_("$"* #,##0_);_("$"* \(#,##0\);_("$"* "-"??_);_(@_)</c:formatCode>
                <c:ptCount val="2"/>
                <c:pt idx="0">
                  <c:v>2537.92</c:v>
                </c:pt>
                <c:pt idx="1">
                  <c:v>0</c:v>
                </c:pt>
              </c:numCache>
            </c:numRef>
          </c:val>
          <c:extLst>
            <c:ext xmlns:c16="http://schemas.microsoft.com/office/drawing/2014/chart" uri="{C3380CC4-5D6E-409C-BE32-E72D297353CC}">
              <c16:uniqueId val="{00000000-003C-41FF-B04B-307F01416D00}"/>
            </c:ext>
          </c:extLst>
        </c:ser>
        <c:dLbls>
          <c:showLegendKey val="0"/>
          <c:showVal val="0"/>
          <c:showCatName val="0"/>
          <c:showSerName val="0"/>
          <c:showPercent val="0"/>
          <c:showBubbleSize val="0"/>
        </c:dLbls>
        <c:axId val="1260850720"/>
        <c:axId val="1260843648"/>
      </c:areaChart>
      <c:catAx>
        <c:axId val="12608507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60843648"/>
        <c:crosses val="autoZero"/>
        <c:auto val="1"/>
        <c:lblAlgn val="ctr"/>
        <c:lblOffset val="100"/>
        <c:noMultiLvlLbl val="0"/>
      </c:catAx>
      <c:valAx>
        <c:axId val="1260843648"/>
        <c:scaling>
          <c:orientation val="minMax"/>
        </c:scaling>
        <c:delete val="1"/>
        <c:axPos val="l"/>
        <c:majorGridlines/>
        <c:numFmt formatCode="_(&quot;$&quot;* #,##0_);_(&quot;$&quot;* \(#,##0\);_(&quot;$&quot;* &quot;-&quot;??_);_(@_)" sourceLinked="1"/>
        <c:majorTickMark val="out"/>
        <c:minorTickMark val="none"/>
        <c:tickLblPos val="nextTo"/>
        <c:crossAx val="1260850720"/>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2087227414330216"/>
          <c:w val="0.68780300402683314"/>
          <c:h val="0.5335652588880937"/>
        </c:manualLayout>
      </c:layout>
      <c:areaChart>
        <c:grouping val="standard"/>
        <c:varyColors val="0"/>
        <c:ser>
          <c:idx val="0"/>
          <c:order val="0"/>
          <c:spPr>
            <a:solidFill>
              <a:sysClr val="windowText" lastClr="000000">
                <a:alpha val="61000"/>
              </a:sysClr>
            </a:solidFill>
          </c:spPr>
          <c:cat>
            <c:strRef>
              <c:f>InstrumentPanel!$B$25:$B$26</c:f>
              <c:strCache>
                <c:ptCount val="2"/>
                <c:pt idx="0">
                  <c:v>FY10</c:v>
                </c:pt>
                <c:pt idx="1">
                  <c:v>FY11</c:v>
                </c:pt>
              </c:strCache>
            </c:strRef>
          </c:cat>
          <c:val>
            <c:numRef>
              <c:f>InstrumentPanel!$F$25:$F$26</c:f>
              <c:numCache>
                <c:formatCode>_("$"* #,##0_);_("$"* \(#,##0\);_("$"* "-"??_);_(@_)</c:formatCode>
                <c:ptCount val="2"/>
                <c:pt idx="0">
                  <c:v>0</c:v>
                </c:pt>
                <c:pt idx="1">
                  <c:v>0</c:v>
                </c:pt>
              </c:numCache>
            </c:numRef>
          </c:val>
          <c:extLst>
            <c:ext xmlns:c16="http://schemas.microsoft.com/office/drawing/2014/chart" uri="{C3380CC4-5D6E-409C-BE32-E72D297353CC}">
              <c16:uniqueId val="{00000000-B255-4912-B4C6-A77390D7C8E5}"/>
            </c:ext>
          </c:extLst>
        </c:ser>
        <c:dLbls>
          <c:showLegendKey val="0"/>
          <c:showVal val="0"/>
          <c:showCatName val="0"/>
          <c:showSerName val="0"/>
          <c:showPercent val="0"/>
          <c:showBubbleSize val="0"/>
        </c:dLbls>
        <c:axId val="1260854528"/>
        <c:axId val="1260853440"/>
      </c:areaChart>
      <c:catAx>
        <c:axId val="12608545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60853440"/>
        <c:crosses val="autoZero"/>
        <c:auto val="1"/>
        <c:lblAlgn val="ctr"/>
        <c:lblOffset val="100"/>
        <c:noMultiLvlLbl val="0"/>
      </c:catAx>
      <c:valAx>
        <c:axId val="1260853440"/>
        <c:scaling>
          <c:orientation val="minMax"/>
        </c:scaling>
        <c:delete val="1"/>
        <c:axPos val="l"/>
        <c:majorGridlines/>
        <c:numFmt formatCode="_(&quot;$&quot;* #,##0_);_(&quot;$&quot;* \(#,##0\);_(&quot;$&quot;* &quot;-&quot;??_);_(@_)" sourceLinked="1"/>
        <c:majorTickMark val="out"/>
        <c:minorTickMark val="none"/>
        <c:tickLblPos val="nextTo"/>
        <c:crossAx val="1260854528"/>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5"/>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InstrumentPanel!$C$33:$C$34</c:f>
              <c:numCache>
                <c:formatCode>_("$"* #,##0_);_("$"* \(#,##0\);_("$"* "-"??_);_(@_)</c:formatCode>
                <c:ptCount val="2"/>
                <c:pt idx="0">
                  <c:v>293349.48000000004</c:v>
                </c:pt>
                <c:pt idx="1">
                  <c:v>360526.152</c:v>
                </c:pt>
              </c:numCache>
            </c:numRef>
          </c:val>
          <c:extLst>
            <c:ext xmlns:c16="http://schemas.microsoft.com/office/drawing/2014/chart" uri="{C3380CC4-5D6E-409C-BE32-E72D297353CC}">
              <c16:uniqueId val="{00000000-DFD9-40C0-A72B-2FEBB5815548}"/>
            </c:ext>
          </c:extLst>
        </c:ser>
        <c:dLbls>
          <c:showLegendKey val="0"/>
          <c:showVal val="0"/>
          <c:showCatName val="0"/>
          <c:showSerName val="0"/>
          <c:showPercent val="0"/>
          <c:showBubbleSize val="0"/>
        </c:dLbls>
        <c:axId val="1260845824"/>
        <c:axId val="1260847456"/>
      </c:areaChart>
      <c:catAx>
        <c:axId val="12608458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60847456"/>
        <c:crosses val="autoZero"/>
        <c:auto val="1"/>
        <c:lblAlgn val="ctr"/>
        <c:lblOffset val="100"/>
        <c:noMultiLvlLbl val="0"/>
      </c:catAx>
      <c:valAx>
        <c:axId val="1260847456"/>
        <c:scaling>
          <c:orientation val="minMax"/>
        </c:scaling>
        <c:delete val="1"/>
        <c:axPos val="l"/>
        <c:majorGridlines/>
        <c:numFmt formatCode="_(&quot;$&quot;* #,##0_);_(&quot;$&quot;* \(#,##0\);_(&quot;$&quot;* &quot;-&quot;??_);_(@_)" sourceLinked="1"/>
        <c:majorTickMark val="out"/>
        <c:minorTickMark val="none"/>
        <c:tickLblPos val="nextTo"/>
        <c:crossAx val="1260845824"/>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2"/>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InstrumentPanel!$D$33:$D$34</c:f>
              <c:numCache>
                <c:formatCode>_("$"* #,##0_);_("$"* \(#,##0\);_("$"* "-"??_);_(@_)</c:formatCode>
                <c:ptCount val="2"/>
                <c:pt idx="0">
                  <c:v>32886.258000000002</c:v>
                </c:pt>
                <c:pt idx="1">
                  <c:v>40419.192000000003</c:v>
                </c:pt>
              </c:numCache>
            </c:numRef>
          </c:val>
          <c:extLst>
            <c:ext xmlns:c16="http://schemas.microsoft.com/office/drawing/2014/chart" uri="{C3380CC4-5D6E-409C-BE32-E72D297353CC}">
              <c16:uniqueId val="{00000000-D1B0-4440-A482-13701B24E609}"/>
            </c:ext>
          </c:extLst>
        </c:ser>
        <c:dLbls>
          <c:showLegendKey val="0"/>
          <c:showVal val="0"/>
          <c:showCatName val="0"/>
          <c:showSerName val="0"/>
          <c:showPercent val="0"/>
          <c:showBubbleSize val="0"/>
        </c:dLbls>
        <c:axId val="1260848544"/>
        <c:axId val="1260843104"/>
      </c:areaChart>
      <c:catAx>
        <c:axId val="12608485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60843104"/>
        <c:crosses val="autoZero"/>
        <c:auto val="1"/>
        <c:lblAlgn val="ctr"/>
        <c:lblOffset val="100"/>
        <c:noMultiLvlLbl val="0"/>
      </c:catAx>
      <c:valAx>
        <c:axId val="1260843104"/>
        <c:scaling>
          <c:orientation val="minMax"/>
        </c:scaling>
        <c:delete val="1"/>
        <c:axPos val="l"/>
        <c:majorGridlines/>
        <c:numFmt formatCode="_(&quot;$&quot;* #,##0_);_(&quot;$&quot;* \(#,##0\);_(&quot;$&quot;* &quot;-&quot;??_);_(@_)" sourceLinked="1"/>
        <c:majorTickMark val="out"/>
        <c:minorTickMark val="none"/>
        <c:tickLblPos val="nextTo"/>
        <c:crossAx val="1260848544"/>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62" r="0.70000000000000062" t="0.75000000000000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2"/>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InstrumentPanel!$E$33:$E$34</c:f>
              <c:numCache>
                <c:formatCode>_("$"* #,##0_);_("$"* \(#,##0\);_("$"* "-"??_);_(@_)</c:formatCode>
                <c:ptCount val="2"/>
                <c:pt idx="0">
                  <c:v>35343.990000000005</c:v>
                </c:pt>
                <c:pt idx="1">
                  <c:v>43434.840000000004</c:v>
                </c:pt>
              </c:numCache>
            </c:numRef>
          </c:val>
          <c:extLst>
            <c:ext xmlns:c16="http://schemas.microsoft.com/office/drawing/2014/chart" uri="{C3380CC4-5D6E-409C-BE32-E72D297353CC}">
              <c16:uniqueId val="{00000000-47D4-4C25-8015-C48E078F2664}"/>
            </c:ext>
          </c:extLst>
        </c:ser>
        <c:dLbls>
          <c:showLegendKey val="0"/>
          <c:showVal val="0"/>
          <c:showCatName val="0"/>
          <c:showSerName val="0"/>
          <c:showPercent val="0"/>
          <c:showBubbleSize val="0"/>
        </c:dLbls>
        <c:axId val="1260845280"/>
        <c:axId val="1260852896"/>
      </c:areaChart>
      <c:catAx>
        <c:axId val="12608452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60852896"/>
        <c:crosses val="autoZero"/>
        <c:auto val="1"/>
        <c:lblAlgn val="ctr"/>
        <c:lblOffset val="100"/>
        <c:noMultiLvlLbl val="0"/>
      </c:catAx>
      <c:valAx>
        <c:axId val="1260852896"/>
        <c:scaling>
          <c:orientation val="minMax"/>
        </c:scaling>
        <c:delete val="1"/>
        <c:axPos val="l"/>
        <c:majorGridlines/>
        <c:numFmt formatCode="_(&quot;$&quot;* #,##0_);_(&quot;$&quot;* \(#,##0\);_(&quot;$&quot;* &quot;-&quot;??_);_(@_)" sourceLinked="1"/>
        <c:majorTickMark val="out"/>
        <c:minorTickMark val="none"/>
        <c:tickLblPos val="nextTo"/>
        <c:crossAx val="1260845280"/>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62" r="0.70000000000000062" t="0.750000000000001"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2"/>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InstrumentPanel!$F$33:$F$34</c:f>
              <c:numCache>
                <c:formatCode>_("$"* #,##0_);_("$"* \(#,##0\);_("$"* "-"??_);_(@_)</c:formatCode>
                <c:ptCount val="2"/>
                <c:pt idx="0">
                  <c:v>5579648.0880000014</c:v>
                </c:pt>
                <c:pt idx="1">
                  <c:v>5914318.324</c:v>
                </c:pt>
              </c:numCache>
            </c:numRef>
          </c:val>
          <c:extLst>
            <c:ext xmlns:c16="http://schemas.microsoft.com/office/drawing/2014/chart" uri="{C3380CC4-5D6E-409C-BE32-E72D297353CC}">
              <c16:uniqueId val="{00000000-9A8E-4A6F-BFA4-BBC3BACC6D35}"/>
            </c:ext>
          </c:extLst>
        </c:ser>
        <c:dLbls>
          <c:showLegendKey val="0"/>
          <c:showVal val="0"/>
          <c:showCatName val="0"/>
          <c:showSerName val="0"/>
          <c:showPercent val="0"/>
          <c:showBubbleSize val="0"/>
        </c:dLbls>
        <c:axId val="1260846368"/>
        <c:axId val="1260850176"/>
      </c:areaChart>
      <c:catAx>
        <c:axId val="12608463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60850176"/>
        <c:crosses val="autoZero"/>
        <c:auto val="1"/>
        <c:lblAlgn val="ctr"/>
        <c:lblOffset val="100"/>
        <c:noMultiLvlLbl val="0"/>
      </c:catAx>
      <c:valAx>
        <c:axId val="1260850176"/>
        <c:scaling>
          <c:orientation val="minMax"/>
        </c:scaling>
        <c:delete val="1"/>
        <c:axPos val="l"/>
        <c:majorGridlines/>
        <c:numFmt formatCode="_(&quot;$&quot;* #,##0_);_(&quot;$&quot;* \(#,##0\);_(&quot;$&quot;* &quot;-&quot;??_);_(@_)" sourceLinked="1"/>
        <c:majorTickMark val="out"/>
        <c:minorTickMark val="none"/>
        <c:tickLblPos val="nextTo"/>
        <c:crossAx val="1260846368"/>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1"/>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InstrumentPanel!$D$9:$D$10</c:f>
              <c:numCache>
                <c:formatCode>_("$"* #,##0_);_("$"* \(#,##0\);_("$"* "-"??_);_(@_)</c:formatCode>
                <c:ptCount val="2"/>
                <c:pt idx="0">
                  <c:v>6621</c:v>
                </c:pt>
                <c:pt idx="1">
                  <c:v>6766</c:v>
                </c:pt>
              </c:numCache>
            </c:numRef>
          </c:val>
          <c:extLst>
            <c:ext xmlns:c16="http://schemas.microsoft.com/office/drawing/2014/chart" uri="{C3380CC4-5D6E-409C-BE32-E72D297353CC}">
              <c16:uniqueId val="{00000000-7F00-4E9C-944B-430ACB1CEBCD}"/>
            </c:ext>
          </c:extLst>
        </c:ser>
        <c:dLbls>
          <c:showLegendKey val="0"/>
          <c:showVal val="0"/>
          <c:showCatName val="0"/>
          <c:showSerName val="0"/>
          <c:showPercent val="0"/>
          <c:showBubbleSize val="0"/>
        </c:dLbls>
        <c:axId val="1039813776"/>
        <c:axId val="1039814320"/>
      </c:areaChart>
      <c:catAx>
        <c:axId val="10398137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39814320"/>
        <c:crosses val="autoZero"/>
        <c:auto val="1"/>
        <c:lblAlgn val="ctr"/>
        <c:lblOffset val="100"/>
        <c:noMultiLvlLbl val="0"/>
      </c:catAx>
      <c:valAx>
        <c:axId val="1039814320"/>
        <c:scaling>
          <c:orientation val="minMax"/>
        </c:scaling>
        <c:delete val="1"/>
        <c:axPos val="l"/>
        <c:majorGridlines/>
        <c:numFmt formatCode="_(&quot;$&quot;* #,##0_);_(&quot;$&quot;* \(#,##0\);_(&quot;$&quot;* &quot;-&quot;??_);_(@_)" sourceLinked="1"/>
        <c:majorTickMark val="out"/>
        <c:minorTickMark val="none"/>
        <c:tickLblPos val="nextTo"/>
        <c:crossAx val="1039813776"/>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1"/>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InstrumentPanel!$E$9:$E$10</c:f>
              <c:numCache>
                <c:formatCode>_("$"* #,##0_);_("$"* \(#,##0\);_("$"* "-"??_);_(@_)</c:formatCode>
                <c:ptCount val="2"/>
                <c:pt idx="0">
                  <c:v>4316892</c:v>
                </c:pt>
                <c:pt idx="1">
                  <c:v>4595467.2</c:v>
                </c:pt>
              </c:numCache>
            </c:numRef>
          </c:val>
          <c:extLst>
            <c:ext xmlns:c16="http://schemas.microsoft.com/office/drawing/2014/chart" uri="{C3380CC4-5D6E-409C-BE32-E72D297353CC}">
              <c16:uniqueId val="{00000000-BDCE-4DD5-A456-91C5F2E7A716}"/>
            </c:ext>
          </c:extLst>
        </c:ser>
        <c:dLbls>
          <c:showLegendKey val="0"/>
          <c:showVal val="0"/>
          <c:showCatName val="0"/>
          <c:showSerName val="0"/>
          <c:showPercent val="0"/>
          <c:showBubbleSize val="0"/>
        </c:dLbls>
        <c:axId val="1024351616"/>
        <c:axId val="1024348896"/>
      </c:areaChart>
      <c:catAx>
        <c:axId val="1024351616"/>
        <c:scaling>
          <c:orientation val="minMax"/>
        </c:scaling>
        <c:delete val="0"/>
        <c:axPos val="b"/>
        <c:numFmt formatCode="General"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1024348896"/>
        <c:crosses val="autoZero"/>
        <c:auto val="1"/>
        <c:lblAlgn val="ctr"/>
        <c:lblOffset val="100"/>
        <c:noMultiLvlLbl val="0"/>
      </c:catAx>
      <c:valAx>
        <c:axId val="1024348896"/>
        <c:scaling>
          <c:orientation val="minMax"/>
        </c:scaling>
        <c:delete val="1"/>
        <c:axPos val="l"/>
        <c:majorGridlines/>
        <c:numFmt formatCode="_(&quot;$&quot;* #,##0_);_(&quot;$&quot;* \(#,##0\);_(&quot;$&quot;* &quot;-&quot;??_);_(@_)" sourceLinked="1"/>
        <c:majorTickMark val="out"/>
        <c:minorTickMark val="none"/>
        <c:tickLblPos val="nextTo"/>
        <c:crossAx val="1024351616"/>
        <c:crosses val="autoZero"/>
        <c:crossBetween val="midCat"/>
      </c:valAx>
      <c:spPr>
        <a:noFill/>
        <a:ln w="25400">
          <a:noFill/>
        </a:ln>
      </c:spPr>
    </c:plotArea>
    <c:plotVisOnly val="1"/>
    <c:dispBlanksAs val="zero"/>
    <c:showDLblsOverMax val="0"/>
  </c:chart>
  <c:spPr>
    <a:no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1"/>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InstrumentPanel!$F$9:$F$10</c:f>
              <c:numCache>
                <c:formatCode>_("$"* #,##0_);_("$"* \(#,##0\);_("$"* "-"??_);_(@_)</c:formatCode>
                <c:ptCount val="2"/>
                <c:pt idx="0">
                  <c:v>109403</c:v>
                </c:pt>
                <c:pt idx="1">
                  <c:v>0</c:v>
                </c:pt>
              </c:numCache>
            </c:numRef>
          </c:val>
          <c:extLst>
            <c:ext xmlns:c16="http://schemas.microsoft.com/office/drawing/2014/chart" uri="{C3380CC4-5D6E-409C-BE32-E72D297353CC}">
              <c16:uniqueId val="{00000000-CC47-467E-B73D-551201422C50}"/>
            </c:ext>
          </c:extLst>
        </c:ser>
        <c:dLbls>
          <c:showLegendKey val="0"/>
          <c:showVal val="0"/>
          <c:showCatName val="0"/>
          <c:showSerName val="0"/>
          <c:showPercent val="0"/>
          <c:showBubbleSize val="0"/>
        </c:dLbls>
        <c:axId val="1024355424"/>
        <c:axId val="1024355968"/>
      </c:areaChart>
      <c:catAx>
        <c:axId val="10243554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24355968"/>
        <c:crosses val="autoZero"/>
        <c:auto val="1"/>
        <c:lblAlgn val="ctr"/>
        <c:lblOffset val="100"/>
        <c:noMultiLvlLbl val="0"/>
      </c:catAx>
      <c:valAx>
        <c:axId val="1024355968"/>
        <c:scaling>
          <c:orientation val="minMax"/>
        </c:scaling>
        <c:delete val="1"/>
        <c:axPos val="l"/>
        <c:majorGridlines/>
        <c:numFmt formatCode="_(&quot;$&quot;* #,##0_);_(&quot;$&quot;* \(#,##0\);_(&quot;$&quot;* &quot;-&quot;??_);_(@_)" sourceLinked="1"/>
        <c:majorTickMark val="out"/>
        <c:minorTickMark val="none"/>
        <c:tickLblPos val="nextTo"/>
        <c:crossAx val="1024355424"/>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1"/>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InstrumentPanel!$G$9:$G$10</c:f>
              <c:numCache>
                <c:formatCode>_("$"* #,##0_);_("$"* \(#,##0\);_("$"* "-"??_);_(@_)</c:formatCode>
                <c:ptCount val="2"/>
                <c:pt idx="0">
                  <c:v>4426295</c:v>
                </c:pt>
                <c:pt idx="1">
                  <c:v>4595467.2</c:v>
                </c:pt>
              </c:numCache>
            </c:numRef>
          </c:val>
          <c:extLst>
            <c:ext xmlns:c16="http://schemas.microsoft.com/office/drawing/2014/chart" uri="{C3380CC4-5D6E-409C-BE32-E72D297353CC}">
              <c16:uniqueId val="{00000000-9756-4837-A1AD-617FA60B8A68}"/>
            </c:ext>
          </c:extLst>
        </c:ser>
        <c:dLbls>
          <c:showLegendKey val="0"/>
          <c:showVal val="0"/>
          <c:showCatName val="0"/>
          <c:showSerName val="0"/>
          <c:showPercent val="0"/>
          <c:showBubbleSize val="0"/>
        </c:dLbls>
        <c:axId val="1257558928"/>
        <c:axId val="1257550224"/>
      </c:areaChart>
      <c:catAx>
        <c:axId val="12575589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57550224"/>
        <c:crosses val="autoZero"/>
        <c:auto val="1"/>
        <c:lblAlgn val="ctr"/>
        <c:lblOffset val="100"/>
        <c:noMultiLvlLbl val="0"/>
      </c:catAx>
      <c:valAx>
        <c:axId val="1257550224"/>
        <c:scaling>
          <c:orientation val="minMax"/>
        </c:scaling>
        <c:delete val="1"/>
        <c:axPos val="l"/>
        <c:majorGridlines/>
        <c:numFmt formatCode="_(&quot;$&quot;* #,##0_);_(&quot;$&quot;* \(#,##0\);_(&quot;$&quot;* &quot;-&quot;??_);_(@_)" sourceLinked="1"/>
        <c:majorTickMark val="out"/>
        <c:minorTickMark val="none"/>
        <c:tickLblPos val="nextTo"/>
        <c:crossAx val="1257558928"/>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1"/>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InstrumentPanel!$C$17:$C$18</c:f>
              <c:numCache>
                <c:formatCode>_("$"* #,##0_);_("$"* \(#,##0\);_("$"* "-"??_);_(@_)</c:formatCode>
                <c:ptCount val="2"/>
                <c:pt idx="0">
                  <c:v>-265328</c:v>
                </c:pt>
                <c:pt idx="1">
                  <c:v>-258852</c:v>
                </c:pt>
              </c:numCache>
            </c:numRef>
          </c:val>
          <c:extLst>
            <c:ext xmlns:c16="http://schemas.microsoft.com/office/drawing/2014/chart" uri="{C3380CC4-5D6E-409C-BE32-E72D297353CC}">
              <c16:uniqueId val="{00000000-DED2-4A85-9584-98D32D55EA97}"/>
            </c:ext>
          </c:extLst>
        </c:ser>
        <c:dLbls>
          <c:showLegendKey val="0"/>
          <c:showVal val="0"/>
          <c:showCatName val="0"/>
          <c:showSerName val="0"/>
          <c:showPercent val="0"/>
          <c:showBubbleSize val="0"/>
        </c:dLbls>
        <c:axId val="1257549680"/>
        <c:axId val="1257555664"/>
      </c:areaChart>
      <c:catAx>
        <c:axId val="12575496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57555664"/>
        <c:crosses val="autoZero"/>
        <c:auto val="1"/>
        <c:lblAlgn val="ctr"/>
        <c:lblOffset val="100"/>
        <c:noMultiLvlLbl val="0"/>
      </c:catAx>
      <c:valAx>
        <c:axId val="1257555664"/>
        <c:scaling>
          <c:orientation val="minMax"/>
        </c:scaling>
        <c:delete val="1"/>
        <c:axPos val="l"/>
        <c:majorGridlines/>
        <c:numFmt formatCode="_(&quot;$&quot;* #,##0_);_(&quot;$&quot;* \(#,##0\);_(&quot;$&quot;* &quot;-&quot;??_);_(@_)" sourceLinked="1"/>
        <c:majorTickMark val="out"/>
        <c:minorTickMark val="none"/>
        <c:tickLblPos val="nextTo"/>
        <c:crossAx val="1257549680"/>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5"/>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InstrumentPanel!$D$17:$D$18</c:f>
              <c:numCache>
                <c:formatCode>_("$"* #,##0_);_("$"* \(#,##0\);_("$"* "-"??_);_(@_)</c:formatCode>
                <c:ptCount val="2"/>
                <c:pt idx="0">
                  <c:v>-28840</c:v>
                </c:pt>
                <c:pt idx="1">
                  <c:v>-23532</c:v>
                </c:pt>
              </c:numCache>
            </c:numRef>
          </c:val>
          <c:extLst>
            <c:ext xmlns:c16="http://schemas.microsoft.com/office/drawing/2014/chart" uri="{C3380CC4-5D6E-409C-BE32-E72D297353CC}">
              <c16:uniqueId val="{00000000-65E4-458B-AFAD-D0CEB2B25426}"/>
            </c:ext>
          </c:extLst>
        </c:ser>
        <c:dLbls>
          <c:showLegendKey val="0"/>
          <c:showVal val="0"/>
          <c:showCatName val="0"/>
          <c:showSerName val="0"/>
          <c:showPercent val="0"/>
          <c:showBubbleSize val="0"/>
        </c:dLbls>
        <c:axId val="1257548048"/>
        <c:axId val="1257559472"/>
      </c:areaChart>
      <c:catAx>
        <c:axId val="12575480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57559472"/>
        <c:crosses val="autoZero"/>
        <c:auto val="1"/>
        <c:lblAlgn val="ctr"/>
        <c:lblOffset val="100"/>
        <c:noMultiLvlLbl val="0"/>
      </c:catAx>
      <c:valAx>
        <c:axId val="1257559472"/>
        <c:scaling>
          <c:orientation val="minMax"/>
        </c:scaling>
        <c:delete val="1"/>
        <c:axPos val="l"/>
        <c:majorGridlines/>
        <c:numFmt formatCode="_(&quot;$&quot;* #,##0_);_(&quot;$&quot;* \(#,##0\);_(&quot;$&quot;* &quot;-&quot;??_);_(@_)" sourceLinked="1"/>
        <c:majorTickMark val="out"/>
        <c:minorTickMark val="none"/>
        <c:tickLblPos val="nextTo"/>
        <c:crossAx val="1257548048"/>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15"/>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InstrumentPanel!$E$17:$E$18</c:f>
              <c:numCache>
                <c:formatCode>_("$"* #,##0_);_("$"* \(#,##0\);_("$"* "-"??_);_(@_)</c:formatCode>
                <c:ptCount val="2"/>
                <c:pt idx="0">
                  <c:v>1011130.4</c:v>
                </c:pt>
                <c:pt idx="1">
                  <c:v>1101885.9000000001</c:v>
                </c:pt>
              </c:numCache>
            </c:numRef>
          </c:val>
          <c:extLst>
            <c:ext xmlns:c16="http://schemas.microsoft.com/office/drawing/2014/chart" uri="{C3380CC4-5D6E-409C-BE32-E72D297353CC}">
              <c16:uniqueId val="{00000000-EDC0-48EF-81DF-3F3D2BE84EE3}"/>
            </c:ext>
          </c:extLst>
        </c:ser>
        <c:dLbls>
          <c:showLegendKey val="0"/>
          <c:showVal val="0"/>
          <c:showCatName val="0"/>
          <c:showSerName val="0"/>
          <c:showPercent val="0"/>
          <c:showBubbleSize val="0"/>
        </c:dLbls>
        <c:axId val="1257560016"/>
        <c:axId val="1257546416"/>
      </c:areaChart>
      <c:catAx>
        <c:axId val="12575600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57546416"/>
        <c:crosses val="autoZero"/>
        <c:auto val="1"/>
        <c:lblAlgn val="ctr"/>
        <c:lblOffset val="100"/>
        <c:noMultiLvlLbl val="0"/>
      </c:catAx>
      <c:valAx>
        <c:axId val="1257546416"/>
        <c:scaling>
          <c:orientation val="minMax"/>
        </c:scaling>
        <c:delete val="1"/>
        <c:axPos val="l"/>
        <c:majorGridlines/>
        <c:numFmt formatCode="_(&quot;$&quot;* #,##0_);_(&quot;$&quot;* \(#,##0\);_(&quot;$&quot;* &quot;-&quot;??_);_(@_)" sourceLinked="1"/>
        <c:majorTickMark val="out"/>
        <c:minorTickMark val="none"/>
        <c:tickLblPos val="nextTo"/>
        <c:crossAx val="1257560016"/>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54"/>
          <c:y val="0.10841121495327107"/>
          <c:w val="0.68780300402683314"/>
          <c:h val="0.5335652588880937"/>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InstrumentPanel!$F$17:$F$18</c:f>
              <c:numCache>
                <c:formatCode>_("$"* #,##0_);_("$"* \(#,##0\);_("$"* "-"??_);_(@_)</c:formatCode>
                <c:ptCount val="2"/>
                <c:pt idx="0">
                  <c:v>17304</c:v>
                </c:pt>
                <c:pt idx="1">
                  <c:v>0</c:v>
                </c:pt>
              </c:numCache>
            </c:numRef>
          </c:val>
          <c:extLst>
            <c:ext xmlns:c16="http://schemas.microsoft.com/office/drawing/2014/chart" uri="{C3380CC4-5D6E-409C-BE32-E72D297353CC}">
              <c16:uniqueId val="{00000000-AF04-4A52-84FC-09242846649E}"/>
            </c:ext>
          </c:extLst>
        </c:ser>
        <c:dLbls>
          <c:showLegendKey val="0"/>
          <c:showVal val="0"/>
          <c:showCatName val="0"/>
          <c:showSerName val="0"/>
          <c:showPercent val="0"/>
          <c:showBubbleSize val="0"/>
        </c:dLbls>
        <c:axId val="1257553488"/>
        <c:axId val="1257547504"/>
      </c:areaChart>
      <c:catAx>
        <c:axId val="12575534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57547504"/>
        <c:crosses val="autoZero"/>
        <c:auto val="1"/>
        <c:lblAlgn val="ctr"/>
        <c:lblOffset val="100"/>
        <c:noMultiLvlLbl val="0"/>
      </c:catAx>
      <c:valAx>
        <c:axId val="1257547504"/>
        <c:scaling>
          <c:orientation val="minMax"/>
        </c:scaling>
        <c:delete val="1"/>
        <c:axPos val="l"/>
        <c:majorGridlines/>
        <c:numFmt formatCode="_(&quot;$&quot;* #,##0_);_(&quot;$&quot;* \(#,##0\);_(&quot;$&quot;* &quot;-&quot;??_);_(@_)" sourceLinked="1"/>
        <c:majorTickMark val="out"/>
        <c:minorTickMark val="none"/>
        <c:tickLblPos val="nextTo"/>
        <c:crossAx val="1257553488"/>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trlProps/ctrlProp1.xml><?xml version="1.0" encoding="utf-8"?>
<formControlPr xmlns="http://schemas.microsoft.com/office/spreadsheetml/2009/9/main" objectType="Drop" dropLines="25" dropStyle="combo" dx="16" fmlaLink="$B$4" fmlaRange="ChgAuthFY12toFY13!$D$7:$D$367" noThreeD="1" sel="142" val="125"/>
</file>

<file path=xl/ctrlProps/ctrlProp2.xml><?xml version="1.0" encoding="utf-8"?>
<formControlPr xmlns="http://schemas.microsoft.com/office/spreadsheetml/2009/9/main" objectType="Drop" dropLines="30" dropStyle="combo" dx="16" fmlaLink="$L$2" fmlaRange="$M$3:$M$28" noThreeD="1" sel="18" val="0"/>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 Type="http://schemas.openxmlformats.org/officeDocument/2006/relationships/chart" Target="../charts/chart1.xml"/><Relationship Id="rId16" Type="http://schemas.openxmlformats.org/officeDocument/2006/relationships/chart" Target="../charts/chart15.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381000</xdr:colOff>
      <xdr:row>0</xdr:row>
      <xdr:rowOff>95250</xdr:rowOff>
    </xdr:from>
    <xdr:to>
      <xdr:col>7</xdr:col>
      <xdr:colOff>123825</xdr:colOff>
      <xdr:row>3</xdr:row>
      <xdr:rowOff>190500</xdr:rowOff>
    </xdr:to>
    <xdr:pic>
      <xdr:nvPicPr>
        <xdr:cNvPr id="6012" name="Picture 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95250"/>
          <a:ext cx="9715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28575</xdr:colOff>
      <xdr:row>12</xdr:row>
      <xdr:rowOff>28575</xdr:rowOff>
    </xdr:from>
    <xdr:to>
      <xdr:col>2</xdr:col>
      <xdr:colOff>1181100</xdr:colOff>
      <xdr:row>13</xdr:row>
      <xdr:rowOff>0</xdr:rowOff>
    </xdr:to>
    <xdr:graphicFrame macro="">
      <xdr:nvGraphicFramePr>
        <xdr:cNvPr id="60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xdr:row>
      <xdr:rowOff>0</xdr:rowOff>
    </xdr:from>
    <xdr:to>
      <xdr:col>3</xdr:col>
      <xdr:colOff>1152525</xdr:colOff>
      <xdr:row>12</xdr:row>
      <xdr:rowOff>1019175</xdr:rowOff>
    </xdr:to>
    <xdr:graphicFrame macro="">
      <xdr:nvGraphicFramePr>
        <xdr:cNvPr id="60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12</xdr:row>
      <xdr:rowOff>0</xdr:rowOff>
    </xdr:from>
    <xdr:to>
      <xdr:col>4</xdr:col>
      <xdr:colOff>1152525</xdr:colOff>
      <xdr:row>12</xdr:row>
      <xdr:rowOff>1019175</xdr:rowOff>
    </xdr:to>
    <xdr:graphicFrame macro="">
      <xdr:nvGraphicFramePr>
        <xdr:cNvPr id="60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12</xdr:row>
      <xdr:rowOff>0</xdr:rowOff>
    </xdr:from>
    <xdr:to>
      <xdr:col>5</xdr:col>
      <xdr:colOff>1152525</xdr:colOff>
      <xdr:row>12</xdr:row>
      <xdr:rowOff>1019175</xdr:rowOff>
    </xdr:to>
    <xdr:graphicFrame macro="">
      <xdr:nvGraphicFramePr>
        <xdr:cNvPr id="601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12</xdr:row>
      <xdr:rowOff>19050</xdr:rowOff>
    </xdr:from>
    <xdr:to>
      <xdr:col>6</xdr:col>
      <xdr:colOff>1162050</xdr:colOff>
      <xdr:row>12</xdr:row>
      <xdr:rowOff>1038225</xdr:rowOff>
    </xdr:to>
    <xdr:graphicFrame macro="">
      <xdr:nvGraphicFramePr>
        <xdr:cNvPr id="601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20</xdr:row>
      <xdr:rowOff>0</xdr:rowOff>
    </xdr:from>
    <xdr:to>
      <xdr:col>2</xdr:col>
      <xdr:colOff>1152525</xdr:colOff>
      <xdr:row>20</xdr:row>
      <xdr:rowOff>1019175</xdr:rowOff>
    </xdr:to>
    <xdr:graphicFrame macro="">
      <xdr:nvGraphicFramePr>
        <xdr:cNvPr id="601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20</xdr:row>
      <xdr:rowOff>0</xdr:rowOff>
    </xdr:from>
    <xdr:to>
      <xdr:col>3</xdr:col>
      <xdr:colOff>1152525</xdr:colOff>
      <xdr:row>20</xdr:row>
      <xdr:rowOff>1019175</xdr:rowOff>
    </xdr:to>
    <xdr:graphicFrame macro="">
      <xdr:nvGraphicFramePr>
        <xdr:cNvPr id="6019"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0</xdr:colOff>
      <xdr:row>20</xdr:row>
      <xdr:rowOff>0</xdr:rowOff>
    </xdr:from>
    <xdr:to>
      <xdr:col>4</xdr:col>
      <xdr:colOff>1152525</xdr:colOff>
      <xdr:row>20</xdr:row>
      <xdr:rowOff>1019175</xdr:rowOff>
    </xdr:to>
    <xdr:graphicFrame macro="">
      <xdr:nvGraphicFramePr>
        <xdr:cNvPr id="6020"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1219200</xdr:colOff>
      <xdr:row>19</xdr:row>
      <xdr:rowOff>171450</xdr:rowOff>
    </xdr:from>
    <xdr:to>
      <xdr:col>5</xdr:col>
      <xdr:colOff>1143000</xdr:colOff>
      <xdr:row>20</xdr:row>
      <xdr:rowOff>1009650</xdr:rowOff>
    </xdr:to>
    <xdr:graphicFrame macro="">
      <xdr:nvGraphicFramePr>
        <xdr:cNvPr id="602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28575</xdr:colOff>
      <xdr:row>28</xdr:row>
      <xdr:rowOff>28575</xdr:rowOff>
    </xdr:from>
    <xdr:to>
      <xdr:col>2</xdr:col>
      <xdr:colOff>1181100</xdr:colOff>
      <xdr:row>29</xdr:row>
      <xdr:rowOff>0</xdr:rowOff>
    </xdr:to>
    <xdr:graphicFrame macro="">
      <xdr:nvGraphicFramePr>
        <xdr:cNvPr id="602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28</xdr:row>
      <xdr:rowOff>0</xdr:rowOff>
    </xdr:from>
    <xdr:to>
      <xdr:col>3</xdr:col>
      <xdr:colOff>1152525</xdr:colOff>
      <xdr:row>29</xdr:row>
      <xdr:rowOff>0</xdr:rowOff>
    </xdr:to>
    <xdr:graphicFrame macro="">
      <xdr:nvGraphicFramePr>
        <xdr:cNvPr id="6023"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28</xdr:row>
      <xdr:rowOff>0</xdr:rowOff>
    </xdr:from>
    <xdr:to>
      <xdr:col>4</xdr:col>
      <xdr:colOff>1152525</xdr:colOff>
      <xdr:row>28</xdr:row>
      <xdr:rowOff>1019175</xdr:rowOff>
    </xdr:to>
    <xdr:graphicFrame macro="">
      <xdr:nvGraphicFramePr>
        <xdr:cNvPr id="602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1209675</xdr:colOff>
      <xdr:row>28</xdr:row>
      <xdr:rowOff>19050</xdr:rowOff>
    </xdr:from>
    <xdr:to>
      <xdr:col>5</xdr:col>
      <xdr:colOff>1133475</xdr:colOff>
      <xdr:row>29</xdr:row>
      <xdr:rowOff>19050</xdr:rowOff>
    </xdr:to>
    <xdr:graphicFrame macro="">
      <xdr:nvGraphicFramePr>
        <xdr:cNvPr id="6025"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28575</xdr:colOff>
      <xdr:row>36</xdr:row>
      <xdr:rowOff>28575</xdr:rowOff>
    </xdr:from>
    <xdr:to>
      <xdr:col>2</xdr:col>
      <xdr:colOff>1181100</xdr:colOff>
      <xdr:row>37</xdr:row>
      <xdr:rowOff>0</xdr:rowOff>
    </xdr:to>
    <xdr:graphicFrame macro="">
      <xdr:nvGraphicFramePr>
        <xdr:cNvPr id="6026"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36</xdr:row>
      <xdr:rowOff>0</xdr:rowOff>
    </xdr:from>
    <xdr:to>
      <xdr:col>3</xdr:col>
      <xdr:colOff>1152525</xdr:colOff>
      <xdr:row>36</xdr:row>
      <xdr:rowOff>1019175</xdr:rowOff>
    </xdr:to>
    <xdr:graphicFrame macro="">
      <xdr:nvGraphicFramePr>
        <xdr:cNvPr id="6027"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36</xdr:row>
      <xdr:rowOff>0</xdr:rowOff>
    </xdr:from>
    <xdr:to>
      <xdr:col>4</xdr:col>
      <xdr:colOff>1152525</xdr:colOff>
      <xdr:row>36</xdr:row>
      <xdr:rowOff>1019175</xdr:rowOff>
    </xdr:to>
    <xdr:graphicFrame macro="">
      <xdr:nvGraphicFramePr>
        <xdr:cNvPr id="6028"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38100</xdr:colOff>
      <xdr:row>36</xdr:row>
      <xdr:rowOff>9525</xdr:rowOff>
    </xdr:from>
    <xdr:to>
      <xdr:col>5</xdr:col>
      <xdr:colOff>1190625</xdr:colOff>
      <xdr:row>36</xdr:row>
      <xdr:rowOff>1028700</xdr:rowOff>
    </xdr:to>
    <xdr:graphicFrame macro="">
      <xdr:nvGraphicFramePr>
        <xdr:cNvPr id="6029"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8467</xdr:rowOff>
        </xdr:from>
        <xdr:to>
          <xdr:col>2</xdr:col>
          <xdr:colOff>1202267</xdr:colOff>
          <xdr:row>4</xdr:row>
          <xdr:rowOff>0</xdr:rowOff>
        </xdr:to>
        <xdr:sp macro="" textlink="">
          <xdr:nvSpPr>
            <xdr:cNvPr id="5121" name="Drop Down 1"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182033</xdr:colOff>
          <xdr:row>4</xdr:row>
          <xdr:rowOff>29633</xdr:rowOff>
        </xdr:from>
        <xdr:to>
          <xdr:col>4</xdr:col>
          <xdr:colOff>1028700</xdr:colOff>
          <xdr:row>5</xdr:row>
          <xdr:rowOff>84667</xdr:rowOff>
        </xdr:to>
        <xdr:sp macro="" textlink="">
          <xdr:nvSpPr>
            <xdr:cNvPr id="5122" name="Drop Down 2" hidden="1">
              <a:extLst>
                <a:ext uri="{63B3BB69-23CF-44E3-9099-C40C66FF867C}">
                  <a14:compatExt spid="_x0000_s5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219075</xdr:colOff>
      <xdr:row>2</xdr:row>
      <xdr:rowOff>95250</xdr:rowOff>
    </xdr:from>
    <xdr:to>
      <xdr:col>3</xdr:col>
      <xdr:colOff>1590675</xdr:colOff>
      <xdr:row>2</xdr:row>
      <xdr:rowOff>95250</xdr:rowOff>
    </xdr:to>
    <xdr:pic>
      <xdr:nvPicPr>
        <xdr:cNvPr id="29796"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5250"/>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133350</xdr:colOff>
      <xdr:row>2</xdr:row>
      <xdr:rowOff>28575</xdr:rowOff>
    </xdr:from>
    <xdr:to>
      <xdr:col>3</xdr:col>
      <xdr:colOff>1666875</xdr:colOff>
      <xdr:row>5</xdr:row>
      <xdr:rowOff>142875</xdr:rowOff>
    </xdr:to>
    <xdr:pic>
      <xdr:nvPicPr>
        <xdr:cNvPr id="29797"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8575"/>
          <a:ext cx="15335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66675</xdr:colOff>
      <xdr:row>0</xdr:row>
      <xdr:rowOff>0</xdr:rowOff>
    </xdr:from>
    <xdr:to>
      <xdr:col>3</xdr:col>
      <xdr:colOff>1619250</xdr:colOff>
      <xdr:row>1</xdr:row>
      <xdr:rowOff>38100</xdr:rowOff>
    </xdr:to>
    <xdr:pic>
      <xdr:nvPicPr>
        <xdr:cNvPr id="26723"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52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257175</xdr:colOff>
      <xdr:row>1</xdr:row>
      <xdr:rowOff>19050</xdr:rowOff>
    </xdr:from>
    <xdr:to>
      <xdr:col>3</xdr:col>
      <xdr:colOff>1400175</xdr:colOff>
      <xdr:row>2</xdr:row>
      <xdr:rowOff>438150</xdr:rowOff>
    </xdr:to>
    <xdr:pic>
      <xdr:nvPicPr>
        <xdr:cNvPr id="26724"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11430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66675</xdr:colOff>
      <xdr:row>0</xdr:row>
      <xdr:rowOff>0</xdr:rowOff>
    </xdr:from>
    <xdr:to>
      <xdr:col>3</xdr:col>
      <xdr:colOff>1619250</xdr:colOff>
      <xdr:row>1</xdr:row>
      <xdr:rowOff>38100</xdr:rowOff>
    </xdr:to>
    <xdr:pic>
      <xdr:nvPicPr>
        <xdr:cNvPr id="25699"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52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257175</xdr:colOff>
      <xdr:row>1</xdr:row>
      <xdr:rowOff>19050</xdr:rowOff>
    </xdr:from>
    <xdr:to>
      <xdr:col>3</xdr:col>
      <xdr:colOff>1400175</xdr:colOff>
      <xdr:row>2</xdr:row>
      <xdr:rowOff>438150</xdr:rowOff>
    </xdr:to>
    <xdr:pic>
      <xdr:nvPicPr>
        <xdr:cNvPr id="25700"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11430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257175</xdr:colOff>
      <xdr:row>1</xdr:row>
      <xdr:rowOff>19050</xdr:rowOff>
    </xdr:from>
    <xdr:to>
      <xdr:col>3</xdr:col>
      <xdr:colOff>1504950</xdr:colOff>
      <xdr:row>3</xdr:row>
      <xdr:rowOff>66675</xdr:rowOff>
    </xdr:to>
    <xdr:pic>
      <xdr:nvPicPr>
        <xdr:cNvPr id="524310"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1247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257175</xdr:colOff>
      <xdr:row>1</xdr:row>
      <xdr:rowOff>19050</xdr:rowOff>
    </xdr:from>
    <xdr:to>
      <xdr:col>3</xdr:col>
      <xdr:colOff>1504950</xdr:colOff>
      <xdr:row>3</xdr:row>
      <xdr:rowOff>66675</xdr:rowOff>
    </xdr:to>
    <xdr:pic>
      <xdr:nvPicPr>
        <xdr:cNvPr id="27698"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1247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219075</xdr:colOff>
      <xdr:row>1</xdr:row>
      <xdr:rowOff>228600</xdr:rowOff>
    </xdr:from>
    <xdr:to>
      <xdr:col>3</xdr:col>
      <xdr:colOff>1476375</xdr:colOff>
      <xdr:row>3</xdr:row>
      <xdr:rowOff>276225</xdr:rowOff>
    </xdr:to>
    <xdr:pic>
      <xdr:nvPicPr>
        <xdr:cNvPr id="28722"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228600"/>
          <a:ext cx="1257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533400</xdr:colOff>
      <xdr:row>5</xdr:row>
      <xdr:rowOff>142875</xdr:rowOff>
    </xdr:to>
    <xdr:pic>
      <xdr:nvPicPr>
        <xdr:cNvPr id="24724"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9550"/>
          <a:ext cx="11430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133350</xdr:colOff>
      <xdr:row>8</xdr:row>
      <xdr:rowOff>76200</xdr:rowOff>
    </xdr:from>
    <xdr:to>
      <xdr:col>4</xdr:col>
      <xdr:colOff>438150</xdr:colOff>
      <xdr:row>10</xdr:row>
      <xdr:rowOff>76199</xdr:rowOff>
    </xdr:to>
    <xdr:sp macro="" textlink="">
      <xdr:nvSpPr>
        <xdr:cNvPr id="3" name="TextBox 2"/>
        <xdr:cNvSpPr txBox="1"/>
      </xdr:nvSpPr>
      <xdr:spPr>
        <a:xfrm>
          <a:off x="1476375" y="1628775"/>
          <a:ext cx="1371600"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School District is Set on the </a:t>
          </a:r>
          <a:r>
            <a:rPr lang="en-US" sz="1100" b="1"/>
            <a:t>Instrument Panel</a:t>
          </a:r>
          <a:r>
            <a:rPr lang="en-US" sz="1100"/>
            <a:t> (blue tab)</a:t>
          </a:r>
        </a:p>
      </xdr:txBody>
    </xdr:sp>
    <xdr:clientData/>
  </xdr:twoCellAnchor>
  <xdr:twoCellAnchor>
    <xdr:from>
      <xdr:col>0</xdr:col>
      <xdr:colOff>116417</xdr:colOff>
      <xdr:row>12</xdr:row>
      <xdr:rowOff>10582</xdr:rowOff>
    </xdr:from>
    <xdr:to>
      <xdr:col>3</xdr:col>
      <xdr:colOff>184150</xdr:colOff>
      <xdr:row>394</xdr:row>
      <xdr:rowOff>137583</xdr:rowOff>
    </xdr:to>
    <xdr:sp macro="" textlink="">
      <xdr:nvSpPr>
        <xdr:cNvPr id="4" name="TextBox 3"/>
        <xdr:cNvSpPr txBox="1"/>
      </xdr:nvSpPr>
      <xdr:spPr>
        <a:xfrm>
          <a:off x="116417" y="2518832"/>
          <a:ext cx="1750483" cy="2910418"/>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This </a:t>
          </a:r>
          <a:r>
            <a:rPr lang="en-US" sz="1100" baseline="0"/>
            <a:t> sheet displays property valuation information about your district.  The valuations displayed here control calculations throughout the spreadsheet.  The base valuations preloaded are the  prior year's valuations (current valuations not yet available centrally) - you may overwrite the valuations in the model by entering valuation information in the yellow boxes.</a:t>
          </a: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219075</xdr:colOff>
      <xdr:row>2</xdr:row>
      <xdr:rowOff>0</xdr:rowOff>
    </xdr:from>
    <xdr:to>
      <xdr:col>3</xdr:col>
      <xdr:colOff>609600</xdr:colOff>
      <xdr:row>2</xdr:row>
      <xdr:rowOff>0</xdr:rowOff>
    </xdr:to>
    <xdr:pic>
      <xdr:nvPicPr>
        <xdr:cNvPr id="2"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95250"/>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Q52"/>
  <sheetViews>
    <sheetView showGridLines="0" topLeftCell="F1" zoomScaleNormal="100" workbookViewId="0">
      <selection activeCell="Q2" sqref="Q2"/>
    </sheetView>
  </sheetViews>
  <sheetFormatPr defaultColWidth="9.1171875" defaultRowHeight="13.7" x14ac:dyDescent="0.4"/>
  <cols>
    <col min="1" max="1" width="3" style="104" customWidth="1"/>
    <col min="2" max="2" width="13" style="104" customWidth="1"/>
    <col min="3" max="7" width="18.41015625" style="104" customWidth="1"/>
    <col min="8" max="8" width="3.64453125" style="104" customWidth="1"/>
    <col min="9" max="10" width="9.1171875" style="104"/>
    <col min="11" max="11" width="9.1171875" style="104" customWidth="1"/>
    <col min="12" max="12" width="16" style="104" customWidth="1"/>
    <col min="13" max="13" width="9.1171875" style="104" customWidth="1"/>
    <col min="14" max="14" width="37.87890625" style="104" bestFit="1" customWidth="1"/>
    <col min="15" max="17" width="9.1171875" style="104" customWidth="1"/>
    <col min="18" max="16384" width="9.1171875" style="104"/>
  </cols>
  <sheetData>
    <row r="1" spans="1:17" ht="9.75" customHeight="1" x14ac:dyDescent="0.4">
      <c r="A1" s="101"/>
      <c r="B1" s="102"/>
      <c r="C1" s="102"/>
      <c r="D1" s="102"/>
      <c r="E1" s="102"/>
      <c r="F1" s="102"/>
      <c r="G1" s="102"/>
      <c r="H1" s="103"/>
    </row>
    <row r="2" spans="1:17" ht="20.350000000000001" x14ac:dyDescent="0.6">
      <c r="A2" s="105"/>
      <c r="B2" s="312" t="s">
        <v>119</v>
      </c>
      <c r="C2" s="312"/>
      <c r="D2" s="312"/>
      <c r="E2" s="312"/>
      <c r="F2" s="312"/>
      <c r="G2" s="312"/>
      <c r="H2" s="106"/>
      <c r="L2" s="104">
        <v>18</v>
      </c>
      <c r="M2" s="131">
        <f>VLOOKUP(L2,L3:M28,2,FALSE)</f>
        <v>0.02</v>
      </c>
      <c r="N2" s="104" t="str">
        <f>CONCATENATE("Based on ",TEXT(M2,"0.0%")," Allowable Growth")</f>
        <v>Based on 2.0% Allowable Growth</v>
      </c>
      <c r="O2" s="104">
        <v>18</v>
      </c>
      <c r="P2" s="221">
        <f>VLOOKUP(O2,L3:M30,2,FALSE)</f>
        <v>0.02</v>
      </c>
      <c r="Q2" s="139" t="str">
        <f>CONCATENATE("Based on ",TEXT(P2,"0.0%")," Allowable Growth")</f>
        <v>Based on 2.0% Allowable Growth</v>
      </c>
    </row>
    <row r="3" spans="1:17" x14ac:dyDescent="0.4">
      <c r="A3" s="105"/>
      <c r="B3" s="107"/>
      <c r="C3" s="107"/>
      <c r="D3" s="107"/>
      <c r="E3" s="107"/>
      <c r="F3" s="107"/>
      <c r="G3" s="107"/>
      <c r="H3" s="106"/>
      <c r="L3" s="104">
        <v>1</v>
      </c>
      <c r="M3" s="129">
        <v>-0.15</v>
      </c>
    </row>
    <row r="4" spans="1:17" ht="24" customHeight="1" x14ac:dyDescent="0.4">
      <c r="A4" s="105"/>
      <c r="B4" s="107">
        <v>142</v>
      </c>
      <c r="C4" s="107">
        <f>VLOOKUP(B4,ChgAuthFY12toFY13!A7:D367,3,FALSE)</f>
        <v>3042</v>
      </c>
      <c r="D4" s="107"/>
      <c r="E4" s="132" t="s">
        <v>129</v>
      </c>
      <c r="F4" s="107"/>
      <c r="G4" s="107"/>
      <c r="H4" s="106"/>
      <c r="L4" s="104">
        <v>2</v>
      </c>
      <c r="M4" s="129">
        <v>-0.14000000000000001</v>
      </c>
    </row>
    <row r="5" spans="1:17" x14ac:dyDescent="0.4">
      <c r="A5" s="105"/>
      <c r="B5" s="107"/>
      <c r="C5" s="107"/>
      <c r="D5" s="107"/>
      <c r="E5" s="107"/>
      <c r="F5" s="130" t="s">
        <v>461</v>
      </c>
      <c r="G5" s="107"/>
      <c r="H5" s="106"/>
      <c r="L5" s="104">
        <v>3</v>
      </c>
      <c r="M5" s="129">
        <v>-0.13</v>
      </c>
    </row>
    <row r="6" spans="1:17" x14ac:dyDescent="0.4">
      <c r="A6" s="105"/>
      <c r="B6" s="107"/>
      <c r="C6" s="107"/>
      <c r="D6" s="107"/>
      <c r="E6" s="107"/>
      <c r="F6" s="107"/>
      <c r="G6" s="107"/>
      <c r="H6" s="106"/>
      <c r="L6" s="104">
        <v>4</v>
      </c>
      <c r="M6" s="129">
        <v>-0.12</v>
      </c>
    </row>
    <row r="7" spans="1:17" ht="39.75" customHeight="1" x14ac:dyDescent="0.4">
      <c r="A7" s="105"/>
      <c r="B7" s="108"/>
      <c r="C7" s="124" t="s">
        <v>95</v>
      </c>
      <c r="D7" s="125" t="s">
        <v>73</v>
      </c>
      <c r="E7" s="125" t="s">
        <v>76</v>
      </c>
      <c r="F7" s="125" t="s">
        <v>74</v>
      </c>
      <c r="G7" s="125" t="s">
        <v>75</v>
      </c>
      <c r="H7" s="106"/>
      <c r="L7" s="104">
        <v>5</v>
      </c>
      <c r="M7" s="129">
        <v>-0.11</v>
      </c>
    </row>
    <row r="8" spans="1:17" hidden="1" x14ac:dyDescent="0.4">
      <c r="A8" s="105"/>
      <c r="B8" s="107" t="s">
        <v>116</v>
      </c>
      <c r="C8" s="97">
        <v>3</v>
      </c>
      <c r="D8" s="96">
        <v>4</v>
      </c>
      <c r="E8" s="97">
        <v>5</v>
      </c>
      <c r="F8" s="96">
        <v>6</v>
      </c>
      <c r="G8" s="97">
        <v>7</v>
      </c>
      <c r="H8" s="106"/>
      <c r="L8" s="104">
        <v>6</v>
      </c>
      <c r="M8" s="129">
        <v>-0.1</v>
      </c>
    </row>
    <row r="9" spans="1:17" x14ac:dyDescent="0.4">
      <c r="A9" s="105"/>
      <c r="B9" s="108" t="s">
        <v>117</v>
      </c>
      <c r="C9" s="98">
        <f>VLOOKUP($C$4,RealAuthFY10!$C$7:$U$367,C8,FALSE)</f>
        <v>652</v>
      </c>
      <c r="D9" s="44">
        <f>VLOOKUP($C$4,RealAuthFY10!$C$7:$U$367,D8,FALSE)</f>
        <v>6621</v>
      </c>
      <c r="E9" s="44">
        <f>VLOOKUP($C$4,RealAuthFY10!$C$7:$U$367,E8,FALSE)</f>
        <v>4316892</v>
      </c>
      <c r="F9" s="44">
        <f>VLOOKUP($C$4,RealAuthFY10!$C$7:$U$367,F8,FALSE)</f>
        <v>109403</v>
      </c>
      <c r="G9" s="44">
        <f>VLOOKUP($C$4,RealAuthFY10!$C$7:$U$367,G8,FALSE)</f>
        <v>4426295</v>
      </c>
      <c r="H9" s="106"/>
      <c r="L9" s="104">
        <v>7</v>
      </c>
      <c r="M9" s="129">
        <v>-9.0000000000000094E-2</v>
      </c>
    </row>
    <row r="10" spans="1:17" x14ac:dyDescent="0.4">
      <c r="A10" s="105"/>
      <c r="B10" s="108" t="s">
        <v>118</v>
      </c>
      <c r="C10" s="98">
        <f>VLOOKUP($C$4,RealAuthFY11!$C$7:$U$367,C8,FALSE)</f>
        <v>679.2</v>
      </c>
      <c r="D10" s="44">
        <f>VLOOKUP($C$4,RealAuthFY11!$C$7:$U$367,D8,FALSE)</f>
        <v>6766</v>
      </c>
      <c r="E10" s="44">
        <f>VLOOKUP($C$4,RealAuthFY11!$C$7:$U$367,E8,FALSE)</f>
        <v>4595467.2</v>
      </c>
      <c r="F10" s="44">
        <f>VLOOKUP($C$4,RealAuthFY11!$C$7:$U$367,F8,FALSE)</f>
        <v>0</v>
      </c>
      <c r="G10" s="44">
        <f>VLOOKUP($C$4,RealAuthFY11!$C$7:$U$367,G8,FALSE)</f>
        <v>4595467.2</v>
      </c>
      <c r="H10" s="106"/>
      <c r="L10" s="104">
        <v>8</v>
      </c>
      <c r="M10" s="129">
        <v>-8.0000000000000099E-2</v>
      </c>
    </row>
    <row r="11" spans="1:17" x14ac:dyDescent="0.4">
      <c r="A11" s="105"/>
      <c r="B11" s="108" t="s">
        <v>114</v>
      </c>
      <c r="C11" s="98">
        <f>VLOOKUP($C$4,ChgAuthFY12toFY13!$C$7:$U$367,$C8,FALSE)</f>
        <v>27.200000000000045</v>
      </c>
      <c r="D11" s="44">
        <f>VLOOKUP($C$4,ChgAuthFY12toFY13!$C$7:$U$367,D8,FALSE)</f>
        <v>145</v>
      </c>
      <c r="E11" s="44">
        <f>VLOOKUP($C$4,ChgAuthFY12toFY13!$C$7:$U$367,E8,FALSE)</f>
        <v>278575.20000000019</v>
      </c>
      <c r="F11" s="44">
        <f>VLOOKUP($C$4,ChgAuthFY12toFY13!$C$7:$U$367,F8,FALSE)</f>
        <v>-109403</v>
      </c>
      <c r="G11" s="44">
        <f>VLOOKUP($C$4,ChgAuthFY12toFY13!$C$7:$U$367,G8,FALSE)</f>
        <v>169172.20000000019</v>
      </c>
      <c r="H11" s="106"/>
      <c r="L11" s="104">
        <v>9</v>
      </c>
      <c r="M11" s="129">
        <v>-7.0000000000000201E-2</v>
      </c>
    </row>
    <row r="12" spans="1:17" x14ac:dyDescent="0.4">
      <c r="A12" s="105"/>
      <c r="B12" s="108" t="s">
        <v>115</v>
      </c>
      <c r="C12" s="99">
        <f>IF(ISERROR(C11/VLOOKUP($C$4,RealAuthFY10!$C$7:$U$367,C8,FALSE)),"",C11/VLOOKUP($C$4,RealAuthFY10!$C$7:$U$367,C8,FALSE))</f>
        <v>4.1717791411043016E-2</v>
      </c>
      <c r="D12" s="99">
        <f>IF(ISERROR(D11/VLOOKUP($C$4,RealAuthFY10!$C$7:$U$367,D8,FALSE)),"",D11/VLOOKUP($C$4,RealAuthFY10!$C$7:$U$367,D8,FALSE))</f>
        <v>2.1900015103458691E-2</v>
      </c>
      <c r="E12" s="99">
        <f>IF(ISERROR(E11/VLOOKUP($C$4,RealAuthFY10!$C$7:$U$367,E8,FALSE)),"",E11/VLOOKUP($C$4,RealAuthFY10!$C$7:$U$367,E8,FALSE))</f>
        <v>6.4531426776486461E-2</v>
      </c>
      <c r="F12" s="99">
        <f>IF(ISERROR(F11/VLOOKUP($C$4,RealAuthFY10!$C$7:$U$367,F8,FALSE)),"",F11/VLOOKUP($C$4,RealAuthFY10!$C$7:$U$367,F8,FALSE))</f>
        <v>-1</v>
      </c>
      <c r="G12" s="99">
        <f>IF(ISERROR(G11/VLOOKUP($C$4,RealAuthFY10!$C$7:$U$367,G8,FALSE)),"",G11/VLOOKUP($C$4,RealAuthFY10!$C$7:$U$367,G8,FALSE))</f>
        <v>3.8219820414138732E-2</v>
      </c>
      <c r="H12" s="106"/>
      <c r="L12" s="104">
        <v>10</v>
      </c>
      <c r="M12" s="129">
        <v>-6.0000000000000199E-2</v>
      </c>
    </row>
    <row r="13" spans="1:17" ht="82.5" customHeight="1" x14ac:dyDescent="0.4">
      <c r="A13" s="105"/>
      <c r="B13" s="108"/>
      <c r="C13" s="109">
        <f>C11</f>
        <v>27.200000000000045</v>
      </c>
      <c r="D13" s="109">
        <f>D11</f>
        <v>145</v>
      </c>
      <c r="E13" s="109">
        <f>E11</f>
        <v>278575.20000000019</v>
      </c>
      <c r="F13" s="109">
        <f>F11</f>
        <v>-109403</v>
      </c>
      <c r="G13" s="109">
        <f>G11</f>
        <v>169172.20000000019</v>
      </c>
      <c r="H13" s="106"/>
      <c r="L13" s="104">
        <v>11</v>
      </c>
      <c r="M13" s="129">
        <v>-5.0000000000000197E-2</v>
      </c>
    </row>
    <row r="14" spans="1:17" ht="19.5" customHeight="1" x14ac:dyDescent="0.4">
      <c r="A14" s="105"/>
      <c r="B14" s="107"/>
      <c r="C14" s="110"/>
      <c r="D14" s="107"/>
      <c r="E14" s="107"/>
      <c r="F14" s="107"/>
      <c r="G14" s="107"/>
      <c r="H14" s="106"/>
      <c r="L14" s="104">
        <v>12</v>
      </c>
      <c r="M14" s="129">
        <v>-0.04</v>
      </c>
    </row>
    <row r="15" spans="1:17" ht="37.35" x14ac:dyDescent="0.4">
      <c r="A15" s="105"/>
      <c r="B15" s="108"/>
      <c r="C15" s="124" t="s">
        <v>124</v>
      </c>
      <c r="D15" s="124" t="s">
        <v>87</v>
      </c>
      <c r="E15" s="124" t="s">
        <v>125</v>
      </c>
      <c r="F15" s="124" t="s">
        <v>89</v>
      </c>
      <c r="G15" s="107"/>
      <c r="H15" s="106"/>
      <c r="L15" s="104">
        <v>13</v>
      </c>
      <c r="M15" s="129">
        <v>-0.03</v>
      </c>
    </row>
    <row r="16" spans="1:17" hidden="1" x14ac:dyDescent="0.4">
      <c r="A16" s="105"/>
      <c r="B16" s="108" t="s">
        <v>116</v>
      </c>
      <c r="C16" s="108">
        <v>8</v>
      </c>
      <c r="D16" s="108">
        <f>C16+1</f>
        <v>9</v>
      </c>
      <c r="E16" s="108">
        <f>D16+1</f>
        <v>10</v>
      </c>
      <c r="F16" s="108">
        <f>E16+1</f>
        <v>11</v>
      </c>
      <c r="G16" s="107"/>
      <c r="H16" s="106"/>
      <c r="L16" s="104">
        <v>14</v>
      </c>
      <c r="M16" s="129">
        <v>-0.02</v>
      </c>
    </row>
    <row r="17" spans="1:13" x14ac:dyDescent="0.4">
      <c r="A17" s="105"/>
      <c r="B17" s="108" t="s">
        <v>117</v>
      </c>
      <c r="C17" s="44">
        <f>VLOOKUP($C$4,RealAuthFY10!$C$7:$U$367,C16,FALSE)</f>
        <v>-265328</v>
      </c>
      <c r="D17" s="44">
        <f>VLOOKUP($C$4,RealAuthFY10!$C$7:$U$367,D16,FALSE)</f>
        <v>-28840</v>
      </c>
      <c r="E17" s="44">
        <f>VLOOKUP($C$4,RealAuthFY10!$C$7:$U$367,E16,FALSE)</f>
        <v>1011130.4</v>
      </c>
      <c r="F17" s="44">
        <f>VLOOKUP($C$4,RealAuthFY10!$C$7:$U$367,F16,FALSE)</f>
        <v>17304</v>
      </c>
      <c r="G17" s="107"/>
      <c r="H17" s="106"/>
      <c r="L17" s="104">
        <v>15</v>
      </c>
      <c r="M17" s="129">
        <v>-9.9999999999999794E-3</v>
      </c>
    </row>
    <row r="18" spans="1:13" x14ac:dyDescent="0.4">
      <c r="A18" s="105"/>
      <c r="B18" s="108" t="s">
        <v>118</v>
      </c>
      <c r="C18" s="44">
        <f>VLOOKUP($C$4,RealAuthFY11!$C$7:$U$367,C16,FALSE)</f>
        <v>-258852</v>
      </c>
      <c r="D18" s="44">
        <f>VLOOKUP($C$4,RealAuthFY11!$C$7:$U$367,D16,FALSE)</f>
        <v>-23532</v>
      </c>
      <c r="E18" s="44">
        <f>VLOOKUP($C$4,RealAuthFY11!$C$7:$U$367,E16,FALSE)</f>
        <v>1101885.9000000001</v>
      </c>
      <c r="F18" s="44">
        <f>VLOOKUP($C$4,RealAuthFY11!$C$7:$U$367,F16,FALSE)</f>
        <v>0</v>
      </c>
      <c r="G18" s="107"/>
      <c r="H18" s="106"/>
      <c r="L18" s="104">
        <v>16</v>
      </c>
      <c r="M18" s="129">
        <v>0</v>
      </c>
    </row>
    <row r="19" spans="1:13" x14ac:dyDescent="0.4">
      <c r="A19" s="105"/>
      <c r="B19" s="108" t="s">
        <v>114</v>
      </c>
      <c r="C19" s="44">
        <f>VLOOKUP($C$4,ChgAuthFY12toFY13!$C$7:$U$367,C16,FALSE)</f>
        <v>6476</v>
      </c>
      <c r="D19" s="44">
        <f>VLOOKUP($C$4,ChgAuthFY12toFY13!$C$7:$U$367,D16,FALSE)</f>
        <v>5308</v>
      </c>
      <c r="E19" s="44">
        <f>VLOOKUP($C$4,ChgAuthFY12toFY13!$C$7:$U$367,E16,FALSE)</f>
        <v>90755.500000000116</v>
      </c>
      <c r="F19" s="44">
        <f>VLOOKUP($C$4,ChgAuthFY12toFY13!$C$7:$U$367,F16,FALSE)</f>
        <v>-17304</v>
      </c>
      <c r="G19" s="107"/>
      <c r="H19" s="106"/>
      <c r="L19" s="104">
        <v>17</v>
      </c>
      <c r="M19" s="129">
        <v>0.01</v>
      </c>
    </row>
    <row r="20" spans="1:13" x14ac:dyDescent="0.4">
      <c r="A20" s="105"/>
      <c r="B20" s="108" t="s">
        <v>115</v>
      </c>
      <c r="C20" s="99">
        <f>IF(ISERROR(C19/VLOOKUP($C$4,RealAuthFY10!$C$7:$U$367,C16,FALSE)),"",C19/VLOOKUP($C$4,RealAuthFY10!$C$7:$U$367,C16,FALSE))</f>
        <v>-2.4407525779412652E-2</v>
      </c>
      <c r="D20" s="99">
        <f>IF(ISERROR(D19/VLOOKUP($C$4,RealAuthFY10!$C$7:$U$367,D16,FALSE)),"",D19/VLOOKUP($C$4,RealAuthFY10!$C$7:$U$367,D16,FALSE))</f>
        <v>-0.18404993065187239</v>
      </c>
      <c r="E20" s="99">
        <f>IF(ISERROR(E19/VLOOKUP($C$4,RealAuthFY10!$C$7:$U$367,E16,FALSE)),"",E19/VLOOKUP($C$4,RealAuthFY10!$C$7:$U$367,E16,FALSE))</f>
        <v>8.9756474535826553E-2</v>
      </c>
      <c r="F20" s="99">
        <f>IF(ISERROR(F19/VLOOKUP($C$4,RealAuthFY10!$C$7:$U$367,F16,FALSE)),"",F19/VLOOKUP($C$4,RealAuthFY10!$C$7:$U$367,F16,FALSE))</f>
        <v>-1</v>
      </c>
      <c r="G20" s="95"/>
      <c r="H20" s="106"/>
      <c r="L20" s="104">
        <v>18</v>
      </c>
      <c r="M20" s="129">
        <v>0.02</v>
      </c>
    </row>
    <row r="21" spans="1:13" ht="82.5" customHeight="1" x14ac:dyDescent="0.4">
      <c r="A21" s="105"/>
      <c r="B21" s="108"/>
      <c r="C21" s="109">
        <f>C19</f>
        <v>6476</v>
      </c>
      <c r="D21" s="109">
        <f>D19</f>
        <v>5308</v>
      </c>
      <c r="E21" s="109">
        <f>E19</f>
        <v>90755.500000000116</v>
      </c>
      <c r="F21" s="109">
        <f>F19</f>
        <v>-17304</v>
      </c>
      <c r="G21" s="95"/>
      <c r="H21" s="106"/>
      <c r="L21" s="104">
        <v>19</v>
      </c>
      <c r="M21" s="129">
        <v>0.03</v>
      </c>
    </row>
    <row r="22" spans="1:13" ht="11.25" customHeight="1" thickBot="1" x14ac:dyDescent="0.45">
      <c r="A22" s="111"/>
      <c r="B22" s="112"/>
      <c r="C22" s="113"/>
      <c r="D22" s="113"/>
      <c r="E22" s="113"/>
      <c r="F22" s="113"/>
      <c r="G22" s="100"/>
      <c r="H22" s="114"/>
      <c r="L22" s="104">
        <v>20</v>
      </c>
      <c r="M22" s="129">
        <v>0.04</v>
      </c>
    </row>
    <row r="23" spans="1:13" ht="37.35" x14ac:dyDescent="0.4">
      <c r="A23" s="101"/>
      <c r="B23" s="121"/>
      <c r="C23" s="199" t="s">
        <v>90</v>
      </c>
      <c r="D23" s="199" t="s">
        <v>91</v>
      </c>
      <c r="E23" s="194" t="s">
        <v>126</v>
      </c>
      <c r="F23" s="126" t="s">
        <v>93</v>
      </c>
      <c r="H23" s="103"/>
      <c r="L23" s="104">
        <v>21</v>
      </c>
      <c r="M23" s="129">
        <v>0.05</v>
      </c>
    </row>
    <row r="24" spans="1:13" x14ac:dyDescent="0.4">
      <c r="A24" s="105"/>
      <c r="B24" s="108" t="s">
        <v>116</v>
      </c>
      <c r="C24" s="108">
        <f>F16+1</f>
        <v>12</v>
      </c>
      <c r="D24" s="108">
        <f>C24+1</f>
        <v>13</v>
      </c>
      <c r="E24" s="108">
        <f>D24+1</f>
        <v>14</v>
      </c>
      <c r="F24" s="108">
        <v>15</v>
      </c>
      <c r="H24" s="106"/>
      <c r="L24" s="104">
        <v>22</v>
      </c>
      <c r="M24" s="129">
        <v>0.06</v>
      </c>
    </row>
    <row r="25" spans="1:13" x14ac:dyDescent="0.4">
      <c r="A25" s="105"/>
      <c r="B25" s="108" t="s">
        <v>117</v>
      </c>
      <c r="C25" s="44">
        <f>VLOOKUP($C$4,RealAuthFY10!$C$7:$U$367,C24,FALSE)</f>
        <v>54969.039999999994</v>
      </c>
      <c r="D25" s="44">
        <f>VLOOKUP($C$4,RealAuthFY10!$C$7:$U$367,D24,FALSE)</f>
        <v>0</v>
      </c>
      <c r="E25" s="44">
        <f>VLOOKUP($C$4,RealAuthFY10!$C$7:$U$367,E24,FALSE)</f>
        <v>2537.92</v>
      </c>
      <c r="F25" s="44">
        <f>VLOOKUP($C$4,RealAuthFY10!$C$7:$U$367,F24,FALSE)</f>
        <v>0</v>
      </c>
      <c r="H25" s="106"/>
      <c r="L25" s="104">
        <v>23</v>
      </c>
      <c r="M25" s="129">
        <v>7.0000000000000007E-2</v>
      </c>
    </row>
    <row r="26" spans="1:13" x14ac:dyDescent="0.4">
      <c r="A26" s="105"/>
      <c r="B26" s="108" t="s">
        <v>118</v>
      </c>
      <c r="C26" s="44">
        <f>VLOOKUP($C$4,RealAuthFY11!$C$7:$U$367,C24,FALSE)</f>
        <v>54969.039999999994</v>
      </c>
      <c r="D26" s="44">
        <f>VLOOKUP($C$4,RealAuthFY11!$C$7:$U$367,D24,FALSE)</f>
        <v>0</v>
      </c>
      <c r="E26" s="44">
        <f>VLOOKUP($C$4,RealAuthFY11!$C$7:$U$367,E24,FALSE)</f>
        <v>0</v>
      </c>
      <c r="F26" s="44">
        <f>VLOOKUP($C$4,RealAuthFY11!$C$7:$U$367,F24,FALSE)</f>
        <v>0</v>
      </c>
      <c r="H26" s="106"/>
      <c r="L26" s="104">
        <v>24</v>
      </c>
      <c r="M26" s="129">
        <v>0.08</v>
      </c>
    </row>
    <row r="27" spans="1:13" x14ac:dyDescent="0.4">
      <c r="A27" s="105"/>
      <c r="B27" s="108" t="s">
        <v>114</v>
      </c>
      <c r="C27" s="44">
        <f>VLOOKUP($C$4,ChgAuthFY12toFY13!$C$7:$U$367,C24,FALSE)</f>
        <v>0</v>
      </c>
      <c r="D27" s="44">
        <f>VLOOKUP($C$4,ChgAuthFY12toFY13!$C$7:$U$367,D24,FALSE)</f>
        <v>0</v>
      </c>
      <c r="E27" s="44">
        <f>VLOOKUP($C$4,ChgAuthFY12toFY13!$C$7:$U$367,E24,FALSE)</f>
        <v>-2537.92</v>
      </c>
      <c r="F27" s="44">
        <f>VLOOKUP($C$4,ChgAuthFY12toFY13!$C$7:$U$367,F24,FALSE)</f>
        <v>0</v>
      </c>
      <c r="H27" s="106"/>
      <c r="L27" s="104">
        <v>25</v>
      </c>
      <c r="M27" s="129">
        <v>0.09</v>
      </c>
    </row>
    <row r="28" spans="1:13" x14ac:dyDescent="0.4">
      <c r="A28" s="105"/>
      <c r="B28" s="108" t="s">
        <v>115</v>
      </c>
      <c r="C28" s="99">
        <f>IF(ISERROR(C27/VLOOKUP($C$4,RealAuthFY10!$C$7:$U$367,C24,FALSE)),"",C27/VLOOKUP($C$4,RealAuthFY10!$C$7:$U$367,C24,FALSE))</f>
        <v>0</v>
      </c>
      <c r="D28" s="99" t="str">
        <f>IF(ISERROR(D27/VLOOKUP($C$4,RealAuthFY10!$C$7:$U$367,D24,FALSE)),"",D27/VLOOKUP($C$4,RealAuthFY10!$C$7:$U$367,D24,FALSE))</f>
        <v/>
      </c>
      <c r="E28" s="99">
        <f>IF(ISERROR(E27/VLOOKUP($C$4,RealAuthFY10!$C$7:$U$367,E24,FALSE)),"",E27/VLOOKUP($C$4,RealAuthFY10!$C$7:$U$367,E24,FALSE))</f>
        <v>-1</v>
      </c>
      <c r="F28" s="99" t="str">
        <f>IF(ISERROR(F27/VLOOKUP($C$4,RealAuthFY10!$C$7:$U$367,F24,FALSE)),"",F27/VLOOKUP($C$4,RealAuthFY10!$C$7:$U$367,F24,FALSE))</f>
        <v/>
      </c>
      <c r="H28" s="106"/>
      <c r="L28" s="104">
        <v>26</v>
      </c>
      <c r="M28" s="129">
        <v>0.1</v>
      </c>
    </row>
    <row r="29" spans="1:13" ht="80.25" customHeight="1" x14ac:dyDescent="0.4">
      <c r="A29" s="105"/>
      <c r="B29" s="108"/>
      <c r="C29" s="109">
        <f>C27</f>
        <v>0</v>
      </c>
      <c r="D29" s="109">
        <f>D27</f>
        <v>0</v>
      </c>
      <c r="E29" s="109">
        <f>E27</f>
        <v>-2537.92</v>
      </c>
      <c r="F29" s="109">
        <f>F27</f>
        <v>0</v>
      </c>
      <c r="H29" s="106"/>
    </row>
    <row r="30" spans="1:13" ht="14" thickBot="1" x14ac:dyDescent="0.45">
      <c r="A30" s="105"/>
      <c r="B30" s="107"/>
      <c r="C30" s="110"/>
      <c r="D30" s="110"/>
      <c r="E30" s="110"/>
      <c r="F30" s="110"/>
      <c r="G30" s="110"/>
      <c r="H30" s="106"/>
    </row>
    <row r="31" spans="1:13" ht="37.35" x14ac:dyDescent="0.4">
      <c r="A31" s="105"/>
      <c r="B31" s="108"/>
      <c r="C31" s="194" t="s">
        <v>94</v>
      </c>
      <c r="D31" s="194" t="s">
        <v>96</v>
      </c>
      <c r="E31" s="194" t="s">
        <v>97</v>
      </c>
      <c r="F31" s="124" t="s">
        <v>83</v>
      </c>
      <c r="G31" s="107"/>
      <c r="H31" s="106"/>
    </row>
    <row r="32" spans="1:13" x14ac:dyDescent="0.4">
      <c r="A32" s="105"/>
      <c r="B32" s="108" t="s">
        <v>116</v>
      </c>
      <c r="C32" s="108">
        <f>F24+1</f>
        <v>16</v>
      </c>
      <c r="D32" s="108">
        <f>C32+1</f>
        <v>17</v>
      </c>
      <c r="E32" s="108">
        <f>D32+1</f>
        <v>18</v>
      </c>
      <c r="F32" s="108">
        <f>E32+1</f>
        <v>19</v>
      </c>
      <c r="G32" s="107"/>
      <c r="H32" s="106"/>
    </row>
    <row r="33" spans="1:13" x14ac:dyDescent="0.4">
      <c r="A33" s="105"/>
      <c r="B33" s="108" t="s">
        <v>117</v>
      </c>
      <c r="C33" s="44">
        <f>VLOOKUP($C$4,RealAuthFY10!$C$7:$U$367,C32,FALSE)</f>
        <v>293349.48000000004</v>
      </c>
      <c r="D33" s="44">
        <f>VLOOKUP($C$4,RealAuthFY10!$C$7:$U$367,D32,FALSE)</f>
        <v>32886.258000000002</v>
      </c>
      <c r="E33" s="44">
        <f>VLOOKUP($C$4,RealAuthFY10!$C$7:$U$367,E32,FALSE)</f>
        <v>35343.990000000005</v>
      </c>
      <c r="F33" s="44">
        <f>VLOOKUP($C$4,RealAuthFY10!$C$7:$U$367,F32,FALSE)</f>
        <v>5579648.0880000014</v>
      </c>
      <c r="G33" s="107"/>
      <c r="H33" s="106"/>
    </row>
    <row r="34" spans="1:13" x14ac:dyDescent="0.4">
      <c r="A34" s="105"/>
      <c r="B34" s="108" t="s">
        <v>118</v>
      </c>
      <c r="C34" s="44">
        <f>VLOOKUP($C$4,RealAuthFY11!$C$7:$U$367,C32,FALSE)</f>
        <v>360526.152</v>
      </c>
      <c r="D34" s="44">
        <f>VLOOKUP($C$4,RealAuthFY11!$C$7:$U$367,D32,FALSE)</f>
        <v>40419.192000000003</v>
      </c>
      <c r="E34" s="44">
        <f>VLOOKUP($C$4,RealAuthFY11!$C$7:$U$367,E32,FALSE)</f>
        <v>43434.840000000004</v>
      </c>
      <c r="F34" s="44">
        <f>VLOOKUP($C$4,RealAuthFY11!$C$7:$U$367,F32,FALSE)</f>
        <v>5914318.324</v>
      </c>
      <c r="G34" s="107"/>
      <c r="H34" s="106"/>
    </row>
    <row r="35" spans="1:13" x14ac:dyDescent="0.4">
      <c r="A35" s="105"/>
      <c r="B35" s="108" t="s">
        <v>114</v>
      </c>
      <c r="C35" s="44">
        <f>VLOOKUP($C$4,ChgAuthFY12toFY13!$C$7:$U$367,C32,FALSE)</f>
        <v>67176.671999999962</v>
      </c>
      <c r="D35" s="44">
        <f>VLOOKUP($C$4,ChgAuthFY12toFY13!$C$7:$U$367,D32,FALSE)</f>
        <v>7532.9340000000011</v>
      </c>
      <c r="E35" s="44">
        <f>VLOOKUP($C$4,ChgAuthFY12toFY13!$C$7:$U$367,E32,FALSE)</f>
        <v>8090.8499999999985</v>
      </c>
      <c r="F35" s="44">
        <f>VLOOKUP($C$4,ChgAuthFY12toFY13!$C$7:$U$367,F32,FALSE)</f>
        <v>334670.23599999864</v>
      </c>
      <c r="G35" s="107"/>
      <c r="H35" s="106"/>
    </row>
    <row r="36" spans="1:13" x14ac:dyDescent="0.4">
      <c r="A36" s="105"/>
      <c r="B36" s="108" t="s">
        <v>115</v>
      </c>
      <c r="C36" s="99">
        <f>IF(ISERROR(C35/VLOOKUP($C$4,RealAuthFY10!$C$7:$U$367,C32,FALSE)),"",C35/VLOOKUP($C$4,RealAuthFY10!$C$7:$U$367,C32,FALSE))</f>
        <v>0.22899877647644015</v>
      </c>
      <c r="D36" s="99">
        <f>IF(ISERROR(D35/VLOOKUP($C$4,RealAuthFY10!$C$7:$U$367,D32,FALSE)),"",D35/VLOOKUP($C$4,RealAuthFY10!$C$7:$U$367,D32,FALSE))</f>
        <v>0.22906023543329254</v>
      </c>
      <c r="E36" s="99">
        <f>IF(ISERROR(E35/VLOOKUP($C$4,RealAuthFY10!$C$7:$U$367,E32,FALSE)),"",E35/VLOOKUP($C$4,RealAuthFY10!$C$7:$U$367,E32,FALSE))</f>
        <v>0.22891727843970069</v>
      </c>
      <c r="F36" s="99">
        <f>IF(ISERROR(F35/VLOOKUP($C$4,RealAuthFY10!$C$7:$U$367,F32,FALSE)),"",F35/VLOOKUP($C$4,RealAuthFY10!$C$7:$U$367,F32,FALSE))</f>
        <v>5.9980527574806174E-2</v>
      </c>
      <c r="G36" s="107"/>
      <c r="H36" s="106"/>
    </row>
    <row r="37" spans="1:13" ht="81.75" customHeight="1" x14ac:dyDescent="0.4">
      <c r="A37" s="105"/>
      <c r="B37" s="108"/>
      <c r="C37" s="120">
        <f>C35</f>
        <v>67176.671999999962</v>
      </c>
      <c r="D37" s="120">
        <f>D35</f>
        <v>7532.9340000000011</v>
      </c>
      <c r="E37" s="120">
        <f>E35</f>
        <v>8090.8499999999985</v>
      </c>
      <c r="F37" s="120">
        <f>F35</f>
        <v>334670.23599999864</v>
      </c>
      <c r="G37" s="107"/>
      <c r="H37" s="106"/>
    </row>
    <row r="38" spans="1:13" ht="14" thickBot="1" x14ac:dyDescent="0.45">
      <c r="A38" s="105"/>
      <c r="B38" s="107"/>
      <c r="C38" s="107"/>
      <c r="D38" s="107"/>
      <c r="E38" s="107"/>
      <c r="F38" s="107"/>
      <c r="G38" s="107"/>
      <c r="H38" s="106"/>
    </row>
    <row r="39" spans="1:13" ht="27" customHeight="1" x14ac:dyDescent="0.7">
      <c r="A39" s="105"/>
      <c r="B39" s="314" t="s">
        <v>120</v>
      </c>
      <c r="C39" s="315"/>
      <c r="D39" s="315"/>
      <c r="E39" s="315"/>
      <c r="F39" s="315"/>
      <c r="G39" s="316"/>
      <c r="H39" s="106"/>
    </row>
    <row r="40" spans="1:13" ht="18.75" customHeight="1" thickBot="1" x14ac:dyDescent="0.5">
      <c r="A40" s="105"/>
      <c r="B40" s="317" t="str">
        <f>N2</f>
        <v>Based on 2.0% Allowable Growth</v>
      </c>
      <c r="C40" s="318"/>
      <c r="D40" s="318"/>
      <c r="E40" s="318"/>
      <c r="F40" s="318"/>
      <c r="G40" s="319"/>
      <c r="H40" s="106"/>
    </row>
    <row r="41" spans="1:13" ht="27.75" customHeight="1" x14ac:dyDescent="0.4">
      <c r="A41" s="105"/>
      <c r="B41" s="320" t="s">
        <v>122</v>
      </c>
      <c r="C41" s="321"/>
      <c r="D41" s="321"/>
      <c r="E41" s="322" t="s">
        <v>121</v>
      </c>
      <c r="F41" s="323"/>
      <c r="G41" s="191" t="s">
        <v>123</v>
      </c>
      <c r="H41" s="106"/>
      <c r="L41" s="139" t="s">
        <v>458</v>
      </c>
    </row>
    <row r="42" spans="1:13" x14ac:dyDescent="0.4">
      <c r="A42" s="105"/>
      <c r="B42" s="189" t="s">
        <v>84</v>
      </c>
      <c r="C42" s="116">
        <f>G11</f>
        <v>169172.20000000019</v>
      </c>
      <c r="D42" s="117">
        <f>G12</f>
        <v>3.8219820414138732E-2</v>
      </c>
      <c r="E42" s="116">
        <f>F35</f>
        <v>334670.23599999864</v>
      </c>
      <c r="F42" s="118">
        <f>F36</f>
        <v>5.9980527574806174E-2</v>
      </c>
      <c r="G42" s="115">
        <f>E42-C42</f>
        <v>165498.03599999845</v>
      </c>
      <c r="H42" s="106"/>
      <c r="L42" s="187">
        <f>F10/Valuations!F27*1000</f>
        <v>0</v>
      </c>
      <c r="M42" s="188" t="s">
        <v>459</v>
      </c>
    </row>
    <row r="43" spans="1:13" ht="58.5" customHeight="1" x14ac:dyDescent="0.4">
      <c r="A43" s="105"/>
      <c r="B43" s="107"/>
      <c r="C43" s="107"/>
      <c r="D43" s="119"/>
      <c r="E43" s="107"/>
      <c r="F43" s="107"/>
      <c r="G43" s="107"/>
      <c r="H43" s="106"/>
      <c r="L43" s="187">
        <f>F11/Valuations!F27*1000</f>
        <v>-0.74242818663291321</v>
      </c>
      <c r="M43" s="139" t="str">
        <f>IF(L43&gt;0," increase "," decrease ")</f>
        <v xml:space="preserve"> decrease </v>
      </c>
    </row>
    <row r="44" spans="1:13" ht="48" customHeight="1" x14ac:dyDescent="0.4">
      <c r="A44" s="105"/>
      <c r="B44" s="107"/>
      <c r="C44" s="313" t="str">
        <f>IF(L42&gt;0,CONCATENATE(N2," would take a property tax rate of ",TEXT(L42,"$0.00")," per thousand to fund the requirements of the budget guarantee. This is a",M43,"of ",TEXT(L43,"$.00")," per thousand compared to FY 2010."),"")</f>
        <v/>
      </c>
      <c r="D44" s="313"/>
      <c r="E44" s="313"/>
      <c r="F44" s="313"/>
      <c r="G44" s="313"/>
      <c r="H44" s="106"/>
    </row>
    <row r="45" spans="1:13" x14ac:dyDescent="0.4">
      <c r="A45" s="105"/>
      <c r="B45" s="190"/>
      <c r="C45" s="107"/>
      <c r="D45" s="119"/>
      <c r="E45" s="107"/>
      <c r="F45" s="107"/>
      <c r="G45" s="107"/>
      <c r="H45" s="106"/>
    </row>
    <row r="46" spans="1:13" x14ac:dyDescent="0.4">
      <c r="A46" s="105"/>
      <c r="B46" s="107"/>
      <c r="C46" s="107"/>
      <c r="D46" s="107"/>
      <c r="E46" s="107"/>
      <c r="F46" s="107"/>
      <c r="G46" s="107"/>
      <c r="H46" s="106"/>
    </row>
    <row r="47" spans="1:13" x14ac:dyDescent="0.4">
      <c r="A47" s="105"/>
      <c r="B47" s="107"/>
      <c r="C47" s="107"/>
      <c r="D47" s="107"/>
      <c r="E47" s="107"/>
      <c r="F47" s="107"/>
      <c r="G47" s="107"/>
      <c r="H47" s="106"/>
    </row>
    <row r="48" spans="1:13" ht="14" thickBot="1" x14ac:dyDescent="0.45">
      <c r="A48" s="111"/>
      <c r="B48" s="192"/>
      <c r="C48" s="112"/>
      <c r="D48" s="193"/>
      <c r="E48" s="112"/>
      <c r="F48" s="112"/>
      <c r="G48" s="112"/>
      <c r="H48" s="114"/>
    </row>
    <row r="49" spans="1:8" ht="5.25" customHeight="1" x14ac:dyDescent="0.4">
      <c r="A49" s="107"/>
      <c r="B49" s="107"/>
      <c r="C49" s="107"/>
      <c r="D49" s="107"/>
      <c r="E49" s="107"/>
      <c r="F49" s="107"/>
      <c r="G49" s="107"/>
      <c r="H49" s="107"/>
    </row>
    <row r="50" spans="1:8" x14ac:dyDescent="0.4">
      <c r="A50" s="107"/>
      <c r="B50" s="107"/>
      <c r="C50" s="107"/>
      <c r="D50" s="107"/>
      <c r="E50" s="107"/>
      <c r="F50" s="107"/>
      <c r="G50" s="107"/>
      <c r="H50" s="107"/>
    </row>
    <row r="52" spans="1:8" ht="45" customHeight="1" x14ac:dyDescent="0.4"/>
  </sheetData>
  <mergeCells count="6">
    <mergeCell ref="B2:G2"/>
    <mergeCell ref="C44:G44"/>
    <mergeCell ref="B39:G39"/>
    <mergeCell ref="B40:G40"/>
    <mergeCell ref="B41:D41"/>
    <mergeCell ref="E41:F41"/>
  </mergeCells>
  <conditionalFormatting sqref="C35:F37 C19:F22 C11:G12 G30 C27:F30">
    <cfRule type="cellIs" dxfId="19" priority="136" operator="lessThan">
      <formula>0</formula>
    </cfRule>
    <cfRule type="cellIs" dxfId="18" priority="137" operator="greaterThan">
      <formula>0</formula>
    </cfRule>
  </conditionalFormatting>
  <conditionalFormatting sqref="C37:F37 C21:F22 C13:C14 C29:F29 C13:G13">
    <cfRule type="cellIs" dxfId="17" priority="104" operator="lessThan">
      <formula>0</formula>
    </cfRule>
    <cfRule type="cellIs" dxfId="16" priority="105" operator="greaterThan">
      <formula>0</formula>
    </cfRule>
  </conditionalFormatting>
  <conditionalFormatting sqref="C37:F37 C21:F21 D21:F22 D13:G13 C29:F29">
    <cfRule type="cellIs" dxfId="15" priority="102" operator="lessThan">
      <formula>0</formula>
    </cfRule>
    <cfRule type="cellIs" dxfId="14" priority="103" operator="greaterThan">
      <formula>0</formula>
    </cfRule>
  </conditionalFormatting>
  <conditionalFormatting sqref="C35:F36 C19:F20 C11:G12 C27:F28">
    <cfRule type="cellIs" dxfId="13" priority="90" operator="lessThan">
      <formula>0</formula>
    </cfRule>
    <cfRule type="cellIs" dxfId="12" priority="91" operator="greaterThan">
      <formula>0</formula>
    </cfRule>
  </conditionalFormatting>
  <conditionalFormatting sqref="C37:F37 D29:F29">
    <cfRule type="cellIs" dxfId="11" priority="58" operator="lessThan">
      <formula>0</formula>
    </cfRule>
    <cfRule type="cellIs" dxfId="10" priority="59" operator="greaterThan">
      <formula>0</formula>
    </cfRule>
  </conditionalFormatting>
  <conditionalFormatting sqref="C37:F37 C21:F21 F13:G13 C29:F29">
    <cfRule type="cellIs" dxfId="9" priority="27" operator="equal">
      <formula>0</formula>
    </cfRule>
  </conditionalFormatting>
  <conditionalFormatting sqref="C44:G44">
    <cfRule type="containsText" dxfId="8" priority="3" operator="containsText" text="thousand">
      <formula>NOT(ISERROR(SEARCH("thousand",C44)))</formula>
    </cfRule>
  </conditionalFormatting>
  <conditionalFormatting sqref="C13">
    <cfRule type="cellIs" dxfId="7" priority="1" operator="lessThan">
      <formula>0</formula>
    </cfRule>
    <cfRule type="cellIs" dxfId="6" priority="2" operator="greaterThan">
      <formula>0</formula>
    </cfRule>
  </conditionalFormatting>
  <printOptions horizontalCentered="1" verticalCentered="1"/>
  <pageMargins left="0.34" right="0.13" top="0.15" bottom="0.28999999999999998" header="0.11" footer="0.09"/>
  <pageSetup scale="95" orientation="landscape" r:id="rId1"/>
  <headerFooter>
    <oddFooter>&amp;LCopyright ISFIS/Larry Sigel, 2010&amp;CPage &amp;P&amp;R&amp;D</oddFooter>
  </headerFooter>
  <rowBreaks count="1" manualBreakCount="1">
    <brk id="2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op Down 1">
              <controlPr defaultSize="0" autoLine="0" autoPict="0">
                <anchor moveWithCells="1">
                  <from>
                    <xdr:col>0</xdr:col>
                    <xdr:colOff>0</xdr:colOff>
                    <xdr:row>3</xdr:row>
                    <xdr:rowOff>8467</xdr:rowOff>
                  </from>
                  <to>
                    <xdr:col>2</xdr:col>
                    <xdr:colOff>1202267</xdr:colOff>
                    <xdr:row>4</xdr:row>
                    <xdr:rowOff>0</xdr:rowOff>
                  </to>
                </anchor>
              </controlPr>
            </control>
          </mc:Choice>
        </mc:AlternateContent>
        <mc:AlternateContent xmlns:mc="http://schemas.openxmlformats.org/markup-compatibility/2006">
          <mc:Choice Requires="x14">
            <control shapeId="5122" r:id="rId5" name="Drop Down 2">
              <controlPr defaultSize="0" autoLine="0" autoPict="0">
                <anchor moveWithCells="1">
                  <from>
                    <xdr:col>4</xdr:col>
                    <xdr:colOff>182033</xdr:colOff>
                    <xdr:row>4</xdr:row>
                    <xdr:rowOff>29633</xdr:rowOff>
                  </from>
                  <to>
                    <xdr:col>4</xdr:col>
                    <xdr:colOff>1028700</xdr:colOff>
                    <xdr:row>5</xdr:row>
                    <xdr:rowOff>84667</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9"/>
  <sheetViews>
    <sheetView topLeftCell="L1" workbookViewId="0">
      <selection activeCell="Q3" sqref="Q3"/>
    </sheetView>
  </sheetViews>
  <sheetFormatPr defaultRowHeight="14.35" x14ac:dyDescent="0.5"/>
  <cols>
    <col min="1" max="1" width="4" bestFit="1" customWidth="1"/>
    <col min="2" max="3" width="5" bestFit="1" customWidth="1"/>
    <col min="4" max="4" width="32.3515625" bestFit="1" customWidth="1"/>
    <col min="5" max="5" width="17.41015625" bestFit="1" customWidth="1"/>
    <col min="6" max="6" width="19" bestFit="1" customWidth="1"/>
    <col min="7" max="7" width="25.87890625" bestFit="1" customWidth="1"/>
    <col min="8" max="8" width="16.64453125" bestFit="1" customWidth="1"/>
    <col min="9" max="9" width="39.1171875" bestFit="1" customWidth="1"/>
    <col min="10" max="10" width="17.41015625" bestFit="1" customWidth="1"/>
    <col min="11" max="11" width="19" bestFit="1" customWidth="1"/>
    <col min="12" max="12" width="25.87890625" bestFit="1" customWidth="1"/>
    <col min="13" max="13" width="16" bestFit="1" customWidth="1"/>
    <col min="14" max="14" width="10.64453125" bestFit="1" customWidth="1"/>
    <col min="15" max="15" width="10" bestFit="1" customWidth="1"/>
    <col min="16" max="16" width="16.64453125" bestFit="1" customWidth="1"/>
    <col min="17" max="17" width="39.1171875" bestFit="1" customWidth="1"/>
    <col min="18" max="18" width="34.41015625" bestFit="1" customWidth="1"/>
    <col min="19" max="19" width="21.1171875" bestFit="1" customWidth="1"/>
    <col min="20" max="20" width="6.64453125" bestFit="1" customWidth="1"/>
    <col min="21" max="21" width="12.64453125" bestFit="1" customWidth="1"/>
  </cols>
  <sheetData>
    <row r="1" spans="1:24" x14ac:dyDescent="0.5">
      <c r="A1" t="s">
        <v>483</v>
      </c>
      <c r="B1" t="s">
        <v>484</v>
      </c>
      <c r="C1" t="s">
        <v>485</v>
      </c>
      <c r="D1" t="s">
        <v>0</v>
      </c>
      <c r="E1" t="s">
        <v>486</v>
      </c>
      <c r="F1" t="s">
        <v>487</v>
      </c>
      <c r="G1" t="s">
        <v>488</v>
      </c>
      <c r="H1" t="s">
        <v>489</v>
      </c>
      <c r="I1" t="s">
        <v>490</v>
      </c>
      <c r="J1" t="s">
        <v>491</v>
      </c>
      <c r="K1" t="s">
        <v>492</v>
      </c>
      <c r="L1" t="s">
        <v>493</v>
      </c>
      <c r="M1" t="s">
        <v>494</v>
      </c>
      <c r="N1" t="s">
        <v>495</v>
      </c>
      <c r="O1" t="s">
        <v>496</v>
      </c>
      <c r="P1" t="s">
        <v>497</v>
      </c>
      <c r="Q1" t="s">
        <v>498</v>
      </c>
      <c r="R1" t="s">
        <v>481</v>
      </c>
      <c r="S1" t="s">
        <v>482</v>
      </c>
      <c r="T1" t="s">
        <v>499</v>
      </c>
      <c r="U1" t="s">
        <v>500</v>
      </c>
      <c r="V1" t="s">
        <v>480</v>
      </c>
      <c r="W1" t="s">
        <v>480</v>
      </c>
      <c r="X1" t="s">
        <v>480</v>
      </c>
    </row>
    <row r="2" spans="1:24" x14ac:dyDescent="0.5">
      <c r="A2">
        <f>'FY2017 Alpha RPDC '!A8</f>
        <v>1</v>
      </c>
      <c r="B2">
        <f>'FY2017 Alpha RPDC '!B8</f>
        <v>18</v>
      </c>
      <c r="C2">
        <f>'FY2017 Alpha RPDC '!C8</f>
        <v>18</v>
      </c>
      <c r="D2" t="str">
        <f>'FY2017 Alpha RPDC '!D8</f>
        <v>ADAIR-CASEY</v>
      </c>
      <c r="E2">
        <f>'FY2017 Alpha RPDC '!E8</f>
        <v>327.3</v>
      </c>
      <c r="F2" t="e">
        <f>'FY2017 Alpha RPDC '!#REF!</f>
        <v>#REF!</v>
      </c>
      <c r="G2">
        <f>'FY2017 Alpha RPDC '!F8</f>
        <v>6446</v>
      </c>
      <c r="H2">
        <f>'FY2017 Alpha RPDC '!H8</f>
        <v>1724</v>
      </c>
      <c r="I2">
        <f>'FY2017 Alpha RPDC '!I8</f>
        <v>2111500</v>
      </c>
      <c r="J2">
        <f>'FY2017 Alpha RPDC '!J8</f>
        <v>308.89999999999998</v>
      </c>
      <c r="K2">
        <f>'FY2017 Alpha RPDC '!K8</f>
        <v>6591</v>
      </c>
      <c r="L2">
        <f>'FY2017 Alpha RPDC '!L8</f>
        <v>2035959.9</v>
      </c>
      <c r="M2" t="e">
        <f>'FY2017 Alpha RPDC '!#REF!</f>
        <v>#REF!</v>
      </c>
      <c r="N2" t="e">
        <f>'FY2017 Alpha RPDC '!#REF!</f>
        <v>#REF!</v>
      </c>
      <c r="O2" t="e">
        <f>'FY2017 Alpha RPDC '!#REF!</f>
        <v>#REF!</v>
      </c>
      <c r="P2">
        <f>'FY2017 Alpha RPDC '!M8</f>
        <v>94913.860000000335</v>
      </c>
      <c r="Q2">
        <f>'FY2017 Alpha RPDC '!N8</f>
        <v>2130873.7600000002</v>
      </c>
      <c r="R2">
        <f>'FY2017 Alpha RPDC '!O8</f>
        <v>19373.760000000242</v>
      </c>
      <c r="S2">
        <f>'FY2017 Alpha RPDC '!P8</f>
        <v>9.1753540137344269E-3</v>
      </c>
      <c r="T2">
        <f>'FY2017 Alpha RPDC '!Q8</f>
        <v>-18.400000000000034</v>
      </c>
      <c r="U2">
        <f>'FY2017 Alpha RPDC '!R8</f>
        <v>-5.6217537427436702E-2</v>
      </c>
    </row>
    <row r="3" spans="1:24" x14ac:dyDescent="0.5">
      <c r="A3">
        <f>'FY2017 Alpha RPDC '!A9</f>
        <v>2</v>
      </c>
      <c r="B3">
        <f>'FY2017 Alpha RPDC '!B9</f>
        <v>27</v>
      </c>
      <c r="C3">
        <f>'FY2017 Alpha RPDC '!C9</f>
        <v>27</v>
      </c>
      <c r="D3" t="str">
        <f>'FY2017 Alpha RPDC '!D9</f>
        <v>ADEL-DESOTO-MINBURN</v>
      </c>
      <c r="E3">
        <f>'FY2017 Alpha RPDC '!E9</f>
        <v>1529.5</v>
      </c>
      <c r="F3">
        <f>'FY2017 Alpha RPDC '!F9</f>
        <v>6466</v>
      </c>
      <c r="G3">
        <f>'FY2017 Alpha RPDC '!G9</f>
        <v>9889747</v>
      </c>
      <c r="H3">
        <f>'FY2017 Alpha RPDC '!H9</f>
        <v>0</v>
      </c>
      <c r="I3">
        <f>'FY2017 Alpha RPDC '!I9</f>
        <v>9889747</v>
      </c>
      <c r="J3">
        <f>'FY2017 Alpha RPDC '!J9</f>
        <v>1569.1</v>
      </c>
      <c r="K3">
        <f>'FY2017 Alpha RPDC '!K9</f>
        <v>6611</v>
      </c>
      <c r="L3">
        <f>'FY2017 Alpha RPDC '!L9</f>
        <v>10373320.1</v>
      </c>
      <c r="M3" t="e">
        <f>'FY2017 Alpha RPDC '!#REF!</f>
        <v>#REF!</v>
      </c>
      <c r="N3" t="e">
        <f>'FY2017 Alpha RPDC '!#REF!</f>
        <v>#REF!</v>
      </c>
      <c r="O3" t="e">
        <f>'FY2017 Alpha RPDC '!#REF!</f>
        <v>#REF!</v>
      </c>
      <c r="P3">
        <f>'FY2017 Alpha RPDC '!M9</f>
        <v>0</v>
      </c>
      <c r="Q3">
        <f>'FY2017 Alpha RPDC '!N9</f>
        <v>10373320.1</v>
      </c>
      <c r="R3">
        <f>'FY2017 Alpha RPDC '!O9</f>
        <v>483573.09999999963</v>
      </c>
      <c r="S3">
        <f>'FY2017 Alpha RPDC '!P9</f>
        <v>4.8896407562296552E-2</v>
      </c>
      <c r="T3">
        <f>'FY2017 Alpha RPDC '!Q9</f>
        <v>39.599999999999909</v>
      </c>
      <c r="U3">
        <f>'FY2017 Alpha RPDC '!R9</f>
        <v>2.5890813991500432E-2</v>
      </c>
    </row>
    <row r="4" spans="1:24" x14ac:dyDescent="0.5">
      <c r="A4">
        <f>'FY2017 Alpha RPDC '!A10</f>
        <v>3</v>
      </c>
      <c r="B4">
        <f>'FY2017 Alpha RPDC '!B10</f>
        <v>9</v>
      </c>
      <c r="C4">
        <f>'FY2017 Alpha RPDC '!C10</f>
        <v>9</v>
      </c>
      <c r="D4" t="str">
        <f>'FY2017 Alpha RPDC '!D10</f>
        <v>AGWSR</v>
      </c>
      <c r="E4">
        <f>'FY2017 Alpha RPDC '!E10</f>
        <v>623.5</v>
      </c>
      <c r="F4">
        <f>'FY2017 Alpha RPDC '!F10</f>
        <v>6556</v>
      </c>
      <c r="G4">
        <f>'FY2017 Alpha RPDC '!G10</f>
        <v>4087666</v>
      </c>
      <c r="H4">
        <f>'FY2017 Alpha RPDC '!H10</f>
        <v>0</v>
      </c>
      <c r="I4">
        <f>'FY2017 Alpha RPDC '!I10</f>
        <v>4087666</v>
      </c>
      <c r="J4">
        <f>'FY2017 Alpha RPDC '!J10</f>
        <v>625.5</v>
      </c>
      <c r="K4">
        <f>'FY2017 Alpha RPDC '!K10</f>
        <v>6701</v>
      </c>
      <c r="L4">
        <f>'FY2017 Alpha RPDC '!L10</f>
        <v>4191475.5</v>
      </c>
      <c r="M4" t="e">
        <f>'FY2017 Alpha RPDC '!#REF!</f>
        <v>#REF!</v>
      </c>
      <c r="N4" t="e">
        <f>'FY2017 Alpha RPDC '!#REF!</f>
        <v>#REF!</v>
      </c>
      <c r="O4" t="e">
        <f>'FY2017 Alpha RPDC '!#REF!</f>
        <v>#REF!</v>
      </c>
      <c r="P4">
        <f>'FY2017 Alpha RPDC '!M10</f>
        <v>0</v>
      </c>
      <c r="Q4">
        <f>'FY2017 Alpha RPDC '!N10</f>
        <v>4191475.5</v>
      </c>
      <c r="R4">
        <f>'FY2017 Alpha RPDC '!O10</f>
        <v>103809.5</v>
      </c>
      <c r="S4">
        <f>'FY2017 Alpha RPDC '!P10</f>
        <v>2.5395788207744959E-2</v>
      </c>
      <c r="T4">
        <f>'FY2017 Alpha RPDC '!Q10</f>
        <v>2</v>
      </c>
      <c r="U4">
        <f>'FY2017 Alpha RPDC '!R10</f>
        <v>3.2076984763432237E-3</v>
      </c>
    </row>
    <row r="5" spans="1:24" x14ac:dyDescent="0.5">
      <c r="A5">
        <f>'FY2017 Alpha RPDC '!A11</f>
        <v>4</v>
      </c>
      <c r="B5">
        <f>'FY2017 Alpha RPDC '!B11</f>
        <v>441</v>
      </c>
      <c r="C5">
        <f>'FY2017 Alpha RPDC '!C11</f>
        <v>441</v>
      </c>
      <c r="D5" t="str">
        <f>'FY2017 Alpha RPDC '!D11</f>
        <v>A-H-S-T</v>
      </c>
      <c r="E5">
        <f>'FY2017 Alpha RPDC '!E11</f>
        <v>612.29999999999995</v>
      </c>
      <c r="F5">
        <f>'FY2017 Alpha RPDC '!F11</f>
        <v>6503</v>
      </c>
      <c r="G5">
        <f>'FY2017 Alpha RPDC '!G11</f>
        <v>3981787</v>
      </c>
      <c r="H5">
        <f>'FY2017 Alpha RPDC '!H11</f>
        <v>0</v>
      </c>
      <c r="I5">
        <f>'FY2017 Alpha RPDC '!I11</f>
        <v>3981787</v>
      </c>
      <c r="J5">
        <f>'FY2017 Alpha RPDC '!J11</f>
        <v>625</v>
      </c>
      <c r="K5">
        <f>'FY2017 Alpha RPDC '!K11</f>
        <v>6648</v>
      </c>
      <c r="L5">
        <f>'FY2017 Alpha RPDC '!L11</f>
        <v>4155000</v>
      </c>
      <c r="M5" t="e">
        <f>'FY2017 Alpha RPDC '!#REF!</f>
        <v>#REF!</v>
      </c>
      <c r="N5" t="e">
        <f>'FY2017 Alpha RPDC '!#REF!</f>
        <v>#REF!</v>
      </c>
      <c r="O5" t="e">
        <f>'FY2017 Alpha RPDC '!#REF!</f>
        <v>#REF!</v>
      </c>
      <c r="P5">
        <f>'FY2017 Alpha RPDC '!M11</f>
        <v>0</v>
      </c>
      <c r="Q5">
        <f>'FY2017 Alpha RPDC '!N11</f>
        <v>4155000</v>
      </c>
      <c r="R5">
        <f>'FY2017 Alpha RPDC '!O11</f>
        <v>173213</v>
      </c>
      <c r="S5">
        <f>'FY2017 Alpha RPDC '!P11</f>
        <v>4.3501322396200498E-2</v>
      </c>
      <c r="T5">
        <f>'FY2017 Alpha RPDC '!Q11</f>
        <v>12.700000000000045</v>
      </c>
      <c r="U5">
        <f>'FY2017 Alpha RPDC '!R11</f>
        <v>2.0741466601339287E-2</v>
      </c>
    </row>
    <row r="6" spans="1:24" x14ac:dyDescent="0.5">
      <c r="A6">
        <f>'FY2017 Alpha RPDC '!A12</f>
        <v>5</v>
      </c>
      <c r="B6">
        <f>'FY2017 Alpha RPDC '!B12</f>
        <v>63</v>
      </c>
      <c r="C6">
        <f>'FY2017 Alpha RPDC '!C12</f>
        <v>63</v>
      </c>
      <c r="D6" t="str">
        <f>'FY2017 Alpha RPDC '!D12</f>
        <v>AKRON-WESTFIELD</v>
      </c>
      <c r="E6">
        <f>'FY2017 Alpha RPDC '!E12</f>
        <v>498.5</v>
      </c>
      <c r="F6">
        <f>'FY2017 Alpha RPDC '!F12</f>
        <v>6497</v>
      </c>
      <c r="G6">
        <f>'FY2017 Alpha RPDC '!G12</f>
        <v>3238755</v>
      </c>
      <c r="H6">
        <f>'FY2017 Alpha RPDC '!H12</f>
        <v>131453</v>
      </c>
      <c r="I6">
        <f>'FY2017 Alpha RPDC '!I12</f>
        <v>3370208</v>
      </c>
      <c r="J6">
        <f>'FY2017 Alpha RPDC '!J12</f>
        <v>516</v>
      </c>
      <c r="K6">
        <f>'FY2017 Alpha RPDC '!K12</f>
        <v>6642</v>
      </c>
      <c r="L6">
        <f>'FY2017 Alpha RPDC '!L12</f>
        <v>3427272</v>
      </c>
      <c r="M6" t="e">
        <f>'FY2017 Alpha RPDC '!#REF!</f>
        <v>#REF!</v>
      </c>
      <c r="N6" t="e">
        <f>'FY2017 Alpha RPDC '!#REF!</f>
        <v>#REF!</v>
      </c>
      <c r="O6" t="e">
        <f>'FY2017 Alpha RPDC '!#REF!</f>
        <v>#REF!</v>
      </c>
      <c r="P6">
        <f>'FY2017 Alpha RPDC '!M12</f>
        <v>0</v>
      </c>
      <c r="Q6">
        <f>'FY2017 Alpha RPDC '!N12</f>
        <v>3427272</v>
      </c>
      <c r="R6">
        <f>'FY2017 Alpha RPDC '!O12</f>
        <v>57064</v>
      </c>
      <c r="S6">
        <f>'FY2017 Alpha RPDC '!P12</f>
        <v>1.6931892630959275E-2</v>
      </c>
      <c r="T6">
        <f>'FY2017 Alpha RPDC '!Q12</f>
        <v>17.5</v>
      </c>
      <c r="U6">
        <f>'FY2017 Alpha RPDC '!R12</f>
        <v>3.5105315947843531E-2</v>
      </c>
    </row>
    <row r="7" spans="1:24" x14ac:dyDescent="0.5">
      <c r="A7">
        <f>'FY2017 Alpha RPDC '!A13</f>
        <v>6</v>
      </c>
      <c r="B7">
        <f>'FY2017 Alpha RPDC '!B13</f>
        <v>72</v>
      </c>
      <c r="C7">
        <f>'FY2017 Alpha RPDC '!C13</f>
        <v>72</v>
      </c>
      <c r="D7" t="str">
        <f>'FY2017 Alpha RPDC '!D13</f>
        <v>ALBERT CITY-TRUESDALE</v>
      </c>
      <c r="E7">
        <f>'FY2017 Alpha RPDC '!E13</f>
        <v>203</v>
      </c>
      <c r="F7">
        <f>'FY2017 Alpha RPDC '!F13</f>
        <v>6527</v>
      </c>
      <c r="G7">
        <f>'FY2017 Alpha RPDC '!G13</f>
        <v>1324981</v>
      </c>
      <c r="H7">
        <f>'FY2017 Alpha RPDC '!H13</f>
        <v>0</v>
      </c>
      <c r="I7">
        <f>'FY2017 Alpha RPDC '!I13</f>
        <v>1324981</v>
      </c>
      <c r="J7">
        <f>'FY2017 Alpha RPDC '!J13</f>
        <v>202</v>
      </c>
      <c r="K7">
        <f>'FY2017 Alpha RPDC '!K13</f>
        <v>6672</v>
      </c>
      <c r="L7">
        <f>'FY2017 Alpha RPDC '!L13</f>
        <v>1347744</v>
      </c>
      <c r="M7" t="e">
        <f>'FY2017 Alpha RPDC '!#REF!</f>
        <v>#REF!</v>
      </c>
      <c r="N7" t="e">
        <f>'FY2017 Alpha RPDC '!#REF!</f>
        <v>#REF!</v>
      </c>
      <c r="O7" t="e">
        <f>'FY2017 Alpha RPDC '!#REF!</f>
        <v>#REF!</v>
      </c>
      <c r="P7">
        <f>'FY2017 Alpha RPDC '!M13</f>
        <v>0</v>
      </c>
      <c r="Q7">
        <f>'FY2017 Alpha RPDC '!N13</f>
        <v>1347744</v>
      </c>
      <c r="R7">
        <f>'FY2017 Alpha RPDC '!O13</f>
        <v>22763</v>
      </c>
      <c r="S7">
        <f>'FY2017 Alpha RPDC '!P13</f>
        <v>1.7179868994347845E-2</v>
      </c>
      <c r="T7">
        <f>'FY2017 Alpha RPDC '!Q13</f>
        <v>-1</v>
      </c>
      <c r="U7">
        <f>'FY2017 Alpha RPDC '!R13</f>
        <v>-4.9261083743842365E-3</v>
      </c>
    </row>
    <row r="8" spans="1:24" x14ac:dyDescent="0.5">
      <c r="A8">
        <f>'FY2017 Alpha RPDC '!A14</f>
        <v>7</v>
      </c>
      <c r="B8">
        <f>'FY2017 Alpha RPDC '!B14</f>
        <v>81</v>
      </c>
      <c r="C8">
        <f>'FY2017 Alpha RPDC '!C14</f>
        <v>81</v>
      </c>
      <c r="D8" t="str">
        <f>'FY2017 Alpha RPDC '!D14</f>
        <v>ALBIA</v>
      </c>
      <c r="E8">
        <f>'FY2017 Alpha RPDC '!E14</f>
        <v>1201.9000000000001</v>
      </c>
      <c r="F8">
        <f>'FY2017 Alpha RPDC '!F14</f>
        <v>6446</v>
      </c>
      <c r="G8">
        <f>'FY2017 Alpha RPDC '!G14</f>
        <v>7747447</v>
      </c>
      <c r="H8">
        <f>'FY2017 Alpha RPDC '!H14</f>
        <v>0</v>
      </c>
      <c r="I8">
        <f>'FY2017 Alpha RPDC '!I14</f>
        <v>7747447</v>
      </c>
      <c r="J8">
        <f>'FY2017 Alpha RPDC '!J14</f>
        <v>1206.9000000000001</v>
      </c>
      <c r="K8">
        <f>'FY2017 Alpha RPDC '!K14</f>
        <v>6591</v>
      </c>
      <c r="L8">
        <f>'FY2017 Alpha RPDC '!L14</f>
        <v>7954677.9000000004</v>
      </c>
      <c r="M8" t="e">
        <f>'FY2017 Alpha RPDC '!#REF!</f>
        <v>#REF!</v>
      </c>
      <c r="N8" t="e">
        <f>'FY2017 Alpha RPDC '!#REF!</f>
        <v>#REF!</v>
      </c>
      <c r="O8" t="e">
        <f>'FY2017 Alpha RPDC '!#REF!</f>
        <v>#REF!</v>
      </c>
      <c r="P8">
        <f>'FY2017 Alpha RPDC '!M14</f>
        <v>0</v>
      </c>
      <c r="Q8">
        <f>'FY2017 Alpha RPDC '!N14</f>
        <v>7954677.9000000004</v>
      </c>
      <c r="R8">
        <f>'FY2017 Alpha RPDC '!O14</f>
        <v>207230.90000000037</v>
      </c>
      <c r="S8">
        <f>'FY2017 Alpha RPDC '!P14</f>
        <v>2.6748282369663243E-2</v>
      </c>
      <c r="T8">
        <f>'FY2017 Alpha RPDC '!Q14</f>
        <v>5</v>
      </c>
      <c r="U8">
        <f>'FY2017 Alpha RPDC '!R14</f>
        <v>4.1600798735335716E-3</v>
      </c>
    </row>
    <row r="9" spans="1:24" x14ac:dyDescent="0.5">
      <c r="A9">
        <f>'FY2017 Alpha RPDC '!A15</f>
        <v>8</v>
      </c>
      <c r="B9">
        <f>'FY2017 Alpha RPDC '!B15</f>
        <v>99</v>
      </c>
      <c r="C9">
        <f>'FY2017 Alpha RPDC '!C15</f>
        <v>99</v>
      </c>
      <c r="D9" t="str">
        <f>'FY2017 Alpha RPDC '!D15</f>
        <v>ALBURNETT</v>
      </c>
      <c r="E9">
        <f>'FY2017 Alpha RPDC '!E15</f>
        <v>523.70000000000005</v>
      </c>
      <c r="F9">
        <f>'FY2017 Alpha RPDC '!F15</f>
        <v>6446</v>
      </c>
      <c r="G9">
        <f>'FY2017 Alpha RPDC '!G15</f>
        <v>3375770</v>
      </c>
      <c r="H9">
        <f>'FY2017 Alpha RPDC '!H15</f>
        <v>125180</v>
      </c>
      <c r="I9">
        <f>'FY2017 Alpha RPDC '!I15</f>
        <v>3500950</v>
      </c>
      <c r="J9">
        <f>'FY2017 Alpha RPDC '!J15</f>
        <v>516.4</v>
      </c>
      <c r="K9">
        <f>'FY2017 Alpha RPDC '!K15</f>
        <v>6591</v>
      </c>
      <c r="L9">
        <f>'FY2017 Alpha RPDC '!L15</f>
        <v>3403592.4</v>
      </c>
      <c r="M9" t="e">
        <f>'FY2017 Alpha RPDC '!#REF!</f>
        <v>#REF!</v>
      </c>
      <c r="N9" t="e">
        <f>'FY2017 Alpha RPDC '!#REF!</f>
        <v>#REF!</v>
      </c>
      <c r="O9" t="e">
        <f>'FY2017 Alpha RPDC '!#REF!</f>
        <v>#REF!</v>
      </c>
      <c r="P9">
        <f>'FY2017 Alpha RPDC '!M15</f>
        <v>5935.3000000002794</v>
      </c>
      <c r="Q9">
        <f>'FY2017 Alpha RPDC '!N15</f>
        <v>3409527.7</v>
      </c>
      <c r="R9">
        <f>'FY2017 Alpha RPDC '!O15</f>
        <v>-91422.299999999814</v>
      </c>
      <c r="S9">
        <f>'FY2017 Alpha RPDC '!P15</f>
        <v>-2.6113569174081266E-2</v>
      </c>
      <c r="T9">
        <f>'FY2017 Alpha RPDC '!Q15</f>
        <v>-7.3000000000000682</v>
      </c>
      <c r="U9">
        <f>'FY2017 Alpha RPDC '!R15</f>
        <v>-1.3939278212717333E-2</v>
      </c>
    </row>
    <row r="10" spans="1:24" x14ac:dyDescent="0.5">
      <c r="A10">
        <f>'FY2017 Alpha RPDC '!A16</f>
        <v>9</v>
      </c>
      <c r="B10">
        <f>'FY2017 Alpha RPDC '!B16</f>
        <v>108</v>
      </c>
      <c r="C10">
        <f>'FY2017 Alpha RPDC '!C16</f>
        <v>108</v>
      </c>
      <c r="D10" t="str">
        <f>'FY2017 Alpha RPDC '!D16</f>
        <v>ALDEN</v>
      </c>
      <c r="E10">
        <f>'FY2017 Alpha RPDC '!E16</f>
        <v>258</v>
      </c>
      <c r="F10">
        <f>'FY2017 Alpha RPDC '!F16</f>
        <v>6446</v>
      </c>
      <c r="G10">
        <f>'FY2017 Alpha RPDC '!G16</f>
        <v>1663068</v>
      </c>
      <c r="H10">
        <f>'FY2017 Alpha RPDC '!H16</f>
        <v>13144</v>
      </c>
      <c r="I10">
        <f>'FY2017 Alpha RPDC '!I16</f>
        <v>1676212</v>
      </c>
      <c r="J10">
        <f>'FY2017 Alpha RPDC '!J16</f>
        <v>257.5</v>
      </c>
      <c r="K10">
        <f>'FY2017 Alpha RPDC '!K16</f>
        <v>6591</v>
      </c>
      <c r="L10">
        <f>'FY2017 Alpha RPDC '!L16</f>
        <v>1697182.5</v>
      </c>
      <c r="M10" t="e">
        <f>'FY2017 Alpha RPDC '!#REF!</f>
        <v>#REF!</v>
      </c>
      <c r="N10" t="e">
        <f>'FY2017 Alpha RPDC '!#REF!</f>
        <v>#REF!</v>
      </c>
      <c r="O10" t="e">
        <f>'FY2017 Alpha RPDC '!#REF!</f>
        <v>#REF!</v>
      </c>
      <c r="P10">
        <f>'FY2017 Alpha RPDC '!M16</f>
        <v>0</v>
      </c>
      <c r="Q10">
        <f>'FY2017 Alpha RPDC '!N16</f>
        <v>1697182.5</v>
      </c>
      <c r="R10">
        <f>'FY2017 Alpha RPDC '!O16</f>
        <v>20970.5</v>
      </c>
      <c r="S10">
        <f>'FY2017 Alpha RPDC '!P16</f>
        <v>1.251064901098429E-2</v>
      </c>
      <c r="T10">
        <f>'FY2017 Alpha RPDC '!Q16</f>
        <v>-0.5</v>
      </c>
      <c r="U10">
        <f>'FY2017 Alpha RPDC '!R16</f>
        <v>-1.937984496124031E-3</v>
      </c>
    </row>
    <row r="11" spans="1:24" x14ac:dyDescent="0.5">
      <c r="A11">
        <f>'FY2017 Alpha RPDC '!A17</f>
        <v>10</v>
      </c>
      <c r="B11">
        <f>'FY2017 Alpha RPDC '!B17</f>
        <v>126</v>
      </c>
      <c r="C11">
        <f>'FY2017 Alpha RPDC '!C17</f>
        <v>126</v>
      </c>
      <c r="D11" t="str">
        <f>'FY2017 Alpha RPDC '!D17</f>
        <v>ALGONA</v>
      </c>
      <c r="E11">
        <f>'FY2017 Alpha RPDC '!E17</f>
        <v>1310.5</v>
      </c>
      <c r="F11">
        <f>'FY2017 Alpha RPDC '!F17</f>
        <v>6479</v>
      </c>
      <c r="G11">
        <f>'FY2017 Alpha RPDC '!G17</f>
        <v>8490730</v>
      </c>
      <c r="H11">
        <f>'FY2017 Alpha RPDC '!H17</f>
        <v>67562</v>
      </c>
      <c r="I11">
        <f>'FY2017 Alpha RPDC '!I17</f>
        <v>8558292</v>
      </c>
      <c r="J11">
        <f>'FY2017 Alpha RPDC '!J17</f>
        <v>1323.4</v>
      </c>
      <c r="K11">
        <f>'FY2017 Alpha RPDC '!K17</f>
        <v>6624</v>
      </c>
      <c r="L11">
        <f>'FY2017 Alpha RPDC '!L17</f>
        <v>8766201.6000000015</v>
      </c>
      <c r="M11" t="e">
        <f>'FY2017 Alpha RPDC '!#REF!</f>
        <v>#REF!</v>
      </c>
      <c r="N11" t="e">
        <f>'FY2017 Alpha RPDC '!#REF!</f>
        <v>#REF!</v>
      </c>
      <c r="O11" t="e">
        <f>'FY2017 Alpha RPDC '!#REF!</f>
        <v>#REF!</v>
      </c>
      <c r="P11">
        <f>'FY2017 Alpha RPDC '!M17</f>
        <v>0</v>
      </c>
      <c r="Q11">
        <f>'FY2017 Alpha RPDC '!N17</f>
        <v>8766201.6000000015</v>
      </c>
      <c r="R11">
        <f>'FY2017 Alpha RPDC '!O17</f>
        <v>207909.60000000149</v>
      </c>
      <c r="S11">
        <f>'FY2017 Alpha RPDC '!P17</f>
        <v>2.4293351991261983E-2</v>
      </c>
      <c r="T11">
        <f>'FY2017 Alpha RPDC '!Q17</f>
        <v>12.900000000000091</v>
      </c>
      <c r="U11">
        <f>'FY2017 Alpha RPDC '!R17</f>
        <v>9.8435711560473788E-3</v>
      </c>
    </row>
    <row r="12" spans="1:24" x14ac:dyDescent="0.5">
      <c r="A12">
        <f>'FY2017 Alpha RPDC '!A18</f>
        <v>11</v>
      </c>
      <c r="B12">
        <f>'FY2017 Alpha RPDC '!B18</f>
        <v>135</v>
      </c>
      <c r="C12">
        <f>'FY2017 Alpha RPDC '!C18</f>
        <v>135</v>
      </c>
      <c r="D12" t="str">
        <f>'FY2017 Alpha RPDC '!D18</f>
        <v>ALLAMAKEE</v>
      </c>
      <c r="E12">
        <f>'FY2017 Alpha RPDC '!E18</f>
        <v>1138.4000000000001</v>
      </c>
      <c r="F12">
        <f>'FY2017 Alpha RPDC '!F18</f>
        <v>6528</v>
      </c>
      <c r="G12">
        <f>'FY2017 Alpha RPDC '!G18</f>
        <v>7431475</v>
      </c>
      <c r="H12">
        <f>'FY2017 Alpha RPDC '!H18</f>
        <v>233063</v>
      </c>
      <c r="I12">
        <f>'FY2017 Alpha RPDC '!I18</f>
        <v>7664538</v>
      </c>
      <c r="J12">
        <f>'FY2017 Alpha RPDC '!J18</f>
        <v>1135.0999999999999</v>
      </c>
      <c r="K12">
        <f>'FY2017 Alpha RPDC '!K18</f>
        <v>6673</v>
      </c>
      <c r="L12">
        <f>'FY2017 Alpha RPDC '!L18</f>
        <v>7574522.2999999998</v>
      </c>
      <c r="M12" t="e">
        <f>'FY2017 Alpha RPDC '!#REF!</f>
        <v>#REF!</v>
      </c>
      <c r="N12" t="e">
        <f>'FY2017 Alpha RPDC '!#REF!</f>
        <v>#REF!</v>
      </c>
      <c r="O12" t="e">
        <f>'FY2017 Alpha RPDC '!#REF!</f>
        <v>#REF!</v>
      </c>
      <c r="P12">
        <f>'FY2017 Alpha RPDC '!M18</f>
        <v>0</v>
      </c>
      <c r="Q12">
        <f>'FY2017 Alpha RPDC '!N18</f>
        <v>7574522.2999999998</v>
      </c>
      <c r="R12">
        <f>'FY2017 Alpha RPDC '!O18</f>
        <v>-90015.700000000186</v>
      </c>
      <c r="S12">
        <f>'FY2017 Alpha RPDC '!P18</f>
        <v>-1.1744439129925403E-2</v>
      </c>
      <c r="T12">
        <f>'FY2017 Alpha RPDC '!Q18</f>
        <v>-3.3000000000001819</v>
      </c>
      <c r="U12">
        <f>'FY2017 Alpha RPDC '!R18</f>
        <v>-2.8988053408293937E-3</v>
      </c>
    </row>
    <row r="13" spans="1:24" x14ac:dyDescent="0.5">
      <c r="A13">
        <f>'FY2017 Alpha RPDC '!A19</f>
        <v>12</v>
      </c>
      <c r="B13">
        <f>'FY2017 Alpha RPDC '!B19</f>
        <v>171</v>
      </c>
      <c r="C13">
        <f>'FY2017 Alpha RPDC '!C19</f>
        <v>171</v>
      </c>
      <c r="D13" t="str">
        <f>'FY2017 Alpha RPDC '!D19</f>
        <v>ALTA</v>
      </c>
      <c r="E13">
        <f>'FY2017 Alpha RPDC '!E19</f>
        <v>509</v>
      </c>
      <c r="F13">
        <f>'FY2017 Alpha RPDC '!F19</f>
        <v>6446</v>
      </c>
      <c r="G13">
        <f>'FY2017 Alpha RPDC '!G19</f>
        <v>3281014</v>
      </c>
      <c r="H13">
        <f>'FY2017 Alpha RPDC '!H19</f>
        <v>0</v>
      </c>
      <c r="I13">
        <f>'FY2017 Alpha RPDC '!I19</f>
        <v>3281014</v>
      </c>
      <c r="J13">
        <f>'FY2017 Alpha RPDC '!J19</f>
        <v>533.9</v>
      </c>
      <c r="K13">
        <f>'FY2017 Alpha RPDC '!K19</f>
        <v>6591</v>
      </c>
      <c r="L13">
        <f>'FY2017 Alpha RPDC '!L19</f>
        <v>3518934.9</v>
      </c>
      <c r="M13" t="e">
        <f>'FY2017 Alpha RPDC '!#REF!</f>
        <v>#REF!</v>
      </c>
      <c r="N13" t="e">
        <f>'FY2017 Alpha RPDC '!#REF!</f>
        <v>#REF!</v>
      </c>
      <c r="O13" t="e">
        <f>'FY2017 Alpha RPDC '!#REF!</f>
        <v>#REF!</v>
      </c>
      <c r="P13">
        <f>'FY2017 Alpha RPDC '!M19</f>
        <v>0</v>
      </c>
      <c r="Q13">
        <f>'FY2017 Alpha RPDC '!N19</f>
        <v>3518934.9</v>
      </c>
      <c r="R13">
        <f>'FY2017 Alpha RPDC '!O19</f>
        <v>237920.89999999991</v>
      </c>
      <c r="S13">
        <f>'FY2017 Alpha RPDC '!P19</f>
        <v>7.2514442181593836E-2</v>
      </c>
      <c r="T13">
        <f>'FY2017 Alpha RPDC '!Q19</f>
        <v>24.899999999999977</v>
      </c>
      <c r="U13">
        <f>'FY2017 Alpha RPDC '!R19</f>
        <v>4.8919449901768129E-2</v>
      </c>
    </row>
    <row r="14" spans="1:24" x14ac:dyDescent="0.5">
      <c r="A14">
        <f>'FY2017 Alpha RPDC '!A20</f>
        <v>13</v>
      </c>
      <c r="B14">
        <f>'FY2017 Alpha RPDC '!B20</f>
        <v>225</v>
      </c>
      <c r="C14">
        <f>'FY2017 Alpha RPDC '!C20</f>
        <v>225</v>
      </c>
      <c r="D14" t="str">
        <f>'FY2017 Alpha RPDC '!D20</f>
        <v>AMES</v>
      </c>
      <c r="E14">
        <f>'FY2017 Alpha RPDC '!E20</f>
        <v>4171.3999999999996</v>
      </c>
      <c r="F14">
        <f>'FY2017 Alpha RPDC '!F20</f>
        <v>6536</v>
      </c>
      <c r="G14">
        <f>'FY2017 Alpha RPDC '!G20</f>
        <v>27264270</v>
      </c>
      <c r="H14">
        <f>'FY2017 Alpha RPDC '!H20</f>
        <v>425941</v>
      </c>
      <c r="I14">
        <f>'FY2017 Alpha RPDC '!I20</f>
        <v>27690211</v>
      </c>
      <c r="J14">
        <f>'FY2017 Alpha RPDC '!J20</f>
        <v>4181.2</v>
      </c>
      <c r="K14">
        <f>'FY2017 Alpha RPDC '!K20</f>
        <v>6681</v>
      </c>
      <c r="L14">
        <f>'FY2017 Alpha RPDC '!L20</f>
        <v>27934597.199999999</v>
      </c>
      <c r="M14" t="e">
        <f>'FY2017 Alpha RPDC '!#REF!</f>
        <v>#REF!</v>
      </c>
      <c r="N14" t="e">
        <f>'FY2017 Alpha RPDC '!#REF!</f>
        <v>#REF!</v>
      </c>
      <c r="O14" t="e">
        <f>'FY2017 Alpha RPDC '!#REF!</f>
        <v>#REF!</v>
      </c>
      <c r="P14">
        <f>'FY2017 Alpha RPDC '!M20</f>
        <v>0</v>
      </c>
      <c r="Q14">
        <f>'FY2017 Alpha RPDC '!N20</f>
        <v>27934597.199999999</v>
      </c>
      <c r="R14">
        <f>'FY2017 Alpha RPDC '!O20</f>
        <v>244386.19999999925</v>
      </c>
      <c r="S14">
        <f>'FY2017 Alpha RPDC '!P20</f>
        <v>8.825725452218448E-3</v>
      </c>
      <c r="T14">
        <f>'FY2017 Alpha RPDC '!Q20</f>
        <v>9.8000000000001819</v>
      </c>
      <c r="U14">
        <f>'FY2017 Alpha RPDC '!R20</f>
        <v>2.3493311598025081E-3</v>
      </c>
    </row>
    <row r="15" spans="1:24" x14ac:dyDescent="0.5">
      <c r="A15">
        <f>'FY2017 Alpha RPDC '!A21</f>
        <v>14</v>
      </c>
      <c r="B15">
        <f>'FY2017 Alpha RPDC '!B21</f>
        <v>234</v>
      </c>
      <c r="C15">
        <f>'FY2017 Alpha RPDC '!C21</f>
        <v>234</v>
      </c>
      <c r="D15" t="str">
        <f>'FY2017 Alpha RPDC '!D21</f>
        <v>ANAMOSA</v>
      </c>
      <c r="E15">
        <f>'FY2017 Alpha RPDC '!E21</f>
        <v>1233.0999999999999</v>
      </c>
      <c r="F15">
        <f>'FY2017 Alpha RPDC '!F21</f>
        <v>6463</v>
      </c>
      <c r="G15">
        <f>'FY2017 Alpha RPDC '!G21</f>
        <v>7969525</v>
      </c>
      <c r="H15">
        <f>'FY2017 Alpha RPDC '!H21</f>
        <v>69672</v>
      </c>
      <c r="I15">
        <f>'FY2017 Alpha RPDC '!I21</f>
        <v>8039197</v>
      </c>
      <c r="J15">
        <f>'FY2017 Alpha RPDC '!J21</f>
        <v>1233.2</v>
      </c>
      <c r="K15">
        <f>'FY2017 Alpha RPDC '!K21</f>
        <v>6608</v>
      </c>
      <c r="L15">
        <f>'FY2017 Alpha RPDC '!L21</f>
        <v>8148985.6000000006</v>
      </c>
      <c r="M15" t="e">
        <f>'FY2017 Alpha RPDC '!#REF!</f>
        <v>#REF!</v>
      </c>
      <c r="N15" t="e">
        <f>'FY2017 Alpha RPDC '!#REF!</f>
        <v>#REF!</v>
      </c>
      <c r="O15" t="e">
        <f>'FY2017 Alpha RPDC '!#REF!</f>
        <v>#REF!</v>
      </c>
      <c r="P15">
        <f>'FY2017 Alpha RPDC '!M21</f>
        <v>0</v>
      </c>
      <c r="Q15">
        <f>'FY2017 Alpha RPDC '!N21</f>
        <v>8148985.6000000006</v>
      </c>
      <c r="R15">
        <f>'FY2017 Alpha RPDC '!O21</f>
        <v>109788.60000000056</v>
      </c>
      <c r="S15">
        <f>'FY2017 Alpha RPDC '!P21</f>
        <v>1.3656662475120408E-2</v>
      </c>
      <c r="T15">
        <f>'FY2017 Alpha RPDC '!Q21</f>
        <v>0.10000000000013642</v>
      </c>
      <c r="U15">
        <f>'FY2017 Alpha RPDC '!R21</f>
        <v>8.1096423647827781E-5</v>
      </c>
    </row>
    <row r="16" spans="1:24" x14ac:dyDescent="0.5">
      <c r="A16">
        <f>'FY2017 Alpha RPDC '!A22</f>
        <v>15</v>
      </c>
      <c r="B16">
        <f>'FY2017 Alpha RPDC '!B22</f>
        <v>243</v>
      </c>
      <c r="C16">
        <f>'FY2017 Alpha RPDC '!C22</f>
        <v>243</v>
      </c>
      <c r="D16" t="str">
        <f>'FY2017 Alpha RPDC '!D22</f>
        <v>ANDREW</v>
      </c>
      <c r="E16">
        <f>'FY2017 Alpha RPDC '!E22</f>
        <v>256.3</v>
      </c>
      <c r="F16">
        <f>'FY2017 Alpha RPDC '!F22</f>
        <v>6511</v>
      </c>
      <c r="G16">
        <f>'FY2017 Alpha RPDC '!G22</f>
        <v>1668769</v>
      </c>
      <c r="H16">
        <f>'FY2017 Alpha RPDC '!H22</f>
        <v>99904</v>
      </c>
      <c r="I16">
        <f>'FY2017 Alpha RPDC '!I22</f>
        <v>1768673</v>
      </c>
      <c r="J16">
        <f>'FY2017 Alpha RPDC '!J22</f>
        <v>251.3</v>
      </c>
      <c r="K16">
        <f>'FY2017 Alpha RPDC '!K22</f>
        <v>6656</v>
      </c>
      <c r="L16">
        <f>'FY2017 Alpha RPDC '!L22</f>
        <v>1672652.8</v>
      </c>
      <c r="M16" t="e">
        <f>'FY2017 Alpha RPDC '!#REF!</f>
        <v>#REF!</v>
      </c>
      <c r="N16" t="e">
        <f>'FY2017 Alpha RPDC '!#REF!</f>
        <v>#REF!</v>
      </c>
      <c r="O16" t="e">
        <f>'FY2017 Alpha RPDC '!#REF!</f>
        <v>#REF!</v>
      </c>
      <c r="P16">
        <f>'FY2017 Alpha RPDC '!M22</f>
        <v>12803.889999999898</v>
      </c>
      <c r="Q16">
        <f>'FY2017 Alpha RPDC '!N22</f>
        <v>1685456.69</v>
      </c>
      <c r="R16">
        <f>'FY2017 Alpha RPDC '!O22</f>
        <v>-83216.310000000056</v>
      </c>
      <c r="S16">
        <f>'FY2017 Alpha RPDC '!P22</f>
        <v>-4.7050138719819917E-2</v>
      </c>
      <c r="T16">
        <f>'FY2017 Alpha RPDC '!Q22</f>
        <v>-5</v>
      </c>
      <c r="U16">
        <f>'FY2017 Alpha RPDC '!R22</f>
        <v>-1.9508388607101051E-2</v>
      </c>
    </row>
    <row r="17" spans="1:21" x14ac:dyDescent="0.5">
      <c r="A17">
        <f>'FY2017 Alpha RPDC '!A23</f>
        <v>16</v>
      </c>
      <c r="B17">
        <f>'FY2017 Alpha RPDC '!B23</f>
        <v>261</v>
      </c>
      <c r="C17">
        <f>'FY2017 Alpha RPDC '!C23</f>
        <v>261</v>
      </c>
      <c r="D17" t="str">
        <f>'FY2017 Alpha RPDC '!D23</f>
        <v>ANKENY</v>
      </c>
      <c r="E17">
        <f>'FY2017 Alpha RPDC '!E23</f>
        <v>10346.4</v>
      </c>
      <c r="F17">
        <f>'FY2017 Alpha RPDC '!F23</f>
        <v>6446</v>
      </c>
      <c r="G17">
        <f>'FY2017 Alpha RPDC '!G23</f>
        <v>66692894</v>
      </c>
      <c r="H17">
        <f>'FY2017 Alpha RPDC '!H23</f>
        <v>0</v>
      </c>
      <c r="I17">
        <f>'FY2017 Alpha RPDC '!I23</f>
        <v>66692894</v>
      </c>
      <c r="J17">
        <f>'FY2017 Alpha RPDC '!J23</f>
        <v>10793.1</v>
      </c>
      <c r="K17">
        <f>'FY2017 Alpha RPDC '!K23</f>
        <v>6591</v>
      </c>
      <c r="L17">
        <f>'FY2017 Alpha RPDC '!L23</f>
        <v>71137322.100000009</v>
      </c>
      <c r="M17" t="e">
        <f>'FY2017 Alpha RPDC '!#REF!</f>
        <v>#REF!</v>
      </c>
      <c r="N17" t="e">
        <f>'FY2017 Alpha RPDC '!#REF!</f>
        <v>#REF!</v>
      </c>
      <c r="O17" t="e">
        <f>'FY2017 Alpha RPDC '!#REF!</f>
        <v>#REF!</v>
      </c>
      <c r="P17">
        <f>'FY2017 Alpha RPDC '!M23</f>
        <v>0</v>
      </c>
      <c r="Q17">
        <f>'FY2017 Alpha RPDC '!N23</f>
        <v>71137322.100000009</v>
      </c>
      <c r="R17">
        <f>'FY2017 Alpha RPDC '!O23</f>
        <v>4444428.1000000089</v>
      </c>
      <c r="S17">
        <f>'FY2017 Alpha RPDC '!P23</f>
        <v>6.6640204577117446E-2</v>
      </c>
      <c r="T17">
        <f>'FY2017 Alpha RPDC '!Q23</f>
        <v>446.70000000000073</v>
      </c>
      <c r="U17">
        <f>'FY2017 Alpha RPDC '!R23</f>
        <v>4.3174437485502273E-2</v>
      </c>
    </row>
    <row r="18" spans="1:21" x14ac:dyDescent="0.5">
      <c r="A18">
        <f>'FY2017 Alpha RPDC '!A24</f>
        <v>17</v>
      </c>
      <c r="B18">
        <f>'FY2017 Alpha RPDC '!B24</f>
        <v>279</v>
      </c>
      <c r="C18">
        <f>'FY2017 Alpha RPDC '!C24</f>
        <v>279</v>
      </c>
      <c r="D18" t="str">
        <f>'FY2017 Alpha RPDC '!D24</f>
        <v>APLINGTON-PARKERSBURG</v>
      </c>
      <c r="E18">
        <f>'FY2017 Alpha RPDC '!E24</f>
        <v>823</v>
      </c>
      <c r="F18">
        <f>'FY2017 Alpha RPDC '!F24</f>
        <v>6446</v>
      </c>
      <c r="G18">
        <f>'FY2017 Alpha RPDC '!G24</f>
        <v>5305058</v>
      </c>
      <c r="H18">
        <f>'FY2017 Alpha RPDC '!H24</f>
        <v>0</v>
      </c>
      <c r="I18">
        <f>'FY2017 Alpha RPDC '!I24</f>
        <v>5305058</v>
      </c>
      <c r="J18">
        <f>'FY2017 Alpha RPDC '!J24</f>
        <v>842.2</v>
      </c>
      <c r="K18">
        <f>'FY2017 Alpha RPDC '!K24</f>
        <v>6591</v>
      </c>
      <c r="L18">
        <f>'FY2017 Alpha RPDC '!L24</f>
        <v>5550940.2000000002</v>
      </c>
      <c r="M18" t="e">
        <f>'FY2017 Alpha RPDC '!#REF!</f>
        <v>#REF!</v>
      </c>
      <c r="N18" t="e">
        <f>'FY2017 Alpha RPDC '!#REF!</f>
        <v>#REF!</v>
      </c>
      <c r="O18" t="e">
        <f>'FY2017 Alpha RPDC '!#REF!</f>
        <v>#REF!</v>
      </c>
      <c r="P18">
        <f>'FY2017 Alpha RPDC '!M24</f>
        <v>0</v>
      </c>
      <c r="Q18">
        <f>'FY2017 Alpha RPDC '!N24</f>
        <v>5550940.2000000002</v>
      </c>
      <c r="R18">
        <f>'FY2017 Alpha RPDC '!O24</f>
        <v>245882.20000000019</v>
      </c>
      <c r="S18">
        <f>'FY2017 Alpha RPDC '!P24</f>
        <v>4.6348635585134072E-2</v>
      </c>
      <c r="T18">
        <f>'FY2017 Alpha RPDC '!Q24</f>
        <v>19.200000000000045</v>
      </c>
      <c r="U18">
        <f>'FY2017 Alpha RPDC '!R24</f>
        <v>2.3329283110571138E-2</v>
      </c>
    </row>
    <row r="19" spans="1:21" x14ac:dyDescent="0.5">
      <c r="A19">
        <f>'FY2017 Alpha RPDC '!A25</f>
        <v>18</v>
      </c>
      <c r="B19">
        <f>'FY2017 Alpha RPDC '!B25</f>
        <v>355</v>
      </c>
      <c r="C19">
        <f>'FY2017 Alpha RPDC '!C25</f>
        <v>355</v>
      </c>
      <c r="D19" t="str">
        <f>'FY2017 Alpha RPDC '!D25</f>
        <v>AR-WE-VA</v>
      </c>
      <c r="E19">
        <f>'FY2017 Alpha RPDC '!E25</f>
        <v>292.2</v>
      </c>
      <c r="F19">
        <f>'FY2017 Alpha RPDC '!F25</f>
        <v>6446</v>
      </c>
      <c r="G19">
        <f>'FY2017 Alpha RPDC '!G25</f>
        <v>1883521</v>
      </c>
      <c r="H19">
        <f>'FY2017 Alpha RPDC '!H25</f>
        <v>0</v>
      </c>
      <c r="I19">
        <f>'FY2017 Alpha RPDC '!I25</f>
        <v>1883521</v>
      </c>
      <c r="J19">
        <f>'FY2017 Alpha RPDC '!J25</f>
        <v>284.2</v>
      </c>
      <c r="K19">
        <f>'FY2017 Alpha RPDC '!K25</f>
        <v>6591</v>
      </c>
      <c r="L19">
        <f>'FY2017 Alpha RPDC '!L25</f>
        <v>1873162.2</v>
      </c>
      <c r="M19" t="e">
        <f>'FY2017 Alpha RPDC '!#REF!</f>
        <v>#REF!</v>
      </c>
      <c r="N19" t="e">
        <f>'FY2017 Alpha RPDC '!#REF!</f>
        <v>#REF!</v>
      </c>
      <c r="O19" t="e">
        <f>'FY2017 Alpha RPDC '!#REF!</f>
        <v>#REF!</v>
      </c>
      <c r="P19">
        <f>'FY2017 Alpha RPDC '!M25</f>
        <v>29194.010000000009</v>
      </c>
      <c r="Q19">
        <f>'FY2017 Alpha RPDC '!N25</f>
        <v>1902356.21</v>
      </c>
      <c r="R19">
        <f>'FY2017 Alpha RPDC '!O25</f>
        <v>18835.209999999963</v>
      </c>
      <c r="S19">
        <f>'FY2017 Alpha RPDC '!P25</f>
        <v>9.9999999999999794E-3</v>
      </c>
      <c r="T19">
        <f>'FY2017 Alpha RPDC '!Q25</f>
        <v>-8</v>
      </c>
      <c r="U19">
        <f>'FY2017 Alpha RPDC '!R25</f>
        <v>-2.7378507871321015E-2</v>
      </c>
    </row>
    <row r="20" spans="1:21" x14ac:dyDescent="0.5">
      <c r="A20">
        <f>'FY2017 Alpha RPDC '!A26</f>
        <v>19</v>
      </c>
      <c r="B20">
        <f>'FY2017 Alpha RPDC '!B26</f>
        <v>387</v>
      </c>
      <c r="C20">
        <f>'FY2017 Alpha RPDC '!C26</f>
        <v>387</v>
      </c>
      <c r="D20" t="str">
        <f>'FY2017 Alpha RPDC '!D26</f>
        <v>ATLANTIC</v>
      </c>
      <c r="E20">
        <f>'FY2017 Alpha RPDC '!E26</f>
        <v>1455.3</v>
      </c>
      <c r="F20">
        <f>'FY2017 Alpha RPDC '!F26</f>
        <v>6450</v>
      </c>
      <c r="G20">
        <f>'FY2017 Alpha RPDC '!G26</f>
        <v>9386685</v>
      </c>
      <c r="H20">
        <f>'FY2017 Alpha RPDC '!H26</f>
        <v>0</v>
      </c>
      <c r="I20">
        <f>'FY2017 Alpha RPDC '!I26</f>
        <v>9386685</v>
      </c>
      <c r="J20">
        <f>'FY2017 Alpha RPDC '!J26</f>
        <v>1402.5</v>
      </c>
      <c r="K20">
        <f>'FY2017 Alpha RPDC '!K26</f>
        <v>6595</v>
      </c>
      <c r="L20">
        <f>'FY2017 Alpha RPDC '!L26</f>
        <v>9249487.5</v>
      </c>
      <c r="M20" t="e">
        <f>'FY2017 Alpha RPDC '!#REF!</f>
        <v>#REF!</v>
      </c>
      <c r="N20" t="e">
        <f>'FY2017 Alpha RPDC '!#REF!</f>
        <v>#REF!</v>
      </c>
      <c r="O20" t="e">
        <f>'FY2017 Alpha RPDC '!#REF!</f>
        <v>#REF!</v>
      </c>
      <c r="P20">
        <f>'FY2017 Alpha RPDC '!M26</f>
        <v>231064.34999999963</v>
      </c>
      <c r="Q20">
        <f>'FY2017 Alpha RPDC '!N26</f>
        <v>9480551.8499999996</v>
      </c>
      <c r="R20">
        <f>'FY2017 Alpha RPDC '!O26</f>
        <v>93866.849999999627</v>
      </c>
      <c r="S20">
        <f>'FY2017 Alpha RPDC '!P26</f>
        <v>9.9999999999999603E-3</v>
      </c>
      <c r="T20">
        <f>'FY2017 Alpha RPDC '!Q26</f>
        <v>-52.799999999999955</v>
      </c>
      <c r="U20">
        <f>'FY2017 Alpha RPDC '!R26</f>
        <v>-3.6281179138321969E-2</v>
      </c>
    </row>
    <row r="21" spans="1:21" x14ac:dyDescent="0.5">
      <c r="A21">
        <f>'FY2017 Alpha RPDC '!A27</f>
        <v>20</v>
      </c>
      <c r="B21">
        <f>'FY2017 Alpha RPDC '!B27</f>
        <v>414</v>
      </c>
      <c r="C21">
        <f>'FY2017 Alpha RPDC '!C27</f>
        <v>414</v>
      </c>
      <c r="D21" t="str">
        <f>'FY2017 Alpha RPDC '!D27</f>
        <v>AUDUBON</v>
      </c>
      <c r="E21">
        <f>'FY2017 Alpha RPDC '!E27</f>
        <v>534.5</v>
      </c>
      <c r="F21">
        <f>'FY2017 Alpha RPDC '!F27</f>
        <v>6525</v>
      </c>
      <c r="G21">
        <f>'FY2017 Alpha RPDC '!G27</f>
        <v>3487613</v>
      </c>
      <c r="H21">
        <f>'FY2017 Alpha RPDC '!H27</f>
        <v>0</v>
      </c>
      <c r="I21">
        <f>'FY2017 Alpha RPDC '!I27</f>
        <v>3487613</v>
      </c>
      <c r="J21">
        <f>'FY2017 Alpha RPDC '!J27</f>
        <v>524.20000000000005</v>
      </c>
      <c r="K21">
        <f>'FY2017 Alpha RPDC '!K27</f>
        <v>6670</v>
      </c>
      <c r="L21">
        <f>'FY2017 Alpha RPDC '!L27</f>
        <v>3496414.0000000005</v>
      </c>
      <c r="M21" t="e">
        <f>'FY2017 Alpha RPDC '!#REF!</f>
        <v>#REF!</v>
      </c>
      <c r="N21" t="e">
        <f>'FY2017 Alpha RPDC '!#REF!</f>
        <v>#REF!</v>
      </c>
      <c r="O21" t="e">
        <f>'FY2017 Alpha RPDC '!#REF!</f>
        <v>#REF!</v>
      </c>
      <c r="P21">
        <f>'FY2017 Alpha RPDC '!M27</f>
        <v>26075.129999999423</v>
      </c>
      <c r="Q21">
        <f>'FY2017 Alpha RPDC '!N27</f>
        <v>3522489.13</v>
      </c>
      <c r="R21">
        <f>'FY2017 Alpha RPDC '!O27</f>
        <v>34876.129999999888</v>
      </c>
      <c r="S21">
        <f>'FY2017 Alpha RPDC '!P27</f>
        <v>9.9999999999999672E-3</v>
      </c>
      <c r="T21">
        <f>'FY2017 Alpha RPDC '!Q27</f>
        <v>-10.299999999999955</v>
      </c>
      <c r="U21">
        <f>'FY2017 Alpha RPDC '!R27</f>
        <v>-1.9270346117867081E-2</v>
      </c>
    </row>
    <row r="22" spans="1:21" x14ac:dyDescent="0.5">
      <c r="A22">
        <f>'FY2017 Alpha RPDC '!A28</f>
        <v>21</v>
      </c>
      <c r="B22">
        <f>'FY2017 Alpha RPDC '!B28</f>
        <v>423</v>
      </c>
      <c r="C22">
        <f>'FY2017 Alpha RPDC '!C28</f>
        <v>423</v>
      </c>
      <c r="D22" t="str">
        <f>'FY2017 Alpha RPDC '!D28</f>
        <v>AURELIA</v>
      </c>
      <c r="E22">
        <f>'FY2017 Alpha RPDC '!E28</f>
        <v>244.7</v>
      </c>
      <c r="F22">
        <f>'FY2017 Alpha RPDC '!F28</f>
        <v>6513</v>
      </c>
      <c r="G22">
        <f>'FY2017 Alpha RPDC '!G28</f>
        <v>1593731</v>
      </c>
      <c r="H22">
        <f>'FY2017 Alpha RPDC '!H28</f>
        <v>0</v>
      </c>
      <c r="I22">
        <f>'FY2017 Alpha RPDC '!I28</f>
        <v>1593731</v>
      </c>
      <c r="J22">
        <f>'FY2017 Alpha RPDC '!J28</f>
        <v>244.7</v>
      </c>
      <c r="K22">
        <f>'FY2017 Alpha RPDC '!K28</f>
        <v>6658</v>
      </c>
      <c r="L22">
        <f>'FY2017 Alpha RPDC '!L28</f>
        <v>1629212.5999999999</v>
      </c>
      <c r="M22" t="e">
        <f>'FY2017 Alpha RPDC '!#REF!</f>
        <v>#REF!</v>
      </c>
      <c r="N22" t="e">
        <f>'FY2017 Alpha RPDC '!#REF!</f>
        <v>#REF!</v>
      </c>
      <c r="O22" t="e">
        <f>'FY2017 Alpha RPDC '!#REF!</f>
        <v>#REF!</v>
      </c>
      <c r="P22">
        <f>'FY2017 Alpha RPDC '!M28</f>
        <v>0</v>
      </c>
      <c r="Q22">
        <f>'FY2017 Alpha RPDC '!N28</f>
        <v>1629212.5999999999</v>
      </c>
      <c r="R22">
        <f>'FY2017 Alpha RPDC '!O28</f>
        <v>35481.59999999986</v>
      </c>
      <c r="S22">
        <f>'FY2017 Alpha RPDC '!P28</f>
        <v>2.2263230118507994E-2</v>
      </c>
      <c r="T22">
        <f>'FY2017 Alpha RPDC '!Q28</f>
        <v>0</v>
      </c>
      <c r="U22">
        <f>'FY2017 Alpha RPDC '!R28</f>
        <v>0</v>
      </c>
    </row>
    <row r="23" spans="1:21" x14ac:dyDescent="0.5">
      <c r="A23">
        <f>'FY2017 Alpha RPDC '!A29</f>
        <v>22</v>
      </c>
      <c r="B23">
        <f>'FY2017 Alpha RPDC '!B29</f>
        <v>472</v>
      </c>
      <c r="C23">
        <f>'FY2017 Alpha RPDC '!C29</f>
        <v>472</v>
      </c>
      <c r="D23" t="str">
        <f>'FY2017 Alpha RPDC '!D29</f>
        <v>BALLARD</v>
      </c>
      <c r="E23">
        <f>'FY2017 Alpha RPDC '!E29</f>
        <v>1640.5</v>
      </c>
      <c r="F23">
        <f>'FY2017 Alpha RPDC '!F29</f>
        <v>6446</v>
      </c>
      <c r="G23">
        <f>'FY2017 Alpha RPDC '!G29</f>
        <v>10574663</v>
      </c>
      <c r="H23">
        <f>'FY2017 Alpha RPDC '!H29</f>
        <v>0</v>
      </c>
      <c r="I23">
        <f>'FY2017 Alpha RPDC '!I29</f>
        <v>10574663</v>
      </c>
      <c r="J23">
        <f>'FY2017 Alpha RPDC '!J29</f>
        <v>1602.7</v>
      </c>
      <c r="K23">
        <f>'FY2017 Alpha RPDC '!K29</f>
        <v>6591</v>
      </c>
      <c r="L23">
        <f>'FY2017 Alpha RPDC '!L29</f>
        <v>10563395.700000001</v>
      </c>
      <c r="M23" t="e">
        <f>'FY2017 Alpha RPDC '!#REF!</f>
        <v>#REF!</v>
      </c>
      <c r="N23" t="e">
        <f>'FY2017 Alpha RPDC '!#REF!</f>
        <v>#REF!</v>
      </c>
      <c r="O23" t="e">
        <f>'FY2017 Alpha RPDC '!#REF!</f>
        <v>#REF!</v>
      </c>
      <c r="P23">
        <f>'FY2017 Alpha RPDC '!M29</f>
        <v>117013.9299999997</v>
      </c>
      <c r="Q23">
        <f>'FY2017 Alpha RPDC '!N29</f>
        <v>10680409.630000001</v>
      </c>
      <c r="R23">
        <f>'FY2017 Alpha RPDC '!O29</f>
        <v>105746.63000000082</v>
      </c>
      <c r="S23">
        <f>'FY2017 Alpha RPDC '!P29</f>
        <v>1.0000000000000078E-2</v>
      </c>
      <c r="T23">
        <f>'FY2017 Alpha RPDC '!Q29</f>
        <v>-37.799999999999955</v>
      </c>
      <c r="U23">
        <f>'FY2017 Alpha RPDC '!R29</f>
        <v>-2.3041755562328532E-2</v>
      </c>
    </row>
    <row r="24" spans="1:21" x14ac:dyDescent="0.5">
      <c r="A24">
        <f>'FY2017 Alpha RPDC '!A30</f>
        <v>23</v>
      </c>
      <c r="B24">
        <f>'FY2017 Alpha RPDC '!B30</f>
        <v>504</v>
      </c>
      <c r="C24">
        <f>'FY2017 Alpha RPDC '!C30</f>
        <v>504</v>
      </c>
      <c r="D24" t="str">
        <f>'FY2017 Alpha RPDC '!D30</f>
        <v>BATTLE CREEK-IDA GROVE</v>
      </c>
      <c r="E24">
        <f>'FY2017 Alpha RPDC '!E30</f>
        <v>649.79999999999995</v>
      </c>
      <c r="F24">
        <f>'FY2017 Alpha RPDC '!F30</f>
        <v>6446</v>
      </c>
      <c r="G24">
        <f>'FY2017 Alpha RPDC '!G30</f>
        <v>4188611</v>
      </c>
      <c r="H24">
        <f>'FY2017 Alpha RPDC '!H30</f>
        <v>0</v>
      </c>
      <c r="I24">
        <f>'FY2017 Alpha RPDC '!I30</f>
        <v>4188611</v>
      </c>
      <c r="J24">
        <f>'FY2017 Alpha RPDC '!J30</f>
        <v>638.5</v>
      </c>
      <c r="K24">
        <f>'FY2017 Alpha RPDC '!K30</f>
        <v>6591</v>
      </c>
      <c r="L24">
        <f>'FY2017 Alpha RPDC '!L30</f>
        <v>4208353.5</v>
      </c>
      <c r="M24" t="e">
        <f>'FY2017 Alpha RPDC '!#REF!</f>
        <v>#REF!</v>
      </c>
      <c r="N24" t="e">
        <f>'FY2017 Alpha RPDC '!#REF!</f>
        <v>#REF!</v>
      </c>
      <c r="O24" t="e">
        <f>'FY2017 Alpha RPDC '!#REF!</f>
        <v>#REF!</v>
      </c>
      <c r="P24">
        <f>'FY2017 Alpha RPDC '!M30</f>
        <v>22143.610000000335</v>
      </c>
      <c r="Q24">
        <f>'FY2017 Alpha RPDC '!N30</f>
        <v>4230497.1100000003</v>
      </c>
      <c r="R24">
        <f>'FY2017 Alpha RPDC '!O30</f>
        <v>41886.110000000335</v>
      </c>
      <c r="S24">
        <f>'FY2017 Alpha RPDC '!P30</f>
        <v>1.000000000000008E-2</v>
      </c>
      <c r="T24">
        <f>'FY2017 Alpha RPDC '!Q30</f>
        <v>-11.299999999999955</v>
      </c>
      <c r="U24">
        <f>'FY2017 Alpha RPDC '!R30</f>
        <v>-1.7389966143428678E-2</v>
      </c>
    </row>
    <row r="25" spans="1:21" x14ac:dyDescent="0.5">
      <c r="A25">
        <f>'FY2017 Alpha RPDC '!A31</f>
        <v>24</v>
      </c>
      <c r="B25">
        <f>'FY2017 Alpha RPDC '!B31</f>
        <v>513</v>
      </c>
      <c r="C25">
        <f>'FY2017 Alpha RPDC '!C31</f>
        <v>513</v>
      </c>
      <c r="D25" t="str">
        <f>'FY2017 Alpha RPDC '!D31</f>
        <v>BAXTER</v>
      </c>
      <c r="E25">
        <f>'FY2017 Alpha RPDC '!E31</f>
        <v>341.4</v>
      </c>
      <c r="F25">
        <f>'FY2017 Alpha RPDC '!F31</f>
        <v>6446</v>
      </c>
      <c r="G25">
        <f>'FY2017 Alpha RPDC '!G31</f>
        <v>2200664</v>
      </c>
      <c r="H25">
        <f>'FY2017 Alpha RPDC '!H31</f>
        <v>110155</v>
      </c>
      <c r="I25">
        <f>'FY2017 Alpha RPDC '!I31</f>
        <v>2310819</v>
      </c>
      <c r="J25">
        <f>'FY2017 Alpha RPDC '!J31</f>
        <v>345.9</v>
      </c>
      <c r="K25">
        <f>'FY2017 Alpha RPDC '!K31</f>
        <v>6591</v>
      </c>
      <c r="L25">
        <f>'FY2017 Alpha RPDC '!L31</f>
        <v>2279826.9</v>
      </c>
      <c r="M25" t="e">
        <f>'FY2017 Alpha RPDC '!#REF!</f>
        <v>#REF!</v>
      </c>
      <c r="N25" t="e">
        <f>'FY2017 Alpha RPDC '!#REF!</f>
        <v>#REF!</v>
      </c>
      <c r="O25" t="e">
        <f>'FY2017 Alpha RPDC '!#REF!</f>
        <v>#REF!</v>
      </c>
      <c r="P25">
        <f>'FY2017 Alpha RPDC '!M31</f>
        <v>0</v>
      </c>
      <c r="Q25">
        <f>'FY2017 Alpha RPDC '!N31</f>
        <v>2279826.9</v>
      </c>
      <c r="R25">
        <f>'FY2017 Alpha RPDC '!O31</f>
        <v>-30992.100000000093</v>
      </c>
      <c r="S25">
        <f>'FY2017 Alpha RPDC '!P31</f>
        <v>-1.3411738435593654E-2</v>
      </c>
      <c r="T25">
        <f>'FY2017 Alpha RPDC '!Q31</f>
        <v>4.5</v>
      </c>
      <c r="U25">
        <f>'FY2017 Alpha RPDC '!R31</f>
        <v>1.3181019332161687E-2</v>
      </c>
    </row>
    <row r="26" spans="1:21" x14ac:dyDescent="0.5">
      <c r="A26">
        <f>'FY2017 Alpha RPDC '!A32</f>
        <v>25</v>
      </c>
      <c r="B26">
        <f>'FY2017 Alpha RPDC '!B32</f>
        <v>540</v>
      </c>
      <c r="C26">
        <f>'FY2017 Alpha RPDC '!C32</f>
        <v>540</v>
      </c>
      <c r="D26" t="str">
        <f>'FY2017 Alpha RPDC '!D32</f>
        <v>BCL-UW</v>
      </c>
      <c r="E26">
        <f>'FY2017 Alpha RPDC '!E32</f>
        <v>580.29999999999995</v>
      </c>
      <c r="F26">
        <f>'FY2017 Alpha RPDC '!F32</f>
        <v>6527</v>
      </c>
      <c r="G26">
        <f>'FY2017 Alpha RPDC '!G32</f>
        <v>3787618</v>
      </c>
      <c r="H26">
        <f>'FY2017 Alpha RPDC '!H32</f>
        <v>0</v>
      </c>
      <c r="I26">
        <f>'FY2017 Alpha RPDC '!I32</f>
        <v>3787618</v>
      </c>
      <c r="J26">
        <f>'FY2017 Alpha RPDC '!J32</f>
        <v>571.5</v>
      </c>
      <c r="K26">
        <f>'FY2017 Alpha RPDC '!K32</f>
        <v>6672</v>
      </c>
      <c r="L26">
        <f>'FY2017 Alpha RPDC '!L32</f>
        <v>3813048</v>
      </c>
      <c r="M26" t="e">
        <f>'FY2017 Alpha RPDC '!#REF!</f>
        <v>#REF!</v>
      </c>
      <c r="N26" t="e">
        <f>'FY2017 Alpha RPDC '!#REF!</f>
        <v>#REF!</v>
      </c>
      <c r="O26" t="e">
        <f>'FY2017 Alpha RPDC '!#REF!</f>
        <v>#REF!</v>
      </c>
      <c r="P26">
        <f>'FY2017 Alpha RPDC '!M32</f>
        <v>12446.180000000168</v>
      </c>
      <c r="Q26">
        <f>'FY2017 Alpha RPDC '!N32</f>
        <v>3825494.18</v>
      </c>
      <c r="R26">
        <f>'FY2017 Alpha RPDC '!O32</f>
        <v>37876.180000000168</v>
      </c>
      <c r="S26">
        <f>'FY2017 Alpha RPDC '!P32</f>
        <v>1.0000000000000044E-2</v>
      </c>
      <c r="T26">
        <f>'FY2017 Alpha RPDC '!Q32</f>
        <v>-8.7999999999999545</v>
      </c>
      <c r="U26">
        <f>'FY2017 Alpha RPDC '!R32</f>
        <v>-1.5164570049974074E-2</v>
      </c>
    </row>
    <row r="27" spans="1:21" x14ac:dyDescent="0.5">
      <c r="A27">
        <f>'FY2017 Alpha RPDC '!A33</f>
        <v>26</v>
      </c>
      <c r="B27">
        <f>'FY2017 Alpha RPDC '!B33</f>
        <v>549</v>
      </c>
      <c r="C27">
        <f>'FY2017 Alpha RPDC '!C33</f>
        <v>549</v>
      </c>
      <c r="D27" t="str">
        <f>'FY2017 Alpha RPDC '!D33</f>
        <v>BEDFORD</v>
      </c>
      <c r="E27">
        <f>'FY2017 Alpha RPDC '!E33</f>
        <v>469.3</v>
      </c>
      <c r="F27">
        <f>'FY2017 Alpha RPDC '!F33</f>
        <v>6446</v>
      </c>
      <c r="G27">
        <f>'FY2017 Alpha RPDC '!G33</f>
        <v>3025108</v>
      </c>
      <c r="H27">
        <f>'FY2017 Alpha RPDC '!H33</f>
        <v>10977</v>
      </c>
      <c r="I27">
        <f>'FY2017 Alpha RPDC '!I33</f>
        <v>3036085</v>
      </c>
      <c r="J27">
        <f>'FY2017 Alpha RPDC '!J33</f>
        <v>479.9</v>
      </c>
      <c r="K27">
        <f>'FY2017 Alpha RPDC '!K33</f>
        <v>6591</v>
      </c>
      <c r="L27">
        <f>'FY2017 Alpha RPDC '!L33</f>
        <v>3163020.9</v>
      </c>
      <c r="M27" t="e">
        <f>'FY2017 Alpha RPDC '!#REF!</f>
        <v>#REF!</v>
      </c>
      <c r="N27" t="e">
        <f>'FY2017 Alpha RPDC '!#REF!</f>
        <v>#REF!</v>
      </c>
      <c r="O27" t="e">
        <f>'FY2017 Alpha RPDC '!#REF!</f>
        <v>#REF!</v>
      </c>
      <c r="P27">
        <f>'FY2017 Alpha RPDC '!M33</f>
        <v>0</v>
      </c>
      <c r="Q27">
        <f>'FY2017 Alpha RPDC '!N33</f>
        <v>3163020.9</v>
      </c>
      <c r="R27">
        <f>'FY2017 Alpha RPDC '!O33</f>
        <v>126935.89999999991</v>
      </c>
      <c r="S27">
        <f>'FY2017 Alpha RPDC '!P33</f>
        <v>4.1809073197884745E-2</v>
      </c>
      <c r="T27">
        <f>'FY2017 Alpha RPDC '!Q33</f>
        <v>10.599999999999966</v>
      </c>
      <c r="U27">
        <f>'FY2017 Alpha RPDC '!R33</f>
        <v>2.2586831451097307E-2</v>
      </c>
    </row>
    <row r="28" spans="1:21" x14ac:dyDescent="0.5">
      <c r="A28">
        <f>'FY2017 Alpha RPDC '!A34</f>
        <v>27</v>
      </c>
      <c r="B28">
        <f>'FY2017 Alpha RPDC '!B34</f>
        <v>576</v>
      </c>
      <c r="C28">
        <f>'FY2017 Alpha RPDC '!C34</f>
        <v>576</v>
      </c>
      <c r="D28" t="str">
        <f>'FY2017 Alpha RPDC '!D34</f>
        <v>BELLE PLAINE</v>
      </c>
      <c r="E28">
        <f>'FY2017 Alpha RPDC '!E34</f>
        <v>540</v>
      </c>
      <c r="F28">
        <f>'FY2017 Alpha RPDC '!F34</f>
        <v>6450</v>
      </c>
      <c r="G28">
        <f>'FY2017 Alpha RPDC '!G34</f>
        <v>3483000</v>
      </c>
      <c r="H28">
        <f>'FY2017 Alpha RPDC '!H34</f>
        <v>104431</v>
      </c>
      <c r="I28">
        <f>'FY2017 Alpha RPDC '!I34</f>
        <v>3587431</v>
      </c>
      <c r="J28">
        <f>'FY2017 Alpha RPDC '!J34</f>
        <v>546.29999999999995</v>
      </c>
      <c r="K28">
        <f>'FY2017 Alpha RPDC '!K34</f>
        <v>6595</v>
      </c>
      <c r="L28">
        <f>'FY2017 Alpha RPDC '!L34</f>
        <v>3602848.4999999995</v>
      </c>
      <c r="M28" t="e">
        <f>'FY2017 Alpha RPDC '!#REF!</f>
        <v>#REF!</v>
      </c>
      <c r="N28" t="e">
        <f>'FY2017 Alpha RPDC '!#REF!</f>
        <v>#REF!</v>
      </c>
      <c r="O28" t="e">
        <f>'FY2017 Alpha RPDC '!#REF!</f>
        <v>#REF!</v>
      </c>
      <c r="P28">
        <f>'FY2017 Alpha RPDC '!M34</f>
        <v>0</v>
      </c>
      <c r="Q28">
        <f>'FY2017 Alpha RPDC '!N34</f>
        <v>3602848.4999999995</v>
      </c>
      <c r="R28">
        <f>'FY2017 Alpha RPDC '!O34</f>
        <v>15417.499999999534</v>
      </c>
      <c r="S28">
        <f>'FY2017 Alpha RPDC '!P34</f>
        <v>4.2976436341213347E-3</v>
      </c>
      <c r="T28">
        <f>'FY2017 Alpha RPDC '!Q34</f>
        <v>6.2999999999999545</v>
      </c>
      <c r="U28">
        <f>'FY2017 Alpha RPDC '!R34</f>
        <v>1.1666666666666582E-2</v>
      </c>
    </row>
    <row r="29" spans="1:21" x14ac:dyDescent="0.5">
      <c r="A29">
        <f>'FY2017 Alpha RPDC '!A35</f>
        <v>28</v>
      </c>
      <c r="B29">
        <f>'FY2017 Alpha RPDC '!B35</f>
        <v>585</v>
      </c>
      <c r="C29">
        <f>'FY2017 Alpha RPDC '!C35</f>
        <v>585</v>
      </c>
      <c r="D29" t="str">
        <f>'FY2017 Alpha RPDC '!D35</f>
        <v>BELLEVUE</v>
      </c>
      <c r="E29">
        <f>'FY2017 Alpha RPDC '!E35</f>
        <v>570.29999999999995</v>
      </c>
      <c r="F29">
        <f>'FY2017 Alpha RPDC '!F35</f>
        <v>6503</v>
      </c>
      <c r="G29">
        <f>'FY2017 Alpha RPDC '!G35</f>
        <v>3708661</v>
      </c>
      <c r="H29">
        <f>'FY2017 Alpha RPDC '!H35</f>
        <v>51986</v>
      </c>
      <c r="I29">
        <f>'FY2017 Alpha RPDC '!I35</f>
        <v>3760647</v>
      </c>
      <c r="J29">
        <f>'FY2017 Alpha RPDC '!J35</f>
        <v>561.1</v>
      </c>
      <c r="K29">
        <f>'FY2017 Alpha RPDC '!K35</f>
        <v>6648</v>
      </c>
      <c r="L29">
        <f>'FY2017 Alpha RPDC '!L35</f>
        <v>3730192.8000000003</v>
      </c>
      <c r="M29" t="e">
        <f>'FY2017 Alpha RPDC '!#REF!</f>
        <v>#REF!</v>
      </c>
      <c r="N29" t="e">
        <f>'FY2017 Alpha RPDC '!#REF!</f>
        <v>#REF!</v>
      </c>
      <c r="O29" t="e">
        <f>'FY2017 Alpha RPDC '!#REF!</f>
        <v>#REF!</v>
      </c>
      <c r="P29">
        <f>'FY2017 Alpha RPDC '!M35</f>
        <v>15554.80999999959</v>
      </c>
      <c r="Q29">
        <f>'FY2017 Alpha RPDC '!N35</f>
        <v>3745747.61</v>
      </c>
      <c r="R29">
        <f>'FY2017 Alpha RPDC '!O35</f>
        <v>-14899.39000000013</v>
      </c>
      <c r="S29">
        <f>'FY2017 Alpha RPDC '!P35</f>
        <v>-3.9619219777873678E-3</v>
      </c>
      <c r="T29">
        <f>'FY2017 Alpha RPDC '!Q35</f>
        <v>-9.1999999999999318</v>
      </c>
      <c r="U29">
        <f>'FY2017 Alpha RPDC '!R35</f>
        <v>-1.6131860424337948E-2</v>
      </c>
    </row>
    <row r="30" spans="1:21" x14ac:dyDescent="0.5">
      <c r="A30">
        <f>'FY2017 Alpha RPDC '!A36</f>
        <v>29</v>
      </c>
      <c r="B30">
        <f>'FY2017 Alpha RPDC '!B36</f>
        <v>594</v>
      </c>
      <c r="C30">
        <f>'FY2017 Alpha RPDC '!C36</f>
        <v>594</v>
      </c>
      <c r="D30" t="str">
        <f>'FY2017 Alpha RPDC '!D36</f>
        <v>BELMOND-KLEMME</v>
      </c>
      <c r="E30">
        <f>'FY2017 Alpha RPDC '!E36</f>
        <v>793.2</v>
      </c>
      <c r="F30">
        <f>'FY2017 Alpha RPDC '!F36</f>
        <v>6451</v>
      </c>
      <c r="G30">
        <f>'FY2017 Alpha RPDC '!G36</f>
        <v>5116933</v>
      </c>
      <c r="H30">
        <f>'FY2017 Alpha RPDC '!H36</f>
        <v>7670</v>
      </c>
      <c r="I30">
        <f>'FY2017 Alpha RPDC '!I36</f>
        <v>5124603</v>
      </c>
      <c r="J30">
        <f>'FY2017 Alpha RPDC '!J36</f>
        <v>801.3</v>
      </c>
      <c r="K30">
        <f>'FY2017 Alpha RPDC '!K36</f>
        <v>6596</v>
      </c>
      <c r="L30">
        <f>'FY2017 Alpha RPDC '!L36</f>
        <v>5285374.8</v>
      </c>
      <c r="M30" t="e">
        <f>'FY2017 Alpha RPDC '!#REF!</f>
        <v>#REF!</v>
      </c>
      <c r="N30" t="e">
        <f>'FY2017 Alpha RPDC '!#REF!</f>
        <v>#REF!</v>
      </c>
      <c r="O30" t="e">
        <f>'FY2017 Alpha RPDC '!#REF!</f>
        <v>#REF!</v>
      </c>
      <c r="P30">
        <f>'FY2017 Alpha RPDC '!M36</f>
        <v>0</v>
      </c>
      <c r="Q30">
        <f>'FY2017 Alpha RPDC '!N36</f>
        <v>5285374.8</v>
      </c>
      <c r="R30">
        <f>'FY2017 Alpha RPDC '!O36</f>
        <v>160771.79999999981</v>
      </c>
      <c r="S30">
        <f>'FY2017 Alpha RPDC '!P36</f>
        <v>3.1372537540956792E-2</v>
      </c>
      <c r="T30">
        <f>'FY2017 Alpha RPDC '!Q36</f>
        <v>8.0999999999999091</v>
      </c>
      <c r="U30">
        <f>'FY2017 Alpha RPDC '!R36</f>
        <v>1.0211800302571745E-2</v>
      </c>
    </row>
    <row r="31" spans="1:21" x14ac:dyDescent="0.5">
      <c r="A31">
        <f>'FY2017 Alpha RPDC '!A37</f>
        <v>30</v>
      </c>
      <c r="B31">
        <f>'FY2017 Alpha RPDC '!B37</f>
        <v>603</v>
      </c>
      <c r="C31">
        <f>'FY2017 Alpha RPDC '!C37</f>
        <v>603</v>
      </c>
      <c r="D31" t="str">
        <f>'FY2017 Alpha RPDC '!D37</f>
        <v>BENNETT</v>
      </c>
      <c r="E31">
        <f>'FY2017 Alpha RPDC '!E37</f>
        <v>190.3</v>
      </c>
      <c r="F31">
        <f>'FY2017 Alpha RPDC '!F37</f>
        <v>6577</v>
      </c>
      <c r="G31">
        <f>'FY2017 Alpha RPDC '!G37</f>
        <v>1251603</v>
      </c>
      <c r="H31">
        <f>'FY2017 Alpha RPDC '!H37</f>
        <v>23388</v>
      </c>
      <c r="I31">
        <f>'FY2017 Alpha RPDC '!I37</f>
        <v>1274991</v>
      </c>
      <c r="J31">
        <f>'FY2017 Alpha RPDC '!J37</f>
        <v>187.3</v>
      </c>
      <c r="K31">
        <f>'FY2017 Alpha RPDC '!K37</f>
        <v>6722</v>
      </c>
      <c r="L31">
        <f>'FY2017 Alpha RPDC '!L37</f>
        <v>1259030.6000000001</v>
      </c>
      <c r="M31" t="e">
        <f>'FY2017 Alpha RPDC '!#REF!</f>
        <v>#REF!</v>
      </c>
      <c r="N31" t="e">
        <f>'FY2017 Alpha RPDC '!#REF!</f>
        <v>#REF!</v>
      </c>
      <c r="O31" t="e">
        <f>'FY2017 Alpha RPDC '!#REF!</f>
        <v>#REF!</v>
      </c>
      <c r="P31">
        <f>'FY2017 Alpha RPDC '!M37</f>
        <v>5088.4299999999348</v>
      </c>
      <c r="Q31">
        <f>'FY2017 Alpha RPDC '!N37</f>
        <v>1264119.03</v>
      </c>
      <c r="R31">
        <f>'FY2017 Alpha RPDC '!O37</f>
        <v>-10871.969999999972</v>
      </c>
      <c r="S31">
        <f>'FY2017 Alpha RPDC '!P37</f>
        <v>-8.5270954853798753E-3</v>
      </c>
      <c r="T31">
        <f>'FY2017 Alpha RPDC '!Q37</f>
        <v>-3</v>
      </c>
      <c r="U31">
        <f>'FY2017 Alpha RPDC '!R37</f>
        <v>-1.5764582238570676E-2</v>
      </c>
    </row>
    <row r="32" spans="1:21" x14ac:dyDescent="0.5">
      <c r="A32">
        <f>'FY2017 Alpha RPDC '!A38</f>
        <v>31</v>
      </c>
      <c r="B32">
        <f>'FY2017 Alpha RPDC '!B38</f>
        <v>609</v>
      </c>
      <c r="C32">
        <f>'FY2017 Alpha RPDC '!C38</f>
        <v>609</v>
      </c>
      <c r="D32" t="str">
        <f>'FY2017 Alpha RPDC '!D38</f>
        <v>BENTON</v>
      </c>
      <c r="E32">
        <f>'FY2017 Alpha RPDC '!E38</f>
        <v>1475.9</v>
      </c>
      <c r="F32">
        <f>'FY2017 Alpha RPDC '!F38</f>
        <v>6511</v>
      </c>
      <c r="G32">
        <f>'FY2017 Alpha RPDC '!G38</f>
        <v>9609585</v>
      </c>
      <c r="H32">
        <f>'FY2017 Alpha RPDC '!H38</f>
        <v>107399</v>
      </c>
      <c r="I32">
        <f>'FY2017 Alpha RPDC '!I38</f>
        <v>9716984</v>
      </c>
      <c r="J32">
        <f>'FY2017 Alpha RPDC '!J38</f>
        <v>1483</v>
      </c>
      <c r="K32">
        <f>'FY2017 Alpha RPDC '!K38</f>
        <v>6656</v>
      </c>
      <c r="L32">
        <f>'FY2017 Alpha RPDC '!L38</f>
        <v>9870848</v>
      </c>
      <c r="M32" t="e">
        <f>'FY2017 Alpha RPDC '!#REF!</f>
        <v>#REF!</v>
      </c>
      <c r="N32" t="e">
        <f>'FY2017 Alpha RPDC '!#REF!</f>
        <v>#REF!</v>
      </c>
      <c r="O32" t="e">
        <f>'FY2017 Alpha RPDC '!#REF!</f>
        <v>#REF!</v>
      </c>
      <c r="P32">
        <f>'FY2017 Alpha RPDC '!M38</f>
        <v>0</v>
      </c>
      <c r="Q32">
        <f>'FY2017 Alpha RPDC '!N38</f>
        <v>9870848</v>
      </c>
      <c r="R32">
        <f>'FY2017 Alpha RPDC '!O38</f>
        <v>153864</v>
      </c>
      <c r="S32">
        <f>'FY2017 Alpha RPDC '!P38</f>
        <v>1.5834542899319376E-2</v>
      </c>
      <c r="T32">
        <f>'FY2017 Alpha RPDC '!Q38</f>
        <v>7.0999999999999091</v>
      </c>
      <c r="U32">
        <f>'FY2017 Alpha RPDC '!R38</f>
        <v>4.8106240260179607E-3</v>
      </c>
    </row>
    <row r="33" spans="1:21" x14ac:dyDescent="0.5">
      <c r="A33">
        <f>'FY2017 Alpha RPDC '!A39</f>
        <v>32</v>
      </c>
      <c r="B33">
        <f>'FY2017 Alpha RPDC '!B39</f>
        <v>621</v>
      </c>
      <c r="C33">
        <f>'FY2017 Alpha RPDC '!C39</f>
        <v>621</v>
      </c>
      <c r="D33" t="str">
        <f>'FY2017 Alpha RPDC '!D39</f>
        <v>BETTENDORF</v>
      </c>
      <c r="E33">
        <f>'FY2017 Alpha RPDC '!E39</f>
        <v>3983.3</v>
      </c>
      <c r="F33">
        <f>'FY2017 Alpha RPDC '!F39</f>
        <v>6520</v>
      </c>
      <c r="G33">
        <f>'FY2017 Alpha RPDC '!G39</f>
        <v>25971116</v>
      </c>
      <c r="H33">
        <f>'FY2017 Alpha RPDC '!H39</f>
        <v>117382</v>
      </c>
      <c r="I33">
        <f>'FY2017 Alpha RPDC '!I39</f>
        <v>26088498</v>
      </c>
      <c r="J33">
        <f>'FY2017 Alpha RPDC '!J39</f>
        <v>4056.9</v>
      </c>
      <c r="K33">
        <f>'FY2017 Alpha RPDC '!K39</f>
        <v>6665</v>
      </c>
      <c r="L33">
        <f>'FY2017 Alpha RPDC '!L39</f>
        <v>27039238.5</v>
      </c>
      <c r="M33" t="e">
        <f>'FY2017 Alpha RPDC '!#REF!</f>
        <v>#REF!</v>
      </c>
      <c r="N33" t="e">
        <f>'FY2017 Alpha RPDC '!#REF!</f>
        <v>#REF!</v>
      </c>
      <c r="O33" t="e">
        <f>'FY2017 Alpha RPDC '!#REF!</f>
        <v>#REF!</v>
      </c>
      <c r="P33">
        <f>'FY2017 Alpha RPDC '!M39</f>
        <v>0</v>
      </c>
      <c r="Q33">
        <f>'FY2017 Alpha RPDC '!N39</f>
        <v>27039238.5</v>
      </c>
      <c r="R33">
        <f>'FY2017 Alpha RPDC '!O39</f>
        <v>950740.5</v>
      </c>
      <c r="S33">
        <f>'FY2017 Alpha RPDC '!P39</f>
        <v>3.6442899089092824E-2</v>
      </c>
      <c r="T33">
        <f>'FY2017 Alpha RPDC '!Q39</f>
        <v>73.599999999999909</v>
      </c>
      <c r="U33">
        <f>'FY2017 Alpha RPDC '!R39</f>
        <v>1.8477142068134438E-2</v>
      </c>
    </row>
    <row r="34" spans="1:21" x14ac:dyDescent="0.5">
      <c r="A34">
        <f>'FY2017 Alpha RPDC '!A40</f>
        <v>33</v>
      </c>
      <c r="B34">
        <f>'FY2017 Alpha RPDC '!B40</f>
        <v>720</v>
      </c>
      <c r="C34">
        <f>'FY2017 Alpha RPDC '!C40</f>
        <v>720</v>
      </c>
      <c r="D34" t="str">
        <f>'FY2017 Alpha RPDC '!D40</f>
        <v>BONDURANT-FARRAR</v>
      </c>
      <c r="E34">
        <f>'FY2017 Alpha RPDC '!E40</f>
        <v>1697.1</v>
      </c>
      <c r="F34">
        <f>'FY2017 Alpha RPDC '!F40</f>
        <v>6446</v>
      </c>
      <c r="G34">
        <f>'FY2017 Alpha RPDC '!G40</f>
        <v>10939507</v>
      </c>
      <c r="H34">
        <f>'FY2017 Alpha RPDC '!H40</f>
        <v>0</v>
      </c>
      <c r="I34">
        <f>'FY2017 Alpha RPDC '!I40</f>
        <v>10939507</v>
      </c>
      <c r="J34">
        <f>'FY2017 Alpha RPDC '!J40</f>
        <v>1813.6</v>
      </c>
      <c r="K34">
        <f>'FY2017 Alpha RPDC '!K40</f>
        <v>6591</v>
      </c>
      <c r="L34">
        <f>'FY2017 Alpha RPDC '!L40</f>
        <v>11953437.6</v>
      </c>
      <c r="M34" t="e">
        <f>'FY2017 Alpha RPDC '!#REF!</f>
        <v>#REF!</v>
      </c>
      <c r="N34" t="e">
        <f>'FY2017 Alpha RPDC '!#REF!</f>
        <v>#REF!</v>
      </c>
      <c r="O34" t="e">
        <f>'FY2017 Alpha RPDC '!#REF!</f>
        <v>#REF!</v>
      </c>
      <c r="P34">
        <f>'FY2017 Alpha RPDC '!M40</f>
        <v>0</v>
      </c>
      <c r="Q34">
        <f>'FY2017 Alpha RPDC '!N40</f>
        <v>11953437.6</v>
      </c>
      <c r="R34">
        <f>'FY2017 Alpha RPDC '!O40</f>
        <v>1013930.5999999996</v>
      </c>
      <c r="S34">
        <f>'FY2017 Alpha RPDC '!P40</f>
        <v>9.2685218812877002E-2</v>
      </c>
      <c r="T34">
        <f>'FY2017 Alpha RPDC '!Q40</f>
        <v>116.5</v>
      </c>
      <c r="U34">
        <f>'FY2017 Alpha RPDC '!R40</f>
        <v>6.8646514642625653E-2</v>
      </c>
    </row>
    <row r="35" spans="1:21" x14ac:dyDescent="0.5">
      <c r="A35">
        <f>'FY2017 Alpha RPDC '!A41</f>
        <v>34</v>
      </c>
      <c r="B35">
        <f>'FY2017 Alpha RPDC '!B41</f>
        <v>729</v>
      </c>
      <c r="C35">
        <f>'FY2017 Alpha RPDC '!C41</f>
        <v>729</v>
      </c>
      <c r="D35" t="str">
        <f>'FY2017 Alpha RPDC '!D41</f>
        <v>BOONE</v>
      </c>
      <c r="E35">
        <f>'FY2017 Alpha RPDC '!E41</f>
        <v>2094.3000000000002</v>
      </c>
      <c r="F35">
        <f>'FY2017 Alpha RPDC '!F41</f>
        <v>6446</v>
      </c>
      <c r="G35">
        <f>'FY2017 Alpha RPDC '!G41</f>
        <v>13499858</v>
      </c>
      <c r="H35">
        <f>'FY2017 Alpha RPDC '!H41</f>
        <v>277618</v>
      </c>
      <c r="I35">
        <f>'FY2017 Alpha RPDC '!I41</f>
        <v>13777476</v>
      </c>
      <c r="J35">
        <f>'FY2017 Alpha RPDC '!J41</f>
        <v>2066.4</v>
      </c>
      <c r="K35">
        <f>'FY2017 Alpha RPDC '!K41</f>
        <v>6591</v>
      </c>
      <c r="L35">
        <f>'FY2017 Alpha RPDC '!L41</f>
        <v>13619642.4</v>
      </c>
      <c r="M35" t="e">
        <f>'FY2017 Alpha RPDC '!#REF!</f>
        <v>#REF!</v>
      </c>
      <c r="N35" t="e">
        <f>'FY2017 Alpha RPDC '!#REF!</f>
        <v>#REF!</v>
      </c>
      <c r="O35" t="e">
        <f>'FY2017 Alpha RPDC '!#REF!</f>
        <v>#REF!</v>
      </c>
      <c r="P35">
        <f>'FY2017 Alpha RPDC '!M41</f>
        <v>15214.179999999702</v>
      </c>
      <c r="Q35">
        <f>'FY2017 Alpha RPDC '!N41</f>
        <v>13634856.58</v>
      </c>
      <c r="R35">
        <f>'FY2017 Alpha RPDC '!O41</f>
        <v>-142619.41999999993</v>
      </c>
      <c r="S35">
        <f>'FY2017 Alpha RPDC '!P41</f>
        <v>-1.0351636250355284E-2</v>
      </c>
      <c r="T35">
        <f>'FY2017 Alpha RPDC '!Q41</f>
        <v>-27.900000000000091</v>
      </c>
      <c r="U35">
        <f>'FY2017 Alpha RPDC '!R41</f>
        <v>-1.332187365706923E-2</v>
      </c>
    </row>
    <row r="36" spans="1:21" x14ac:dyDescent="0.5">
      <c r="A36">
        <f>'FY2017 Alpha RPDC '!A42</f>
        <v>35</v>
      </c>
      <c r="B36">
        <f>'FY2017 Alpha RPDC '!B42</f>
        <v>747</v>
      </c>
      <c r="C36">
        <f>'FY2017 Alpha RPDC '!C42</f>
        <v>747</v>
      </c>
      <c r="D36" t="str">
        <f>'FY2017 Alpha RPDC '!D42</f>
        <v>BOYDEN-HULL</v>
      </c>
      <c r="E36">
        <f>'FY2017 Alpha RPDC '!E42</f>
        <v>618.1</v>
      </c>
      <c r="F36">
        <f>'FY2017 Alpha RPDC '!F42</f>
        <v>6446</v>
      </c>
      <c r="G36">
        <f>'FY2017 Alpha RPDC '!G42</f>
        <v>3984273</v>
      </c>
      <c r="H36">
        <f>'FY2017 Alpha RPDC '!H42</f>
        <v>0</v>
      </c>
      <c r="I36">
        <f>'FY2017 Alpha RPDC '!I42</f>
        <v>3984273</v>
      </c>
      <c r="J36">
        <f>'FY2017 Alpha RPDC '!J42</f>
        <v>611.6</v>
      </c>
      <c r="K36">
        <f>'FY2017 Alpha RPDC '!K42</f>
        <v>6591</v>
      </c>
      <c r="L36">
        <f>'FY2017 Alpha RPDC '!L42</f>
        <v>4031055.6</v>
      </c>
      <c r="M36" t="e">
        <f>'FY2017 Alpha RPDC '!#REF!</f>
        <v>#REF!</v>
      </c>
      <c r="N36" t="e">
        <f>'FY2017 Alpha RPDC '!#REF!</f>
        <v>#REF!</v>
      </c>
      <c r="O36" t="e">
        <f>'FY2017 Alpha RPDC '!#REF!</f>
        <v>#REF!</v>
      </c>
      <c r="P36">
        <f>'FY2017 Alpha RPDC '!M42</f>
        <v>0</v>
      </c>
      <c r="Q36">
        <f>'FY2017 Alpha RPDC '!N42</f>
        <v>4031055.6</v>
      </c>
      <c r="R36">
        <f>'FY2017 Alpha RPDC '!O42</f>
        <v>46782.600000000093</v>
      </c>
      <c r="S36">
        <f>'FY2017 Alpha RPDC '!P42</f>
        <v>1.1741815884604316E-2</v>
      </c>
      <c r="T36">
        <f>'FY2017 Alpha RPDC '!Q42</f>
        <v>-6.5</v>
      </c>
      <c r="U36">
        <f>'FY2017 Alpha RPDC '!R42</f>
        <v>-1.0516097718815726E-2</v>
      </c>
    </row>
    <row r="37" spans="1:21" x14ac:dyDescent="0.5">
      <c r="A37">
        <f>'FY2017 Alpha RPDC '!A43</f>
        <v>36</v>
      </c>
      <c r="B37">
        <f>'FY2017 Alpha RPDC '!B43</f>
        <v>1917</v>
      </c>
      <c r="C37">
        <f>'FY2017 Alpha RPDC '!C43</f>
        <v>1917</v>
      </c>
      <c r="D37" t="str">
        <f>'FY2017 Alpha RPDC '!D43</f>
        <v>BOYER VALLEY</v>
      </c>
      <c r="E37">
        <f>'FY2017 Alpha RPDC '!E43</f>
        <v>438</v>
      </c>
      <c r="F37">
        <f>'FY2017 Alpha RPDC '!F43</f>
        <v>6454</v>
      </c>
      <c r="G37">
        <f>'FY2017 Alpha RPDC '!G43</f>
        <v>2826852</v>
      </c>
      <c r="H37">
        <f>'FY2017 Alpha RPDC '!H43</f>
        <v>0</v>
      </c>
      <c r="I37">
        <f>'FY2017 Alpha RPDC '!I43</f>
        <v>2826852</v>
      </c>
      <c r="J37">
        <f>'FY2017 Alpha RPDC '!J43</f>
        <v>423.8</v>
      </c>
      <c r="K37">
        <f>'FY2017 Alpha RPDC '!K43</f>
        <v>6599</v>
      </c>
      <c r="L37">
        <f>'FY2017 Alpha RPDC '!L43</f>
        <v>2796656.2</v>
      </c>
      <c r="M37" t="e">
        <f>'FY2017 Alpha RPDC '!#REF!</f>
        <v>#REF!</v>
      </c>
      <c r="N37" t="e">
        <f>'FY2017 Alpha RPDC '!#REF!</f>
        <v>#REF!</v>
      </c>
      <c r="O37" t="e">
        <f>'FY2017 Alpha RPDC '!#REF!</f>
        <v>#REF!</v>
      </c>
      <c r="P37">
        <f>'FY2017 Alpha RPDC '!M43</f>
        <v>58464.319999999832</v>
      </c>
      <c r="Q37">
        <f>'FY2017 Alpha RPDC '!N43</f>
        <v>2855120.52</v>
      </c>
      <c r="R37">
        <f>'FY2017 Alpha RPDC '!O43</f>
        <v>28268.520000000019</v>
      </c>
      <c r="S37">
        <f>'FY2017 Alpha RPDC '!P43</f>
        <v>1.0000000000000007E-2</v>
      </c>
      <c r="T37">
        <f>'FY2017 Alpha RPDC '!Q43</f>
        <v>-14.199999999999989</v>
      </c>
      <c r="U37">
        <f>'FY2017 Alpha RPDC '!R43</f>
        <v>-3.2420091324200886E-2</v>
      </c>
    </row>
    <row r="38" spans="1:21" x14ac:dyDescent="0.5">
      <c r="A38">
        <f>'FY2017 Alpha RPDC '!A44</f>
        <v>37</v>
      </c>
      <c r="B38">
        <f>'FY2017 Alpha RPDC '!B44</f>
        <v>846</v>
      </c>
      <c r="C38">
        <f>'FY2017 Alpha RPDC '!C44</f>
        <v>846</v>
      </c>
      <c r="D38" t="str">
        <f>'FY2017 Alpha RPDC '!D44</f>
        <v>BROOKLYN-GUERNSEY-MALCOM</v>
      </c>
      <c r="E38">
        <f>'FY2017 Alpha RPDC '!E44</f>
        <v>542</v>
      </c>
      <c r="F38">
        <f>'FY2017 Alpha RPDC '!F44</f>
        <v>6461</v>
      </c>
      <c r="G38">
        <f>'FY2017 Alpha RPDC '!G44</f>
        <v>3501862</v>
      </c>
      <c r="H38">
        <f>'FY2017 Alpha RPDC '!H44</f>
        <v>0</v>
      </c>
      <c r="I38">
        <f>'FY2017 Alpha RPDC '!I44</f>
        <v>3501862</v>
      </c>
      <c r="J38">
        <f>'FY2017 Alpha RPDC '!J44</f>
        <v>533.9</v>
      </c>
      <c r="K38">
        <f>'FY2017 Alpha RPDC '!K44</f>
        <v>6606</v>
      </c>
      <c r="L38">
        <f>'FY2017 Alpha RPDC '!L44</f>
        <v>3526943.4</v>
      </c>
      <c r="M38" t="e">
        <f>'FY2017 Alpha RPDC '!#REF!</f>
        <v>#REF!</v>
      </c>
      <c r="N38" t="e">
        <f>'FY2017 Alpha RPDC '!#REF!</f>
        <v>#REF!</v>
      </c>
      <c r="O38" t="e">
        <f>'FY2017 Alpha RPDC '!#REF!</f>
        <v>#REF!</v>
      </c>
      <c r="P38">
        <f>'FY2017 Alpha RPDC '!M44</f>
        <v>9937.2200000002049</v>
      </c>
      <c r="Q38">
        <f>'FY2017 Alpha RPDC '!N44</f>
        <v>3536880.62</v>
      </c>
      <c r="R38">
        <f>'FY2017 Alpha RPDC '!O44</f>
        <v>35018.620000000112</v>
      </c>
      <c r="S38">
        <f>'FY2017 Alpha RPDC '!P44</f>
        <v>1.0000000000000031E-2</v>
      </c>
      <c r="T38">
        <f>'FY2017 Alpha RPDC '!Q44</f>
        <v>-8.1000000000000227</v>
      </c>
      <c r="U38">
        <f>'FY2017 Alpha RPDC '!R44</f>
        <v>-1.4944649446494507E-2</v>
      </c>
    </row>
    <row r="39" spans="1:21" x14ac:dyDescent="0.5">
      <c r="A39">
        <f>'FY2017 Alpha RPDC '!A45</f>
        <v>38</v>
      </c>
      <c r="B39">
        <f>'FY2017 Alpha RPDC '!B45</f>
        <v>882</v>
      </c>
      <c r="C39">
        <f>'FY2017 Alpha RPDC '!C45</f>
        <v>882</v>
      </c>
      <c r="D39" t="str">
        <f>'FY2017 Alpha RPDC '!D45</f>
        <v>BURLINGTON</v>
      </c>
      <c r="E39">
        <f>'FY2017 Alpha RPDC '!E45</f>
        <v>4593.8999999999996</v>
      </c>
      <c r="F39">
        <f>'FY2017 Alpha RPDC '!F45</f>
        <v>6446</v>
      </c>
      <c r="G39">
        <f>'FY2017 Alpha RPDC '!G45</f>
        <v>29612279</v>
      </c>
      <c r="H39">
        <f>'FY2017 Alpha RPDC '!H45</f>
        <v>198840</v>
      </c>
      <c r="I39">
        <f>'FY2017 Alpha RPDC '!I45</f>
        <v>29811119</v>
      </c>
      <c r="J39">
        <f>'FY2017 Alpha RPDC '!J45</f>
        <v>4457.5</v>
      </c>
      <c r="K39">
        <f>'FY2017 Alpha RPDC '!K45</f>
        <v>6591</v>
      </c>
      <c r="L39">
        <f>'FY2017 Alpha RPDC '!L45</f>
        <v>29379382.5</v>
      </c>
      <c r="M39" t="e">
        <f>'FY2017 Alpha RPDC '!#REF!</f>
        <v>#REF!</v>
      </c>
      <c r="N39" t="e">
        <f>'FY2017 Alpha RPDC '!#REF!</f>
        <v>#REF!</v>
      </c>
      <c r="O39" t="e">
        <f>'FY2017 Alpha RPDC '!#REF!</f>
        <v>#REF!</v>
      </c>
      <c r="P39">
        <f>'FY2017 Alpha RPDC '!M45</f>
        <v>529019.28999999911</v>
      </c>
      <c r="Q39">
        <f>'FY2017 Alpha RPDC '!N45</f>
        <v>29908401.789999999</v>
      </c>
      <c r="R39">
        <f>'FY2017 Alpha RPDC '!O45</f>
        <v>97282.789999999106</v>
      </c>
      <c r="S39">
        <f>'FY2017 Alpha RPDC '!P45</f>
        <v>3.2633055471684609E-3</v>
      </c>
      <c r="T39">
        <f>'FY2017 Alpha RPDC '!Q45</f>
        <v>-136.39999999999964</v>
      </c>
      <c r="U39">
        <f>'FY2017 Alpha RPDC '!R45</f>
        <v>-2.9691547486884705E-2</v>
      </c>
    </row>
    <row r="40" spans="1:21" x14ac:dyDescent="0.5">
      <c r="A40">
        <f>'FY2017 Alpha RPDC '!A46</f>
        <v>39</v>
      </c>
      <c r="B40">
        <f>'FY2017 Alpha RPDC '!B46</f>
        <v>916</v>
      </c>
      <c r="C40">
        <f>'FY2017 Alpha RPDC '!C46</f>
        <v>916</v>
      </c>
      <c r="D40" t="str">
        <f>'FY2017 Alpha RPDC '!D46</f>
        <v>CAL</v>
      </c>
      <c r="E40">
        <f>'FY2017 Alpha RPDC '!E46</f>
        <v>252</v>
      </c>
      <c r="F40">
        <f>'FY2017 Alpha RPDC '!F46</f>
        <v>6616</v>
      </c>
      <c r="G40">
        <f>'FY2017 Alpha RPDC '!G46</f>
        <v>1667232</v>
      </c>
      <c r="H40">
        <f>'FY2017 Alpha RPDC '!H46</f>
        <v>78167</v>
      </c>
      <c r="I40">
        <f>'FY2017 Alpha RPDC '!I46</f>
        <v>1745399</v>
      </c>
      <c r="J40">
        <f>'FY2017 Alpha RPDC '!J46</f>
        <v>261.10000000000002</v>
      </c>
      <c r="K40">
        <f>'FY2017 Alpha RPDC '!K46</f>
        <v>6761</v>
      </c>
      <c r="L40">
        <f>'FY2017 Alpha RPDC '!L46</f>
        <v>1765297.1</v>
      </c>
      <c r="M40" t="e">
        <f>'FY2017 Alpha RPDC '!#REF!</f>
        <v>#REF!</v>
      </c>
      <c r="N40" t="e">
        <f>'FY2017 Alpha RPDC '!#REF!</f>
        <v>#REF!</v>
      </c>
      <c r="O40" t="e">
        <f>'FY2017 Alpha RPDC '!#REF!</f>
        <v>#REF!</v>
      </c>
      <c r="P40">
        <f>'FY2017 Alpha RPDC '!M46</f>
        <v>0</v>
      </c>
      <c r="Q40">
        <f>'FY2017 Alpha RPDC '!N46</f>
        <v>1765297.1</v>
      </c>
      <c r="R40">
        <f>'FY2017 Alpha RPDC '!O46</f>
        <v>19898.100000000093</v>
      </c>
      <c r="S40">
        <f>'FY2017 Alpha RPDC '!P46</f>
        <v>1.1400315916303432E-2</v>
      </c>
      <c r="T40">
        <f>'FY2017 Alpha RPDC '!Q46</f>
        <v>9.1000000000000227</v>
      </c>
      <c r="U40">
        <f>'FY2017 Alpha RPDC '!R46</f>
        <v>3.6111111111111198E-2</v>
      </c>
    </row>
    <row r="41" spans="1:21" x14ac:dyDescent="0.5">
      <c r="A41">
        <f>'FY2017 Alpha RPDC '!A47</f>
        <v>40</v>
      </c>
      <c r="B41">
        <f>'FY2017 Alpha RPDC '!B47</f>
        <v>918</v>
      </c>
      <c r="C41">
        <f>'FY2017 Alpha RPDC '!C47</f>
        <v>918</v>
      </c>
      <c r="D41" t="str">
        <f>'FY2017 Alpha RPDC '!D47</f>
        <v>CALAMUS-WHEATLAND</v>
      </c>
      <c r="E41">
        <f>'FY2017 Alpha RPDC '!E47</f>
        <v>458.1</v>
      </c>
      <c r="F41">
        <f>'FY2017 Alpha RPDC '!F47</f>
        <v>6505</v>
      </c>
      <c r="G41">
        <f>'FY2017 Alpha RPDC '!G47</f>
        <v>2979941</v>
      </c>
      <c r="H41">
        <f>'FY2017 Alpha RPDC '!H47</f>
        <v>0</v>
      </c>
      <c r="I41">
        <f>'FY2017 Alpha RPDC '!I47</f>
        <v>2979941</v>
      </c>
      <c r="J41">
        <f>'FY2017 Alpha RPDC '!J47</f>
        <v>479.1</v>
      </c>
      <c r="K41">
        <f>'FY2017 Alpha RPDC '!K47</f>
        <v>6650</v>
      </c>
      <c r="L41">
        <f>'FY2017 Alpha RPDC '!L47</f>
        <v>3186015</v>
      </c>
      <c r="M41" t="e">
        <f>'FY2017 Alpha RPDC '!#REF!</f>
        <v>#REF!</v>
      </c>
      <c r="N41" t="e">
        <f>'FY2017 Alpha RPDC '!#REF!</f>
        <v>#REF!</v>
      </c>
      <c r="O41" t="e">
        <f>'FY2017 Alpha RPDC '!#REF!</f>
        <v>#REF!</v>
      </c>
      <c r="P41">
        <f>'FY2017 Alpha RPDC '!M47</f>
        <v>0</v>
      </c>
      <c r="Q41">
        <f>'FY2017 Alpha RPDC '!N47</f>
        <v>3186015</v>
      </c>
      <c r="R41">
        <f>'FY2017 Alpha RPDC '!O47</f>
        <v>206074</v>
      </c>
      <c r="S41">
        <f>'FY2017 Alpha RPDC '!P47</f>
        <v>6.9153718144084067E-2</v>
      </c>
      <c r="T41">
        <f>'FY2017 Alpha RPDC '!Q47</f>
        <v>21</v>
      </c>
      <c r="U41">
        <f>'FY2017 Alpha RPDC '!R47</f>
        <v>4.5841519318925994E-2</v>
      </c>
    </row>
    <row r="42" spans="1:21" x14ac:dyDescent="0.5">
      <c r="A42">
        <f>'FY2017 Alpha RPDC '!A48</f>
        <v>41</v>
      </c>
      <c r="B42">
        <f>'FY2017 Alpha RPDC '!B48</f>
        <v>914</v>
      </c>
      <c r="C42">
        <f>'FY2017 Alpha RPDC '!C48</f>
        <v>914</v>
      </c>
      <c r="D42" t="str">
        <f>'FY2017 Alpha RPDC '!D48</f>
        <v>CAM</v>
      </c>
      <c r="E42">
        <f>'FY2017 Alpha RPDC '!E48</f>
        <v>441.4</v>
      </c>
      <c r="F42">
        <f>'FY2017 Alpha RPDC '!F48</f>
        <v>6496</v>
      </c>
      <c r="G42">
        <f>'FY2017 Alpha RPDC '!G48</f>
        <v>2867334</v>
      </c>
      <c r="H42">
        <f>'FY2017 Alpha RPDC '!H48</f>
        <v>15689</v>
      </c>
      <c r="I42">
        <f>'FY2017 Alpha RPDC '!I48</f>
        <v>2883023</v>
      </c>
      <c r="J42">
        <f>'FY2017 Alpha RPDC '!J48</f>
        <v>469</v>
      </c>
      <c r="K42">
        <f>'FY2017 Alpha RPDC '!K48</f>
        <v>6641</v>
      </c>
      <c r="L42">
        <f>'FY2017 Alpha RPDC '!L48</f>
        <v>3114629</v>
      </c>
      <c r="M42" t="e">
        <f>'FY2017 Alpha RPDC '!#REF!</f>
        <v>#REF!</v>
      </c>
      <c r="N42" t="e">
        <f>'FY2017 Alpha RPDC '!#REF!</f>
        <v>#REF!</v>
      </c>
      <c r="O42" t="e">
        <f>'FY2017 Alpha RPDC '!#REF!</f>
        <v>#REF!</v>
      </c>
      <c r="P42">
        <f>'FY2017 Alpha RPDC '!M48</f>
        <v>0</v>
      </c>
      <c r="Q42">
        <f>'FY2017 Alpha RPDC '!N48</f>
        <v>3114629</v>
      </c>
      <c r="R42">
        <f>'FY2017 Alpha RPDC '!O48</f>
        <v>231606</v>
      </c>
      <c r="S42">
        <f>'FY2017 Alpha RPDC '!P48</f>
        <v>8.0334426745815063E-2</v>
      </c>
      <c r="T42">
        <f>'FY2017 Alpha RPDC '!Q48</f>
        <v>27.600000000000023</v>
      </c>
      <c r="U42">
        <f>'FY2017 Alpha RPDC '!R48</f>
        <v>6.2528318985047626E-2</v>
      </c>
    </row>
    <row r="43" spans="1:21" x14ac:dyDescent="0.5">
      <c r="A43">
        <f>'FY2017 Alpha RPDC '!A49</f>
        <v>42</v>
      </c>
      <c r="B43">
        <f>'FY2017 Alpha RPDC '!B49</f>
        <v>936</v>
      </c>
      <c r="C43">
        <f>'FY2017 Alpha RPDC '!C49</f>
        <v>936</v>
      </c>
      <c r="D43" t="str">
        <f>'FY2017 Alpha RPDC '!D49</f>
        <v>CAMANCHE</v>
      </c>
      <c r="E43">
        <f>'FY2017 Alpha RPDC '!E49</f>
        <v>871.2</v>
      </c>
      <c r="F43">
        <f>'FY2017 Alpha RPDC '!F49</f>
        <v>6446</v>
      </c>
      <c r="G43">
        <f>'FY2017 Alpha RPDC '!G49</f>
        <v>5615755</v>
      </c>
      <c r="H43">
        <f>'FY2017 Alpha RPDC '!H49</f>
        <v>113072</v>
      </c>
      <c r="I43">
        <f>'FY2017 Alpha RPDC '!I49</f>
        <v>5728827</v>
      </c>
      <c r="J43">
        <f>'FY2017 Alpha RPDC '!J49</f>
        <v>877.2</v>
      </c>
      <c r="K43">
        <f>'FY2017 Alpha RPDC '!K49</f>
        <v>6591</v>
      </c>
      <c r="L43">
        <f>'FY2017 Alpha RPDC '!L49</f>
        <v>5781625.2000000002</v>
      </c>
      <c r="M43" t="e">
        <f>'FY2017 Alpha RPDC '!#REF!</f>
        <v>#REF!</v>
      </c>
      <c r="N43" t="e">
        <f>'FY2017 Alpha RPDC '!#REF!</f>
        <v>#REF!</v>
      </c>
      <c r="O43" t="e">
        <f>'FY2017 Alpha RPDC '!#REF!</f>
        <v>#REF!</v>
      </c>
      <c r="P43">
        <f>'FY2017 Alpha RPDC '!M49</f>
        <v>0</v>
      </c>
      <c r="Q43">
        <f>'FY2017 Alpha RPDC '!N49</f>
        <v>5781625.2000000002</v>
      </c>
      <c r="R43">
        <f>'FY2017 Alpha RPDC '!O49</f>
        <v>52798.200000000186</v>
      </c>
      <c r="S43">
        <f>'FY2017 Alpha RPDC '!P49</f>
        <v>9.2162322234552001E-3</v>
      </c>
      <c r="T43">
        <f>'FY2017 Alpha RPDC '!Q49</f>
        <v>6</v>
      </c>
      <c r="U43">
        <f>'FY2017 Alpha RPDC '!R49</f>
        <v>6.8870523415977955E-3</v>
      </c>
    </row>
    <row r="44" spans="1:21" x14ac:dyDescent="0.5">
      <c r="A44">
        <f>'FY2017 Alpha RPDC '!A50</f>
        <v>43</v>
      </c>
      <c r="B44">
        <f>'FY2017 Alpha RPDC '!B50</f>
        <v>977</v>
      </c>
      <c r="C44">
        <f>'FY2017 Alpha RPDC '!C50</f>
        <v>977</v>
      </c>
      <c r="D44" t="str">
        <f>'FY2017 Alpha RPDC '!D50</f>
        <v>CARDINAL</v>
      </c>
      <c r="E44">
        <f>'FY2017 Alpha RPDC '!E50</f>
        <v>556.20000000000005</v>
      </c>
      <c r="F44">
        <f>'FY2017 Alpha RPDC '!F50</f>
        <v>6446</v>
      </c>
      <c r="G44">
        <f>'FY2017 Alpha RPDC '!G50</f>
        <v>3585265</v>
      </c>
      <c r="H44">
        <f>'FY2017 Alpha RPDC '!H50</f>
        <v>278961</v>
      </c>
      <c r="I44">
        <f>'FY2017 Alpha RPDC '!I50</f>
        <v>3864226</v>
      </c>
      <c r="J44">
        <f>'FY2017 Alpha RPDC '!J50</f>
        <v>562.5</v>
      </c>
      <c r="K44">
        <f>'FY2017 Alpha RPDC '!K50</f>
        <v>6591</v>
      </c>
      <c r="L44">
        <f>'FY2017 Alpha RPDC '!L50</f>
        <v>3707437.5</v>
      </c>
      <c r="M44" t="e">
        <f>'FY2017 Alpha RPDC '!#REF!</f>
        <v>#REF!</v>
      </c>
      <c r="N44" t="e">
        <f>'FY2017 Alpha RPDC '!#REF!</f>
        <v>#REF!</v>
      </c>
      <c r="O44" t="e">
        <f>'FY2017 Alpha RPDC '!#REF!</f>
        <v>#REF!</v>
      </c>
      <c r="P44">
        <f>'FY2017 Alpha RPDC '!M50</f>
        <v>0</v>
      </c>
      <c r="Q44">
        <f>'FY2017 Alpha RPDC '!N50</f>
        <v>3707437.5</v>
      </c>
      <c r="R44">
        <f>'FY2017 Alpha RPDC '!O50</f>
        <v>-156788.5</v>
      </c>
      <c r="S44">
        <f>'FY2017 Alpha RPDC '!P50</f>
        <v>-4.0574360816370468E-2</v>
      </c>
      <c r="T44">
        <f>'FY2017 Alpha RPDC '!Q50</f>
        <v>6.2999999999999545</v>
      </c>
      <c r="U44">
        <f>'FY2017 Alpha RPDC '!R50</f>
        <v>1.1326860841423866E-2</v>
      </c>
    </row>
    <row r="45" spans="1:21" x14ac:dyDescent="0.5">
      <c r="A45">
        <f>'FY2017 Alpha RPDC '!A51</f>
        <v>44</v>
      </c>
      <c r="B45">
        <f>'FY2017 Alpha RPDC '!B51</f>
        <v>981</v>
      </c>
      <c r="C45">
        <f>'FY2017 Alpha RPDC '!C51</f>
        <v>981</v>
      </c>
      <c r="D45" t="str">
        <f>'FY2017 Alpha RPDC '!D51</f>
        <v>CARLISLE</v>
      </c>
      <c r="E45">
        <f>'FY2017 Alpha RPDC '!E51</f>
        <v>1888.3</v>
      </c>
      <c r="F45">
        <f>'FY2017 Alpha RPDC '!F51</f>
        <v>6446</v>
      </c>
      <c r="G45">
        <f>'FY2017 Alpha RPDC '!G51</f>
        <v>12171982</v>
      </c>
      <c r="H45">
        <f>'FY2017 Alpha RPDC '!H51</f>
        <v>0</v>
      </c>
      <c r="I45">
        <f>'FY2017 Alpha RPDC '!I51</f>
        <v>12171982</v>
      </c>
      <c r="J45">
        <f>'FY2017 Alpha RPDC '!J51</f>
        <v>1905.5</v>
      </c>
      <c r="K45">
        <f>'FY2017 Alpha RPDC '!K51</f>
        <v>6591</v>
      </c>
      <c r="L45">
        <f>'FY2017 Alpha RPDC '!L51</f>
        <v>12559150.5</v>
      </c>
      <c r="M45" t="e">
        <f>'FY2017 Alpha RPDC '!#REF!</f>
        <v>#REF!</v>
      </c>
      <c r="N45" t="e">
        <f>'FY2017 Alpha RPDC '!#REF!</f>
        <v>#REF!</v>
      </c>
      <c r="O45" t="e">
        <f>'FY2017 Alpha RPDC '!#REF!</f>
        <v>#REF!</v>
      </c>
      <c r="P45">
        <f>'FY2017 Alpha RPDC '!M51</f>
        <v>0</v>
      </c>
      <c r="Q45">
        <f>'FY2017 Alpha RPDC '!N51</f>
        <v>12559150.5</v>
      </c>
      <c r="R45">
        <f>'FY2017 Alpha RPDC '!O51</f>
        <v>387168.5</v>
      </c>
      <c r="S45">
        <f>'FY2017 Alpha RPDC '!P51</f>
        <v>3.1808172243435788E-2</v>
      </c>
      <c r="T45">
        <f>'FY2017 Alpha RPDC '!Q51</f>
        <v>17.200000000000045</v>
      </c>
      <c r="U45">
        <f>'FY2017 Alpha RPDC '!R51</f>
        <v>9.1087221310173407E-3</v>
      </c>
    </row>
    <row r="46" spans="1:21" x14ac:dyDescent="0.5">
      <c r="A46">
        <f>'FY2017 Alpha RPDC '!A52</f>
        <v>45</v>
      </c>
      <c r="B46">
        <f>'FY2017 Alpha RPDC '!B52</f>
        <v>999</v>
      </c>
      <c r="C46">
        <f>'FY2017 Alpha RPDC '!C52</f>
        <v>999</v>
      </c>
      <c r="D46" t="str">
        <f>'FY2017 Alpha RPDC '!D52</f>
        <v>CARROLL</v>
      </c>
      <c r="E46">
        <f>'FY2017 Alpha RPDC '!E52</f>
        <v>1691.3</v>
      </c>
      <c r="F46">
        <f>'FY2017 Alpha RPDC '!F52</f>
        <v>6446</v>
      </c>
      <c r="G46">
        <f>'FY2017 Alpha RPDC '!G52</f>
        <v>10902120</v>
      </c>
      <c r="H46">
        <f>'FY2017 Alpha RPDC '!H52</f>
        <v>0</v>
      </c>
      <c r="I46">
        <f>'FY2017 Alpha RPDC '!I52</f>
        <v>10902120</v>
      </c>
      <c r="J46">
        <f>'FY2017 Alpha RPDC '!J52</f>
        <v>1718.2</v>
      </c>
      <c r="K46">
        <f>'FY2017 Alpha RPDC '!K52</f>
        <v>6591</v>
      </c>
      <c r="L46">
        <f>'FY2017 Alpha RPDC '!L52</f>
        <v>11324656.200000001</v>
      </c>
      <c r="M46" t="e">
        <f>'FY2017 Alpha RPDC '!#REF!</f>
        <v>#REF!</v>
      </c>
      <c r="N46" t="e">
        <f>'FY2017 Alpha RPDC '!#REF!</f>
        <v>#REF!</v>
      </c>
      <c r="O46" t="e">
        <f>'FY2017 Alpha RPDC '!#REF!</f>
        <v>#REF!</v>
      </c>
      <c r="P46">
        <f>'FY2017 Alpha RPDC '!M52</f>
        <v>0</v>
      </c>
      <c r="Q46">
        <f>'FY2017 Alpha RPDC '!N52</f>
        <v>11324656.200000001</v>
      </c>
      <c r="R46">
        <f>'FY2017 Alpha RPDC '!O52</f>
        <v>422536.20000000112</v>
      </c>
      <c r="S46">
        <f>'FY2017 Alpha RPDC '!P52</f>
        <v>3.875725088331454E-2</v>
      </c>
      <c r="T46">
        <f>'FY2017 Alpha RPDC '!Q52</f>
        <v>26.900000000000091</v>
      </c>
      <c r="U46">
        <f>'FY2017 Alpha RPDC '!R52</f>
        <v>1.5904925205463306E-2</v>
      </c>
    </row>
    <row r="47" spans="1:21" x14ac:dyDescent="0.5">
      <c r="A47">
        <f>'FY2017 Alpha RPDC '!A53</f>
        <v>46</v>
      </c>
      <c r="B47">
        <f>'FY2017 Alpha RPDC '!B53</f>
        <v>1044</v>
      </c>
      <c r="C47">
        <f>'FY2017 Alpha RPDC '!C53</f>
        <v>1044</v>
      </c>
      <c r="D47" t="str">
        <f>'FY2017 Alpha RPDC '!D53</f>
        <v>CEDAR FALLS</v>
      </c>
      <c r="E47">
        <f>'FY2017 Alpha RPDC '!E53</f>
        <v>4907.3</v>
      </c>
      <c r="F47">
        <f>'FY2017 Alpha RPDC '!F53</f>
        <v>6453</v>
      </c>
      <c r="G47">
        <f>'FY2017 Alpha RPDC '!G53</f>
        <v>31666807</v>
      </c>
      <c r="H47">
        <f>'FY2017 Alpha RPDC '!H53</f>
        <v>0</v>
      </c>
      <c r="I47">
        <f>'FY2017 Alpha RPDC '!I53</f>
        <v>31666807</v>
      </c>
      <c r="J47">
        <f>'FY2017 Alpha RPDC '!J53</f>
        <v>5052.1000000000004</v>
      </c>
      <c r="K47">
        <f>'FY2017 Alpha RPDC '!K53</f>
        <v>6598</v>
      </c>
      <c r="L47">
        <f>'FY2017 Alpha RPDC '!L53</f>
        <v>33333755.800000001</v>
      </c>
      <c r="M47" t="e">
        <f>'FY2017 Alpha RPDC '!#REF!</f>
        <v>#REF!</v>
      </c>
      <c r="N47" t="e">
        <f>'FY2017 Alpha RPDC '!#REF!</f>
        <v>#REF!</v>
      </c>
      <c r="O47" t="e">
        <f>'FY2017 Alpha RPDC '!#REF!</f>
        <v>#REF!</v>
      </c>
      <c r="P47">
        <f>'FY2017 Alpha RPDC '!M53</f>
        <v>0</v>
      </c>
      <c r="Q47">
        <f>'FY2017 Alpha RPDC '!N53</f>
        <v>33333755.800000001</v>
      </c>
      <c r="R47">
        <f>'FY2017 Alpha RPDC '!O53</f>
        <v>1666948.8000000007</v>
      </c>
      <c r="S47">
        <f>'FY2017 Alpha RPDC '!P53</f>
        <v>5.2640255141606182E-2</v>
      </c>
      <c r="T47">
        <f>'FY2017 Alpha RPDC '!Q53</f>
        <v>144.80000000000018</v>
      </c>
      <c r="U47">
        <f>'FY2017 Alpha RPDC '!R53</f>
        <v>2.9507060909257674E-2</v>
      </c>
    </row>
    <row r="48" spans="1:21" x14ac:dyDescent="0.5">
      <c r="A48">
        <f>'FY2017 Alpha RPDC '!A54</f>
        <v>47</v>
      </c>
      <c r="B48">
        <f>'FY2017 Alpha RPDC '!B54</f>
        <v>1053</v>
      </c>
      <c r="C48">
        <f>'FY2017 Alpha RPDC '!C54</f>
        <v>1053</v>
      </c>
      <c r="D48" t="str">
        <f>'FY2017 Alpha RPDC '!D54</f>
        <v>CEDAR RAPIDS</v>
      </c>
      <c r="E48">
        <f>'FY2017 Alpha RPDC '!E54</f>
        <v>16842.3</v>
      </c>
      <c r="F48">
        <f>'FY2017 Alpha RPDC '!F54</f>
        <v>6446</v>
      </c>
      <c r="G48">
        <f>'FY2017 Alpha RPDC '!G54</f>
        <v>108565466</v>
      </c>
      <c r="H48">
        <f>'FY2017 Alpha RPDC '!H54</f>
        <v>0</v>
      </c>
      <c r="I48">
        <f>'FY2017 Alpha RPDC '!I54</f>
        <v>108565466</v>
      </c>
      <c r="J48">
        <f>'FY2017 Alpha RPDC '!J54</f>
        <v>16939.3</v>
      </c>
      <c r="K48">
        <f>'FY2017 Alpha RPDC '!K54</f>
        <v>6591</v>
      </c>
      <c r="L48">
        <f>'FY2017 Alpha RPDC '!L54</f>
        <v>111646926.3</v>
      </c>
      <c r="M48" t="e">
        <f>'FY2017 Alpha RPDC '!#REF!</f>
        <v>#REF!</v>
      </c>
      <c r="N48" t="e">
        <f>'FY2017 Alpha RPDC '!#REF!</f>
        <v>#REF!</v>
      </c>
      <c r="O48" t="e">
        <f>'FY2017 Alpha RPDC '!#REF!</f>
        <v>#REF!</v>
      </c>
      <c r="P48">
        <f>'FY2017 Alpha RPDC '!M54</f>
        <v>0</v>
      </c>
      <c r="Q48">
        <f>'FY2017 Alpha RPDC '!N54</f>
        <v>111646926.3</v>
      </c>
      <c r="R48">
        <f>'FY2017 Alpha RPDC '!O54</f>
        <v>3081460.299999997</v>
      </c>
      <c r="S48">
        <f>'FY2017 Alpha RPDC '!P54</f>
        <v>2.8383429957367815E-2</v>
      </c>
      <c r="T48">
        <f>'FY2017 Alpha RPDC '!Q54</f>
        <v>97</v>
      </c>
      <c r="U48">
        <f>'FY2017 Alpha RPDC '!R54</f>
        <v>5.7593084079965327E-3</v>
      </c>
    </row>
    <row r="49" spans="1:21" x14ac:dyDescent="0.5">
      <c r="A49">
        <f>'FY2017 Alpha RPDC '!A55</f>
        <v>48</v>
      </c>
      <c r="B49">
        <f>'FY2017 Alpha RPDC '!B55</f>
        <v>1062</v>
      </c>
      <c r="C49">
        <f>'FY2017 Alpha RPDC '!C55</f>
        <v>1062</v>
      </c>
      <c r="D49" t="str">
        <f>'FY2017 Alpha RPDC '!D55</f>
        <v>CENTER POINT-URBANA</v>
      </c>
      <c r="E49">
        <f>'FY2017 Alpha RPDC '!E55</f>
        <v>1317.6</v>
      </c>
      <c r="F49">
        <f>'FY2017 Alpha RPDC '!F55</f>
        <v>6446</v>
      </c>
      <c r="G49">
        <f>'FY2017 Alpha RPDC '!G55</f>
        <v>8493250</v>
      </c>
      <c r="H49">
        <f>'FY2017 Alpha RPDC '!H55</f>
        <v>0</v>
      </c>
      <c r="I49">
        <f>'FY2017 Alpha RPDC '!I55</f>
        <v>8493250</v>
      </c>
      <c r="J49">
        <f>'FY2017 Alpha RPDC '!J55</f>
        <v>1360</v>
      </c>
      <c r="K49">
        <f>'FY2017 Alpha RPDC '!K55</f>
        <v>6591</v>
      </c>
      <c r="L49">
        <f>'FY2017 Alpha RPDC '!L55</f>
        <v>8963760</v>
      </c>
      <c r="M49" t="e">
        <f>'FY2017 Alpha RPDC '!#REF!</f>
        <v>#REF!</v>
      </c>
      <c r="N49" t="e">
        <f>'FY2017 Alpha RPDC '!#REF!</f>
        <v>#REF!</v>
      </c>
      <c r="O49" t="e">
        <f>'FY2017 Alpha RPDC '!#REF!</f>
        <v>#REF!</v>
      </c>
      <c r="P49">
        <f>'FY2017 Alpha RPDC '!M55</f>
        <v>0</v>
      </c>
      <c r="Q49">
        <f>'FY2017 Alpha RPDC '!N55</f>
        <v>8963760</v>
      </c>
      <c r="R49">
        <f>'FY2017 Alpha RPDC '!O55</f>
        <v>470510</v>
      </c>
      <c r="S49">
        <f>'FY2017 Alpha RPDC '!P55</f>
        <v>5.5398110264033205E-2</v>
      </c>
      <c r="T49">
        <f>'FY2017 Alpha RPDC '!Q55</f>
        <v>42.400000000000091</v>
      </c>
      <c r="U49">
        <f>'FY2017 Alpha RPDC '!R55</f>
        <v>3.2179720704310938E-2</v>
      </c>
    </row>
    <row r="50" spans="1:21" x14ac:dyDescent="0.5">
      <c r="A50">
        <f>'FY2017 Alpha RPDC '!A56</f>
        <v>49</v>
      </c>
      <c r="B50">
        <f>'FY2017 Alpha RPDC '!B56</f>
        <v>1071</v>
      </c>
      <c r="C50">
        <f>'FY2017 Alpha RPDC '!C56</f>
        <v>1071</v>
      </c>
      <c r="D50" t="str">
        <f>'FY2017 Alpha RPDC '!D56</f>
        <v>CENTERVILLE</v>
      </c>
      <c r="E50">
        <f>'FY2017 Alpha RPDC '!E56</f>
        <v>1362.8</v>
      </c>
      <c r="F50">
        <f>'FY2017 Alpha RPDC '!F56</f>
        <v>6505</v>
      </c>
      <c r="G50">
        <f>'FY2017 Alpha RPDC '!G56</f>
        <v>8865014</v>
      </c>
      <c r="H50">
        <f>'FY2017 Alpha RPDC '!H56</f>
        <v>25259</v>
      </c>
      <c r="I50">
        <f>'FY2017 Alpha RPDC '!I56</f>
        <v>8890273</v>
      </c>
      <c r="J50">
        <f>'FY2017 Alpha RPDC '!J56</f>
        <v>1335.2</v>
      </c>
      <c r="K50">
        <f>'FY2017 Alpha RPDC '!K56</f>
        <v>6650</v>
      </c>
      <c r="L50">
        <f>'FY2017 Alpha RPDC '!L56</f>
        <v>8879080</v>
      </c>
      <c r="M50" t="e">
        <f>'FY2017 Alpha RPDC '!#REF!</f>
        <v>#REF!</v>
      </c>
      <c r="N50" t="e">
        <f>'FY2017 Alpha RPDC '!#REF!</f>
        <v>#REF!</v>
      </c>
      <c r="O50" t="e">
        <f>'FY2017 Alpha RPDC '!#REF!</f>
        <v>#REF!</v>
      </c>
      <c r="P50">
        <f>'FY2017 Alpha RPDC '!M56</f>
        <v>74584.140000000596</v>
      </c>
      <c r="Q50">
        <f>'FY2017 Alpha RPDC '!N56</f>
        <v>8953664.1400000006</v>
      </c>
      <c r="R50">
        <f>'FY2017 Alpha RPDC '!O56</f>
        <v>63391.140000000596</v>
      </c>
      <c r="S50">
        <f>'FY2017 Alpha RPDC '!P56</f>
        <v>7.130392958686488E-3</v>
      </c>
      <c r="T50">
        <f>'FY2017 Alpha RPDC '!Q56</f>
        <v>-27.599999999999909</v>
      </c>
      <c r="U50">
        <f>'FY2017 Alpha RPDC '!R56</f>
        <v>-2.0252421485177509E-2</v>
      </c>
    </row>
    <row r="51" spans="1:21" x14ac:dyDescent="0.5">
      <c r="A51">
        <f>'FY2017 Alpha RPDC '!A57</f>
        <v>50</v>
      </c>
      <c r="B51">
        <f>'FY2017 Alpha RPDC '!B57</f>
        <v>1080</v>
      </c>
      <c r="C51">
        <f>'FY2017 Alpha RPDC '!C57</f>
        <v>1080</v>
      </c>
      <c r="D51" t="str">
        <f>'FY2017 Alpha RPDC '!D57</f>
        <v>CENTRAL</v>
      </c>
      <c r="E51">
        <f>'FY2017 Alpha RPDC '!E57</f>
        <v>450.1</v>
      </c>
      <c r="F51">
        <f>'FY2017 Alpha RPDC '!F57</f>
        <v>6446</v>
      </c>
      <c r="G51">
        <f>'FY2017 Alpha RPDC '!G57</f>
        <v>2901345</v>
      </c>
      <c r="H51">
        <f>'FY2017 Alpha RPDC '!H57</f>
        <v>101950</v>
      </c>
      <c r="I51">
        <f>'FY2017 Alpha RPDC '!I57</f>
        <v>3003295</v>
      </c>
      <c r="J51">
        <f>'FY2017 Alpha RPDC '!J57</f>
        <v>448.3</v>
      </c>
      <c r="K51">
        <f>'FY2017 Alpha RPDC '!K57</f>
        <v>6591</v>
      </c>
      <c r="L51">
        <f>'FY2017 Alpha RPDC '!L57</f>
        <v>2954745.3000000003</v>
      </c>
      <c r="M51" t="e">
        <f>'FY2017 Alpha RPDC '!#REF!</f>
        <v>#REF!</v>
      </c>
      <c r="N51" t="e">
        <f>'FY2017 Alpha RPDC '!#REF!</f>
        <v>#REF!</v>
      </c>
      <c r="O51" t="e">
        <f>'FY2017 Alpha RPDC '!#REF!</f>
        <v>#REF!</v>
      </c>
      <c r="P51">
        <f>'FY2017 Alpha RPDC '!M57</f>
        <v>0</v>
      </c>
      <c r="Q51">
        <f>'FY2017 Alpha RPDC '!N57</f>
        <v>2954745.3000000003</v>
      </c>
      <c r="R51">
        <f>'FY2017 Alpha RPDC '!O57</f>
        <v>-48549.699999999721</v>
      </c>
      <c r="S51">
        <f>'FY2017 Alpha RPDC '!P57</f>
        <v>-1.6165478249722295E-2</v>
      </c>
      <c r="T51">
        <f>'FY2017 Alpha RPDC '!Q57</f>
        <v>-1.8000000000000114</v>
      </c>
      <c r="U51">
        <f>'FY2017 Alpha RPDC '!R57</f>
        <v>-3.9991113085981146E-3</v>
      </c>
    </row>
    <row r="52" spans="1:21" x14ac:dyDescent="0.5">
      <c r="A52">
        <f>'FY2017 Alpha RPDC '!A58</f>
        <v>51</v>
      </c>
      <c r="B52">
        <f>'FY2017 Alpha RPDC '!B58</f>
        <v>1089</v>
      </c>
      <c r="C52">
        <f>'FY2017 Alpha RPDC '!C58</f>
        <v>1089</v>
      </c>
      <c r="D52" t="str">
        <f>'FY2017 Alpha RPDC '!D58</f>
        <v>CENTRAL CITY</v>
      </c>
      <c r="E52">
        <f>'FY2017 Alpha RPDC '!E58</f>
        <v>499.1</v>
      </c>
      <c r="F52">
        <f>'FY2017 Alpha RPDC '!F58</f>
        <v>6507</v>
      </c>
      <c r="G52">
        <f>'FY2017 Alpha RPDC '!G58</f>
        <v>3247644</v>
      </c>
      <c r="H52">
        <f>'FY2017 Alpha RPDC '!H58</f>
        <v>0</v>
      </c>
      <c r="I52">
        <f>'FY2017 Alpha RPDC '!I58</f>
        <v>3247644</v>
      </c>
      <c r="J52">
        <f>'FY2017 Alpha RPDC '!J58</f>
        <v>477.9</v>
      </c>
      <c r="K52">
        <f>'FY2017 Alpha RPDC '!K58</f>
        <v>6652</v>
      </c>
      <c r="L52">
        <f>'FY2017 Alpha RPDC '!L58</f>
        <v>3178990.8</v>
      </c>
      <c r="M52" t="e">
        <f>'FY2017 Alpha RPDC '!#REF!</f>
        <v>#REF!</v>
      </c>
      <c r="N52" t="e">
        <f>'FY2017 Alpha RPDC '!#REF!</f>
        <v>#REF!</v>
      </c>
      <c r="O52" t="e">
        <f>'FY2017 Alpha RPDC '!#REF!</f>
        <v>#REF!</v>
      </c>
      <c r="P52">
        <f>'FY2017 Alpha RPDC '!M58</f>
        <v>101129.64000000013</v>
      </c>
      <c r="Q52">
        <f>'FY2017 Alpha RPDC '!N58</f>
        <v>3280120.44</v>
      </c>
      <c r="R52">
        <f>'FY2017 Alpha RPDC '!O58</f>
        <v>32476.439999999944</v>
      </c>
      <c r="S52">
        <f>'FY2017 Alpha RPDC '!P58</f>
        <v>9.9999999999999829E-3</v>
      </c>
      <c r="T52">
        <f>'FY2017 Alpha RPDC '!Q58</f>
        <v>-21.200000000000045</v>
      </c>
      <c r="U52">
        <f>'FY2017 Alpha RPDC '!R58</f>
        <v>-4.2476457623722791E-2</v>
      </c>
    </row>
    <row r="53" spans="1:21" x14ac:dyDescent="0.5">
      <c r="A53">
        <f>'FY2017 Alpha RPDC '!A59</f>
        <v>52</v>
      </c>
      <c r="B53">
        <f>'FY2017 Alpha RPDC '!B59</f>
        <v>1082</v>
      </c>
      <c r="C53">
        <f>'FY2017 Alpha RPDC '!C59</f>
        <v>1082</v>
      </c>
      <c r="D53" t="str">
        <f>'FY2017 Alpha RPDC '!D59</f>
        <v>CENTRAL CLINTON</v>
      </c>
      <c r="E53">
        <f>'FY2017 Alpha RPDC '!E59</f>
        <v>1456.5</v>
      </c>
      <c r="F53">
        <f>'FY2017 Alpha RPDC '!F59</f>
        <v>6446</v>
      </c>
      <c r="G53">
        <f>'FY2017 Alpha RPDC '!G59</f>
        <v>9388599</v>
      </c>
      <c r="H53">
        <f>'FY2017 Alpha RPDC '!H59</f>
        <v>111867</v>
      </c>
      <c r="I53">
        <f>'FY2017 Alpha RPDC '!I59</f>
        <v>9500466</v>
      </c>
      <c r="J53">
        <f>'FY2017 Alpha RPDC '!J59</f>
        <v>1450.9</v>
      </c>
      <c r="K53">
        <f>'FY2017 Alpha RPDC '!K59</f>
        <v>6591</v>
      </c>
      <c r="L53">
        <f>'FY2017 Alpha RPDC '!L59</f>
        <v>9562881.9000000004</v>
      </c>
      <c r="M53" t="e">
        <f>'FY2017 Alpha RPDC '!#REF!</f>
        <v>#REF!</v>
      </c>
      <c r="N53" t="e">
        <f>'FY2017 Alpha RPDC '!#REF!</f>
        <v>#REF!</v>
      </c>
      <c r="O53" t="e">
        <f>'FY2017 Alpha RPDC '!#REF!</f>
        <v>#REF!</v>
      </c>
      <c r="P53">
        <f>'FY2017 Alpha RPDC '!M59</f>
        <v>0</v>
      </c>
      <c r="Q53">
        <f>'FY2017 Alpha RPDC '!N59</f>
        <v>9562881.9000000004</v>
      </c>
      <c r="R53">
        <f>'FY2017 Alpha RPDC '!O59</f>
        <v>62415.900000000373</v>
      </c>
      <c r="S53">
        <f>'FY2017 Alpha RPDC '!P59</f>
        <v>6.5697724722135076E-3</v>
      </c>
      <c r="T53">
        <f>'FY2017 Alpha RPDC '!Q59</f>
        <v>-5.5999999999999091</v>
      </c>
      <c r="U53">
        <f>'FY2017 Alpha RPDC '!R59</f>
        <v>-3.8448335049776237E-3</v>
      </c>
    </row>
    <row r="54" spans="1:21" x14ac:dyDescent="0.5">
      <c r="A54">
        <f>'FY2017 Alpha RPDC '!A60</f>
        <v>53</v>
      </c>
      <c r="B54">
        <f>'FY2017 Alpha RPDC '!B60</f>
        <v>1093</v>
      </c>
      <c r="C54">
        <f>'FY2017 Alpha RPDC '!C60</f>
        <v>1093</v>
      </c>
      <c r="D54" t="str">
        <f>'FY2017 Alpha RPDC '!D60</f>
        <v>CENTRAL DECATUR</v>
      </c>
      <c r="E54">
        <f>'FY2017 Alpha RPDC '!E60</f>
        <v>687.6</v>
      </c>
      <c r="F54">
        <f>'FY2017 Alpha RPDC '!F60</f>
        <v>6446</v>
      </c>
      <c r="G54">
        <f>'FY2017 Alpha RPDC '!G60</f>
        <v>4432270</v>
      </c>
      <c r="H54">
        <f>'FY2017 Alpha RPDC '!H60</f>
        <v>0</v>
      </c>
      <c r="I54">
        <f>'FY2017 Alpha RPDC '!I60</f>
        <v>4432270</v>
      </c>
      <c r="J54">
        <f>'FY2017 Alpha RPDC '!J60</f>
        <v>684</v>
      </c>
      <c r="K54">
        <f>'FY2017 Alpha RPDC '!K60</f>
        <v>6591</v>
      </c>
      <c r="L54">
        <f>'FY2017 Alpha RPDC '!L60</f>
        <v>4508244</v>
      </c>
      <c r="M54" t="e">
        <f>'FY2017 Alpha RPDC '!#REF!</f>
        <v>#REF!</v>
      </c>
      <c r="N54" t="e">
        <f>'FY2017 Alpha RPDC '!#REF!</f>
        <v>#REF!</v>
      </c>
      <c r="O54" t="e">
        <f>'FY2017 Alpha RPDC '!#REF!</f>
        <v>#REF!</v>
      </c>
      <c r="P54">
        <f>'FY2017 Alpha RPDC '!M60</f>
        <v>0</v>
      </c>
      <c r="Q54">
        <f>'FY2017 Alpha RPDC '!N60</f>
        <v>4508244</v>
      </c>
      <c r="R54">
        <f>'FY2017 Alpha RPDC '!O60</f>
        <v>75974</v>
      </c>
      <c r="S54">
        <f>'FY2017 Alpha RPDC '!P60</f>
        <v>1.7141103768497857E-2</v>
      </c>
      <c r="T54">
        <f>'FY2017 Alpha RPDC '!Q60</f>
        <v>-3.6000000000000227</v>
      </c>
      <c r="U54">
        <f>'FY2017 Alpha RPDC '!R60</f>
        <v>-5.235602094240871E-3</v>
      </c>
    </row>
    <row r="55" spans="1:21" x14ac:dyDescent="0.5">
      <c r="A55">
        <f>'FY2017 Alpha RPDC '!A61</f>
        <v>54</v>
      </c>
      <c r="B55">
        <f>'FY2017 Alpha RPDC '!B61</f>
        <v>1079</v>
      </c>
      <c r="C55">
        <f>'FY2017 Alpha RPDC '!C61</f>
        <v>1079</v>
      </c>
      <c r="D55" t="str">
        <f>'FY2017 Alpha RPDC '!D61</f>
        <v>CENTRAL LEE</v>
      </c>
      <c r="E55">
        <f>'FY2017 Alpha RPDC '!E61</f>
        <v>824</v>
      </c>
      <c r="F55">
        <f>'FY2017 Alpha RPDC '!F61</f>
        <v>6446</v>
      </c>
      <c r="G55">
        <f>'FY2017 Alpha RPDC '!G61</f>
        <v>5311504</v>
      </c>
      <c r="H55">
        <f>'FY2017 Alpha RPDC '!H61</f>
        <v>0</v>
      </c>
      <c r="I55">
        <f>'FY2017 Alpha RPDC '!I61</f>
        <v>5311504</v>
      </c>
      <c r="J55">
        <f>'FY2017 Alpha RPDC '!J61</f>
        <v>786.1</v>
      </c>
      <c r="K55">
        <f>'FY2017 Alpha RPDC '!K61</f>
        <v>6591</v>
      </c>
      <c r="L55">
        <f>'FY2017 Alpha RPDC '!L61</f>
        <v>5181185.1000000006</v>
      </c>
      <c r="M55" t="e">
        <f>'FY2017 Alpha RPDC '!#REF!</f>
        <v>#REF!</v>
      </c>
      <c r="N55" t="e">
        <f>'FY2017 Alpha RPDC '!#REF!</f>
        <v>#REF!</v>
      </c>
      <c r="O55" t="e">
        <f>'FY2017 Alpha RPDC '!#REF!</f>
        <v>#REF!</v>
      </c>
      <c r="P55">
        <f>'FY2017 Alpha RPDC '!M61</f>
        <v>183433.93999999948</v>
      </c>
      <c r="Q55">
        <f>'FY2017 Alpha RPDC '!N61</f>
        <v>5364619.04</v>
      </c>
      <c r="R55">
        <f>'FY2017 Alpha RPDC '!O61</f>
        <v>53115.040000000037</v>
      </c>
      <c r="S55">
        <f>'FY2017 Alpha RPDC '!P61</f>
        <v>1.0000000000000007E-2</v>
      </c>
      <c r="T55">
        <f>'FY2017 Alpha RPDC '!Q61</f>
        <v>-37.899999999999977</v>
      </c>
      <c r="U55">
        <f>'FY2017 Alpha RPDC '!R61</f>
        <v>-4.5995145631067935E-2</v>
      </c>
    </row>
    <row r="56" spans="1:21" x14ac:dyDescent="0.5">
      <c r="A56">
        <f>'FY2017 Alpha RPDC '!A62</f>
        <v>55</v>
      </c>
      <c r="B56">
        <f>'FY2017 Alpha RPDC '!B62</f>
        <v>1095</v>
      </c>
      <c r="C56">
        <f>'FY2017 Alpha RPDC '!C62</f>
        <v>1095</v>
      </c>
      <c r="D56" t="str">
        <f>'FY2017 Alpha RPDC '!D62</f>
        <v>CENTRAL LYON</v>
      </c>
      <c r="E56">
        <f>'FY2017 Alpha RPDC '!E62</f>
        <v>723.5</v>
      </c>
      <c r="F56">
        <f>'FY2017 Alpha RPDC '!F62</f>
        <v>6446</v>
      </c>
      <c r="G56">
        <f>'FY2017 Alpha RPDC '!G62</f>
        <v>4663681</v>
      </c>
      <c r="H56">
        <f>'FY2017 Alpha RPDC '!H62</f>
        <v>0</v>
      </c>
      <c r="I56">
        <f>'FY2017 Alpha RPDC '!I62</f>
        <v>4663681</v>
      </c>
      <c r="J56">
        <f>'FY2017 Alpha RPDC '!J62</f>
        <v>768</v>
      </c>
      <c r="K56">
        <f>'FY2017 Alpha RPDC '!K62</f>
        <v>6591</v>
      </c>
      <c r="L56">
        <f>'FY2017 Alpha RPDC '!L62</f>
        <v>5061888</v>
      </c>
      <c r="M56" t="e">
        <f>'FY2017 Alpha RPDC '!#REF!</f>
        <v>#REF!</v>
      </c>
      <c r="N56" t="e">
        <f>'FY2017 Alpha RPDC '!#REF!</f>
        <v>#REF!</v>
      </c>
      <c r="O56" t="e">
        <f>'FY2017 Alpha RPDC '!#REF!</f>
        <v>#REF!</v>
      </c>
      <c r="P56">
        <f>'FY2017 Alpha RPDC '!M62</f>
        <v>0</v>
      </c>
      <c r="Q56">
        <f>'FY2017 Alpha RPDC '!N62</f>
        <v>5061888</v>
      </c>
      <c r="R56">
        <f>'FY2017 Alpha RPDC '!O62</f>
        <v>398207</v>
      </c>
      <c r="S56">
        <f>'FY2017 Alpha RPDC '!P62</f>
        <v>8.538469933942737E-2</v>
      </c>
      <c r="T56">
        <f>'FY2017 Alpha RPDC '!Q62</f>
        <v>44.5</v>
      </c>
      <c r="U56">
        <f>'FY2017 Alpha RPDC '!R62</f>
        <v>6.1506565307532825E-2</v>
      </c>
    </row>
    <row r="57" spans="1:21" x14ac:dyDescent="0.5">
      <c r="A57">
        <f>'FY2017 Alpha RPDC '!A63</f>
        <v>56</v>
      </c>
      <c r="B57">
        <f>'FY2017 Alpha RPDC '!B63</f>
        <v>4772</v>
      </c>
      <c r="C57">
        <f>'FY2017 Alpha RPDC '!C63</f>
        <v>4772</v>
      </c>
      <c r="D57" t="str">
        <f>'FY2017 Alpha RPDC '!D63</f>
        <v>CENTRAL SPRINGS</v>
      </c>
      <c r="E57">
        <f>'FY2017 Alpha RPDC '!E63</f>
        <v>822</v>
      </c>
      <c r="F57">
        <f>'FY2017 Alpha RPDC '!F63</f>
        <v>6472</v>
      </c>
      <c r="G57">
        <f>'FY2017 Alpha RPDC '!G63</f>
        <v>5319984</v>
      </c>
      <c r="H57">
        <f>'FY2017 Alpha RPDC '!H63</f>
        <v>126230</v>
      </c>
      <c r="I57">
        <f>'FY2017 Alpha RPDC '!I63</f>
        <v>5446214</v>
      </c>
      <c r="J57">
        <f>'FY2017 Alpha RPDC '!J63</f>
        <v>811</v>
      </c>
      <c r="K57">
        <f>'FY2017 Alpha RPDC '!K63</f>
        <v>6617</v>
      </c>
      <c r="L57">
        <f>'FY2017 Alpha RPDC '!L63</f>
        <v>5366387</v>
      </c>
      <c r="M57" t="e">
        <f>'FY2017 Alpha RPDC '!#REF!</f>
        <v>#REF!</v>
      </c>
      <c r="N57" t="e">
        <f>'FY2017 Alpha RPDC '!#REF!</f>
        <v>#REF!</v>
      </c>
      <c r="O57" t="e">
        <f>'FY2017 Alpha RPDC '!#REF!</f>
        <v>#REF!</v>
      </c>
      <c r="P57">
        <f>'FY2017 Alpha RPDC '!M63</f>
        <v>6796.839999999851</v>
      </c>
      <c r="Q57">
        <f>'FY2017 Alpha RPDC '!N63</f>
        <v>5373183.8399999999</v>
      </c>
      <c r="R57">
        <f>'FY2017 Alpha RPDC '!O63</f>
        <v>-73030.160000000149</v>
      </c>
      <c r="S57">
        <f>'FY2017 Alpha RPDC '!P63</f>
        <v>-1.3409344546505178E-2</v>
      </c>
      <c r="T57">
        <f>'FY2017 Alpha RPDC '!Q63</f>
        <v>-11</v>
      </c>
      <c r="U57">
        <f>'FY2017 Alpha RPDC '!R63</f>
        <v>-1.3381995133819951E-2</v>
      </c>
    </row>
    <row r="58" spans="1:21" x14ac:dyDescent="0.5">
      <c r="A58">
        <f>'FY2017 Alpha RPDC '!A64</f>
        <v>57</v>
      </c>
      <c r="B58">
        <f>'FY2017 Alpha RPDC '!B64</f>
        <v>1107</v>
      </c>
      <c r="C58">
        <f>'FY2017 Alpha RPDC '!C64</f>
        <v>1107</v>
      </c>
      <c r="D58" t="str">
        <f>'FY2017 Alpha RPDC '!D64</f>
        <v>CHARITON</v>
      </c>
      <c r="E58">
        <f>'FY2017 Alpha RPDC '!E64</f>
        <v>1360.5</v>
      </c>
      <c r="F58">
        <f>'FY2017 Alpha RPDC '!F64</f>
        <v>6446</v>
      </c>
      <c r="G58">
        <f>'FY2017 Alpha RPDC '!G64</f>
        <v>8769783</v>
      </c>
      <c r="H58">
        <f>'FY2017 Alpha RPDC '!H64</f>
        <v>0</v>
      </c>
      <c r="I58">
        <f>'FY2017 Alpha RPDC '!I64</f>
        <v>8769783</v>
      </c>
      <c r="J58">
        <f>'FY2017 Alpha RPDC '!J64</f>
        <v>1298.8</v>
      </c>
      <c r="K58">
        <f>'FY2017 Alpha RPDC '!K64</f>
        <v>6591</v>
      </c>
      <c r="L58">
        <f>'FY2017 Alpha RPDC '!L64</f>
        <v>8560390.7999999989</v>
      </c>
      <c r="M58" t="e">
        <f>'FY2017 Alpha RPDC '!#REF!</f>
        <v>#REF!</v>
      </c>
      <c r="N58" t="e">
        <f>'FY2017 Alpha RPDC '!#REF!</f>
        <v>#REF!</v>
      </c>
      <c r="O58" t="e">
        <f>'FY2017 Alpha RPDC '!#REF!</f>
        <v>#REF!</v>
      </c>
      <c r="P58">
        <f>'FY2017 Alpha RPDC '!M64</f>
        <v>297090.03000000119</v>
      </c>
      <c r="Q58">
        <f>'FY2017 Alpha RPDC '!N64</f>
        <v>8857480.8300000001</v>
      </c>
      <c r="R58">
        <f>'FY2017 Alpha RPDC '!O64</f>
        <v>87697.830000000075</v>
      </c>
      <c r="S58">
        <f>'FY2017 Alpha RPDC '!P64</f>
        <v>1.0000000000000009E-2</v>
      </c>
      <c r="T58">
        <f>'FY2017 Alpha RPDC '!Q64</f>
        <v>-61.700000000000045</v>
      </c>
      <c r="U58">
        <f>'FY2017 Alpha RPDC '!R64</f>
        <v>-4.5350973906651999E-2</v>
      </c>
    </row>
    <row r="59" spans="1:21" x14ac:dyDescent="0.5">
      <c r="A59">
        <f>'FY2017 Alpha RPDC '!A65</f>
        <v>58</v>
      </c>
      <c r="B59">
        <f>'FY2017 Alpha RPDC '!B65</f>
        <v>1116</v>
      </c>
      <c r="C59">
        <f>'FY2017 Alpha RPDC '!C65</f>
        <v>1116</v>
      </c>
      <c r="D59" t="str">
        <f>'FY2017 Alpha RPDC '!D65</f>
        <v>CHARLES CITY</v>
      </c>
      <c r="E59">
        <f>'FY2017 Alpha RPDC '!E65</f>
        <v>1542.3</v>
      </c>
      <c r="F59">
        <f>'FY2017 Alpha RPDC '!F65</f>
        <v>6506</v>
      </c>
      <c r="G59">
        <f>'FY2017 Alpha RPDC '!G65</f>
        <v>10034204</v>
      </c>
      <c r="H59">
        <f>'FY2017 Alpha RPDC '!H65</f>
        <v>280766</v>
      </c>
      <c r="I59">
        <f>'FY2017 Alpha RPDC '!I65</f>
        <v>10314970</v>
      </c>
      <c r="J59">
        <f>'FY2017 Alpha RPDC '!J65</f>
        <v>1531.4</v>
      </c>
      <c r="K59">
        <f>'FY2017 Alpha RPDC '!K65</f>
        <v>6651</v>
      </c>
      <c r="L59">
        <f>'FY2017 Alpha RPDC '!L65</f>
        <v>10185341.4</v>
      </c>
      <c r="M59" t="e">
        <f>'FY2017 Alpha RPDC '!#REF!</f>
        <v>#REF!</v>
      </c>
      <c r="N59" t="e">
        <f>'FY2017 Alpha RPDC '!#REF!</f>
        <v>#REF!</v>
      </c>
      <c r="O59" t="e">
        <f>'FY2017 Alpha RPDC '!#REF!</f>
        <v>#REF!</v>
      </c>
      <c r="P59">
        <f>'FY2017 Alpha RPDC '!M65</f>
        <v>0</v>
      </c>
      <c r="Q59">
        <f>'FY2017 Alpha RPDC '!N65</f>
        <v>10185341.4</v>
      </c>
      <c r="R59">
        <f>'FY2017 Alpha RPDC '!O65</f>
        <v>-129628.59999999963</v>
      </c>
      <c r="S59">
        <f>'FY2017 Alpha RPDC '!P65</f>
        <v>-1.2567036065058806E-2</v>
      </c>
      <c r="T59">
        <f>'FY2017 Alpha RPDC '!Q65</f>
        <v>-10.899999999999864</v>
      </c>
      <c r="U59">
        <f>'FY2017 Alpha RPDC '!R65</f>
        <v>-7.0673669195356701E-3</v>
      </c>
    </row>
    <row r="60" spans="1:21" x14ac:dyDescent="0.5">
      <c r="A60">
        <f>'FY2017 Alpha RPDC '!A66</f>
        <v>59</v>
      </c>
      <c r="B60">
        <f>'FY2017 Alpha RPDC '!B66</f>
        <v>1134</v>
      </c>
      <c r="C60">
        <f>'FY2017 Alpha RPDC '!C66</f>
        <v>1134</v>
      </c>
      <c r="D60" t="str">
        <f>'FY2017 Alpha RPDC '!D66</f>
        <v>CHARTER OAK-UTE</v>
      </c>
      <c r="E60">
        <f>'FY2017 Alpha RPDC '!E66</f>
        <v>289.10000000000002</v>
      </c>
      <c r="F60">
        <f>'FY2017 Alpha RPDC '!F66</f>
        <v>6463</v>
      </c>
      <c r="G60">
        <f>'FY2017 Alpha RPDC '!G66</f>
        <v>1868453</v>
      </c>
      <c r="H60">
        <f>'FY2017 Alpha RPDC '!H66</f>
        <v>24336</v>
      </c>
      <c r="I60">
        <f>'FY2017 Alpha RPDC '!I66</f>
        <v>1892789</v>
      </c>
      <c r="J60">
        <f>'FY2017 Alpha RPDC '!J66</f>
        <v>274.3</v>
      </c>
      <c r="K60">
        <f>'FY2017 Alpha RPDC '!K66</f>
        <v>6608</v>
      </c>
      <c r="L60">
        <f>'FY2017 Alpha RPDC '!L66</f>
        <v>1812574.4000000001</v>
      </c>
      <c r="M60" t="e">
        <f>'FY2017 Alpha RPDC '!#REF!</f>
        <v>#REF!</v>
      </c>
      <c r="N60" t="e">
        <f>'FY2017 Alpha RPDC '!#REF!</f>
        <v>#REF!</v>
      </c>
      <c r="O60" t="e">
        <f>'FY2017 Alpha RPDC '!#REF!</f>
        <v>#REF!</v>
      </c>
      <c r="P60">
        <f>'FY2017 Alpha RPDC '!M66</f>
        <v>74563.129999999888</v>
      </c>
      <c r="Q60">
        <f>'FY2017 Alpha RPDC '!N66</f>
        <v>1887137.53</v>
      </c>
      <c r="R60">
        <f>'FY2017 Alpha RPDC '!O66</f>
        <v>-5651.4699999999721</v>
      </c>
      <c r="S60">
        <f>'FY2017 Alpha RPDC '!P66</f>
        <v>-2.9857897525820214E-3</v>
      </c>
      <c r="T60">
        <f>'FY2017 Alpha RPDC '!Q66</f>
        <v>-14.800000000000011</v>
      </c>
      <c r="U60">
        <f>'FY2017 Alpha RPDC '!R66</f>
        <v>-5.1193358699412002E-2</v>
      </c>
    </row>
    <row r="61" spans="1:21" x14ac:dyDescent="0.5">
      <c r="A61">
        <f>'FY2017 Alpha RPDC '!A67</f>
        <v>60</v>
      </c>
      <c r="B61">
        <f>'FY2017 Alpha RPDC '!B67</f>
        <v>1152</v>
      </c>
      <c r="C61">
        <f>'FY2017 Alpha RPDC '!C67</f>
        <v>1152</v>
      </c>
      <c r="D61" t="str">
        <f>'FY2017 Alpha RPDC '!D67</f>
        <v>CHEROKEE</v>
      </c>
      <c r="E61">
        <f>'FY2017 Alpha RPDC '!E67</f>
        <v>956.2</v>
      </c>
      <c r="F61">
        <f>'FY2017 Alpha RPDC '!F67</f>
        <v>6497</v>
      </c>
      <c r="G61">
        <f>'FY2017 Alpha RPDC '!G67</f>
        <v>6212431</v>
      </c>
      <c r="H61">
        <f>'FY2017 Alpha RPDC '!H67</f>
        <v>107358</v>
      </c>
      <c r="I61">
        <f>'FY2017 Alpha RPDC '!I67</f>
        <v>6319789</v>
      </c>
      <c r="J61">
        <f>'FY2017 Alpha RPDC '!J67</f>
        <v>941.6</v>
      </c>
      <c r="K61">
        <f>'FY2017 Alpha RPDC '!K67</f>
        <v>6642</v>
      </c>
      <c r="L61">
        <f>'FY2017 Alpha RPDC '!L67</f>
        <v>6254107.2000000002</v>
      </c>
      <c r="M61" t="e">
        <f>'FY2017 Alpha RPDC '!#REF!</f>
        <v>#REF!</v>
      </c>
      <c r="N61" t="e">
        <f>'FY2017 Alpha RPDC '!#REF!</f>
        <v>#REF!</v>
      </c>
      <c r="O61" t="e">
        <f>'FY2017 Alpha RPDC '!#REF!</f>
        <v>#REF!</v>
      </c>
      <c r="P61">
        <f>'FY2017 Alpha RPDC '!M67</f>
        <v>20448.109999999404</v>
      </c>
      <c r="Q61">
        <f>'FY2017 Alpha RPDC '!N67</f>
        <v>6274555.3099999996</v>
      </c>
      <c r="R61">
        <f>'FY2017 Alpha RPDC '!O67</f>
        <v>-45233.69000000041</v>
      </c>
      <c r="S61">
        <f>'FY2017 Alpha RPDC '!P67</f>
        <v>-7.1574683901630912E-3</v>
      </c>
      <c r="T61">
        <f>'FY2017 Alpha RPDC '!Q67</f>
        <v>-14.600000000000023</v>
      </c>
      <c r="U61">
        <f>'FY2017 Alpha RPDC '!R67</f>
        <v>-1.5268772223384252E-2</v>
      </c>
    </row>
    <row r="62" spans="1:21" x14ac:dyDescent="0.5">
      <c r="A62">
        <f>'FY2017 Alpha RPDC '!A68</f>
        <v>61</v>
      </c>
      <c r="B62">
        <f>'FY2017 Alpha RPDC '!B68</f>
        <v>1197</v>
      </c>
      <c r="C62">
        <f>'FY2017 Alpha RPDC '!C68</f>
        <v>1197</v>
      </c>
      <c r="D62" t="str">
        <f>'FY2017 Alpha RPDC '!D68</f>
        <v>CLARINDA</v>
      </c>
      <c r="E62">
        <f>'FY2017 Alpha RPDC '!E68</f>
        <v>927.8</v>
      </c>
      <c r="F62">
        <f>'FY2017 Alpha RPDC '!F68</f>
        <v>6446</v>
      </c>
      <c r="G62">
        <f>'FY2017 Alpha RPDC '!G68</f>
        <v>5980599</v>
      </c>
      <c r="H62">
        <f>'FY2017 Alpha RPDC '!H68</f>
        <v>54923</v>
      </c>
      <c r="I62">
        <f>'FY2017 Alpha RPDC '!I68</f>
        <v>6035522</v>
      </c>
      <c r="J62">
        <f>'FY2017 Alpha RPDC '!J68</f>
        <v>983.1</v>
      </c>
      <c r="K62">
        <f>'FY2017 Alpha RPDC '!K68</f>
        <v>6591</v>
      </c>
      <c r="L62">
        <f>'FY2017 Alpha RPDC '!L68</f>
        <v>6479612.1000000006</v>
      </c>
      <c r="M62" t="e">
        <f>'FY2017 Alpha RPDC '!#REF!</f>
        <v>#REF!</v>
      </c>
      <c r="N62" t="e">
        <f>'FY2017 Alpha RPDC '!#REF!</f>
        <v>#REF!</v>
      </c>
      <c r="O62" t="e">
        <f>'FY2017 Alpha RPDC '!#REF!</f>
        <v>#REF!</v>
      </c>
      <c r="P62">
        <f>'FY2017 Alpha RPDC '!M68</f>
        <v>0</v>
      </c>
      <c r="Q62">
        <f>'FY2017 Alpha RPDC '!N68</f>
        <v>6479612.1000000006</v>
      </c>
      <c r="R62">
        <f>'FY2017 Alpha RPDC '!O68</f>
        <v>444090.10000000056</v>
      </c>
      <c r="S62">
        <f>'FY2017 Alpha RPDC '!P68</f>
        <v>7.3579402079886475E-2</v>
      </c>
      <c r="T62">
        <f>'FY2017 Alpha RPDC '!Q68</f>
        <v>55.300000000000068</v>
      </c>
      <c r="U62">
        <f>'FY2017 Alpha RPDC '!R68</f>
        <v>5.9603362793705615E-2</v>
      </c>
    </row>
    <row r="63" spans="1:21" x14ac:dyDescent="0.5">
      <c r="A63">
        <f>'FY2017 Alpha RPDC '!A69</f>
        <v>62</v>
      </c>
      <c r="B63">
        <f>'FY2017 Alpha RPDC '!B69</f>
        <v>1206</v>
      </c>
      <c r="C63">
        <f>'FY2017 Alpha RPDC '!C69</f>
        <v>1206</v>
      </c>
      <c r="D63" t="str">
        <f>'FY2017 Alpha RPDC '!D69</f>
        <v>CLARION-GOLDFIELD-DOWS</v>
      </c>
      <c r="E63">
        <f>'FY2017 Alpha RPDC '!E69</f>
        <v>953.7</v>
      </c>
      <c r="F63">
        <f>'FY2017 Alpha RPDC '!F69</f>
        <v>6481</v>
      </c>
      <c r="G63">
        <f>'FY2017 Alpha RPDC '!G69</f>
        <v>6180930</v>
      </c>
      <c r="H63">
        <f>'FY2017 Alpha RPDC '!H69</f>
        <v>0</v>
      </c>
      <c r="I63">
        <f>'FY2017 Alpha RPDC '!I69</f>
        <v>6180930</v>
      </c>
      <c r="J63">
        <f>'FY2017 Alpha RPDC '!J69</f>
        <v>951.1</v>
      </c>
      <c r="K63">
        <f>'FY2017 Alpha RPDC '!K69</f>
        <v>6626</v>
      </c>
      <c r="L63">
        <f>'FY2017 Alpha RPDC '!L69</f>
        <v>6301988.6000000006</v>
      </c>
      <c r="M63" t="e">
        <f>'FY2017 Alpha RPDC '!#REF!</f>
        <v>#REF!</v>
      </c>
      <c r="N63" t="e">
        <f>'FY2017 Alpha RPDC '!#REF!</f>
        <v>#REF!</v>
      </c>
      <c r="O63" t="e">
        <f>'FY2017 Alpha RPDC '!#REF!</f>
        <v>#REF!</v>
      </c>
      <c r="P63">
        <f>'FY2017 Alpha RPDC '!M69</f>
        <v>0</v>
      </c>
      <c r="Q63">
        <f>'FY2017 Alpha RPDC '!N69</f>
        <v>6301988.6000000006</v>
      </c>
      <c r="R63">
        <f>'FY2017 Alpha RPDC '!O69</f>
        <v>121058.60000000056</v>
      </c>
      <c r="S63">
        <f>'FY2017 Alpha RPDC '!P69</f>
        <v>1.95858228454295E-2</v>
      </c>
      <c r="T63">
        <f>'FY2017 Alpha RPDC '!Q69</f>
        <v>-2.6000000000000227</v>
      </c>
      <c r="U63">
        <f>'FY2017 Alpha RPDC '!R69</f>
        <v>-2.7262241795114003E-3</v>
      </c>
    </row>
    <row r="64" spans="1:21" x14ac:dyDescent="0.5">
      <c r="A64">
        <f>'FY2017 Alpha RPDC '!A70</f>
        <v>63</v>
      </c>
      <c r="B64">
        <f>'FY2017 Alpha RPDC '!B70</f>
        <v>1211</v>
      </c>
      <c r="C64">
        <f>'FY2017 Alpha RPDC '!C70</f>
        <v>1211</v>
      </c>
      <c r="D64" t="str">
        <f>'FY2017 Alpha RPDC '!D70</f>
        <v>CLARKE</v>
      </c>
      <c r="E64">
        <f>'FY2017 Alpha RPDC '!E70</f>
        <v>1423.3</v>
      </c>
      <c r="F64">
        <f>'FY2017 Alpha RPDC '!F70</f>
        <v>6446</v>
      </c>
      <c r="G64">
        <f>'FY2017 Alpha RPDC '!G70</f>
        <v>9174592</v>
      </c>
      <c r="H64">
        <f>'FY2017 Alpha RPDC '!H70</f>
        <v>136199</v>
      </c>
      <c r="I64">
        <f>'FY2017 Alpha RPDC '!I70</f>
        <v>9310791</v>
      </c>
      <c r="J64">
        <f>'FY2017 Alpha RPDC '!J70</f>
        <v>1436.4</v>
      </c>
      <c r="K64">
        <f>'FY2017 Alpha RPDC '!K70</f>
        <v>6591</v>
      </c>
      <c r="L64">
        <f>'FY2017 Alpha RPDC '!L70</f>
        <v>9467312.4000000004</v>
      </c>
      <c r="M64" t="e">
        <f>'FY2017 Alpha RPDC '!#REF!</f>
        <v>#REF!</v>
      </c>
      <c r="N64" t="e">
        <f>'FY2017 Alpha RPDC '!#REF!</f>
        <v>#REF!</v>
      </c>
      <c r="O64" t="e">
        <f>'FY2017 Alpha RPDC '!#REF!</f>
        <v>#REF!</v>
      </c>
      <c r="P64">
        <f>'FY2017 Alpha RPDC '!M70</f>
        <v>0</v>
      </c>
      <c r="Q64">
        <f>'FY2017 Alpha RPDC '!N70</f>
        <v>9467312.4000000004</v>
      </c>
      <c r="R64">
        <f>'FY2017 Alpha RPDC '!O70</f>
        <v>156521.40000000037</v>
      </c>
      <c r="S64">
        <f>'FY2017 Alpha RPDC '!P70</f>
        <v>1.6810752169176643E-2</v>
      </c>
      <c r="T64">
        <f>'FY2017 Alpha RPDC '!Q70</f>
        <v>13.100000000000136</v>
      </c>
      <c r="U64">
        <f>'FY2017 Alpha RPDC '!R70</f>
        <v>9.2039626220755538E-3</v>
      </c>
    </row>
    <row r="65" spans="1:21" x14ac:dyDescent="0.5">
      <c r="A65">
        <f>'FY2017 Alpha RPDC '!A71</f>
        <v>64</v>
      </c>
      <c r="B65">
        <f>'FY2017 Alpha RPDC '!B71</f>
        <v>1215</v>
      </c>
      <c r="C65">
        <f>'FY2017 Alpha RPDC '!C71</f>
        <v>1215</v>
      </c>
      <c r="D65" t="str">
        <f>'FY2017 Alpha RPDC '!D71</f>
        <v>CLARKSVILLE</v>
      </c>
      <c r="E65">
        <f>'FY2017 Alpha RPDC '!E71</f>
        <v>343</v>
      </c>
      <c r="F65">
        <f>'FY2017 Alpha RPDC '!F71</f>
        <v>6446</v>
      </c>
      <c r="G65">
        <f>'FY2017 Alpha RPDC '!G71</f>
        <v>2210978</v>
      </c>
      <c r="H65">
        <f>'FY2017 Alpha RPDC '!H71</f>
        <v>0</v>
      </c>
      <c r="I65">
        <f>'FY2017 Alpha RPDC '!I71</f>
        <v>2210978</v>
      </c>
      <c r="J65">
        <f>'FY2017 Alpha RPDC '!J71</f>
        <v>342</v>
      </c>
      <c r="K65">
        <f>'FY2017 Alpha RPDC '!K71</f>
        <v>6591</v>
      </c>
      <c r="L65">
        <f>'FY2017 Alpha RPDC '!L71</f>
        <v>2254122</v>
      </c>
      <c r="M65" t="e">
        <f>'FY2017 Alpha RPDC '!#REF!</f>
        <v>#REF!</v>
      </c>
      <c r="N65" t="e">
        <f>'FY2017 Alpha RPDC '!#REF!</f>
        <v>#REF!</v>
      </c>
      <c r="O65" t="e">
        <f>'FY2017 Alpha RPDC '!#REF!</f>
        <v>#REF!</v>
      </c>
      <c r="P65">
        <f>'FY2017 Alpha RPDC '!M71</f>
        <v>0</v>
      </c>
      <c r="Q65">
        <f>'FY2017 Alpha RPDC '!N71</f>
        <v>2254122</v>
      </c>
      <c r="R65">
        <f>'FY2017 Alpha RPDC '!O71</f>
        <v>43144</v>
      </c>
      <c r="S65">
        <f>'FY2017 Alpha RPDC '!P71</f>
        <v>1.9513536543556743E-2</v>
      </c>
      <c r="T65">
        <f>'FY2017 Alpha RPDC '!Q71</f>
        <v>-1</v>
      </c>
      <c r="U65">
        <f>'FY2017 Alpha RPDC '!R71</f>
        <v>-2.9154518950437317E-3</v>
      </c>
    </row>
    <row r="66" spans="1:21" x14ac:dyDescent="0.5">
      <c r="A66">
        <f>'FY2017 Alpha RPDC '!A72</f>
        <v>65</v>
      </c>
      <c r="B66">
        <f>'FY2017 Alpha RPDC '!B72</f>
        <v>1218</v>
      </c>
      <c r="C66">
        <f>'FY2017 Alpha RPDC '!C72</f>
        <v>1218</v>
      </c>
      <c r="D66" t="str">
        <f>'FY2017 Alpha RPDC '!D72</f>
        <v>CLAY CENTRAL-EVERLY</v>
      </c>
      <c r="E66">
        <f>'FY2017 Alpha RPDC '!E72</f>
        <v>380</v>
      </c>
      <c r="F66">
        <f>'FY2017 Alpha RPDC '!F72</f>
        <v>6574</v>
      </c>
      <c r="G66">
        <f>'FY2017 Alpha RPDC '!G72</f>
        <v>2498120</v>
      </c>
      <c r="H66">
        <f>'FY2017 Alpha RPDC '!H72</f>
        <v>0</v>
      </c>
      <c r="I66">
        <f>'FY2017 Alpha RPDC '!I72</f>
        <v>2498120</v>
      </c>
      <c r="J66">
        <f>'FY2017 Alpha RPDC '!J72</f>
        <v>365</v>
      </c>
      <c r="K66">
        <f>'FY2017 Alpha RPDC '!K72</f>
        <v>6719</v>
      </c>
      <c r="L66">
        <f>'FY2017 Alpha RPDC '!L72</f>
        <v>2452435</v>
      </c>
      <c r="M66" t="e">
        <f>'FY2017 Alpha RPDC '!#REF!</f>
        <v>#REF!</v>
      </c>
      <c r="N66" t="e">
        <f>'FY2017 Alpha RPDC '!#REF!</f>
        <v>#REF!</v>
      </c>
      <c r="O66" t="e">
        <f>'FY2017 Alpha RPDC '!#REF!</f>
        <v>#REF!</v>
      </c>
      <c r="P66">
        <f>'FY2017 Alpha RPDC '!M72</f>
        <v>70666.200000000186</v>
      </c>
      <c r="Q66">
        <f>'FY2017 Alpha RPDC '!N72</f>
        <v>2523101.2000000002</v>
      </c>
      <c r="R66">
        <f>'FY2017 Alpha RPDC '!O72</f>
        <v>24981.200000000186</v>
      </c>
      <c r="S66">
        <f>'FY2017 Alpha RPDC '!P72</f>
        <v>1.0000000000000075E-2</v>
      </c>
      <c r="T66">
        <f>'FY2017 Alpha RPDC '!Q72</f>
        <v>-15</v>
      </c>
      <c r="U66">
        <f>'FY2017 Alpha RPDC '!R72</f>
        <v>-3.9473684210526314E-2</v>
      </c>
    </row>
    <row r="67" spans="1:21" x14ac:dyDescent="0.5">
      <c r="A67">
        <f>'FY2017 Alpha RPDC '!A73</f>
        <v>66</v>
      </c>
      <c r="B67">
        <f>'FY2017 Alpha RPDC '!B73</f>
        <v>2763</v>
      </c>
      <c r="C67">
        <f>'FY2017 Alpha RPDC '!C73</f>
        <v>2763</v>
      </c>
      <c r="D67" t="str">
        <f>'FY2017 Alpha RPDC '!D73</f>
        <v>CLAYTON RIDGE</v>
      </c>
      <c r="E67">
        <f>'FY2017 Alpha RPDC '!E73</f>
        <v>598.70000000000005</v>
      </c>
      <c r="F67">
        <f>'FY2017 Alpha RPDC '!F73</f>
        <v>6538</v>
      </c>
      <c r="G67">
        <f>'FY2017 Alpha RPDC '!G73</f>
        <v>3914301</v>
      </c>
      <c r="H67">
        <f>'FY2017 Alpha RPDC '!H73</f>
        <v>136874</v>
      </c>
      <c r="I67">
        <f>'FY2017 Alpha RPDC '!I73</f>
        <v>4051175</v>
      </c>
      <c r="J67">
        <f>'FY2017 Alpha RPDC '!J73</f>
        <v>587.5</v>
      </c>
      <c r="K67">
        <f>'FY2017 Alpha RPDC '!K73</f>
        <v>6683</v>
      </c>
      <c r="L67">
        <f>'FY2017 Alpha RPDC '!L73</f>
        <v>3926262.5</v>
      </c>
      <c r="M67" t="e">
        <f>'FY2017 Alpha RPDC '!#REF!</f>
        <v>#REF!</v>
      </c>
      <c r="N67" t="e">
        <f>'FY2017 Alpha RPDC '!#REF!</f>
        <v>#REF!</v>
      </c>
      <c r="O67" t="e">
        <f>'FY2017 Alpha RPDC '!#REF!</f>
        <v>#REF!</v>
      </c>
      <c r="P67">
        <f>'FY2017 Alpha RPDC '!M73</f>
        <v>27181.510000000242</v>
      </c>
      <c r="Q67">
        <f>'FY2017 Alpha RPDC '!N73</f>
        <v>3953444.0100000002</v>
      </c>
      <c r="R67">
        <f>'FY2017 Alpha RPDC '!O73</f>
        <v>-97730.989999999758</v>
      </c>
      <c r="S67">
        <f>'FY2017 Alpha RPDC '!P73</f>
        <v>-2.4124109671885257E-2</v>
      </c>
      <c r="T67">
        <f>'FY2017 Alpha RPDC '!Q73</f>
        <v>-11.200000000000045</v>
      </c>
      <c r="U67">
        <f>'FY2017 Alpha RPDC '!R73</f>
        <v>-1.8707198931017278E-2</v>
      </c>
    </row>
    <row r="68" spans="1:21" x14ac:dyDescent="0.5">
      <c r="A68">
        <f>'FY2017 Alpha RPDC '!A74</f>
        <v>67</v>
      </c>
      <c r="B68">
        <f>'FY2017 Alpha RPDC '!B74</f>
        <v>1221</v>
      </c>
      <c r="C68">
        <f>'FY2017 Alpha RPDC '!C74</f>
        <v>1221</v>
      </c>
      <c r="D68" t="str">
        <f>'FY2017 Alpha RPDC '!D74</f>
        <v>CLEAR CREEK-AMANA</v>
      </c>
      <c r="E68">
        <f>'FY2017 Alpha RPDC '!E74</f>
        <v>1839.6</v>
      </c>
      <c r="F68">
        <f>'FY2017 Alpha RPDC '!F74</f>
        <v>6482</v>
      </c>
      <c r="G68">
        <f>'FY2017 Alpha RPDC '!G74</f>
        <v>11924287</v>
      </c>
      <c r="H68">
        <f>'FY2017 Alpha RPDC '!H74</f>
        <v>0</v>
      </c>
      <c r="I68">
        <f>'FY2017 Alpha RPDC '!I74</f>
        <v>11924287</v>
      </c>
      <c r="J68">
        <f>'FY2017 Alpha RPDC '!J74</f>
        <v>1895.1</v>
      </c>
      <c r="K68">
        <f>'FY2017 Alpha RPDC '!K74</f>
        <v>6627</v>
      </c>
      <c r="L68">
        <f>'FY2017 Alpha RPDC '!L74</f>
        <v>12558827.699999999</v>
      </c>
      <c r="M68" t="e">
        <f>'FY2017 Alpha RPDC '!#REF!</f>
        <v>#REF!</v>
      </c>
      <c r="N68" t="e">
        <f>'FY2017 Alpha RPDC '!#REF!</f>
        <v>#REF!</v>
      </c>
      <c r="O68" t="e">
        <f>'FY2017 Alpha RPDC '!#REF!</f>
        <v>#REF!</v>
      </c>
      <c r="P68">
        <f>'FY2017 Alpha RPDC '!M74</f>
        <v>0</v>
      </c>
      <c r="Q68">
        <f>'FY2017 Alpha RPDC '!N74</f>
        <v>12558827.699999999</v>
      </c>
      <c r="R68">
        <f>'FY2017 Alpha RPDC '!O74</f>
        <v>634540.69999999925</v>
      </c>
      <c r="S68">
        <f>'FY2017 Alpha RPDC '!P74</f>
        <v>5.3214141860221852E-2</v>
      </c>
      <c r="T68">
        <f>'FY2017 Alpha RPDC '!Q74</f>
        <v>55.5</v>
      </c>
      <c r="U68">
        <f>'FY2017 Alpha RPDC '!R74</f>
        <v>3.0169602087410308E-2</v>
      </c>
    </row>
    <row r="69" spans="1:21" x14ac:dyDescent="0.5">
      <c r="A69">
        <f>'FY2017 Alpha RPDC '!A75</f>
        <v>68</v>
      </c>
      <c r="B69">
        <f>'FY2017 Alpha RPDC '!B75</f>
        <v>1233</v>
      </c>
      <c r="C69">
        <f>'FY2017 Alpha RPDC '!C75</f>
        <v>1233</v>
      </c>
      <c r="D69" t="str">
        <f>'FY2017 Alpha RPDC '!D75</f>
        <v>CLEAR LAKE</v>
      </c>
      <c r="E69">
        <f>'FY2017 Alpha RPDC '!E75</f>
        <v>1209.5</v>
      </c>
      <c r="F69">
        <f>'FY2017 Alpha RPDC '!F75</f>
        <v>6446</v>
      </c>
      <c r="G69">
        <f>'FY2017 Alpha RPDC '!G75</f>
        <v>7796437</v>
      </c>
      <c r="H69">
        <f>'FY2017 Alpha RPDC '!H75</f>
        <v>155123</v>
      </c>
      <c r="I69">
        <f>'FY2017 Alpha RPDC '!I75</f>
        <v>7951560</v>
      </c>
      <c r="J69">
        <f>'FY2017 Alpha RPDC '!J75</f>
        <v>1222.2</v>
      </c>
      <c r="K69">
        <f>'FY2017 Alpha RPDC '!K75</f>
        <v>6591</v>
      </c>
      <c r="L69">
        <f>'FY2017 Alpha RPDC '!L75</f>
        <v>8055520.2000000002</v>
      </c>
      <c r="M69" t="e">
        <f>'FY2017 Alpha RPDC '!#REF!</f>
        <v>#REF!</v>
      </c>
      <c r="N69" t="e">
        <f>'FY2017 Alpha RPDC '!#REF!</f>
        <v>#REF!</v>
      </c>
      <c r="O69" t="e">
        <f>'FY2017 Alpha RPDC '!#REF!</f>
        <v>#REF!</v>
      </c>
      <c r="P69">
        <f>'FY2017 Alpha RPDC '!M75</f>
        <v>0</v>
      </c>
      <c r="Q69">
        <f>'FY2017 Alpha RPDC '!N75</f>
        <v>8055520.2000000002</v>
      </c>
      <c r="R69">
        <f>'FY2017 Alpha RPDC '!O75</f>
        <v>103960.20000000019</v>
      </c>
      <c r="S69">
        <f>'FY2017 Alpha RPDC '!P75</f>
        <v>1.3074189215701094E-2</v>
      </c>
      <c r="T69">
        <f>'FY2017 Alpha RPDC '!Q75</f>
        <v>12.700000000000045</v>
      </c>
      <c r="U69">
        <f>'FY2017 Alpha RPDC '!R75</f>
        <v>1.0500206696982262E-2</v>
      </c>
    </row>
    <row r="70" spans="1:21" x14ac:dyDescent="0.5">
      <c r="A70">
        <f>'FY2017 Alpha RPDC '!A76</f>
        <v>69</v>
      </c>
      <c r="B70">
        <f>'FY2017 Alpha RPDC '!B76</f>
        <v>1278</v>
      </c>
      <c r="C70">
        <f>'FY2017 Alpha RPDC '!C76</f>
        <v>1278</v>
      </c>
      <c r="D70" t="str">
        <f>'FY2017 Alpha RPDC '!D76</f>
        <v>CLINTON</v>
      </c>
      <c r="E70">
        <f>'FY2017 Alpha RPDC '!E76</f>
        <v>3833.6</v>
      </c>
      <c r="F70">
        <f>'FY2017 Alpha RPDC '!F76</f>
        <v>6492</v>
      </c>
      <c r="G70">
        <f>'FY2017 Alpha RPDC '!G76</f>
        <v>24887731</v>
      </c>
      <c r="H70">
        <f>'FY2017 Alpha RPDC '!H76</f>
        <v>106854</v>
      </c>
      <c r="I70">
        <f>'FY2017 Alpha RPDC '!I76</f>
        <v>24994585</v>
      </c>
      <c r="J70">
        <f>'FY2017 Alpha RPDC '!J76</f>
        <v>3846.4</v>
      </c>
      <c r="K70">
        <f>'FY2017 Alpha RPDC '!K76</f>
        <v>6637</v>
      </c>
      <c r="L70">
        <f>'FY2017 Alpha RPDC '!L76</f>
        <v>25528556.800000001</v>
      </c>
      <c r="M70" t="e">
        <f>'FY2017 Alpha RPDC '!#REF!</f>
        <v>#REF!</v>
      </c>
      <c r="N70" t="e">
        <f>'FY2017 Alpha RPDC '!#REF!</f>
        <v>#REF!</v>
      </c>
      <c r="O70" t="e">
        <f>'FY2017 Alpha RPDC '!#REF!</f>
        <v>#REF!</v>
      </c>
      <c r="P70">
        <f>'FY2017 Alpha RPDC '!M76</f>
        <v>0</v>
      </c>
      <c r="Q70">
        <f>'FY2017 Alpha RPDC '!N76</f>
        <v>25528556.800000001</v>
      </c>
      <c r="R70">
        <f>'FY2017 Alpha RPDC '!O76</f>
        <v>533971.80000000075</v>
      </c>
      <c r="S70">
        <f>'FY2017 Alpha RPDC '!P76</f>
        <v>2.1363499333955763E-2</v>
      </c>
      <c r="T70">
        <f>'FY2017 Alpha RPDC '!Q76</f>
        <v>12.800000000000182</v>
      </c>
      <c r="U70">
        <f>'FY2017 Alpha RPDC '!R76</f>
        <v>3.3388981636060574E-3</v>
      </c>
    </row>
    <row r="71" spans="1:21" x14ac:dyDescent="0.5">
      <c r="A71" t="e">
        <f>'FY2017 Alpha RPDC '!#REF!</f>
        <v>#REF!</v>
      </c>
      <c r="B71" t="e">
        <f>'FY2017 Alpha RPDC '!#REF!</f>
        <v>#REF!</v>
      </c>
      <c r="C71" t="e">
        <f>'FY2017 Alpha RPDC '!#REF!</f>
        <v>#REF!</v>
      </c>
      <c r="D71" t="e">
        <f>'FY2017 Alpha RPDC '!#REF!</f>
        <v>#REF!</v>
      </c>
      <c r="E71" t="e">
        <f>'FY2017 Alpha RPDC '!#REF!</f>
        <v>#REF!</v>
      </c>
      <c r="F71" t="e">
        <f>'FY2017 Alpha RPDC '!#REF!</f>
        <v>#REF!</v>
      </c>
      <c r="G71" t="e">
        <f>'FY2017 Alpha RPDC '!#REF!</f>
        <v>#REF!</v>
      </c>
      <c r="H71" t="e">
        <f>'FY2017 Alpha RPDC '!#REF!</f>
        <v>#REF!</v>
      </c>
      <c r="I71" t="e">
        <f>'FY2017 Alpha RPDC '!#REF!</f>
        <v>#REF!</v>
      </c>
      <c r="J71" t="e">
        <f>'FY2017 Alpha RPDC '!#REF!</f>
        <v>#REF!</v>
      </c>
      <c r="K71" t="e">
        <f>'FY2017 Alpha RPDC '!#REF!</f>
        <v>#REF!</v>
      </c>
      <c r="L71" t="e">
        <f>'FY2017 Alpha RPDC '!#REF!</f>
        <v>#REF!</v>
      </c>
      <c r="M71" t="e">
        <f>'FY2017 Alpha RPDC '!#REF!</f>
        <v>#REF!</v>
      </c>
      <c r="N71" t="e">
        <f>'FY2017 Alpha RPDC '!#REF!</f>
        <v>#REF!</v>
      </c>
      <c r="O71" t="e">
        <f>'FY2017 Alpha RPDC '!#REF!</f>
        <v>#REF!</v>
      </c>
      <c r="P71" t="e">
        <f>'FY2017 Alpha RPDC '!#REF!</f>
        <v>#REF!</v>
      </c>
      <c r="Q71" t="e">
        <f>'FY2017 Alpha RPDC '!#REF!</f>
        <v>#REF!</v>
      </c>
      <c r="R71" t="e">
        <f>'FY2017 Alpha RPDC '!#REF!</f>
        <v>#REF!</v>
      </c>
      <c r="S71" t="e">
        <f>'FY2017 Alpha RPDC '!#REF!</f>
        <v>#REF!</v>
      </c>
      <c r="T71" t="e">
        <f>'FY2017 Alpha RPDC '!#REF!</f>
        <v>#REF!</v>
      </c>
      <c r="U71" t="e">
        <f>'FY2017 Alpha RPDC '!#REF!</f>
        <v>#REF!</v>
      </c>
    </row>
    <row r="72" spans="1:21" x14ac:dyDescent="0.5">
      <c r="A72">
        <f>'FY2017 Alpha RPDC '!A77</f>
        <v>70</v>
      </c>
      <c r="B72">
        <f>'FY2017 Alpha RPDC '!B77</f>
        <v>1332</v>
      </c>
      <c r="C72">
        <f>'FY2017 Alpha RPDC '!C77</f>
        <v>1332</v>
      </c>
      <c r="D72" t="str">
        <f>'FY2017 Alpha RPDC '!D77</f>
        <v>COLFAX-MINGO</v>
      </c>
      <c r="E72">
        <f>'FY2017 Alpha RPDC '!E77</f>
        <v>746.3</v>
      </c>
      <c r="F72">
        <f>'FY2017 Alpha RPDC '!F77</f>
        <v>6446</v>
      </c>
      <c r="G72">
        <f>'FY2017 Alpha RPDC '!G77</f>
        <v>4810650</v>
      </c>
      <c r="H72">
        <f>'FY2017 Alpha RPDC '!H77</f>
        <v>0</v>
      </c>
      <c r="I72">
        <f>'FY2017 Alpha RPDC '!I77</f>
        <v>4810650</v>
      </c>
      <c r="J72">
        <f>'FY2017 Alpha RPDC '!J77</f>
        <v>732.5</v>
      </c>
      <c r="K72">
        <f>'FY2017 Alpha RPDC '!K77</f>
        <v>6591</v>
      </c>
      <c r="L72">
        <f>'FY2017 Alpha RPDC '!L77</f>
        <v>4827907.5</v>
      </c>
      <c r="M72" t="e">
        <f>'FY2017 Alpha RPDC '!#REF!</f>
        <v>#REF!</v>
      </c>
      <c r="N72" t="e">
        <f>'FY2017 Alpha RPDC '!#REF!</f>
        <v>#REF!</v>
      </c>
      <c r="O72" t="e">
        <f>'FY2017 Alpha RPDC '!#REF!</f>
        <v>#REF!</v>
      </c>
      <c r="P72">
        <f>'FY2017 Alpha RPDC '!M77</f>
        <v>30849</v>
      </c>
      <c r="Q72">
        <f>'FY2017 Alpha RPDC '!N77</f>
        <v>4858756.5</v>
      </c>
      <c r="R72">
        <f>'FY2017 Alpha RPDC '!O77</f>
        <v>48106.5</v>
      </c>
      <c r="S72">
        <f>'FY2017 Alpha RPDC '!P77</f>
        <v>0.01</v>
      </c>
      <c r="T72">
        <f>'FY2017 Alpha RPDC '!Q77</f>
        <v>-13.799999999999955</v>
      </c>
      <c r="U72">
        <f>'FY2017 Alpha RPDC '!R77</f>
        <v>-1.849122336861846E-2</v>
      </c>
    </row>
    <row r="73" spans="1:21" x14ac:dyDescent="0.5">
      <c r="A73">
        <f>'FY2017 Alpha RPDC '!A78</f>
        <v>71</v>
      </c>
      <c r="B73">
        <f>'FY2017 Alpha RPDC '!B78</f>
        <v>1337</v>
      </c>
      <c r="C73">
        <f>'FY2017 Alpha RPDC '!C78</f>
        <v>1337</v>
      </c>
      <c r="D73" t="str">
        <f>'FY2017 Alpha RPDC '!D78</f>
        <v>COLLEGE</v>
      </c>
      <c r="E73">
        <f>'FY2017 Alpha RPDC '!E78</f>
        <v>4800.8999999999996</v>
      </c>
      <c r="F73">
        <f>'FY2017 Alpha RPDC '!F78</f>
        <v>6446</v>
      </c>
      <c r="G73">
        <f>'FY2017 Alpha RPDC '!G78</f>
        <v>30946601</v>
      </c>
      <c r="H73">
        <f>'FY2017 Alpha RPDC '!H78</f>
        <v>0</v>
      </c>
      <c r="I73">
        <f>'FY2017 Alpha RPDC '!I78</f>
        <v>30946601</v>
      </c>
      <c r="J73">
        <f>'FY2017 Alpha RPDC '!J78</f>
        <v>4947.3999999999996</v>
      </c>
      <c r="K73">
        <f>'FY2017 Alpha RPDC '!K78</f>
        <v>6591</v>
      </c>
      <c r="L73">
        <f>'FY2017 Alpha RPDC '!L78</f>
        <v>32608313.399999999</v>
      </c>
      <c r="M73" t="e">
        <f>'FY2017 Alpha RPDC '!#REF!</f>
        <v>#REF!</v>
      </c>
      <c r="N73" t="e">
        <f>'FY2017 Alpha RPDC '!#REF!</f>
        <v>#REF!</v>
      </c>
      <c r="O73" t="e">
        <f>'FY2017 Alpha RPDC '!#REF!</f>
        <v>#REF!</v>
      </c>
      <c r="P73">
        <f>'FY2017 Alpha RPDC '!M78</f>
        <v>0</v>
      </c>
      <c r="Q73">
        <f>'FY2017 Alpha RPDC '!N78</f>
        <v>32608313.399999999</v>
      </c>
      <c r="R73">
        <f>'FY2017 Alpha RPDC '!O78</f>
        <v>1661712.3999999985</v>
      </c>
      <c r="S73">
        <f>'FY2017 Alpha RPDC '!P78</f>
        <v>5.3696119971301484E-2</v>
      </c>
      <c r="T73">
        <f>'FY2017 Alpha RPDC '!Q78</f>
        <v>146.5</v>
      </c>
      <c r="U73">
        <f>'FY2017 Alpha RPDC '!R78</f>
        <v>3.0515111749880232E-2</v>
      </c>
    </row>
    <row r="74" spans="1:21" x14ac:dyDescent="0.5">
      <c r="A74">
        <f>'FY2017 Alpha RPDC '!A79</f>
        <v>72</v>
      </c>
      <c r="B74">
        <f>'FY2017 Alpha RPDC '!B79</f>
        <v>1350</v>
      </c>
      <c r="C74">
        <f>'FY2017 Alpha RPDC '!C79</f>
        <v>1350</v>
      </c>
      <c r="D74" t="str">
        <f>'FY2017 Alpha RPDC '!D79</f>
        <v>COLLINS-MAXWELL</v>
      </c>
      <c r="E74">
        <f>'FY2017 Alpha RPDC '!E79</f>
        <v>478.7</v>
      </c>
      <c r="F74">
        <f>'FY2017 Alpha RPDC '!F79</f>
        <v>6446</v>
      </c>
      <c r="G74">
        <f>'FY2017 Alpha RPDC '!G79</f>
        <v>3085700</v>
      </c>
      <c r="H74">
        <f>'FY2017 Alpha RPDC '!H79</f>
        <v>50688</v>
      </c>
      <c r="I74">
        <f>'FY2017 Alpha RPDC '!I79</f>
        <v>3136388</v>
      </c>
      <c r="J74">
        <f>'FY2017 Alpha RPDC '!J79</f>
        <v>483.9</v>
      </c>
      <c r="K74">
        <f>'FY2017 Alpha RPDC '!K79</f>
        <v>6591</v>
      </c>
      <c r="L74">
        <f>'FY2017 Alpha RPDC '!L79</f>
        <v>3189384.9</v>
      </c>
      <c r="M74" t="e">
        <f>'FY2017 Alpha RPDC '!#REF!</f>
        <v>#REF!</v>
      </c>
      <c r="N74" t="e">
        <f>'FY2017 Alpha RPDC '!#REF!</f>
        <v>#REF!</v>
      </c>
      <c r="O74" t="e">
        <f>'FY2017 Alpha RPDC '!#REF!</f>
        <v>#REF!</v>
      </c>
      <c r="P74">
        <f>'FY2017 Alpha RPDC '!M79</f>
        <v>0</v>
      </c>
      <c r="Q74">
        <f>'FY2017 Alpha RPDC '!N79</f>
        <v>3189384.9</v>
      </c>
      <c r="R74">
        <f>'FY2017 Alpha RPDC '!O79</f>
        <v>52996.899999999907</v>
      </c>
      <c r="S74">
        <f>'FY2017 Alpha RPDC '!P79</f>
        <v>1.6897431057636973E-2</v>
      </c>
      <c r="T74">
        <f>'FY2017 Alpha RPDC '!Q79</f>
        <v>5.1999999999999886</v>
      </c>
      <c r="U74">
        <f>'FY2017 Alpha RPDC '!R79</f>
        <v>1.0862753290160829E-2</v>
      </c>
    </row>
    <row r="75" spans="1:21" x14ac:dyDescent="0.5">
      <c r="A75">
        <f>'FY2017 Alpha RPDC '!A80</f>
        <v>73</v>
      </c>
      <c r="B75">
        <f>'FY2017 Alpha RPDC '!B80</f>
        <v>1359</v>
      </c>
      <c r="C75">
        <f>'FY2017 Alpha RPDC '!C80</f>
        <v>1359</v>
      </c>
      <c r="D75" t="str">
        <f>'FY2017 Alpha RPDC '!D80</f>
        <v>COLO-NESCO</v>
      </c>
      <c r="E75">
        <f>'FY2017 Alpha RPDC '!E80</f>
        <v>522.6</v>
      </c>
      <c r="F75">
        <f>'FY2017 Alpha RPDC '!F80</f>
        <v>6469</v>
      </c>
      <c r="G75">
        <f>'FY2017 Alpha RPDC '!G80</f>
        <v>3380699</v>
      </c>
      <c r="H75">
        <f>'FY2017 Alpha RPDC '!H80</f>
        <v>26427</v>
      </c>
      <c r="I75">
        <f>'FY2017 Alpha RPDC '!I80</f>
        <v>3407126</v>
      </c>
      <c r="J75">
        <f>'FY2017 Alpha RPDC '!J80</f>
        <v>487.6</v>
      </c>
      <c r="K75">
        <f>'FY2017 Alpha RPDC '!K80</f>
        <v>6614</v>
      </c>
      <c r="L75">
        <f>'FY2017 Alpha RPDC '!L80</f>
        <v>3224986.4000000004</v>
      </c>
      <c r="M75" t="e">
        <f>'FY2017 Alpha RPDC '!#REF!</f>
        <v>#REF!</v>
      </c>
      <c r="N75" t="e">
        <f>'FY2017 Alpha RPDC '!#REF!</f>
        <v>#REF!</v>
      </c>
      <c r="O75" t="e">
        <f>'FY2017 Alpha RPDC '!#REF!</f>
        <v>#REF!</v>
      </c>
      <c r="P75">
        <f>'FY2017 Alpha RPDC '!M80</f>
        <v>189519.58999999985</v>
      </c>
      <c r="Q75">
        <f>'FY2017 Alpha RPDC '!N80</f>
        <v>3414505.99</v>
      </c>
      <c r="R75">
        <f>'FY2017 Alpha RPDC '!O80</f>
        <v>7379.9900000002235</v>
      </c>
      <c r="S75">
        <f>'FY2017 Alpha RPDC '!P80</f>
        <v>2.1660455175418294E-3</v>
      </c>
      <c r="T75">
        <f>'FY2017 Alpha RPDC '!Q80</f>
        <v>-35</v>
      </c>
      <c r="U75">
        <f>'FY2017 Alpha RPDC '!R80</f>
        <v>-6.6972828166858012E-2</v>
      </c>
    </row>
    <row r="76" spans="1:21" x14ac:dyDescent="0.5">
      <c r="A76">
        <f>'FY2017 Alpha RPDC '!A81</f>
        <v>74</v>
      </c>
      <c r="B76">
        <f>'FY2017 Alpha RPDC '!B81</f>
        <v>1368</v>
      </c>
      <c r="C76">
        <f>'FY2017 Alpha RPDC '!C81</f>
        <v>1368</v>
      </c>
      <c r="D76" t="str">
        <f>'FY2017 Alpha RPDC '!D81</f>
        <v>COLUMBUS</v>
      </c>
      <c r="E76">
        <f>'FY2017 Alpha RPDC '!E81</f>
        <v>816.1</v>
      </c>
      <c r="F76">
        <f>'FY2017 Alpha RPDC '!F81</f>
        <v>6446</v>
      </c>
      <c r="G76">
        <f>'FY2017 Alpha RPDC '!G81</f>
        <v>5260581</v>
      </c>
      <c r="H76">
        <f>'FY2017 Alpha RPDC '!H81</f>
        <v>0</v>
      </c>
      <c r="I76">
        <f>'FY2017 Alpha RPDC '!I81</f>
        <v>5260581</v>
      </c>
      <c r="J76">
        <f>'FY2017 Alpha RPDC '!J81</f>
        <v>817.9</v>
      </c>
      <c r="K76">
        <f>'FY2017 Alpha RPDC '!K81</f>
        <v>6591</v>
      </c>
      <c r="L76">
        <f>'FY2017 Alpha RPDC '!L81</f>
        <v>5390778.8999999994</v>
      </c>
      <c r="M76" t="e">
        <f>'FY2017 Alpha RPDC '!#REF!</f>
        <v>#REF!</v>
      </c>
      <c r="N76" t="e">
        <f>'FY2017 Alpha RPDC '!#REF!</f>
        <v>#REF!</v>
      </c>
      <c r="O76" t="e">
        <f>'FY2017 Alpha RPDC '!#REF!</f>
        <v>#REF!</v>
      </c>
      <c r="P76">
        <f>'FY2017 Alpha RPDC '!M81</f>
        <v>0</v>
      </c>
      <c r="Q76">
        <f>'FY2017 Alpha RPDC '!N81</f>
        <v>5390778.8999999994</v>
      </c>
      <c r="R76">
        <f>'FY2017 Alpha RPDC '!O81</f>
        <v>130197.89999999944</v>
      </c>
      <c r="S76">
        <f>'FY2017 Alpha RPDC '!P81</f>
        <v>2.4749718709777387E-2</v>
      </c>
      <c r="T76">
        <f>'FY2017 Alpha RPDC '!Q81</f>
        <v>1.7999999999999545</v>
      </c>
      <c r="U76">
        <f>'FY2017 Alpha RPDC '!R81</f>
        <v>2.2056120573458577E-3</v>
      </c>
    </row>
    <row r="77" spans="1:21" x14ac:dyDescent="0.5">
      <c r="A77">
        <f>'FY2017 Alpha RPDC '!A82</f>
        <v>75</v>
      </c>
      <c r="B77">
        <f>'FY2017 Alpha RPDC '!B82</f>
        <v>1413</v>
      </c>
      <c r="C77">
        <f>'FY2017 Alpha RPDC '!C82</f>
        <v>1413</v>
      </c>
      <c r="D77" t="str">
        <f>'FY2017 Alpha RPDC '!D82</f>
        <v>COON RAPIDS-BAYARD</v>
      </c>
      <c r="E77">
        <f>'FY2017 Alpha RPDC '!E82</f>
        <v>390.5</v>
      </c>
      <c r="F77">
        <f>'FY2017 Alpha RPDC '!F82</f>
        <v>6593</v>
      </c>
      <c r="G77">
        <f>'FY2017 Alpha RPDC '!G82</f>
        <v>2574567</v>
      </c>
      <c r="H77">
        <f>'FY2017 Alpha RPDC '!H82</f>
        <v>63921</v>
      </c>
      <c r="I77">
        <f>'FY2017 Alpha RPDC '!I82</f>
        <v>2638488</v>
      </c>
      <c r="J77">
        <f>'FY2017 Alpha RPDC '!J82</f>
        <v>400.6</v>
      </c>
      <c r="K77">
        <f>'FY2017 Alpha RPDC '!K82</f>
        <v>6738</v>
      </c>
      <c r="L77">
        <f>'FY2017 Alpha RPDC '!L82</f>
        <v>2699242.8000000003</v>
      </c>
      <c r="M77" t="e">
        <f>'FY2017 Alpha RPDC '!#REF!</f>
        <v>#REF!</v>
      </c>
      <c r="N77" t="e">
        <f>'FY2017 Alpha RPDC '!#REF!</f>
        <v>#REF!</v>
      </c>
      <c r="O77" t="e">
        <f>'FY2017 Alpha RPDC '!#REF!</f>
        <v>#REF!</v>
      </c>
      <c r="P77">
        <f>'FY2017 Alpha RPDC '!M82</f>
        <v>0</v>
      </c>
      <c r="Q77">
        <f>'FY2017 Alpha RPDC '!N82</f>
        <v>2699242.8000000003</v>
      </c>
      <c r="R77">
        <f>'FY2017 Alpha RPDC '!O82</f>
        <v>60754.800000000279</v>
      </c>
      <c r="S77">
        <f>'FY2017 Alpha RPDC '!P82</f>
        <v>2.3026369648071275E-2</v>
      </c>
      <c r="T77">
        <f>'FY2017 Alpha RPDC '!Q82</f>
        <v>10.100000000000023</v>
      </c>
      <c r="U77">
        <f>'FY2017 Alpha RPDC '!R82</f>
        <v>2.586427656850198E-2</v>
      </c>
    </row>
    <row r="78" spans="1:21" x14ac:dyDescent="0.5">
      <c r="A78">
        <f>'FY2017 Alpha RPDC '!A83</f>
        <v>76</v>
      </c>
      <c r="B78">
        <f>'FY2017 Alpha RPDC '!B83</f>
        <v>1431</v>
      </c>
      <c r="C78">
        <f>'FY2017 Alpha RPDC '!C83</f>
        <v>1431</v>
      </c>
      <c r="D78" t="str">
        <f>'FY2017 Alpha RPDC '!D83</f>
        <v>CORNING</v>
      </c>
      <c r="E78">
        <f>'FY2017 Alpha RPDC '!E83</f>
        <v>406.5</v>
      </c>
      <c r="F78">
        <f>'FY2017 Alpha RPDC '!F83</f>
        <v>6493</v>
      </c>
      <c r="G78">
        <f>'FY2017 Alpha RPDC '!G83</f>
        <v>2639405</v>
      </c>
      <c r="H78">
        <f>'FY2017 Alpha RPDC '!H83</f>
        <v>67388</v>
      </c>
      <c r="I78">
        <f>'FY2017 Alpha RPDC '!I83</f>
        <v>2706793</v>
      </c>
      <c r="J78">
        <f>'FY2017 Alpha RPDC '!J83</f>
        <v>421.5</v>
      </c>
      <c r="K78">
        <f>'FY2017 Alpha RPDC '!K83</f>
        <v>6638</v>
      </c>
      <c r="L78">
        <f>'FY2017 Alpha RPDC '!L83</f>
        <v>2797917</v>
      </c>
      <c r="M78" t="e">
        <f>'FY2017 Alpha RPDC '!#REF!</f>
        <v>#REF!</v>
      </c>
      <c r="N78" t="e">
        <f>'FY2017 Alpha RPDC '!#REF!</f>
        <v>#REF!</v>
      </c>
      <c r="O78" t="e">
        <f>'FY2017 Alpha RPDC '!#REF!</f>
        <v>#REF!</v>
      </c>
      <c r="P78">
        <f>'FY2017 Alpha RPDC '!M83</f>
        <v>0</v>
      </c>
      <c r="Q78">
        <f>'FY2017 Alpha RPDC '!N83</f>
        <v>2797917</v>
      </c>
      <c r="R78">
        <f>'FY2017 Alpha RPDC '!O83</f>
        <v>91124</v>
      </c>
      <c r="S78">
        <f>'FY2017 Alpha RPDC '!P83</f>
        <v>3.3664931156538382E-2</v>
      </c>
      <c r="T78">
        <f>'FY2017 Alpha RPDC '!Q83</f>
        <v>15</v>
      </c>
      <c r="U78">
        <f>'FY2017 Alpha RPDC '!R83</f>
        <v>3.6900369003690037E-2</v>
      </c>
    </row>
    <row r="79" spans="1:21" x14ac:dyDescent="0.5">
      <c r="A79">
        <f>'FY2017 Alpha RPDC '!A84</f>
        <v>77</v>
      </c>
      <c r="B79">
        <f>'FY2017 Alpha RPDC '!B84</f>
        <v>1476</v>
      </c>
      <c r="C79">
        <f>'FY2017 Alpha RPDC '!C84</f>
        <v>1476</v>
      </c>
      <c r="D79" t="str">
        <f>'FY2017 Alpha RPDC '!D84</f>
        <v>COUNCIL BLUFFS</v>
      </c>
      <c r="E79">
        <f>'FY2017 Alpha RPDC '!E84</f>
        <v>9101.5</v>
      </c>
      <c r="F79">
        <f>'FY2017 Alpha RPDC '!F84</f>
        <v>6515</v>
      </c>
      <c r="G79">
        <f>'FY2017 Alpha RPDC '!G84</f>
        <v>59296273</v>
      </c>
      <c r="H79">
        <f>'FY2017 Alpha RPDC '!H84</f>
        <v>0</v>
      </c>
      <c r="I79">
        <f>'FY2017 Alpha RPDC '!I84</f>
        <v>59296273</v>
      </c>
      <c r="J79">
        <f>'FY2017 Alpha RPDC '!J84</f>
        <v>9126</v>
      </c>
      <c r="K79">
        <f>'FY2017 Alpha RPDC '!K84</f>
        <v>6660</v>
      </c>
      <c r="L79">
        <f>'FY2017 Alpha RPDC '!L84</f>
        <v>60779160</v>
      </c>
      <c r="M79" t="e">
        <f>'FY2017 Alpha RPDC '!#REF!</f>
        <v>#REF!</v>
      </c>
      <c r="N79" t="e">
        <f>'FY2017 Alpha RPDC '!#REF!</f>
        <v>#REF!</v>
      </c>
      <c r="O79" t="e">
        <f>'FY2017 Alpha RPDC '!#REF!</f>
        <v>#REF!</v>
      </c>
      <c r="P79">
        <f>'FY2017 Alpha RPDC '!M84</f>
        <v>0</v>
      </c>
      <c r="Q79">
        <f>'FY2017 Alpha RPDC '!N84</f>
        <v>60779160</v>
      </c>
      <c r="R79">
        <f>'FY2017 Alpha RPDC '!O84</f>
        <v>1482887</v>
      </c>
      <c r="S79">
        <f>'FY2017 Alpha RPDC '!P84</f>
        <v>2.5008097895124034E-2</v>
      </c>
      <c r="T79">
        <f>'FY2017 Alpha RPDC '!Q84</f>
        <v>24.5</v>
      </c>
      <c r="U79">
        <f>'FY2017 Alpha RPDC '!R84</f>
        <v>2.6918639784650881E-3</v>
      </c>
    </row>
    <row r="80" spans="1:21" x14ac:dyDescent="0.5">
      <c r="A80">
        <f>'FY2017 Alpha RPDC '!A85</f>
        <v>78</v>
      </c>
      <c r="B80">
        <f>'FY2017 Alpha RPDC '!B85</f>
        <v>1503</v>
      </c>
      <c r="C80">
        <f>'FY2017 Alpha RPDC '!C85</f>
        <v>1503</v>
      </c>
      <c r="D80" t="str">
        <f>'FY2017 Alpha RPDC '!D85</f>
        <v>CRESTON</v>
      </c>
      <c r="E80">
        <f>'FY2017 Alpha RPDC '!E85</f>
        <v>1396.8</v>
      </c>
      <c r="F80">
        <f>'FY2017 Alpha RPDC '!F85</f>
        <v>6446</v>
      </c>
      <c r="G80">
        <f>'FY2017 Alpha RPDC '!G85</f>
        <v>9003773</v>
      </c>
      <c r="H80">
        <f>'FY2017 Alpha RPDC '!H85</f>
        <v>161707</v>
      </c>
      <c r="I80">
        <f>'FY2017 Alpha RPDC '!I85</f>
        <v>9165480</v>
      </c>
      <c r="J80">
        <f>'FY2017 Alpha RPDC '!J85</f>
        <v>1389.6</v>
      </c>
      <c r="K80">
        <f>'FY2017 Alpha RPDC '!K85</f>
        <v>6591</v>
      </c>
      <c r="L80">
        <f>'FY2017 Alpha RPDC '!L85</f>
        <v>9158853.5999999996</v>
      </c>
      <c r="M80" t="e">
        <f>'FY2017 Alpha RPDC '!#REF!</f>
        <v>#REF!</v>
      </c>
      <c r="N80" t="e">
        <f>'FY2017 Alpha RPDC '!#REF!</f>
        <v>#REF!</v>
      </c>
      <c r="O80" t="e">
        <f>'FY2017 Alpha RPDC '!#REF!</f>
        <v>#REF!</v>
      </c>
      <c r="P80">
        <f>'FY2017 Alpha RPDC '!M85</f>
        <v>0</v>
      </c>
      <c r="Q80">
        <f>'FY2017 Alpha RPDC '!N85</f>
        <v>9158853.5999999996</v>
      </c>
      <c r="R80">
        <f>'FY2017 Alpha RPDC '!O85</f>
        <v>-6626.4000000003725</v>
      </c>
      <c r="S80">
        <f>'FY2017 Alpha RPDC '!P85</f>
        <v>-7.2297359221779685E-4</v>
      </c>
      <c r="T80">
        <f>'FY2017 Alpha RPDC '!Q85</f>
        <v>-7.2000000000000455</v>
      </c>
      <c r="U80">
        <f>'FY2017 Alpha RPDC '!R85</f>
        <v>-5.1546391752577648E-3</v>
      </c>
    </row>
    <row r="81" spans="1:21" x14ac:dyDescent="0.5">
      <c r="A81">
        <f>'FY2017 Alpha RPDC '!A86</f>
        <v>79</v>
      </c>
      <c r="B81">
        <f>'FY2017 Alpha RPDC '!B86</f>
        <v>1576</v>
      </c>
      <c r="C81">
        <f>'FY2017 Alpha RPDC '!C86</f>
        <v>1576</v>
      </c>
      <c r="D81" t="str">
        <f>'FY2017 Alpha RPDC '!D86</f>
        <v>DALLAS CENTER-GRIMES</v>
      </c>
      <c r="E81">
        <f>'FY2017 Alpha RPDC '!E86</f>
        <v>2351.5</v>
      </c>
      <c r="F81">
        <f>'FY2017 Alpha RPDC '!F86</f>
        <v>6446</v>
      </c>
      <c r="G81">
        <f>'FY2017 Alpha RPDC '!G86</f>
        <v>15157769</v>
      </c>
      <c r="H81">
        <f>'FY2017 Alpha RPDC '!H86</f>
        <v>0</v>
      </c>
      <c r="I81">
        <f>'FY2017 Alpha RPDC '!I86</f>
        <v>15157769</v>
      </c>
      <c r="J81">
        <f>'FY2017 Alpha RPDC '!J86</f>
        <v>2483</v>
      </c>
      <c r="K81">
        <f>'FY2017 Alpha RPDC '!K86</f>
        <v>6591</v>
      </c>
      <c r="L81">
        <f>'FY2017 Alpha RPDC '!L86</f>
        <v>16365453</v>
      </c>
      <c r="M81" t="e">
        <f>'FY2017 Alpha RPDC '!#REF!</f>
        <v>#REF!</v>
      </c>
      <c r="N81" t="e">
        <f>'FY2017 Alpha RPDC '!#REF!</f>
        <v>#REF!</v>
      </c>
      <c r="O81" t="e">
        <f>'FY2017 Alpha RPDC '!#REF!</f>
        <v>#REF!</v>
      </c>
      <c r="P81">
        <f>'FY2017 Alpha RPDC '!M86</f>
        <v>0</v>
      </c>
      <c r="Q81">
        <f>'FY2017 Alpha RPDC '!N86</f>
        <v>16365453</v>
      </c>
      <c r="R81">
        <f>'FY2017 Alpha RPDC '!O86</f>
        <v>1207684</v>
      </c>
      <c r="S81">
        <f>'FY2017 Alpha RPDC '!P86</f>
        <v>7.9674258131259293E-2</v>
      </c>
      <c r="T81">
        <f>'FY2017 Alpha RPDC '!Q86</f>
        <v>131.5</v>
      </c>
      <c r="U81">
        <f>'FY2017 Alpha RPDC '!R86</f>
        <v>5.5921752073144801E-2</v>
      </c>
    </row>
    <row r="82" spans="1:21" x14ac:dyDescent="0.5">
      <c r="A82">
        <f>'FY2017 Alpha RPDC '!A87</f>
        <v>80</v>
      </c>
      <c r="B82">
        <f>'FY2017 Alpha RPDC '!B87</f>
        <v>1602</v>
      </c>
      <c r="C82">
        <f>'FY2017 Alpha RPDC '!C87</f>
        <v>1602</v>
      </c>
      <c r="D82" t="str">
        <f>'FY2017 Alpha RPDC '!D87</f>
        <v>DANVILLE</v>
      </c>
      <c r="E82">
        <f>'FY2017 Alpha RPDC '!E87</f>
        <v>495.2</v>
      </c>
      <c r="F82">
        <f>'FY2017 Alpha RPDC '!F87</f>
        <v>6446</v>
      </c>
      <c r="G82">
        <f>'FY2017 Alpha RPDC '!G87</f>
        <v>3192059</v>
      </c>
      <c r="H82">
        <f>'FY2017 Alpha RPDC '!H87</f>
        <v>0</v>
      </c>
      <c r="I82">
        <f>'FY2017 Alpha RPDC '!I87</f>
        <v>3192059</v>
      </c>
      <c r="J82">
        <f>'FY2017 Alpha RPDC '!J87</f>
        <v>511.5</v>
      </c>
      <c r="K82">
        <f>'FY2017 Alpha RPDC '!K87</f>
        <v>6591</v>
      </c>
      <c r="L82">
        <f>'FY2017 Alpha RPDC '!L87</f>
        <v>3371296.5</v>
      </c>
      <c r="M82" t="e">
        <f>'FY2017 Alpha RPDC '!#REF!</f>
        <v>#REF!</v>
      </c>
      <c r="N82" t="e">
        <f>'FY2017 Alpha RPDC '!#REF!</f>
        <v>#REF!</v>
      </c>
      <c r="O82" t="e">
        <f>'FY2017 Alpha RPDC '!#REF!</f>
        <v>#REF!</v>
      </c>
      <c r="P82">
        <f>'FY2017 Alpha RPDC '!M87</f>
        <v>0</v>
      </c>
      <c r="Q82">
        <f>'FY2017 Alpha RPDC '!N87</f>
        <v>3371296.5</v>
      </c>
      <c r="R82">
        <f>'FY2017 Alpha RPDC '!O87</f>
        <v>179237.5</v>
      </c>
      <c r="S82">
        <f>'FY2017 Alpha RPDC '!P87</f>
        <v>5.6151061117604657E-2</v>
      </c>
      <c r="T82">
        <f>'FY2017 Alpha RPDC '!Q87</f>
        <v>16.300000000000011</v>
      </c>
      <c r="U82">
        <f>'FY2017 Alpha RPDC '!R87</f>
        <v>3.2915993537964483E-2</v>
      </c>
    </row>
    <row r="83" spans="1:21" x14ac:dyDescent="0.5">
      <c r="A83">
        <f>'FY2017 Alpha RPDC '!A88</f>
        <v>81</v>
      </c>
      <c r="B83">
        <f>'FY2017 Alpha RPDC '!B88</f>
        <v>1611</v>
      </c>
      <c r="C83">
        <f>'FY2017 Alpha RPDC '!C88</f>
        <v>1611</v>
      </c>
      <c r="D83" t="str">
        <f>'FY2017 Alpha RPDC '!D88</f>
        <v>DAVENPORT</v>
      </c>
      <c r="E83">
        <f>'FY2017 Alpha RPDC '!E88</f>
        <v>15823.3</v>
      </c>
      <c r="F83">
        <f>'FY2017 Alpha RPDC '!F88</f>
        <v>6446</v>
      </c>
      <c r="G83">
        <f>'FY2017 Alpha RPDC '!G88</f>
        <v>101996992</v>
      </c>
      <c r="H83">
        <f>'FY2017 Alpha RPDC '!H88</f>
        <v>756048</v>
      </c>
      <c r="I83">
        <f>'FY2017 Alpha RPDC '!I88</f>
        <v>102753040</v>
      </c>
      <c r="J83">
        <f>'FY2017 Alpha RPDC '!J88</f>
        <v>15801.3</v>
      </c>
      <c r="K83">
        <f>'FY2017 Alpha RPDC '!K88</f>
        <v>6591</v>
      </c>
      <c r="L83">
        <f>'FY2017 Alpha RPDC '!L88</f>
        <v>104146368.3</v>
      </c>
      <c r="M83" t="e">
        <f>'FY2017 Alpha RPDC '!#REF!</f>
        <v>#REF!</v>
      </c>
      <c r="N83" t="e">
        <f>'FY2017 Alpha RPDC '!#REF!</f>
        <v>#REF!</v>
      </c>
      <c r="O83" t="e">
        <f>'FY2017 Alpha RPDC '!#REF!</f>
        <v>#REF!</v>
      </c>
      <c r="P83">
        <f>'FY2017 Alpha RPDC '!M88</f>
        <v>0</v>
      </c>
      <c r="Q83">
        <f>'FY2017 Alpha RPDC '!N88</f>
        <v>104146368.3</v>
      </c>
      <c r="R83">
        <f>'FY2017 Alpha RPDC '!O88</f>
        <v>1393328.299999997</v>
      </c>
      <c r="S83">
        <f>'FY2017 Alpha RPDC '!P88</f>
        <v>1.3559971558992289E-2</v>
      </c>
      <c r="T83">
        <f>'FY2017 Alpha RPDC '!Q88</f>
        <v>-22</v>
      </c>
      <c r="U83">
        <f>'FY2017 Alpha RPDC '!R88</f>
        <v>-1.3903547300499895E-3</v>
      </c>
    </row>
    <row r="84" spans="1:21" x14ac:dyDescent="0.5">
      <c r="A84">
        <f>'FY2017 Alpha RPDC '!A89</f>
        <v>82</v>
      </c>
      <c r="B84">
        <f>'FY2017 Alpha RPDC '!B89</f>
        <v>1619</v>
      </c>
      <c r="C84">
        <f>'FY2017 Alpha RPDC '!C89</f>
        <v>1619</v>
      </c>
      <c r="D84" t="str">
        <f>'FY2017 Alpha RPDC '!D89</f>
        <v>DAVIS COUNTY</v>
      </c>
      <c r="E84">
        <f>'FY2017 Alpha RPDC '!E89</f>
        <v>1169.5</v>
      </c>
      <c r="F84">
        <f>'FY2017 Alpha RPDC '!F89</f>
        <v>6446</v>
      </c>
      <c r="G84">
        <f>'FY2017 Alpha RPDC '!G89</f>
        <v>7538597</v>
      </c>
      <c r="H84">
        <f>'FY2017 Alpha RPDC '!H89</f>
        <v>61261</v>
      </c>
      <c r="I84">
        <f>'FY2017 Alpha RPDC '!I89</f>
        <v>7599858</v>
      </c>
      <c r="J84">
        <f>'FY2017 Alpha RPDC '!J89</f>
        <v>1175.9000000000001</v>
      </c>
      <c r="K84">
        <f>'FY2017 Alpha RPDC '!K89</f>
        <v>6591</v>
      </c>
      <c r="L84">
        <f>'FY2017 Alpha RPDC '!L89</f>
        <v>7750356.9000000004</v>
      </c>
      <c r="M84" t="e">
        <f>'FY2017 Alpha RPDC '!#REF!</f>
        <v>#REF!</v>
      </c>
      <c r="N84" t="e">
        <f>'FY2017 Alpha RPDC '!#REF!</f>
        <v>#REF!</v>
      </c>
      <c r="O84" t="e">
        <f>'FY2017 Alpha RPDC '!#REF!</f>
        <v>#REF!</v>
      </c>
      <c r="P84">
        <f>'FY2017 Alpha RPDC '!M89</f>
        <v>0</v>
      </c>
      <c r="Q84">
        <f>'FY2017 Alpha RPDC '!N89</f>
        <v>7750356.9000000004</v>
      </c>
      <c r="R84">
        <f>'FY2017 Alpha RPDC '!O89</f>
        <v>150498.90000000037</v>
      </c>
      <c r="S84">
        <f>'FY2017 Alpha RPDC '!P89</f>
        <v>1.9802856842851588E-2</v>
      </c>
      <c r="T84">
        <f>'FY2017 Alpha RPDC '!Q89</f>
        <v>6.4000000000000909</v>
      </c>
      <c r="U84">
        <f>'FY2017 Alpha RPDC '!R89</f>
        <v>5.4724241128688254E-3</v>
      </c>
    </row>
    <row r="85" spans="1:21" x14ac:dyDescent="0.5">
      <c r="A85">
        <f>'FY2017 Alpha RPDC '!A90</f>
        <v>83</v>
      </c>
      <c r="B85">
        <f>'FY2017 Alpha RPDC '!B90</f>
        <v>1638</v>
      </c>
      <c r="C85">
        <f>'FY2017 Alpha RPDC '!C90</f>
        <v>1638</v>
      </c>
      <c r="D85" t="str">
        <f>'FY2017 Alpha RPDC '!D90</f>
        <v>DECORAH</v>
      </c>
      <c r="E85">
        <f>'FY2017 Alpha RPDC '!E90</f>
        <v>1394.7</v>
      </c>
      <c r="F85">
        <f>'FY2017 Alpha RPDC '!F90</f>
        <v>6460</v>
      </c>
      <c r="G85">
        <f>'FY2017 Alpha RPDC '!G90</f>
        <v>9009762</v>
      </c>
      <c r="H85">
        <f>'FY2017 Alpha RPDC '!H90</f>
        <v>0</v>
      </c>
      <c r="I85">
        <f>'FY2017 Alpha RPDC '!I90</f>
        <v>9009762</v>
      </c>
      <c r="J85">
        <f>'FY2017 Alpha RPDC '!J90</f>
        <v>1387.2</v>
      </c>
      <c r="K85">
        <f>'FY2017 Alpha RPDC '!K90</f>
        <v>6605</v>
      </c>
      <c r="L85">
        <f>'FY2017 Alpha RPDC '!L90</f>
        <v>9162456</v>
      </c>
      <c r="M85" t="e">
        <f>'FY2017 Alpha RPDC '!#REF!</f>
        <v>#REF!</v>
      </c>
      <c r="N85" t="e">
        <f>'FY2017 Alpha RPDC '!#REF!</f>
        <v>#REF!</v>
      </c>
      <c r="O85" t="e">
        <f>'FY2017 Alpha RPDC '!#REF!</f>
        <v>#REF!</v>
      </c>
      <c r="P85">
        <f>'FY2017 Alpha RPDC '!M90</f>
        <v>0</v>
      </c>
      <c r="Q85">
        <f>'FY2017 Alpha RPDC '!N90</f>
        <v>9162456</v>
      </c>
      <c r="R85">
        <f>'FY2017 Alpha RPDC '!O90</f>
        <v>152694</v>
      </c>
      <c r="S85">
        <f>'FY2017 Alpha RPDC '!P90</f>
        <v>1.6947617484235431E-2</v>
      </c>
      <c r="T85">
        <f>'FY2017 Alpha RPDC '!Q90</f>
        <v>-7.5</v>
      </c>
      <c r="U85">
        <f>'FY2017 Alpha RPDC '!R90</f>
        <v>-5.377500537750054E-3</v>
      </c>
    </row>
    <row r="86" spans="1:21" x14ac:dyDescent="0.5">
      <c r="A86">
        <f>'FY2017 Alpha RPDC '!A91</f>
        <v>84</v>
      </c>
      <c r="B86">
        <f>'FY2017 Alpha RPDC '!B91</f>
        <v>1675</v>
      </c>
      <c r="C86">
        <f>'FY2017 Alpha RPDC '!C91</f>
        <v>1675</v>
      </c>
      <c r="D86" t="str">
        <f>'FY2017 Alpha RPDC '!D91</f>
        <v>DELWOOD</v>
      </c>
      <c r="E86">
        <f>'FY2017 Alpha RPDC '!E91</f>
        <v>194</v>
      </c>
      <c r="F86">
        <f>'FY2017 Alpha RPDC '!F91</f>
        <v>6621</v>
      </c>
      <c r="G86">
        <f>'FY2017 Alpha RPDC '!G91</f>
        <v>1284474</v>
      </c>
      <c r="H86">
        <f>'FY2017 Alpha RPDC '!H91</f>
        <v>116085</v>
      </c>
      <c r="I86">
        <f>'FY2017 Alpha RPDC '!I91</f>
        <v>1400559</v>
      </c>
      <c r="J86">
        <f>'FY2017 Alpha RPDC '!J91</f>
        <v>189.2</v>
      </c>
      <c r="K86">
        <f>'FY2017 Alpha RPDC '!K91</f>
        <v>6766</v>
      </c>
      <c r="L86">
        <f>'FY2017 Alpha RPDC '!L91</f>
        <v>1280127.2</v>
      </c>
      <c r="M86" t="e">
        <f>'FY2017 Alpha RPDC '!#REF!</f>
        <v>#REF!</v>
      </c>
      <c r="N86" t="e">
        <f>'FY2017 Alpha RPDC '!#REF!</f>
        <v>#REF!</v>
      </c>
      <c r="O86" t="e">
        <f>'FY2017 Alpha RPDC '!#REF!</f>
        <v>#REF!</v>
      </c>
      <c r="P86">
        <f>'FY2017 Alpha RPDC '!M91</f>
        <v>17191.540000000037</v>
      </c>
      <c r="Q86">
        <f>'FY2017 Alpha RPDC '!N91</f>
        <v>1297318.74</v>
      </c>
      <c r="R86">
        <f>'FY2017 Alpha RPDC '!O91</f>
        <v>-103240.26000000001</v>
      </c>
      <c r="S86">
        <f>'FY2017 Alpha RPDC '!P91</f>
        <v>-7.3713610065695198E-2</v>
      </c>
      <c r="T86">
        <f>'FY2017 Alpha RPDC '!Q91</f>
        <v>-4.8000000000000114</v>
      </c>
      <c r="U86">
        <f>'FY2017 Alpha RPDC '!R91</f>
        <v>-2.4742268041237171E-2</v>
      </c>
    </row>
    <row r="87" spans="1:21" x14ac:dyDescent="0.5">
      <c r="A87">
        <f>'FY2017 Alpha RPDC '!A92</f>
        <v>85</v>
      </c>
      <c r="B87">
        <f>'FY2017 Alpha RPDC '!B92</f>
        <v>1701</v>
      </c>
      <c r="C87">
        <f>'FY2017 Alpha RPDC '!C92</f>
        <v>1701</v>
      </c>
      <c r="D87" t="str">
        <f>'FY2017 Alpha RPDC '!D92</f>
        <v>DENISON</v>
      </c>
      <c r="E87">
        <f>'FY2017 Alpha RPDC '!E92</f>
        <v>2003.4</v>
      </c>
      <c r="F87">
        <f>'FY2017 Alpha RPDC '!F92</f>
        <v>6446</v>
      </c>
      <c r="G87">
        <f>'FY2017 Alpha RPDC '!G92</f>
        <v>12913916</v>
      </c>
      <c r="H87">
        <f>'FY2017 Alpha RPDC '!H92</f>
        <v>247598</v>
      </c>
      <c r="I87">
        <f>'FY2017 Alpha RPDC '!I92</f>
        <v>13161514</v>
      </c>
      <c r="J87">
        <f>'FY2017 Alpha RPDC '!J92</f>
        <v>2004.5</v>
      </c>
      <c r="K87">
        <f>'FY2017 Alpha RPDC '!K92</f>
        <v>6591</v>
      </c>
      <c r="L87">
        <f>'FY2017 Alpha RPDC '!L92</f>
        <v>13211659.5</v>
      </c>
      <c r="M87" t="e">
        <f>'FY2017 Alpha RPDC '!#REF!</f>
        <v>#REF!</v>
      </c>
      <c r="N87" t="e">
        <f>'FY2017 Alpha RPDC '!#REF!</f>
        <v>#REF!</v>
      </c>
      <c r="O87" t="e">
        <f>'FY2017 Alpha RPDC '!#REF!</f>
        <v>#REF!</v>
      </c>
      <c r="P87">
        <f>'FY2017 Alpha RPDC '!M92</f>
        <v>0</v>
      </c>
      <c r="Q87">
        <f>'FY2017 Alpha RPDC '!N92</f>
        <v>13211659.5</v>
      </c>
      <c r="R87">
        <f>'FY2017 Alpha RPDC '!O92</f>
        <v>50145.5</v>
      </c>
      <c r="S87">
        <f>'FY2017 Alpha RPDC '!P92</f>
        <v>3.8100100034084224E-3</v>
      </c>
      <c r="T87">
        <f>'FY2017 Alpha RPDC '!Q92</f>
        <v>1.0999999999999091</v>
      </c>
      <c r="U87">
        <f>'FY2017 Alpha RPDC '!R92</f>
        <v>5.4906658680239039E-4</v>
      </c>
    </row>
    <row r="88" spans="1:21" x14ac:dyDescent="0.5">
      <c r="A88">
        <f>'FY2017 Alpha RPDC '!A93</f>
        <v>86</v>
      </c>
      <c r="B88">
        <f>'FY2017 Alpha RPDC '!B93</f>
        <v>1719</v>
      </c>
      <c r="C88">
        <f>'FY2017 Alpha RPDC '!C93</f>
        <v>1719</v>
      </c>
      <c r="D88" t="str">
        <f>'FY2017 Alpha RPDC '!D93</f>
        <v>DENVER</v>
      </c>
      <c r="E88">
        <f>'FY2017 Alpha RPDC '!E93</f>
        <v>695</v>
      </c>
      <c r="F88">
        <f>'FY2017 Alpha RPDC '!F93</f>
        <v>6446</v>
      </c>
      <c r="G88">
        <f>'FY2017 Alpha RPDC '!G93</f>
        <v>4479970</v>
      </c>
      <c r="H88">
        <f>'FY2017 Alpha RPDC '!H93</f>
        <v>15006</v>
      </c>
      <c r="I88">
        <f>'FY2017 Alpha RPDC '!I93</f>
        <v>4494976</v>
      </c>
      <c r="J88">
        <f>'FY2017 Alpha RPDC '!J93</f>
        <v>718</v>
      </c>
      <c r="K88">
        <f>'FY2017 Alpha RPDC '!K93</f>
        <v>6591</v>
      </c>
      <c r="L88">
        <f>'FY2017 Alpha RPDC '!L93</f>
        <v>4732338</v>
      </c>
      <c r="M88" t="e">
        <f>'FY2017 Alpha RPDC '!#REF!</f>
        <v>#REF!</v>
      </c>
      <c r="N88" t="e">
        <f>'FY2017 Alpha RPDC '!#REF!</f>
        <v>#REF!</v>
      </c>
      <c r="O88" t="e">
        <f>'FY2017 Alpha RPDC '!#REF!</f>
        <v>#REF!</v>
      </c>
      <c r="P88">
        <f>'FY2017 Alpha RPDC '!M93</f>
        <v>0</v>
      </c>
      <c r="Q88">
        <f>'FY2017 Alpha RPDC '!N93</f>
        <v>4732338</v>
      </c>
      <c r="R88">
        <f>'FY2017 Alpha RPDC '!O93</f>
        <v>237362</v>
      </c>
      <c r="S88">
        <f>'FY2017 Alpha RPDC '!P93</f>
        <v>5.2806066150297579E-2</v>
      </c>
      <c r="T88">
        <f>'FY2017 Alpha RPDC '!Q93</f>
        <v>23</v>
      </c>
      <c r="U88">
        <f>'FY2017 Alpha RPDC '!R93</f>
        <v>3.3093525179856115E-2</v>
      </c>
    </row>
    <row r="89" spans="1:21" x14ac:dyDescent="0.5">
      <c r="A89">
        <f>'FY2017 Alpha RPDC '!A94</f>
        <v>87</v>
      </c>
      <c r="B89">
        <f>'FY2017 Alpha RPDC '!B94</f>
        <v>1737</v>
      </c>
      <c r="C89">
        <f>'FY2017 Alpha RPDC '!C94</f>
        <v>1737</v>
      </c>
      <c r="D89" t="str">
        <f>'FY2017 Alpha RPDC '!D94</f>
        <v>DES MOINES</v>
      </c>
      <c r="E89">
        <f>'FY2017 Alpha RPDC '!E94</f>
        <v>32396.1</v>
      </c>
      <c r="F89">
        <f>'FY2017 Alpha RPDC '!F94</f>
        <v>6514</v>
      </c>
      <c r="G89">
        <f>'FY2017 Alpha RPDC '!G94</f>
        <v>211028195</v>
      </c>
      <c r="H89">
        <f>'FY2017 Alpha RPDC '!H94</f>
        <v>0</v>
      </c>
      <c r="I89">
        <f>'FY2017 Alpha RPDC '!I94</f>
        <v>211028195</v>
      </c>
      <c r="J89">
        <f>'FY2017 Alpha RPDC '!J94</f>
        <v>32581.9</v>
      </c>
      <c r="K89">
        <f>'FY2017 Alpha RPDC '!K94</f>
        <v>6659</v>
      </c>
      <c r="L89">
        <f>'FY2017 Alpha RPDC '!L94</f>
        <v>216962872.10000002</v>
      </c>
      <c r="M89" t="e">
        <f>'FY2017 Alpha RPDC '!#REF!</f>
        <v>#REF!</v>
      </c>
      <c r="N89" t="e">
        <f>'FY2017 Alpha RPDC '!#REF!</f>
        <v>#REF!</v>
      </c>
      <c r="O89" t="e">
        <f>'FY2017 Alpha RPDC '!#REF!</f>
        <v>#REF!</v>
      </c>
      <c r="P89">
        <f>'FY2017 Alpha RPDC '!M94</f>
        <v>0</v>
      </c>
      <c r="Q89">
        <f>'FY2017 Alpha RPDC '!N94</f>
        <v>216962872.10000002</v>
      </c>
      <c r="R89">
        <f>'FY2017 Alpha RPDC '!O94</f>
        <v>5934677.1000000238</v>
      </c>
      <c r="S89">
        <f>'FY2017 Alpha RPDC '!P94</f>
        <v>2.8122673844601778E-2</v>
      </c>
      <c r="T89">
        <f>'FY2017 Alpha RPDC '!Q94</f>
        <v>185.80000000000291</v>
      </c>
      <c r="U89">
        <f>'FY2017 Alpha RPDC '!R94</f>
        <v>5.7352582563951499E-3</v>
      </c>
    </row>
    <row r="90" spans="1:21" x14ac:dyDescent="0.5">
      <c r="A90">
        <f>'FY2017 Alpha RPDC '!A95</f>
        <v>88</v>
      </c>
      <c r="B90">
        <f>'FY2017 Alpha RPDC '!B95</f>
        <v>1782</v>
      </c>
      <c r="C90">
        <f>'FY2017 Alpha RPDC '!C95</f>
        <v>1782</v>
      </c>
      <c r="D90" t="str">
        <f>'FY2017 Alpha RPDC '!D95</f>
        <v>DIAGONAL</v>
      </c>
      <c r="E90">
        <f>'FY2017 Alpha RPDC '!E95</f>
        <v>89</v>
      </c>
      <c r="F90">
        <f>'FY2017 Alpha RPDC '!F95</f>
        <v>6457</v>
      </c>
      <c r="G90">
        <f>'FY2017 Alpha RPDC '!G95</f>
        <v>574673</v>
      </c>
      <c r="H90">
        <f>'FY2017 Alpha RPDC '!H95</f>
        <v>75845</v>
      </c>
      <c r="I90">
        <f>'FY2017 Alpha RPDC '!I95</f>
        <v>650518</v>
      </c>
      <c r="J90">
        <f>'FY2017 Alpha RPDC '!J95</f>
        <v>97</v>
      </c>
      <c r="K90">
        <f>'FY2017 Alpha RPDC '!K95</f>
        <v>6602</v>
      </c>
      <c r="L90">
        <f>'FY2017 Alpha RPDC '!L95</f>
        <v>640394</v>
      </c>
      <c r="M90" t="e">
        <f>'FY2017 Alpha RPDC '!#REF!</f>
        <v>#REF!</v>
      </c>
      <c r="N90" t="e">
        <f>'FY2017 Alpha RPDC '!#REF!</f>
        <v>#REF!</v>
      </c>
      <c r="O90" t="e">
        <f>'FY2017 Alpha RPDC '!#REF!</f>
        <v>#REF!</v>
      </c>
      <c r="P90">
        <f>'FY2017 Alpha RPDC '!M95</f>
        <v>0</v>
      </c>
      <c r="Q90">
        <f>'FY2017 Alpha RPDC '!N95</f>
        <v>640394</v>
      </c>
      <c r="R90">
        <f>'FY2017 Alpha RPDC '!O95</f>
        <v>-10124</v>
      </c>
      <c r="S90">
        <f>'FY2017 Alpha RPDC '!P95</f>
        <v>-1.55629821157908E-2</v>
      </c>
      <c r="T90">
        <f>'FY2017 Alpha RPDC '!Q95</f>
        <v>8</v>
      </c>
      <c r="U90">
        <f>'FY2017 Alpha RPDC '!R95</f>
        <v>8.98876404494382E-2</v>
      </c>
    </row>
    <row r="91" spans="1:21" x14ac:dyDescent="0.5">
      <c r="A91">
        <f>'FY2017 Alpha RPDC '!A96</f>
        <v>89</v>
      </c>
      <c r="B91">
        <f>'FY2017 Alpha RPDC '!B96</f>
        <v>1791</v>
      </c>
      <c r="C91">
        <f>'FY2017 Alpha RPDC '!C96</f>
        <v>1791</v>
      </c>
      <c r="D91" t="str">
        <f>'FY2017 Alpha RPDC '!D96</f>
        <v>DIKE-NEW HARTFORD</v>
      </c>
      <c r="E91">
        <f>'FY2017 Alpha RPDC '!E96</f>
        <v>870</v>
      </c>
      <c r="F91">
        <f>'FY2017 Alpha RPDC '!F96</f>
        <v>6446</v>
      </c>
      <c r="G91">
        <f>'FY2017 Alpha RPDC '!G96</f>
        <v>5608020</v>
      </c>
      <c r="H91">
        <f>'FY2017 Alpha RPDC '!H96</f>
        <v>53296</v>
      </c>
      <c r="I91">
        <f>'FY2017 Alpha RPDC '!I96</f>
        <v>5661316</v>
      </c>
      <c r="J91">
        <f>'FY2017 Alpha RPDC '!J96</f>
        <v>899.7</v>
      </c>
      <c r="K91">
        <f>'FY2017 Alpha RPDC '!K96</f>
        <v>6591</v>
      </c>
      <c r="L91">
        <f>'FY2017 Alpha RPDC '!L96</f>
        <v>5929922.7000000002</v>
      </c>
      <c r="M91" t="e">
        <f>'FY2017 Alpha RPDC '!#REF!</f>
        <v>#REF!</v>
      </c>
      <c r="N91" t="e">
        <f>'FY2017 Alpha RPDC '!#REF!</f>
        <v>#REF!</v>
      </c>
      <c r="O91" t="e">
        <f>'FY2017 Alpha RPDC '!#REF!</f>
        <v>#REF!</v>
      </c>
      <c r="P91">
        <f>'FY2017 Alpha RPDC '!M96</f>
        <v>0</v>
      </c>
      <c r="Q91">
        <f>'FY2017 Alpha RPDC '!N96</f>
        <v>5929922.7000000002</v>
      </c>
      <c r="R91">
        <f>'FY2017 Alpha RPDC '!O96</f>
        <v>268606.70000000019</v>
      </c>
      <c r="S91">
        <f>'FY2017 Alpha RPDC '!P96</f>
        <v>4.744598252420465E-2</v>
      </c>
      <c r="T91">
        <f>'FY2017 Alpha RPDC '!Q96</f>
        <v>29.700000000000045</v>
      </c>
      <c r="U91">
        <f>'FY2017 Alpha RPDC '!R96</f>
        <v>3.4137931034482809E-2</v>
      </c>
    </row>
    <row r="92" spans="1:21" x14ac:dyDescent="0.5">
      <c r="A92">
        <f>'FY2017 Alpha RPDC '!A97</f>
        <v>90</v>
      </c>
      <c r="B92">
        <f>'FY2017 Alpha RPDC '!B97</f>
        <v>1863</v>
      </c>
      <c r="C92">
        <f>'FY2017 Alpha RPDC '!C97</f>
        <v>1863</v>
      </c>
      <c r="D92" t="str">
        <f>'FY2017 Alpha RPDC '!D97</f>
        <v>DUBUQUE</v>
      </c>
      <c r="E92">
        <f>'FY2017 Alpha RPDC '!E97</f>
        <v>10633.7</v>
      </c>
      <c r="F92">
        <f>'FY2017 Alpha RPDC '!F97</f>
        <v>6453</v>
      </c>
      <c r="G92">
        <f>'FY2017 Alpha RPDC '!G97</f>
        <v>68619266</v>
      </c>
      <c r="H92">
        <f>'FY2017 Alpha RPDC '!H97</f>
        <v>0</v>
      </c>
      <c r="I92">
        <f>'FY2017 Alpha RPDC '!I97</f>
        <v>68619266</v>
      </c>
      <c r="J92">
        <f>'FY2017 Alpha RPDC '!J97</f>
        <v>10587.9</v>
      </c>
      <c r="K92">
        <f>'FY2017 Alpha RPDC '!K97</f>
        <v>6598</v>
      </c>
      <c r="L92">
        <f>'FY2017 Alpha RPDC '!L97</f>
        <v>69858964.200000003</v>
      </c>
      <c r="M92" t="e">
        <f>'FY2017 Alpha RPDC '!#REF!</f>
        <v>#REF!</v>
      </c>
      <c r="N92" t="e">
        <f>'FY2017 Alpha RPDC '!#REF!</f>
        <v>#REF!</v>
      </c>
      <c r="O92" t="e">
        <f>'FY2017 Alpha RPDC '!#REF!</f>
        <v>#REF!</v>
      </c>
      <c r="P92">
        <f>'FY2017 Alpha RPDC '!M97</f>
        <v>0</v>
      </c>
      <c r="Q92">
        <f>'FY2017 Alpha RPDC '!N97</f>
        <v>69858964.200000003</v>
      </c>
      <c r="R92">
        <f>'FY2017 Alpha RPDC '!O97</f>
        <v>1239698.200000003</v>
      </c>
      <c r="S92">
        <f>'FY2017 Alpha RPDC '!P97</f>
        <v>1.806632848564721E-2</v>
      </c>
      <c r="T92">
        <f>'FY2017 Alpha RPDC '!Q97</f>
        <v>-45.800000000001091</v>
      </c>
      <c r="U92">
        <f>'FY2017 Alpha RPDC '!R97</f>
        <v>-4.3070615119855825E-3</v>
      </c>
    </row>
    <row r="93" spans="1:21" x14ac:dyDescent="0.5">
      <c r="A93">
        <f>'FY2017 Alpha RPDC '!A98</f>
        <v>91</v>
      </c>
      <c r="B93">
        <f>'FY2017 Alpha RPDC '!B98</f>
        <v>1908</v>
      </c>
      <c r="C93">
        <f>'FY2017 Alpha RPDC '!C98</f>
        <v>1908</v>
      </c>
      <c r="D93" t="str">
        <f>'FY2017 Alpha RPDC '!D98</f>
        <v>DUNKERTON</v>
      </c>
      <c r="E93">
        <f>'FY2017 Alpha RPDC '!E98</f>
        <v>461.9</v>
      </c>
      <c r="F93">
        <f>'FY2017 Alpha RPDC '!F98</f>
        <v>6446</v>
      </c>
      <c r="G93">
        <f>'FY2017 Alpha RPDC '!G98</f>
        <v>2977407</v>
      </c>
      <c r="H93">
        <f>'FY2017 Alpha RPDC '!H98</f>
        <v>5955</v>
      </c>
      <c r="I93">
        <f>'FY2017 Alpha RPDC '!I98</f>
        <v>2983362</v>
      </c>
      <c r="J93">
        <f>'FY2017 Alpha RPDC '!J98</f>
        <v>445.2</v>
      </c>
      <c r="K93">
        <f>'FY2017 Alpha RPDC '!K98</f>
        <v>6591</v>
      </c>
      <c r="L93">
        <f>'FY2017 Alpha RPDC '!L98</f>
        <v>2934313.1999999997</v>
      </c>
      <c r="M93" t="e">
        <f>'FY2017 Alpha RPDC '!#REF!</f>
        <v>#REF!</v>
      </c>
      <c r="N93" t="e">
        <f>'FY2017 Alpha RPDC '!#REF!</f>
        <v>#REF!</v>
      </c>
      <c r="O93" t="e">
        <f>'FY2017 Alpha RPDC '!#REF!</f>
        <v>#REF!</v>
      </c>
      <c r="P93">
        <f>'FY2017 Alpha RPDC '!M98</f>
        <v>72867.870000000112</v>
      </c>
      <c r="Q93">
        <f>'FY2017 Alpha RPDC '!N98</f>
        <v>3007181.07</v>
      </c>
      <c r="R93">
        <f>'FY2017 Alpha RPDC '!O98</f>
        <v>23819.069999999832</v>
      </c>
      <c r="S93">
        <f>'FY2017 Alpha RPDC '!P98</f>
        <v>7.9839690925874347E-3</v>
      </c>
      <c r="T93">
        <f>'FY2017 Alpha RPDC '!Q98</f>
        <v>-16.699999999999989</v>
      </c>
      <c r="U93">
        <f>'FY2017 Alpha RPDC '!R98</f>
        <v>-3.6155011907339225E-2</v>
      </c>
    </row>
    <row r="94" spans="1:21" x14ac:dyDescent="0.5">
      <c r="A94" t="e">
        <f>'FY2017 Alpha RPDC '!#REF!</f>
        <v>#REF!</v>
      </c>
      <c r="B94" t="e">
        <f>'FY2017 Alpha RPDC '!#REF!</f>
        <v>#REF!</v>
      </c>
      <c r="C94" t="e">
        <f>'FY2017 Alpha RPDC '!#REF!</f>
        <v>#REF!</v>
      </c>
      <c r="D94" t="e">
        <f>'FY2017 Alpha RPDC '!#REF!</f>
        <v>#REF!</v>
      </c>
      <c r="E94" t="e">
        <f>'FY2017 Alpha RPDC '!#REF!</f>
        <v>#REF!</v>
      </c>
      <c r="F94" t="e">
        <f>'FY2017 Alpha RPDC '!#REF!</f>
        <v>#REF!</v>
      </c>
      <c r="G94" t="e">
        <f>'FY2017 Alpha RPDC '!#REF!</f>
        <v>#REF!</v>
      </c>
      <c r="H94" t="e">
        <f>'FY2017 Alpha RPDC '!#REF!</f>
        <v>#REF!</v>
      </c>
      <c r="I94" t="e">
        <f>'FY2017 Alpha RPDC '!#REF!</f>
        <v>#REF!</v>
      </c>
      <c r="J94" t="e">
        <f>'FY2017 Alpha RPDC '!#REF!</f>
        <v>#REF!</v>
      </c>
      <c r="K94" t="e">
        <f>'FY2017 Alpha RPDC '!#REF!</f>
        <v>#REF!</v>
      </c>
      <c r="L94" t="e">
        <f>'FY2017 Alpha RPDC '!#REF!</f>
        <v>#REF!</v>
      </c>
      <c r="M94" t="e">
        <f>'FY2017 Alpha RPDC '!#REF!</f>
        <v>#REF!</v>
      </c>
      <c r="N94" t="e">
        <f>'FY2017 Alpha RPDC '!#REF!</f>
        <v>#REF!</v>
      </c>
      <c r="O94" t="e">
        <f>'FY2017 Alpha RPDC '!#REF!</f>
        <v>#REF!</v>
      </c>
      <c r="P94" t="e">
        <f>'FY2017 Alpha RPDC '!#REF!</f>
        <v>#REF!</v>
      </c>
      <c r="Q94" t="e">
        <f>'FY2017 Alpha RPDC '!#REF!</f>
        <v>#REF!</v>
      </c>
      <c r="R94" t="e">
        <f>'FY2017 Alpha RPDC '!#REF!</f>
        <v>#REF!</v>
      </c>
      <c r="S94" t="e">
        <f>'FY2017 Alpha RPDC '!#REF!</f>
        <v>#REF!</v>
      </c>
      <c r="T94" t="e">
        <f>'FY2017 Alpha RPDC '!#REF!</f>
        <v>#REF!</v>
      </c>
      <c r="U94" t="e">
        <f>'FY2017 Alpha RPDC '!#REF!</f>
        <v>#REF!</v>
      </c>
    </row>
    <row r="95" spans="1:21" x14ac:dyDescent="0.5">
      <c r="A95">
        <f>'FY2017 Alpha RPDC '!A99</f>
        <v>92</v>
      </c>
      <c r="B95">
        <f>'FY2017 Alpha RPDC '!B99</f>
        <v>1926</v>
      </c>
      <c r="C95">
        <f>'FY2017 Alpha RPDC '!C99</f>
        <v>1926</v>
      </c>
      <c r="D95" t="str">
        <f>'FY2017 Alpha RPDC '!D99</f>
        <v>DURANT</v>
      </c>
      <c r="E95">
        <f>'FY2017 Alpha RPDC '!E99</f>
        <v>577.5</v>
      </c>
      <c r="F95">
        <f>'FY2017 Alpha RPDC '!F99</f>
        <v>6492</v>
      </c>
      <c r="G95">
        <f>'FY2017 Alpha RPDC '!G99</f>
        <v>3749130</v>
      </c>
      <c r="H95">
        <f>'FY2017 Alpha RPDC '!H99</f>
        <v>0</v>
      </c>
      <c r="I95">
        <f>'FY2017 Alpha RPDC '!I99</f>
        <v>3749130</v>
      </c>
      <c r="J95">
        <f>'FY2017 Alpha RPDC '!J99</f>
        <v>571.6</v>
      </c>
      <c r="K95">
        <f>'FY2017 Alpha RPDC '!K99</f>
        <v>6637</v>
      </c>
      <c r="L95">
        <f>'FY2017 Alpha RPDC '!L99</f>
        <v>3793709.2</v>
      </c>
      <c r="M95" t="e">
        <f>'FY2017 Alpha RPDC '!#REF!</f>
        <v>#REF!</v>
      </c>
      <c r="N95" t="e">
        <f>'FY2017 Alpha RPDC '!#REF!</f>
        <v>#REF!</v>
      </c>
      <c r="O95" t="e">
        <f>'FY2017 Alpha RPDC '!#REF!</f>
        <v>#REF!</v>
      </c>
      <c r="P95">
        <f>'FY2017 Alpha RPDC '!M99</f>
        <v>0</v>
      </c>
      <c r="Q95">
        <f>'FY2017 Alpha RPDC '!N99</f>
        <v>3793709.2</v>
      </c>
      <c r="R95">
        <f>'FY2017 Alpha RPDC '!O99</f>
        <v>44579.200000000186</v>
      </c>
      <c r="S95">
        <f>'FY2017 Alpha RPDC '!P99</f>
        <v>1.1890545273170091E-2</v>
      </c>
      <c r="T95">
        <f>'FY2017 Alpha RPDC '!Q99</f>
        <v>-5.8999999999999773</v>
      </c>
      <c r="U95">
        <f>'FY2017 Alpha RPDC '!R99</f>
        <v>-1.0216450216450177E-2</v>
      </c>
    </row>
    <row r="96" spans="1:21" x14ac:dyDescent="0.5">
      <c r="A96">
        <f>'FY2017 Alpha RPDC '!A100</f>
        <v>93</v>
      </c>
      <c r="B96">
        <f>'FY2017 Alpha RPDC '!B100</f>
        <v>1944</v>
      </c>
      <c r="C96">
        <f>'FY2017 Alpha RPDC '!C100</f>
        <v>1944</v>
      </c>
      <c r="D96" t="str">
        <f>'FY2017 Alpha RPDC '!D100</f>
        <v>EAGLE GROVE</v>
      </c>
      <c r="E96">
        <f>'FY2017 Alpha RPDC '!E100</f>
        <v>835.6</v>
      </c>
      <c r="F96">
        <f>'FY2017 Alpha RPDC '!F100</f>
        <v>6564</v>
      </c>
      <c r="G96">
        <f>'FY2017 Alpha RPDC '!G100</f>
        <v>5484878</v>
      </c>
      <c r="H96">
        <f>'FY2017 Alpha RPDC '!H100</f>
        <v>0</v>
      </c>
      <c r="I96">
        <f>'FY2017 Alpha RPDC '!I100</f>
        <v>5484878</v>
      </c>
      <c r="J96">
        <f>'FY2017 Alpha RPDC '!J100</f>
        <v>838.6</v>
      </c>
      <c r="K96">
        <f>'FY2017 Alpha RPDC '!K100</f>
        <v>6709</v>
      </c>
      <c r="L96">
        <f>'FY2017 Alpha RPDC '!L100</f>
        <v>5626167.4000000004</v>
      </c>
      <c r="M96" t="e">
        <f>'FY2017 Alpha RPDC '!#REF!</f>
        <v>#REF!</v>
      </c>
      <c r="N96" t="e">
        <f>'FY2017 Alpha RPDC '!#REF!</f>
        <v>#REF!</v>
      </c>
      <c r="O96" t="e">
        <f>'FY2017 Alpha RPDC '!#REF!</f>
        <v>#REF!</v>
      </c>
      <c r="P96">
        <f>'FY2017 Alpha RPDC '!M100</f>
        <v>0</v>
      </c>
      <c r="Q96">
        <f>'FY2017 Alpha RPDC '!N100</f>
        <v>5626167.4000000004</v>
      </c>
      <c r="R96">
        <f>'FY2017 Alpha RPDC '!O100</f>
        <v>141289.40000000037</v>
      </c>
      <c r="S96">
        <f>'FY2017 Alpha RPDC '!P100</f>
        <v>2.5759807237280458E-2</v>
      </c>
      <c r="T96">
        <f>'FY2017 Alpha RPDC '!Q100</f>
        <v>3</v>
      </c>
      <c r="U96">
        <f>'FY2017 Alpha RPDC '!R100</f>
        <v>3.5902345619913834E-3</v>
      </c>
    </row>
    <row r="97" spans="1:21" x14ac:dyDescent="0.5">
      <c r="A97">
        <f>'FY2017 Alpha RPDC '!A101</f>
        <v>94</v>
      </c>
      <c r="B97">
        <f>'FY2017 Alpha RPDC '!B101</f>
        <v>1953</v>
      </c>
      <c r="C97">
        <f>'FY2017 Alpha RPDC '!C101</f>
        <v>1953</v>
      </c>
      <c r="D97" t="str">
        <f>'FY2017 Alpha RPDC '!D101</f>
        <v>EARLHAM</v>
      </c>
      <c r="E97">
        <f>'FY2017 Alpha RPDC '!E101</f>
        <v>643.20000000000005</v>
      </c>
      <c r="F97">
        <f>'FY2017 Alpha RPDC '!F101</f>
        <v>6446</v>
      </c>
      <c r="G97">
        <f>'FY2017 Alpha RPDC '!G101</f>
        <v>4146067</v>
      </c>
      <c r="H97">
        <f>'FY2017 Alpha RPDC '!H101</f>
        <v>0</v>
      </c>
      <c r="I97">
        <f>'FY2017 Alpha RPDC '!I101</f>
        <v>4146067</v>
      </c>
      <c r="J97">
        <f>'FY2017 Alpha RPDC '!J101</f>
        <v>607.9</v>
      </c>
      <c r="K97">
        <f>'FY2017 Alpha RPDC '!K101</f>
        <v>6591</v>
      </c>
      <c r="L97">
        <f>'FY2017 Alpha RPDC '!L101</f>
        <v>4006668.9</v>
      </c>
      <c r="M97" t="e">
        <f>'FY2017 Alpha RPDC '!#REF!</f>
        <v>#REF!</v>
      </c>
      <c r="N97" t="e">
        <f>'FY2017 Alpha RPDC '!#REF!</f>
        <v>#REF!</v>
      </c>
      <c r="O97" t="e">
        <f>'FY2017 Alpha RPDC '!#REF!</f>
        <v>#REF!</v>
      </c>
      <c r="P97">
        <f>'FY2017 Alpha RPDC '!M101</f>
        <v>180858.77000000002</v>
      </c>
      <c r="Q97">
        <f>'FY2017 Alpha RPDC '!N101</f>
        <v>4187527.67</v>
      </c>
      <c r="R97">
        <f>'FY2017 Alpha RPDC '!O101</f>
        <v>41460.669999999925</v>
      </c>
      <c r="S97">
        <f>'FY2017 Alpha RPDC '!P101</f>
        <v>9.9999999999999829E-3</v>
      </c>
      <c r="T97">
        <f>'FY2017 Alpha RPDC '!Q101</f>
        <v>-35.300000000000068</v>
      </c>
      <c r="U97">
        <f>'FY2017 Alpha RPDC '!R101</f>
        <v>-5.4881840796020001E-2</v>
      </c>
    </row>
    <row r="98" spans="1:21" x14ac:dyDescent="0.5">
      <c r="A98">
        <f>'FY2017 Alpha RPDC '!A102</f>
        <v>95</v>
      </c>
      <c r="B98">
        <f>'FY2017 Alpha RPDC '!B102</f>
        <v>1963</v>
      </c>
      <c r="C98">
        <f>'FY2017 Alpha RPDC '!C102</f>
        <v>1963</v>
      </c>
      <c r="D98" t="str">
        <f>'FY2017 Alpha RPDC '!D102</f>
        <v>EAST BUCHANAN</v>
      </c>
      <c r="E98">
        <f>'FY2017 Alpha RPDC '!E102</f>
        <v>563</v>
      </c>
      <c r="F98">
        <f>'FY2017 Alpha RPDC '!F102</f>
        <v>6446</v>
      </c>
      <c r="G98">
        <f>'FY2017 Alpha RPDC '!G102</f>
        <v>3629098</v>
      </c>
      <c r="H98">
        <f>'FY2017 Alpha RPDC '!H102</f>
        <v>0</v>
      </c>
      <c r="I98">
        <f>'FY2017 Alpha RPDC '!I102</f>
        <v>3629098</v>
      </c>
      <c r="J98">
        <f>'FY2017 Alpha RPDC '!J102</f>
        <v>537.6</v>
      </c>
      <c r="K98">
        <f>'FY2017 Alpha RPDC '!K102</f>
        <v>6591</v>
      </c>
      <c r="L98">
        <f>'FY2017 Alpha RPDC '!L102</f>
        <v>3543321.6</v>
      </c>
      <c r="M98" t="e">
        <f>'FY2017 Alpha RPDC '!#REF!</f>
        <v>#REF!</v>
      </c>
      <c r="N98" t="e">
        <f>'FY2017 Alpha RPDC '!#REF!</f>
        <v>#REF!</v>
      </c>
      <c r="O98" t="e">
        <f>'FY2017 Alpha RPDC '!#REF!</f>
        <v>#REF!</v>
      </c>
      <c r="P98">
        <f>'FY2017 Alpha RPDC '!M102</f>
        <v>122067.37999999989</v>
      </c>
      <c r="Q98">
        <f>'FY2017 Alpha RPDC '!N102</f>
        <v>3665388.98</v>
      </c>
      <c r="R98">
        <f>'FY2017 Alpha RPDC '!O102</f>
        <v>36290.979999999981</v>
      </c>
      <c r="S98">
        <f>'FY2017 Alpha RPDC '!P102</f>
        <v>9.999999999999995E-3</v>
      </c>
      <c r="T98">
        <f>'FY2017 Alpha RPDC '!Q102</f>
        <v>-25.399999999999977</v>
      </c>
      <c r="U98">
        <f>'FY2017 Alpha RPDC '!R102</f>
        <v>-4.5115452930728203E-2</v>
      </c>
    </row>
    <row r="99" spans="1:21" x14ac:dyDescent="0.5">
      <c r="A99">
        <f>'FY2017 Alpha RPDC '!A103</f>
        <v>96</v>
      </c>
      <c r="B99">
        <f>'FY2017 Alpha RPDC '!B103</f>
        <v>3582</v>
      </c>
      <c r="C99">
        <f>'FY2017 Alpha RPDC '!C103</f>
        <v>1968</v>
      </c>
      <c r="D99" t="str">
        <f>'FY2017 Alpha RPDC '!D103</f>
        <v>EAST MARSHALL</v>
      </c>
      <c r="E99">
        <f>'FY2017 Alpha RPDC '!E103</f>
        <v>582.20000000000005</v>
      </c>
      <c r="F99">
        <f>'FY2017 Alpha RPDC '!F103</f>
        <v>6530</v>
      </c>
      <c r="G99">
        <f>'FY2017 Alpha RPDC '!G103</f>
        <v>3801766</v>
      </c>
      <c r="H99">
        <f>'FY2017 Alpha RPDC '!H103</f>
        <v>167519</v>
      </c>
      <c r="I99">
        <f>'FY2017 Alpha RPDC '!I103</f>
        <v>3969285</v>
      </c>
      <c r="J99">
        <f>'FY2017 Alpha RPDC '!J103</f>
        <v>569.6</v>
      </c>
      <c r="K99">
        <f>'FY2017 Alpha RPDC '!K103</f>
        <v>6675</v>
      </c>
      <c r="L99">
        <f>'FY2017 Alpha RPDC '!L103</f>
        <v>3802080</v>
      </c>
      <c r="M99" t="e">
        <f>'FY2017 Alpha RPDC '!#REF!</f>
        <v>#REF!</v>
      </c>
      <c r="N99" t="e">
        <f>'FY2017 Alpha RPDC '!#REF!</f>
        <v>#REF!</v>
      </c>
      <c r="O99" t="e">
        <f>'FY2017 Alpha RPDC '!#REF!</f>
        <v>#REF!</v>
      </c>
      <c r="P99">
        <f>'FY2017 Alpha RPDC '!M103</f>
        <v>37703.660000000149</v>
      </c>
      <c r="Q99">
        <f>'FY2017 Alpha RPDC '!N103</f>
        <v>3839783.66</v>
      </c>
      <c r="R99">
        <f>'FY2017 Alpha RPDC '!O103</f>
        <v>-129501.33999999985</v>
      </c>
      <c r="S99">
        <f>'FY2017 Alpha RPDC '!P103</f>
        <v>-3.2625860828839413E-2</v>
      </c>
      <c r="T99">
        <f>'FY2017 Alpha RPDC '!Q103</f>
        <v>-12.600000000000023</v>
      </c>
      <c r="U99">
        <f>'FY2017 Alpha RPDC '!R103</f>
        <v>-2.1642047406389593E-2</v>
      </c>
    </row>
    <row r="100" spans="1:21" x14ac:dyDescent="0.5">
      <c r="A100">
        <f>'FY2017 Alpha RPDC '!A104</f>
        <v>97</v>
      </c>
      <c r="B100">
        <f>'FY2017 Alpha RPDC '!B104</f>
        <v>3978</v>
      </c>
      <c r="C100">
        <f>'FY2017 Alpha RPDC '!C104</f>
        <v>3978</v>
      </c>
      <c r="D100" t="str">
        <f>'FY2017 Alpha RPDC '!D104</f>
        <v>EAST MILLS</v>
      </c>
      <c r="E100">
        <f>'FY2017 Alpha RPDC '!E104</f>
        <v>543.29999999999995</v>
      </c>
      <c r="F100">
        <f>'FY2017 Alpha RPDC '!F104</f>
        <v>6510</v>
      </c>
      <c r="G100">
        <f>'FY2017 Alpha RPDC '!G104</f>
        <v>3536883</v>
      </c>
      <c r="H100">
        <f>'FY2017 Alpha RPDC '!H104</f>
        <v>3160</v>
      </c>
      <c r="I100">
        <f>'FY2017 Alpha RPDC '!I104</f>
        <v>3540043</v>
      </c>
      <c r="J100">
        <f>'FY2017 Alpha RPDC '!J104</f>
        <v>554.4</v>
      </c>
      <c r="K100">
        <f>'FY2017 Alpha RPDC '!K104</f>
        <v>6655</v>
      </c>
      <c r="L100">
        <f>'FY2017 Alpha RPDC '!L104</f>
        <v>3689532</v>
      </c>
      <c r="M100" t="e">
        <f>'FY2017 Alpha RPDC '!#REF!</f>
        <v>#REF!</v>
      </c>
      <c r="N100" t="e">
        <f>'FY2017 Alpha RPDC '!#REF!</f>
        <v>#REF!</v>
      </c>
      <c r="O100" t="e">
        <f>'FY2017 Alpha RPDC '!#REF!</f>
        <v>#REF!</v>
      </c>
      <c r="P100">
        <f>'FY2017 Alpha RPDC '!M104</f>
        <v>0</v>
      </c>
      <c r="Q100">
        <f>'FY2017 Alpha RPDC '!N104</f>
        <v>3689532</v>
      </c>
      <c r="R100">
        <f>'FY2017 Alpha RPDC '!O104</f>
        <v>149489</v>
      </c>
      <c r="S100">
        <f>'FY2017 Alpha RPDC '!P104</f>
        <v>4.2228018134243005E-2</v>
      </c>
      <c r="T100">
        <f>'FY2017 Alpha RPDC '!Q104</f>
        <v>11.100000000000023</v>
      </c>
      <c r="U100">
        <f>'FY2017 Alpha RPDC '!R104</f>
        <v>2.0430701270016609E-2</v>
      </c>
    </row>
    <row r="101" spans="1:21" x14ac:dyDescent="0.5">
      <c r="A101" t="e">
        <f>'FY2017 Alpha RPDC '!#REF!</f>
        <v>#REF!</v>
      </c>
      <c r="B101" t="e">
        <f>'FY2017 Alpha RPDC '!#REF!</f>
        <v>#REF!</v>
      </c>
      <c r="C101" t="e">
        <f>'FY2017 Alpha RPDC '!#REF!</f>
        <v>#REF!</v>
      </c>
      <c r="D101" t="e">
        <f>'FY2017 Alpha RPDC '!#REF!</f>
        <v>#REF!</v>
      </c>
      <c r="E101" t="e">
        <f>'FY2017 Alpha RPDC '!#REF!</f>
        <v>#REF!</v>
      </c>
      <c r="F101" t="e">
        <f>'FY2017 Alpha RPDC '!#REF!</f>
        <v>#REF!</v>
      </c>
      <c r="G101" t="e">
        <f>'FY2017 Alpha RPDC '!#REF!</f>
        <v>#REF!</v>
      </c>
      <c r="H101" t="e">
        <f>'FY2017 Alpha RPDC '!#REF!</f>
        <v>#REF!</v>
      </c>
      <c r="I101" t="e">
        <f>'FY2017 Alpha RPDC '!#REF!</f>
        <v>#REF!</v>
      </c>
      <c r="J101" t="e">
        <f>'FY2017 Alpha RPDC '!#REF!</f>
        <v>#REF!</v>
      </c>
      <c r="K101" t="e">
        <f>'FY2017 Alpha RPDC '!#REF!</f>
        <v>#REF!</v>
      </c>
      <c r="L101" t="e">
        <f>'FY2017 Alpha RPDC '!#REF!</f>
        <v>#REF!</v>
      </c>
      <c r="M101" t="e">
        <f>'FY2017 Alpha RPDC '!#REF!</f>
        <v>#REF!</v>
      </c>
      <c r="N101" t="e">
        <f>'FY2017 Alpha RPDC '!#REF!</f>
        <v>#REF!</v>
      </c>
      <c r="O101" t="e">
        <f>'FY2017 Alpha RPDC '!#REF!</f>
        <v>#REF!</v>
      </c>
      <c r="P101" t="e">
        <f>'FY2017 Alpha RPDC '!#REF!</f>
        <v>#REF!</v>
      </c>
      <c r="Q101" t="e">
        <f>'FY2017 Alpha RPDC '!#REF!</f>
        <v>#REF!</v>
      </c>
      <c r="R101" t="e">
        <f>'FY2017 Alpha RPDC '!#REF!</f>
        <v>#REF!</v>
      </c>
      <c r="S101" t="e">
        <f>'FY2017 Alpha RPDC '!#REF!</f>
        <v>#REF!</v>
      </c>
      <c r="T101" t="e">
        <f>'FY2017 Alpha RPDC '!#REF!</f>
        <v>#REF!</v>
      </c>
      <c r="U101" t="e">
        <f>'FY2017 Alpha RPDC '!#REF!</f>
        <v>#REF!</v>
      </c>
    </row>
    <row r="102" spans="1:21" x14ac:dyDescent="0.5">
      <c r="A102">
        <f>'FY2017 Alpha RPDC '!A105</f>
        <v>98</v>
      </c>
      <c r="B102">
        <f>'FY2017 Alpha RPDC '!B105</f>
        <v>6741</v>
      </c>
      <c r="C102">
        <f>'FY2017 Alpha RPDC '!C105</f>
        <v>6741</v>
      </c>
      <c r="D102" t="str">
        <f>'FY2017 Alpha RPDC '!D105</f>
        <v>EAST SAC COUNTY</v>
      </c>
      <c r="E102">
        <f>'FY2017 Alpha RPDC '!E105</f>
        <v>905.7</v>
      </c>
      <c r="F102">
        <f>'FY2017 Alpha RPDC '!F105</f>
        <v>6459</v>
      </c>
      <c r="G102">
        <f>'FY2017 Alpha RPDC '!G105</f>
        <v>5849916</v>
      </c>
      <c r="H102">
        <f>'FY2017 Alpha RPDC '!H105</f>
        <v>110954</v>
      </c>
      <c r="I102">
        <f>'FY2017 Alpha RPDC '!I105</f>
        <v>5960870</v>
      </c>
      <c r="J102">
        <f>'FY2017 Alpha RPDC '!J105</f>
        <v>899.6</v>
      </c>
      <c r="K102">
        <f>'FY2017 Alpha RPDC '!K105</f>
        <v>6604</v>
      </c>
      <c r="L102">
        <f>'FY2017 Alpha RPDC '!L105</f>
        <v>5940958.4000000004</v>
      </c>
      <c r="M102" t="e">
        <f>'FY2017 Alpha RPDC '!#REF!</f>
        <v>#REF!</v>
      </c>
      <c r="N102" t="e">
        <f>'FY2017 Alpha RPDC '!#REF!</f>
        <v>#REF!</v>
      </c>
      <c r="O102" t="e">
        <f>'FY2017 Alpha RPDC '!#REF!</f>
        <v>#REF!</v>
      </c>
      <c r="P102">
        <f>'FY2017 Alpha RPDC '!M105</f>
        <v>0</v>
      </c>
      <c r="Q102">
        <f>'FY2017 Alpha RPDC '!N105</f>
        <v>5940958.4000000004</v>
      </c>
      <c r="R102">
        <f>'FY2017 Alpha RPDC '!O105</f>
        <v>-19911.599999999627</v>
      </c>
      <c r="S102">
        <f>'FY2017 Alpha RPDC '!P105</f>
        <v>-3.3403848767041772E-3</v>
      </c>
      <c r="T102">
        <f>'FY2017 Alpha RPDC '!Q105</f>
        <v>-6.1000000000000227</v>
      </c>
      <c r="U102">
        <f>'FY2017 Alpha RPDC '!R105</f>
        <v>-6.735122005078969E-3</v>
      </c>
    </row>
    <row r="103" spans="1:21" x14ac:dyDescent="0.5">
      <c r="A103">
        <f>'FY2017 Alpha RPDC '!A106</f>
        <v>99</v>
      </c>
      <c r="B103">
        <f>'FY2017 Alpha RPDC '!B106</f>
        <v>1970</v>
      </c>
      <c r="C103">
        <f>'FY2017 Alpha RPDC '!C106</f>
        <v>1970</v>
      </c>
      <c r="D103" t="str">
        <f>'FY2017 Alpha RPDC '!D106</f>
        <v>EAST UNION</v>
      </c>
      <c r="E103">
        <f>'FY2017 Alpha RPDC '!E106</f>
        <v>522.79999999999995</v>
      </c>
      <c r="F103">
        <f>'FY2017 Alpha RPDC '!F106</f>
        <v>6470</v>
      </c>
      <c r="G103">
        <f>'FY2017 Alpha RPDC '!G106</f>
        <v>3382516</v>
      </c>
      <c r="H103">
        <f>'FY2017 Alpha RPDC '!H106</f>
        <v>0</v>
      </c>
      <c r="I103">
        <f>'FY2017 Alpha RPDC '!I106</f>
        <v>3382516</v>
      </c>
      <c r="J103">
        <f>'FY2017 Alpha RPDC '!J106</f>
        <v>516.29999999999995</v>
      </c>
      <c r="K103">
        <f>'FY2017 Alpha RPDC '!K106</f>
        <v>6615</v>
      </c>
      <c r="L103">
        <f>'FY2017 Alpha RPDC '!L106</f>
        <v>3415324.4999999995</v>
      </c>
      <c r="M103" t="e">
        <f>'FY2017 Alpha RPDC '!#REF!</f>
        <v>#REF!</v>
      </c>
      <c r="N103" t="e">
        <f>'FY2017 Alpha RPDC '!#REF!</f>
        <v>#REF!</v>
      </c>
      <c r="O103" t="e">
        <f>'FY2017 Alpha RPDC '!#REF!</f>
        <v>#REF!</v>
      </c>
      <c r="P103">
        <f>'FY2017 Alpha RPDC '!M106</f>
        <v>1016.6600000006147</v>
      </c>
      <c r="Q103">
        <f>'FY2017 Alpha RPDC '!N106</f>
        <v>3416341.16</v>
      </c>
      <c r="R103">
        <f>'FY2017 Alpha RPDC '!O106</f>
        <v>33825.160000000149</v>
      </c>
      <c r="S103">
        <f>'FY2017 Alpha RPDC '!P106</f>
        <v>1.0000000000000044E-2</v>
      </c>
      <c r="T103">
        <f>'FY2017 Alpha RPDC '!Q106</f>
        <v>-6.5</v>
      </c>
      <c r="U103">
        <f>'FY2017 Alpha RPDC '!R106</f>
        <v>-1.2433052792654936E-2</v>
      </c>
    </row>
    <row r="104" spans="1:21" x14ac:dyDescent="0.5">
      <c r="A104">
        <f>'FY2017 Alpha RPDC '!A107</f>
        <v>100</v>
      </c>
      <c r="B104">
        <f>'FY2017 Alpha RPDC '!B107</f>
        <v>1972</v>
      </c>
      <c r="C104">
        <f>'FY2017 Alpha RPDC '!C107</f>
        <v>1972</v>
      </c>
      <c r="D104" t="str">
        <f>'FY2017 Alpha RPDC '!D107</f>
        <v>EASTERN ALLAMAKEE</v>
      </c>
      <c r="E104">
        <f>'FY2017 Alpha RPDC '!E107</f>
        <v>352</v>
      </c>
      <c r="F104">
        <f>'FY2017 Alpha RPDC '!F107</f>
        <v>6446</v>
      </c>
      <c r="G104">
        <f>'FY2017 Alpha RPDC '!G107</f>
        <v>2268992</v>
      </c>
      <c r="H104">
        <f>'FY2017 Alpha RPDC '!H107</f>
        <v>71404</v>
      </c>
      <c r="I104">
        <f>'FY2017 Alpha RPDC '!I107</f>
        <v>2340396</v>
      </c>
      <c r="J104">
        <f>'FY2017 Alpha RPDC '!J107</f>
        <v>346.4</v>
      </c>
      <c r="K104">
        <f>'FY2017 Alpha RPDC '!K107</f>
        <v>6591</v>
      </c>
      <c r="L104">
        <f>'FY2017 Alpha RPDC '!L107</f>
        <v>2283122.4</v>
      </c>
      <c r="M104" t="e">
        <f>'FY2017 Alpha RPDC '!#REF!</f>
        <v>#REF!</v>
      </c>
      <c r="N104" t="e">
        <f>'FY2017 Alpha RPDC '!#REF!</f>
        <v>#REF!</v>
      </c>
      <c r="O104" t="e">
        <f>'FY2017 Alpha RPDC '!#REF!</f>
        <v>#REF!</v>
      </c>
      <c r="P104">
        <f>'FY2017 Alpha RPDC '!M107</f>
        <v>8559.5200000000186</v>
      </c>
      <c r="Q104">
        <f>'FY2017 Alpha RPDC '!N107</f>
        <v>2291681.92</v>
      </c>
      <c r="R104">
        <f>'FY2017 Alpha RPDC '!O107</f>
        <v>-48714.080000000075</v>
      </c>
      <c r="S104">
        <f>'FY2017 Alpha RPDC '!P107</f>
        <v>-2.0814460458828368E-2</v>
      </c>
      <c r="T104">
        <f>'FY2017 Alpha RPDC '!Q107</f>
        <v>-5.6000000000000227</v>
      </c>
      <c r="U104">
        <f>'FY2017 Alpha RPDC '!R107</f>
        <v>-1.5909090909090973E-2</v>
      </c>
    </row>
    <row r="105" spans="1:21" x14ac:dyDescent="0.5">
      <c r="A105">
        <f>'FY2017 Alpha RPDC '!A108</f>
        <v>101</v>
      </c>
      <c r="B105">
        <f>'FY2017 Alpha RPDC '!B108</f>
        <v>1965</v>
      </c>
      <c r="C105">
        <f>'FY2017 Alpha RPDC '!C108</f>
        <v>1965</v>
      </c>
      <c r="D105" t="str">
        <f>'FY2017 Alpha RPDC '!D108</f>
        <v>EASTON VALLEY</v>
      </c>
      <c r="E105">
        <f>'FY2017 Alpha RPDC '!E108</f>
        <v>643</v>
      </c>
      <c r="F105">
        <f>'FY2017 Alpha RPDC '!F108</f>
        <v>6446</v>
      </c>
      <c r="G105">
        <f>'FY2017 Alpha RPDC '!G108</f>
        <v>4144778</v>
      </c>
      <c r="H105">
        <f>'FY2017 Alpha RPDC '!H108</f>
        <v>66649</v>
      </c>
      <c r="I105">
        <f>'FY2017 Alpha RPDC '!I108</f>
        <v>4211427</v>
      </c>
      <c r="J105">
        <f>'FY2017 Alpha RPDC '!J108</f>
        <v>621</v>
      </c>
      <c r="K105">
        <f>'FY2017 Alpha RPDC '!K108</f>
        <v>6591</v>
      </c>
      <c r="L105">
        <f>'FY2017 Alpha RPDC '!L108</f>
        <v>4093011</v>
      </c>
      <c r="M105" t="e">
        <f>'FY2017 Alpha RPDC '!#REF!</f>
        <v>#REF!</v>
      </c>
      <c r="N105" t="e">
        <f>'FY2017 Alpha RPDC '!#REF!</f>
        <v>#REF!</v>
      </c>
      <c r="O105" t="e">
        <f>'FY2017 Alpha RPDC '!#REF!</f>
        <v>#REF!</v>
      </c>
      <c r="P105">
        <f>'FY2017 Alpha RPDC '!M108</f>
        <v>93214.780000000261</v>
      </c>
      <c r="Q105">
        <f>'FY2017 Alpha RPDC '!N108</f>
        <v>4186225.7800000003</v>
      </c>
      <c r="R105">
        <f>'FY2017 Alpha RPDC '!O108</f>
        <v>-25201.219999999739</v>
      </c>
      <c r="S105">
        <f>'FY2017 Alpha RPDC '!P108</f>
        <v>-5.9840096955259435E-3</v>
      </c>
      <c r="T105">
        <f>'FY2017 Alpha RPDC '!Q108</f>
        <v>-22</v>
      </c>
      <c r="U105">
        <f>'FY2017 Alpha RPDC '!R108</f>
        <v>-3.4214618973561428E-2</v>
      </c>
    </row>
    <row r="106" spans="1:21" x14ac:dyDescent="0.5">
      <c r="A106">
        <f>'FY2017 Alpha RPDC '!A109</f>
        <v>102</v>
      </c>
      <c r="B106">
        <f>'FY2017 Alpha RPDC '!B109</f>
        <v>657</v>
      </c>
      <c r="C106">
        <f>'FY2017 Alpha RPDC '!C109</f>
        <v>657</v>
      </c>
      <c r="D106" t="str">
        <f>'FY2017 Alpha RPDC '!D109</f>
        <v>EDDYVILLE-BLAKESBURG-FREMONT</v>
      </c>
      <c r="E106">
        <f>'FY2017 Alpha RPDC '!E109</f>
        <v>866</v>
      </c>
      <c r="F106">
        <f>'FY2017 Alpha RPDC '!F109</f>
        <v>6446</v>
      </c>
      <c r="G106">
        <f>'FY2017 Alpha RPDC '!G109</f>
        <v>5582236</v>
      </c>
      <c r="H106">
        <f>'FY2017 Alpha RPDC '!H109</f>
        <v>0</v>
      </c>
      <c r="I106">
        <f>'FY2017 Alpha RPDC '!I109</f>
        <v>5582236</v>
      </c>
      <c r="J106">
        <f>'FY2017 Alpha RPDC '!J109</f>
        <v>879.3</v>
      </c>
      <c r="K106">
        <f>'FY2017 Alpha RPDC '!K109</f>
        <v>6591</v>
      </c>
      <c r="L106">
        <f>'FY2017 Alpha RPDC '!L109</f>
        <v>5795466.2999999998</v>
      </c>
      <c r="M106" t="e">
        <f>'FY2017 Alpha RPDC '!#REF!</f>
        <v>#REF!</v>
      </c>
      <c r="N106" t="e">
        <f>'FY2017 Alpha RPDC '!#REF!</f>
        <v>#REF!</v>
      </c>
      <c r="O106" t="e">
        <f>'FY2017 Alpha RPDC '!#REF!</f>
        <v>#REF!</v>
      </c>
      <c r="P106">
        <f>'FY2017 Alpha RPDC '!M109</f>
        <v>0</v>
      </c>
      <c r="Q106">
        <f>'FY2017 Alpha RPDC '!N109</f>
        <v>5795466.2999999998</v>
      </c>
      <c r="R106">
        <f>'FY2017 Alpha RPDC '!O109</f>
        <v>213230.29999999981</v>
      </c>
      <c r="S106">
        <f>'FY2017 Alpha RPDC '!P109</f>
        <v>3.819800882657054E-2</v>
      </c>
      <c r="T106">
        <f>'FY2017 Alpha RPDC '!Q109</f>
        <v>13.299999999999955</v>
      </c>
      <c r="U106">
        <f>'FY2017 Alpha RPDC '!R109</f>
        <v>1.5357967667436438E-2</v>
      </c>
    </row>
    <row r="107" spans="1:21" x14ac:dyDescent="0.5">
      <c r="A107">
        <f>'FY2017 Alpha RPDC '!A110</f>
        <v>103</v>
      </c>
      <c r="B107">
        <f>'FY2017 Alpha RPDC '!B110</f>
        <v>1989</v>
      </c>
      <c r="C107">
        <f>'FY2017 Alpha RPDC '!C110</f>
        <v>1989</v>
      </c>
      <c r="D107" t="str">
        <f>'FY2017 Alpha RPDC '!D110</f>
        <v>EDGEWOOD-COLESBURG</v>
      </c>
      <c r="E107">
        <f>'FY2017 Alpha RPDC '!E110</f>
        <v>409</v>
      </c>
      <c r="F107">
        <f>'FY2017 Alpha RPDC '!F110</f>
        <v>6446</v>
      </c>
      <c r="G107">
        <f>'FY2017 Alpha RPDC '!G110</f>
        <v>2636414</v>
      </c>
      <c r="H107">
        <f>'FY2017 Alpha RPDC '!H110</f>
        <v>25465</v>
      </c>
      <c r="I107">
        <f>'FY2017 Alpha RPDC '!I110</f>
        <v>2661879</v>
      </c>
      <c r="J107">
        <f>'FY2017 Alpha RPDC '!J110</f>
        <v>400</v>
      </c>
      <c r="K107">
        <f>'FY2017 Alpha RPDC '!K110</f>
        <v>6591</v>
      </c>
      <c r="L107">
        <f>'FY2017 Alpha RPDC '!L110</f>
        <v>2636400</v>
      </c>
      <c r="M107" t="e">
        <f>'FY2017 Alpha RPDC '!#REF!</f>
        <v>#REF!</v>
      </c>
      <c r="N107" t="e">
        <f>'FY2017 Alpha RPDC '!#REF!</f>
        <v>#REF!</v>
      </c>
      <c r="O107" t="e">
        <f>'FY2017 Alpha RPDC '!#REF!</f>
        <v>#REF!</v>
      </c>
      <c r="P107">
        <f>'FY2017 Alpha RPDC '!M110</f>
        <v>26378.14000000013</v>
      </c>
      <c r="Q107">
        <f>'FY2017 Alpha RPDC '!N110</f>
        <v>2662778.14</v>
      </c>
      <c r="R107">
        <f>'FY2017 Alpha RPDC '!O110</f>
        <v>899.14000000013039</v>
      </c>
      <c r="S107">
        <f>'FY2017 Alpha RPDC '!P110</f>
        <v>3.3778394885722844E-4</v>
      </c>
      <c r="T107">
        <f>'FY2017 Alpha RPDC '!Q110</f>
        <v>-9</v>
      </c>
      <c r="U107">
        <f>'FY2017 Alpha RPDC '!R110</f>
        <v>-2.2004889975550123E-2</v>
      </c>
    </row>
    <row r="108" spans="1:21" x14ac:dyDescent="0.5">
      <c r="A108">
        <f>'FY2017 Alpha RPDC '!A111</f>
        <v>104</v>
      </c>
      <c r="B108">
        <f>'FY2017 Alpha RPDC '!B111</f>
        <v>2007</v>
      </c>
      <c r="C108">
        <f>'FY2017 Alpha RPDC '!C111</f>
        <v>2007</v>
      </c>
      <c r="D108" t="str">
        <f>'FY2017 Alpha RPDC '!D111</f>
        <v>ELDORA-NEW PROVIDENCE</v>
      </c>
      <c r="E108">
        <f>'FY2017 Alpha RPDC '!E111</f>
        <v>641</v>
      </c>
      <c r="F108">
        <f>'FY2017 Alpha RPDC '!F111</f>
        <v>6446</v>
      </c>
      <c r="G108">
        <f>'FY2017 Alpha RPDC '!G111</f>
        <v>4131886</v>
      </c>
      <c r="H108">
        <f>'FY2017 Alpha RPDC '!H111</f>
        <v>0</v>
      </c>
      <c r="I108">
        <f>'FY2017 Alpha RPDC '!I111</f>
        <v>4131886</v>
      </c>
      <c r="J108">
        <f>'FY2017 Alpha RPDC '!J111</f>
        <v>627.1</v>
      </c>
      <c r="K108">
        <f>'FY2017 Alpha RPDC '!K111</f>
        <v>6591</v>
      </c>
      <c r="L108">
        <f>'FY2017 Alpha RPDC '!L111</f>
        <v>4133216.1</v>
      </c>
      <c r="M108" t="e">
        <f>'FY2017 Alpha RPDC '!#REF!</f>
        <v>#REF!</v>
      </c>
      <c r="N108" t="e">
        <f>'FY2017 Alpha RPDC '!#REF!</f>
        <v>#REF!</v>
      </c>
      <c r="O108" t="e">
        <f>'FY2017 Alpha RPDC '!#REF!</f>
        <v>#REF!</v>
      </c>
      <c r="P108">
        <f>'FY2017 Alpha RPDC '!M111</f>
        <v>39988.759999999776</v>
      </c>
      <c r="Q108">
        <f>'FY2017 Alpha RPDC '!N111</f>
        <v>4173204.86</v>
      </c>
      <c r="R108">
        <f>'FY2017 Alpha RPDC '!O111</f>
        <v>41318.85999999987</v>
      </c>
      <c r="S108">
        <f>'FY2017 Alpha RPDC '!P111</f>
        <v>9.999999999999969E-3</v>
      </c>
      <c r="T108">
        <f>'FY2017 Alpha RPDC '!Q111</f>
        <v>-13.899999999999977</v>
      </c>
      <c r="U108">
        <f>'FY2017 Alpha RPDC '!R111</f>
        <v>-2.1684867394695752E-2</v>
      </c>
    </row>
    <row r="109" spans="1:21" x14ac:dyDescent="0.5">
      <c r="A109">
        <f>'FY2017 Alpha RPDC '!A112</f>
        <v>105</v>
      </c>
      <c r="B109">
        <f>'FY2017 Alpha RPDC '!B112</f>
        <v>2088</v>
      </c>
      <c r="C109">
        <f>'FY2017 Alpha RPDC '!C112</f>
        <v>2088</v>
      </c>
      <c r="D109" t="str">
        <f>'FY2017 Alpha RPDC '!D112</f>
        <v>EMMETSBURG</v>
      </c>
      <c r="E109">
        <f>'FY2017 Alpha RPDC '!E112</f>
        <v>647.5</v>
      </c>
      <c r="F109">
        <f>'FY2017 Alpha RPDC '!F112</f>
        <v>6569</v>
      </c>
      <c r="G109">
        <f>'FY2017 Alpha RPDC '!G112</f>
        <v>4253428</v>
      </c>
      <c r="H109">
        <f>'FY2017 Alpha RPDC '!H112</f>
        <v>129813</v>
      </c>
      <c r="I109">
        <f>'FY2017 Alpha RPDC '!I112</f>
        <v>4383241</v>
      </c>
      <c r="J109">
        <f>'FY2017 Alpha RPDC '!J112</f>
        <v>672.2</v>
      </c>
      <c r="K109">
        <f>'FY2017 Alpha RPDC '!K112</f>
        <v>6714</v>
      </c>
      <c r="L109">
        <f>'FY2017 Alpha RPDC '!L112</f>
        <v>4513150.8000000007</v>
      </c>
      <c r="M109" t="e">
        <f>'FY2017 Alpha RPDC '!#REF!</f>
        <v>#REF!</v>
      </c>
      <c r="N109" t="e">
        <f>'FY2017 Alpha RPDC '!#REF!</f>
        <v>#REF!</v>
      </c>
      <c r="O109" t="e">
        <f>'FY2017 Alpha RPDC '!#REF!</f>
        <v>#REF!</v>
      </c>
      <c r="P109">
        <f>'FY2017 Alpha RPDC '!M112</f>
        <v>0</v>
      </c>
      <c r="Q109">
        <f>'FY2017 Alpha RPDC '!N112</f>
        <v>4513150.8000000007</v>
      </c>
      <c r="R109">
        <f>'FY2017 Alpha RPDC '!O112</f>
        <v>129909.80000000075</v>
      </c>
      <c r="S109">
        <f>'FY2017 Alpha RPDC '!P112</f>
        <v>2.9637841040454027E-2</v>
      </c>
      <c r="T109">
        <f>'FY2017 Alpha RPDC '!Q112</f>
        <v>24.700000000000045</v>
      </c>
      <c r="U109">
        <f>'FY2017 Alpha RPDC '!R112</f>
        <v>3.8146718146718217E-2</v>
      </c>
    </row>
    <row r="110" spans="1:21" x14ac:dyDescent="0.5">
      <c r="A110">
        <f>'FY2017 Alpha RPDC '!A113</f>
        <v>106</v>
      </c>
      <c r="B110">
        <f>'FY2017 Alpha RPDC '!B113</f>
        <v>2097</v>
      </c>
      <c r="C110">
        <f>'FY2017 Alpha RPDC '!C113</f>
        <v>2097</v>
      </c>
      <c r="D110" t="str">
        <f>'FY2017 Alpha RPDC '!D113</f>
        <v>ENGLISH VALLEYS</v>
      </c>
      <c r="E110">
        <f>'FY2017 Alpha RPDC '!E113</f>
        <v>456.7</v>
      </c>
      <c r="F110">
        <f>'FY2017 Alpha RPDC '!F113</f>
        <v>6519</v>
      </c>
      <c r="G110">
        <f>'FY2017 Alpha RPDC '!G113</f>
        <v>2977227</v>
      </c>
      <c r="H110">
        <f>'FY2017 Alpha RPDC '!H113</f>
        <v>6528</v>
      </c>
      <c r="I110">
        <f>'FY2017 Alpha RPDC '!I113</f>
        <v>2983755</v>
      </c>
      <c r="J110">
        <f>'FY2017 Alpha RPDC '!J113</f>
        <v>454.2</v>
      </c>
      <c r="K110">
        <f>'FY2017 Alpha RPDC '!K113</f>
        <v>6664</v>
      </c>
      <c r="L110">
        <f>'FY2017 Alpha RPDC '!L113</f>
        <v>3026788.8</v>
      </c>
      <c r="M110" t="e">
        <f>'FY2017 Alpha RPDC '!#REF!</f>
        <v>#REF!</v>
      </c>
      <c r="N110" t="e">
        <f>'FY2017 Alpha RPDC '!#REF!</f>
        <v>#REF!</v>
      </c>
      <c r="O110" t="e">
        <f>'FY2017 Alpha RPDC '!#REF!</f>
        <v>#REF!</v>
      </c>
      <c r="P110">
        <f>'FY2017 Alpha RPDC '!M113</f>
        <v>0</v>
      </c>
      <c r="Q110">
        <f>'FY2017 Alpha RPDC '!N113</f>
        <v>3026788.8</v>
      </c>
      <c r="R110">
        <f>'FY2017 Alpha RPDC '!O113</f>
        <v>43033.799999999814</v>
      </c>
      <c r="S110">
        <f>'FY2017 Alpha RPDC '!P113</f>
        <v>1.442269891462262E-2</v>
      </c>
      <c r="T110">
        <f>'FY2017 Alpha RPDC '!Q113</f>
        <v>-2.5</v>
      </c>
      <c r="U110">
        <f>'FY2017 Alpha RPDC '!R113</f>
        <v>-5.4740529888329323E-3</v>
      </c>
    </row>
    <row r="111" spans="1:21" x14ac:dyDescent="0.5">
      <c r="A111" t="e">
        <f>'FY2017 Alpha RPDC '!#REF!</f>
        <v>#REF!</v>
      </c>
      <c r="B111" t="e">
        <f>'FY2017 Alpha RPDC '!#REF!</f>
        <v>#REF!</v>
      </c>
      <c r="C111" t="e">
        <f>'FY2017 Alpha RPDC '!#REF!</f>
        <v>#REF!</v>
      </c>
      <c r="D111" t="e">
        <f>'FY2017 Alpha RPDC '!#REF!</f>
        <v>#REF!</v>
      </c>
      <c r="E111" t="e">
        <f>'FY2017 Alpha RPDC '!#REF!</f>
        <v>#REF!</v>
      </c>
      <c r="F111" t="e">
        <f>'FY2017 Alpha RPDC '!#REF!</f>
        <v>#REF!</v>
      </c>
      <c r="G111" t="e">
        <f>'FY2017 Alpha RPDC '!#REF!</f>
        <v>#REF!</v>
      </c>
      <c r="H111" t="e">
        <f>'FY2017 Alpha RPDC '!#REF!</f>
        <v>#REF!</v>
      </c>
      <c r="I111" t="e">
        <f>'FY2017 Alpha RPDC '!#REF!</f>
        <v>#REF!</v>
      </c>
      <c r="J111" t="e">
        <f>'FY2017 Alpha RPDC '!#REF!</f>
        <v>#REF!</v>
      </c>
      <c r="K111" t="e">
        <f>'FY2017 Alpha RPDC '!#REF!</f>
        <v>#REF!</v>
      </c>
      <c r="L111" t="e">
        <f>'FY2017 Alpha RPDC '!#REF!</f>
        <v>#REF!</v>
      </c>
      <c r="M111" t="e">
        <f>'FY2017 Alpha RPDC '!#REF!</f>
        <v>#REF!</v>
      </c>
      <c r="N111" t="e">
        <f>'FY2017 Alpha RPDC '!#REF!</f>
        <v>#REF!</v>
      </c>
      <c r="O111" t="e">
        <f>'FY2017 Alpha RPDC '!#REF!</f>
        <v>#REF!</v>
      </c>
      <c r="P111" t="e">
        <f>'FY2017 Alpha RPDC '!#REF!</f>
        <v>#REF!</v>
      </c>
      <c r="Q111" t="e">
        <f>'FY2017 Alpha RPDC '!#REF!</f>
        <v>#REF!</v>
      </c>
      <c r="R111" t="e">
        <f>'FY2017 Alpha RPDC '!#REF!</f>
        <v>#REF!</v>
      </c>
      <c r="S111" t="e">
        <f>'FY2017 Alpha RPDC '!#REF!</f>
        <v>#REF!</v>
      </c>
      <c r="T111" t="e">
        <f>'FY2017 Alpha RPDC '!#REF!</f>
        <v>#REF!</v>
      </c>
      <c r="U111" t="e">
        <f>'FY2017 Alpha RPDC '!#REF!</f>
        <v>#REF!</v>
      </c>
    </row>
    <row r="112" spans="1:21" x14ac:dyDescent="0.5">
      <c r="A112">
        <f>'FY2017 Alpha RPDC '!A114</f>
        <v>107</v>
      </c>
      <c r="B112">
        <f>'FY2017 Alpha RPDC '!B114</f>
        <v>2113</v>
      </c>
      <c r="C112">
        <f>'FY2017 Alpha RPDC '!C114</f>
        <v>2113</v>
      </c>
      <c r="D112" t="str">
        <f>'FY2017 Alpha RPDC '!D114</f>
        <v>ESSEX</v>
      </c>
      <c r="E112">
        <f>'FY2017 Alpha RPDC '!E114</f>
        <v>222.2</v>
      </c>
      <c r="F112">
        <f>'FY2017 Alpha RPDC '!F114</f>
        <v>6446</v>
      </c>
      <c r="G112">
        <f>'FY2017 Alpha RPDC '!G114</f>
        <v>1432301</v>
      </c>
      <c r="H112">
        <f>'FY2017 Alpha RPDC '!H114</f>
        <v>90243</v>
      </c>
      <c r="I112">
        <f>'FY2017 Alpha RPDC '!I114</f>
        <v>1522544</v>
      </c>
      <c r="J112">
        <f>'FY2017 Alpha RPDC '!J114</f>
        <v>203.2</v>
      </c>
      <c r="K112">
        <f>'FY2017 Alpha RPDC '!K114</f>
        <v>6591</v>
      </c>
      <c r="L112">
        <f>'FY2017 Alpha RPDC '!L114</f>
        <v>1339291.2</v>
      </c>
      <c r="M112" t="e">
        <f>'FY2017 Alpha RPDC '!#REF!</f>
        <v>#REF!</v>
      </c>
      <c r="N112" t="e">
        <f>'FY2017 Alpha RPDC '!#REF!</f>
        <v>#REF!</v>
      </c>
      <c r="O112" t="e">
        <f>'FY2017 Alpha RPDC '!#REF!</f>
        <v>#REF!</v>
      </c>
      <c r="P112">
        <f>'FY2017 Alpha RPDC '!M114</f>
        <v>107332.81000000006</v>
      </c>
      <c r="Q112">
        <f>'FY2017 Alpha RPDC '!N114</f>
        <v>1446624.01</v>
      </c>
      <c r="R112">
        <f>'FY2017 Alpha RPDC '!O114</f>
        <v>-75919.989999999991</v>
      </c>
      <c r="S112">
        <f>'FY2017 Alpha RPDC '!P114</f>
        <v>-4.9863905410943786E-2</v>
      </c>
      <c r="T112">
        <f>'FY2017 Alpha RPDC '!Q114</f>
        <v>-19</v>
      </c>
      <c r="U112">
        <f>'FY2017 Alpha RPDC '!R114</f>
        <v>-8.5508550855085519E-2</v>
      </c>
    </row>
    <row r="113" spans="1:21" x14ac:dyDescent="0.5">
      <c r="A113">
        <f>'FY2017 Alpha RPDC '!A115</f>
        <v>108</v>
      </c>
      <c r="B113">
        <f>'FY2017 Alpha RPDC '!B115</f>
        <v>2124</v>
      </c>
      <c r="C113">
        <f>'FY2017 Alpha RPDC '!C115</f>
        <v>2124</v>
      </c>
      <c r="D113" t="str">
        <f>'FY2017 Alpha RPDC '!D115</f>
        <v>ESTHERVILLE-LINCOLN CENTRAL</v>
      </c>
      <c r="E113">
        <f>'FY2017 Alpha RPDC '!E115</f>
        <v>1390.5</v>
      </c>
      <c r="F113">
        <f>'FY2017 Alpha RPDC '!F115</f>
        <v>6464</v>
      </c>
      <c r="G113">
        <f>'FY2017 Alpha RPDC '!G115</f>
        <v>8988192</v>
      </c>
      <c r="H113">
        <f>'FY2017 Alpha RPDC '!H115</f>
        <v>0</v>
      </c>
      <c r="I113">
        <f>'FY2017 Alpha RPDC '!I115</f>
        <v>8988192</v>
      </c>
      <c r="J113">
        <f>'FY2017 Alpha RPDC '!J115</f>
        <v>1376.8</v>
      </c>
      <c r="K113">
        <f>'FY2017 Alpha RPDC '!K115</f>
        <v>6609</v>
      </c>
      <c r="L113">
        <f>'FY2017 Alpha RPDC '!L115</f>
        <v>9099271.1999999993</v>
      </c>
      <c r="M113" t="e">
        <f>'FY2017 Alpha RPDC '!#REF!</f>
        <v>#REF!</v>
      </c>
      <c r="N113" t="e">
        <f>'FY2017 Alpha RPDC '!#REF!</f>
        <v>#REF!</v>
      </c>
      <c r="O113" t="e">
        <f>'FY2017 Alpha RPDC '!#REF!</f>
        <v>#REF!</v>
      </c>
      <c r="P113">
        <f>'FY2017 Alpha RPDC '!M115</f>
        <v>0</v>
      </c>
      <c r="Q113">
        <f>'FY2017 Alpha RPDC '!N115</f>
        <v>9099271.1999999993</v>
      </c>
      <c r="R113">
        <f>'FY2017 Alpha RPDC '!O115</f>
        <v>111079.19999999925</v>
      </c>
      <c r="S113">
        <f>'FY2017 Alpha RPDC '!P115</f>
        <v>1.2358347485233878E-2</v>
      </c>
      <c r="T113">
        <f>'FY2017 Alpha RPDC '!Q115</f>
        <v>-13.700000000000045</v>
      </c>
      <c r="U113">
        <f>'FY2017 Alpha RPDC '!R115</f>
        <v>-9.8525710176195942E-3</v>
      </c>
    </row>
    <row r="114" spans="1:21" x14ac:dyDescent="0.5">
      <c r="A114">
        <f>'FY2017 Alpha RPDC '!A116</f>
        <v>109</v>
      </c>
      <c r="B114">
        <f>'FY2017 Alpha RPDC '!B116</f>
        <v>2151</v>
      </c>
      <c r="C114">
        <f>'FY2017 Alpha RPDC '!C116</f>
        <v>2151</v>
      </c>
      <c r="D114" t="str">
        <f>'FY2017 Alpha RPDC '!D116</f>
        <v>EXIRA-ELK HORN-KIMBALLTON</v>
      </c>
      <c r="E114">
        <f>'FY2017 Alpha RPDC '!E116</f>
        <v>414</v>
      </c>
      <c r="F114">
        <f>'FY2017 Alpha RPDC '!F116</f>
        <v>6530</v>
      </c>
      <c r="G114">
        <f>'FY2017 Alpha RPDC '!G116</f>
        <v>2703420</v>
      </c>
      <c r="H114">
        <f>'FY2017 Alpha RPDC '!H116</f>
        <v>138856</v>
      </c>
      <c r="I114">
        <f>'FY2017 Alpha RPDC '!I116</f>
        <v>2842276</v>
      </c>
      <c r="J114">
        <f>'FY2017 Alpha RPDC '!J116</f>
        <v>409.9</v>
      </c>
      <c r="K114">
        <f>'FY2017 Alpha RPDC '!K116</f>
        <v>6675</v>
      </c>
      <c r="L114">
        <f>'FY2017 Alpha RPDC '!L116</f>
        <v>2736082.5</v>
      </c>
      <c r="M114" t="e">
        <f>'FY2017 Alpha RPDC '!#REF!</f>
        <v>#REF!</v>
      </c>
      <c r="N114" t="e">
        <f>'FY2017 Alpha RPDC '!#REF!</f>
        <v>#REF!</v>
      </c>
      <c r="O114" t="e">
        <f>'FY2017 Alpha RPDC '!#REF!</f>
        <v>#REF!</v>
      </c>
      <c r="P114">
        <f>'FY2017 Alpha RPDC '!M116</f>
        <v>0</v>
      </c>
      <c r="Q114">
        <f>'FY2017 Alpha RPDC '!N116</f>
        <v>2736082.5</v>
      </c>
      <c r="R114">
        <f>'FY2017 Alpha RPDC '!O116</f>
        <v>-106193.5</v>
      </c>
      <c r="S114">
        <f>'FY2017 Alpha RPDC '!P116</f>
        <v>-3.7362135133956025E-2</v>
      </c>
      <c r="T114">
        <f>'FY2017 Alpha RPDC '!Q116</f>
        <v>-4.1000000000000227</v>
      </c>
      <c r="U114">
        <f>'FY2017 Alpha RPDC '!R116</f>
        <v>-9.9033816425121331E-3</v>
      </c>
    </row>
    <row r="115" spans="1:21" x14ac:dyDescent="0.5">
      <c r="A115">
        <f>'FY2017 Alpha RPDC '!A117</f>
        <v>110</v>
      </c>
      <c r="B115">
        <f>'FY2017 Alpha RPDC '!B117</f>
        <v>2169</v>
      </c>
      <c r="C115">
        <f>'FY2017 Alpha RPDC '!C117</f>
        <v>2169</v>
      </c>
      <c r="D115" t="str">
        <f>'FY2017 Alpha RPDC '!D117</f>
        <v>FAIRFIELD</v>
      </c>
      <c r="E115">
        <f>'FY2017 Alpha RPDC '!E117</f>
        <v>1657.7</v>
      </c>
      <c r="F115">
        <f>'FY2017 Alpha RPDC '!F117</f>
        <v>6446</v>
      </c>
      <c r="G115">
        <f>'FY2017 Alpha RPDC '!G117</f>
        <v>10685534</v>
      </c>
      <c r="H115">
        <f>'FY2017 Alpha RPDC '!H117</f>
        <v>0</v>
      </c>
      <c r="I115">
        <f>'FY2017 Alpha RPDC '!I117</f>
        <v>10685534</v>
      </c>
      <c r="J115">
        <f>'FY2017 Alpha RPDC '!J117</f>
        <v>1670.2</v>
      </c>
      <c r="K115">
        <f>'FY2017 Alpha RPDC '!K117</f>
        <v>6591</v>
      </c>
      <c r="L115">
        <f>'FY2017 Alpha RPDC '!L117</f>
        <v>11008288.200000001</v>
      </c>
      <c r="M115" t="e">
        <f>'FY2017 Alpha RPDC '!#REF!</f>
        <v>#REF!</v>
      </c>
      <c r="N115" t="e">
        <f>'FY2017 Alpha RPDC '!#REF!</f>
        <v>#REF!</v>
      </c>
      <c r="O115" t="e">
        <f>'FY2017 Alpha RPDC '!#REF!</f>
        <v>#REF!</v>
      </c>
      <c r="P115">
        <f>'FY2017 Alpha RPDC '!M117</f>
        <v>0</v>
      </c>
      <c r="Q115">
        <f>'FY2017 Alpha RPDC '!N117</f>
        <v>11008288.200000001</v>
      </c>
      <c r="R115">
        <f>'FY2017 Alpha RPDC '!O117</f>
        <v>322754.20000000112</v>
      </c>
      <c r="S115">
        <f>'FY2017 Alpha RPDC '!P117</f>
        <v>3.0204779658180969E-2</v>
      </c>
      <c r="T115">
        <f>'FY2017 Alpha RPDC '!Q117</f>
        <v>12.5</v>
      </c>
      <c r="U115">
        <f>'FY2017 Alpha RPDC '!R117</f>
        <v>7.5405682572238638E-3</v>
      </c>
    </row>
    <row r="116" spans="1:21" x14ac:dyDescent="0.5">
      <c r="A116">
        <f>'FY2017 Alpha RPDC '!A118</f>
        <v>111</v>
      </c>
      <c r="B116">
        <f>'FY2017 Alpha RPDC '!B118</f>
        <v>2205</v>
      </c>
      <c r="C116">
        <f>'FY2017 Alpha RPDC '!C118</f>
        <v>2205</v>
      </c>
      <c r="D116" t="str">
        <f>'FY2017 Alpha RPDC '!D118</f>
        <v>FARRAGUT</v>
      </c>
      <c r="E116">
        <f>'FY2017 Alpha RPDC '!E118</f>
        <v>200</v>
      </c>
      <c r="F116">
        <f>'FY2017 Alpha RPDC '!F118</f>
        <v>6532</v>
      </c>
      <c r="G116">
        <f>'FY2017 Alpha RPDC '!G118</f>
        <v>1306400</v>
      </c>
      <c r="H116">
        <f>'FY2017 Alpha RPDC '!H118</f>
        <v>0</v>
      </c>
      <c r="I116">
        <f>'FY2017 Alpha RPDC '!I118</f>
        <v>1306400</v>
      </c>
      <c r="J116">
        <f>'FY2017 Alpha RPDC '!J118</f>
        <v>186</v>
      </c>
      <c r="K116">
        <f>'FY2017 Alpha RPDC '!K118</f>
        <v>6677</v>
      </c>
      <c r="L116">
        <f>'FY2017 Alpha RPDC '!L118</f>
        <v>1241922</v>
      </c>
      <c r="M116" t="e">
        <f>'FY2017 Alpha RPDC '!#REF!</f>
        <v>#REF!</v>
      </c>
      <c r="N116" t="e">
        <f>'FY2017 Alpha RPDC '!#REF!</f>
        <v>#REF!</v>
      </c>
      <c r="O116" t="e">
        <f>'FY2017 Alpha RPDC '!#REF!</f>
        <v>#REF!</v>
      </c>
      <c r="P116">
        <f>'FY2017 Alpha RPDC '!M118</f>
        <v>77542</v>
      </c>
      <c r="Q116">
        <f>'FY2017 Alpha RPDC '!N118</f>
        <v>1319464</v>
      </c>
      <c r="R116">
        <f>'FY2017 Alpha RPDC '!O118</f>
        <v>13064</v>
      </c>
      <c r="S116">
        <f>'FY2017 Alpha RPDC '!P118</f>
        <v>0.01</v>
      </c>
      <c r="T116">
        <f>'FY2017 Alpha RPDC '!Q118</f>
        <v>-14</v>
      </c>
      <c r="U116">
        <f>'FY2017 Alpha RPDC '!R118</f>
        <v>-7.0000000000000007E-2</v>
      </c>
    </row>
    <row r="117" spans="1:21" x14ac:dyDescent="0.5">
      <c r="A117">
        <f>'FY2017 Alpha RPDC '!A119</f>
        <v>112</v>
      </c>
      <c r="B117">
        <f>'FY2017 Alpha RPDC '!B119</f>
        <v>2295</v>
      </c>
      <c r="C117">
        <f>'FY2017 Alpha RPDC '!C119</f>
        <v>2295</v>
      </c>
      <c r="D117" t="str">
        <f>'FY2017 Alpha RPDC '!D119</f>
        <v>FOREST CITY</v>
      </c>
      <c r="E117">
        <f>'FY2017 Alpha RPDC '!E119</f>
        <v>1098.2</v>
      </c>
      <c r="F117">
        <f>'FY2017 Alpha RPDC '!F119</f>
        <v>6453</v>
      </c>
      <c r="G117">
        <f>'FY2017 Alpha RPDC '!G119</f>
        <v>7086685</v>
      </c>
      <c r="H117">
        <f>'FY2017 Alpha RPDC '!H119</f>
        <v>28476</v>
      </c>
      <c r="I117">
        <f>'FY2017 Alpha RPDC '!I119</f>
        <v>7115161</v>
      </c>
      <c r="J117">
        <f>'FY2017 Alpha RPDC '!J119</f>
        <v>1091.5999999999999</v>
      </c>
      <c r="K117">
        <f>'FY2017 Alpha RPDC '!K119</f>
        <v>6598</v>
      </c>
      <c r="L117">
        <f>'FY2017 Alpha RPDC '!L119</f>
        <v>7202376.7999999998</v>
      </c>
      <c r="M117" t="e">
        <f>'FY2017 Alpha RPDC '!#REF!</f>
        <v>#REF!</v>
      </c>
      <c r="N117" t="e">
        <f>'FY2017 Alpha RPDC '!#REF!</f>
        <v>#REF!</v>
      </c>
      <c r="O117" t="e">
        <f>'FY2017 Alpha RPDC '!#REF!</f>
        <v>#REF!</v>
      </c>
      <c r="P117">
        <f>'FY2017 Alpha RPDC '!M119</f>
        <v>0</v>
      </c>
      <c r="Q117">
        <f>'FY2017 Alpha RPDC '!N119</f>
        <v>7202376.7999999998</v>
      </c>
      <c r="R117">
        <f>'FY2017 Alpha RPDC '!O119</f>
        <v>87215.799999999814</v>
      </c>
      <c r="S117">
        <f>'FY2017 Alpha RPDC '!P119</f>
        <v>1.2257740900030204E-2</v>
      </c>
      <c r="T117">
        <f>'FY2017 Alpha RPDC '!Q119</f>
        <v>-6.6000000000001364</v>
      </c>
      <c r="U117">
        <f>'FY2017 Alpha RPDC '!R119</f>
        <v>-6.0098342742671059E-3</v>
      </c>
    </row>
    <row r="118" spans="1:21" x14ac:dyDescent="0.5">
      <c r="A118">
        <f>'FY2017 Alpha RPDC '!A120</f>
        <v>113</v>
      </c>
      <c r="B118">
        <f>'FY2017 Alpha RPDC '!B120</f>
        <v>2313</v>
      </c>
      <c r="C118">
        <f>'FY2017 Alpha RPDC '!C120</f>
        <v>2313</v>
      </c>
      <c r="D118" t="str">
        <f>'FY2017 Alpha RPDC '!D120</f>
        <v>FORT DODGE</v>
      </c>
      <c r="E118">
        <f>'FY2017 Alpha RPDC '!E120</f>
        <v>3767.1</v>
      </c>
      <c r="F118">
        <f>'FY2017 Alpha RPDC '!F120</f>
        <v>6473</v>
      </c>
      <c r="G118">
        <f>'FY2017 Alpha RPDC '!G120</f>
        <v>24384438</v>
      </c>
      <c r="H118">
        <f>'FY2017 Alpha RPDC '!H120</f>
        <v>0</v>
      </c>
      <c r="I118">
        <f>'FY2017 Alpha RPDC '!I120</f>
        <v>24384438</v>
      </c>
      <c r="J118">
        <f>'FY2017 Alpha RPDC '!J120</f>
        <v>3766.9</v>
      </c>
      <c r="K118">
        <f>'FY2017 Alpha RPDC '!K120</f>
        <v>6618</v>
      </c>
      <c r="L118">
        <f>'FY2017 Alpha RPDC '!L120</f>
        <v>24929344.199999999</v>
      </c>
      <c r="M118" t="e">
        <f>'FY2017 Alpha RPDC '!#REF!</f>
        <v>#REF!</v>
      </c>
      <c r="N118" t="e">
        <f>'FY2017 Alpha RPDC '!#REF!</f>
        <v>#REF!</v>
      </c>
      <c r="O118" t="e">
        <f>'FY2017 Alpha RPDC '!#REF!</f>
        <v>#REF!</v>
      </c>
      <c r="P118">
        <f>'FY2017 Alpha RPDC '!M120</f>
        <v>0</v>
      </c>
      <c r="Q118">
        <f>'FY2017 Alpha RPDC '!N120</f>
        <v>24929344.199999999</v>
      </c>
      <c r="R118">
        <f>'FY2017 Alpha RPDC '!O120</f>
        <v>544906.19999999925</v>
      </c>
      <c r="S118">
        <f>'FY2017 Alpha RPDC '!P120</f>
        <v>2.2346473599268488E-2</v>
      </c>
      <c r="T118">
        <f>'FY2017 Alpha RPDC '!Q120</f>
        <v>-0.1999999999998181</v>
      </c>
      <c r="U118">
        <f>'FY2017 Alpha RPDC '!R120</f>
        <v>-5.3091237291236787E-5</v>
      </c>
    </row>
    <row r="119" spans="1:21" x14ac:dyDescent="0.5">
      <c r="A119">
        <f>'FY2017 Alpha RPDC '!A121</f>
        <v>114</v>
      </c>
      <c r="B119">
        <f>'FY2017 Alpha RPDC '!B121</f>
        <v>2322</v>
      </c>
      <c r="C119">
        <f>'FY2017 Alpha RPDC '!C121</f>
        <v>2322</v>
      </c>
      <c r="D119" t="str">
        <f>'FY2017 Alpha RPDC '!D121</f>
        <v>FORT MADISON</v>
      </c>
      <c r="E119">
        <f>'FY2017 Alpha RPDC '!E121</f>
        <v>2255.4</v>
      </c>
      <c r="F119">
        <f>'FY2017 Alpha RPDC '!F121</f>
        <v>6446</v>
      </c>
      <c r="G119">
        <f>'FY2017 Alpha RPDC '!G121</f>
        <v>14538308</v>
      </c>
      <c r="H119">
        <f>'FY2017 Alpha RPDC '!H121</f>
        <v>0</v>
      </c>
      <c r="I119">
        <f>'FY2017 Alpha RPDC '!I121</f>
        <v>14538308</v>
      </c>
      <c r="J119">
        <f>'FY2017 Alpha RPDC '!J121</f>
        <v>2213.3000000000002</v>
      </c>
      <c r="K119">
        <f>'FY2017 Alpha RPDC '!K121</f>
        <v>6591</v>
      </c>
      <c r="L119">
        <f>'FY2017 Alpha RPDC '!L121</f>
        <v>14587860.300000001</v>
      </c>
      <c r="M119" t="e">
        <f>'FY2017 Alpha RPDC '!#REF!</f>
        <v>#REF!</v>
      </c>
      <c r="N119" t="e">
        <f>'FY2017 Alpha RPDC '!#REF!</f>
        <v>#REF!</v>
      </c>
      <c r="O119" t="e">
        <f>'FY2017 Alpha RPDC '!#REF!</f>
        <v>#REF!</v>
      </c>
      <c r="P119">
        <f>'FY2017 Alpha RPDC '!M121</f>
        <v>95830.779999999329</v>
      </c>
      <c r="Q119">
        <f>'FY2017 Alpha RPDC '!N121</f>
        <v>14683691.08</v>
      </c>
      <c r="R119">
        <f>'FY2017 Alpha RPDC '!O121</f>
        <v>145383.08000000007</v>
      </c>
      <c r="S119">
        <f>'FY2017 Alpha RPDC '!P121</f>
        <v>1.0000000000000005E-2</v>
      </c>
      <c r="T119">
        <f>'FY2017 Alpha RPDC '!Q121</f>
        <v>-42.099999999999909</v>
      </c>
      <c r="U119">
        <f>'FY2017 Alpha RPDC '!R121</f>
        <v>-1.8666311962401306E-2</v>
      </c>
    </row>
    <row r="120" spans="1:21" x14ac:dyDescent="0.5">
      <c r="A120">
        <f>'FY2017 Alpha RPDC '!A122</f>
        <v>115</v>
      </c>
      <c r="B120">
        <f>'FY2017 Alpha RPDC '!B122</f>
        <v>2369</v>
      </c>
      <c r="C120">
        <f>'FY2017 Alpha RPDC '!C122</f>
        <v>2369</v>
      </c>
      <c r="D120" t="str">
        <f>'FY2017 Alpha RPDC '!D122</f>
        <v>FREMONT-MILLS</v>
      </c>
      <c r="E120">
        <f>'FY2017 Alpha RPDC '!E122</f>
        <v>468</v>
      </c>
      <c r="F120">
        <f>'FY2017 Alpha RPDC '!F122</f>
        <v>6446</v>
      </c>
      <c r="G120">
        <f>'FY2017 Alpha RPDC '!G122</f>
        <v>3016728</v>
      </c>
      <c r="H120">
        <f>'FY2017 Alpha RPDC '!H122</f>
        <v>0</v>
      </c>
      <c r="I120">
        <f>'FY2017 Alpha RPDC '!I122</f>
        <v>3016728</v>
      </c>
      <c r="J120">
        <f>'FY2017 Alpha RPDC '!J122</f>
        <v>464</v>
      </c>
      <c r="K120">
        <f>'FY2017 Alpha RPDC '!K122</f>
        <v>6591</v>
      </c>
      <c r="L120">
        <f>'FY2017 Alpha RPDC '!L122</f>
        <v>3058224</v>
      </c>
      <c r="M120" t="e">
        <f>'FY2017 Alpha RPDC '!#REF!</f>
        <v>#REF!</v>
      </c>
      <c r="N120" t="e">
        <f>'FY2017 Alpha RPDC '!#REF!</f>
        <v>#REF!</v>
      </c>
      <c r="O120" t="e">
        <f>'FY2017 Alpha RPDC '!#REF!</f>
        <v>#REF!</v>
      </c>
      <c r="P120">
        <f>'FY2017 Alpha RPDC '!M122</f>
        <v>0</v>
      </c>
      <c r="Q120">
        <f>'FY2017 Alpha RPDC '!N122</f>
        <v>3058224</v>
      </c>
      <c r="R120">
        <f>'FY2017 Alpha RPDC '!O122</f>
        <v>41496</v>
      </c>
      <c r="S120">
        <f>'FY2017 Alpha RPDC '!P122</f>
        <v>1.375530044472024E-2</v>
      </c>
      <c r="T120">
        <f>'FY2017 Alpha RPDC '!Q122</f>
        <v>-4</v>
      </c>
      <c r="U120">
        <f>'FY2017 Alpha RPDC '!R122</f>
        <v>-8.5470085470085479E-3</v>
      </c>
    </row>
    <row r="121" spans="1:21" x14ac:dyDescent="0.5">
      <c r="A121">
        <f>'FY2017 Alpha RPDC '!A123</f>
        <v>116</v>
      </c>
      <c r="B121">
        <f>'FY2017 Alpha RPDC '!B123</f>
        <v>2376</v>
      </c>
      <c r="C121">
        <f>'FY2017 Alpha RPDC '!C123</f>
        <v>2376</v>
      </c>
      <c r="D121" t="str">
        <f>'FY2017 Alpha RPDC '!D123</f>
        <v>GALVA-HOLSTEIN</v>
      </c>
      <c r="E121">
        <f>'FY2017 Alpha RPDC '!E123</f>
        <v>424</v>
      </c>
      <c r="F121">
        <f>'FY2017 Alpha RPDC '!F123</f>
        <v>6477</v>
      </c>
      <c r="G121">
        <f>'FY2017 Alpha RPDC '!G123</f>
        <v>2746248</v>
      </c>
      <c r="H121">
        <f>'FY2017 Alpha RPDC '!H123</f>
        <v>254227</v>
      </c>
      <c r="I121">
        <f>'FY2017 Alpha RPDC '!I123</f>
        <v>3000475</v>
      </c>
      <c r="J121">
        <f>'FY2017 Alpha RPDC '!J123</f>
        <v>446</v>
      </c>
      <c r="K121">
        <f>'FY2017 Alpha RPDC '!K123</f>
        <v>6622</v>
      </c>
      <c r="L121">
        <f>'FY2017 Alpha RPDC '!L123</f>
        <v>2953412</v>
      </c>
      <c r="M121" t="e">
        <f>'FY2017 Alpha RPDC '!#REF!</f>
        <v>#REF!</v>
      </c>
      <c r="N121" t="e">
        <f>'FY2017 Alpha RPDC '!#REF!</f>
        <v>#REF!</v>
      </c>
      <c r="O121" t="e">
        <f>'FY2017 Alpha RPDC '!#REF!</f>
        <v>#REF!</v>
      </c>
      <c r="P121">
        <f>'FY2017 Alpha RPDC '!M123</f>
        <v>0</v>
      </c>
      <c r="Q121">
        <f>'FY2017 Alpha RPDC '!N123</f>
        <v>2953412</v>
      </c>
      <c r="R121">
        <f>'FY2017 Alpha RPDC '!O123</f>
        <v>-47063</v>
      </c>
      <c r="S121">
        <f>'FY2017 Alpha RPDC '!P123</f>
        <v>-1.5685183179329938E-2</v>
      </c>
      <c r="T121">
        <f>'FY2017 Alpha RPDC '!Q123</f>
        <v>22</v>
      </c>
      <c r="U121">
        <f>'FY2017 Alpha RPDC '!R123</f>
        <v>5.1886792452830191E-2</v>
      </c>
    </row>
    <row r="122" spans="1:21" x14ac:dyDescent="0.5">
      <c r="A122" t="e">
        <f>'FY2017 Alpha RPDC '!#REF!</f>
        <v>#REF!</v>
      </c>
      <c r="B122" t="e">
        <f>'FY2017 Alpha RPDC '!#REF!</f>
        <v>#REF!</v>
      </c>
      <c r="C122" t="e">
        <f>'FY2017 Alpha RPDC '!#REF!</f>
        <v>#REF!</v>
      </c>
      <c r="D122" t="e">
        <f>'FY2017 Alpha RPDC '!#REF!</f>
        <v>#REF!</v>
      </c>
      <c r="E122" t="e">
        <f>'FY2017 Alpha RPDC '!#REF!</f>
        <v>#REF!</v>
      </c>
      <c r="F122" t="e">
        <f>'FY2017 Alpha RPDC '!#REF!</f>
        <v>#REF!</v>
      </c>
      <c r="G122" t="e">
        <f>'FY2017 Alpha RPDC '!#REF!</f>
        <v>#REF!</v>
      </c>
      <c r="H122" t="e">
        <f>'FY2017 Alpha RPDC '!#REF!</f>
        <v>#REF!</v>
      </c>
      <c r="I122" t="e">
        <f>'FY2017 Alpha RPDC '!#REF!</f>
        <v>#REF!</v>
      </c>
      <c r="J122" t="e">
        <f>'FY2017 Alpha RPDC '!#REF!</f>
        <v>#REF!</v>
      </c>
      <c r="K122" t="e">
        <f>'FY2017 Alpha RPDC '!#REF!</f>
        <v>#REF!</v>
      </c>
      <c r="L122" t="e">
        <f>'FY2017 Alpha RPDC '!#REF!</f>
        <v>#REF!</v>
      </c>
      <c r="M122" t="e">
        <f>'FY2017 Alpha RPDC '!#REF!</f>
        <v>#REF!</v>
      </c>
      <c r="N122" t="e">
        <f>'FY2017 Alpha RPDC '!#REF!</f>
        <v>#REF!</v>
      </c>
      <c r="O122" t="e">
        <f>'FY2017 Alpha RPDC '!#REF!</f>
        <v>#REF!</v>
      </c>
      <c r="P122" t="e">
        <f>'FY2017 Alpha RPDC '!#REF!</f>
        <v>#REF!</v>
      </c>
      <c r="Q122" t="e">
        <f>'FY2017 Alpha RPDC '!#REF!</f>
        <v>#REF!</v>
      </c>
      <c r="R122" t="e">
        <f>'FY2017 Alpha RPDC '!#REF!</f>
        <v>#REF!</v>
      </c>
      <c r="S122" t="e">
        <f>'FY2017 Alpha RPDC '!#REF!</f>
        <v>#REF!</v>
      </c>
      <c r="T122" t="e">
        <f>'FY2017 Alpha RPDC '!#REF!</f>
        <v>#REF!</v>
      </c>
      <c r="U122" t="e">
        <f>'FY2017 Alpha RPDC '!#REF!</f>
        <v>#REF!</v>
      </c>
    </row>
    <row r="123" spans="1:21" x14ac:dyDescent="0.5">
      <c r="A123">
        <f>'FY2017 Alpha RPDC '!A124</f>
        <v>117</v>
      </c>
      <c r="B123">
        <f>'FY2017 Alpha RPDC '!B124</f>
        <v>2403</v>
      </c>
      <c r="C123">
        <f>'FY2017 Alpha RPDC '!C124</f>
        <v>2403</v>
      </c>
      <c r="D123" t="str">
        <f>'FY2017 Alpha RPDC '!D124</f>
        <v>GARNER-HAYFIELD-VENTURA</v>
      </c>
      <c r="E123">
        <f>'FY2017 Alpha RPDC '!E124</f>
        <v>954.6</v>
      </c>
      <c r="F123">
        <f>'FY2017 Alpha RPDC '!F124</f>
        <v>6473</v>
      </c>
      <c r="G123">
        <f>'FY2017 Alpha RPDC '!G124</f>
        <v>6179126</v>
      </c>
      <c r="H123">
        <f>'FY2017 Alpha RPDC '!H124</f>
        <v>369652</v>
      </c>
      <c r="I123">
        <f>'FY2017 Alpha RPDC '!I124</f>
        <v>6548778</v>
      </c>
      <c r="J123">
        <f>'FY2017 Alpha RPDC '!J124</f>
        <v>900.6</v>
      </c>
      <c r="K123">
        <f>'FY2017 Alpha RPDC '!K124</f>
        <v>6618</v>
      </c>
      <c r="L123">
        <f>'FY2017 Alpha RPDC '!L124</f>
        <v>5960170.7999999998</v>
      </c>
      <c r="M123" t="e">
        <f>'FY2017 Alpha RPDC '!#REF!</f>
        <v>#REF!</v>
      </c>
      <c r="N123" t="e">
        <f>'FY2017 Alpha RPDC '!#REF!</f>
        <v>#REF!</v>
      </c>
      <c r="O123" t="e">
        <f>'FY2017 Alpha RPDC '!#REF!</f>
        <v>#REF!</v>
      </c>
      <c r="P123">
        <f>'FY2017 Alpha RPDC '!M124</f>
        <v>280746.45999999996</v>
      </c>
      <c r="Q123">
        <f>'FY2017 Alpha RPDC '!N124</f>
        <v>6240917.2599999998</v>
      </c>
      <c r="R123">
        <f>'FY2017 Alpha RPDC '!O124</f>
        <v>-307860.74000000022</v>
      </c>
      <c r="S123">
        <f>'FY2017 Alpha RPDC '!P124</f>
        <v>-4.7010410186450087E-2</v>
      </c>
      <c r="T123">
        <f>'FY2017 Alpha RPDC '!Q124</f>
        <v>-54</v>
      </c>
      <c r="U123">
        <f>'FY2017 Alpha RPDC '!R124</f>
        <v>-5.6568196103079824E-2</v>
      </c>
    </row>
    <row r="124" spans="1:21" x14ac:dyDescent="0.5">
      <c r="A124">
        <f>'FY2017 Alpha RPDC '!A125</f>
        <v>118</v>
      </c>
      <c r="B124">
        <f>'FY2017 Alpha RPDC '!B125</f>
        <v>2457</v>
      </c>
      <c r="C124">
        <f>'FY2017 Alpha RPDC '!C125</f>
        <v>2457</v>
      </c>
      <c r="D124" t="str">
        <f>'FY2017 Alpha RPDC '!D125</f>
        <v>GEORGE - LITTLE ROCK</v>
      </c>
      <c r="E124">
        <f>'FY2017 Alpha RPDC '!E125</f>
        <v>453.1</v>
      </c>
      <c r="F124">
        <f>'FY2017 Alpha RPDC '!F125</f>
        <v>6446</v>
      </c>
      <c r="G124">
        <f>'FY2017 Alpha RPDC '!G125</f>
        <v>2920683</v>
      </c>
      <c r="H124">
        <f>'FY2017 Alpha RPDC '!H125</f>
        <v>0</v>
      </c>
      <c r="I124">
        <f>'FY2017 Alpha RPDC '!I125</f>
        <v>2920683</v>
      </c>
      <c r="J124">
        <f>'FY2017 Alpha RPDC '!J125</f>
        <v>463</v>
      </c>
      <c r="K124">
        <f>'FY2017 Alpha RPDC '!K125</f>
        <v>6591</v>
      </c>
      <c r="L124">
        <f>'FY2017 Alpha RPDC '!L125</f>
        <v>3051633</v>
      </c>
      <c r="M124" t="e">
        <f>'FY2017 Alpha RPDC '!#REF!</f>
        <v>#REF!</v>
      </c>
      <c r="N124" t="e">
        <f>'FY2017 Alpha RPDC '!#REF!</f>
        <v>#REF!</v>
      </c>
      <c r="O124" t="e">
        <f>'FY2017 Alpha RPDC '!#REF!</f>
        <v>#REF!</v>
      </c>
      <c r="P124">
        <f>'FY2017 Alpha RPDC '!M125</f>
        <v>0</v>
      </c>
      <c r="Q124">
        <f>'FY2017 Alpha RPDC '!N125</f>
        <v>3051633</v>
      </c>
      <c r="R124">
        <f>'FY2017 Alpha RPDC '!O125</f>
        <v>130950</v>
      </c>
      <c r="S124">
        <f>'FY2017 Alpha RPDC '!P125</f>
        <v>4.4835403225889289E-2</v>
      </c>
      <c r="T124">
        <f>'FY2017 Alpha RPDC '!Q125</f>
        <v>9.8999999999999773</v>
      </c>
      <c r="U124">
        <f>'FY2017 Alpha RPDC '!R125</f>
        <v>2.1849481350695161E-2</v>
      </c>
    </row>
    <row r="125" spans="1:21" x14ac:dyDescent="0.5">
      <c r="A125">
        <f>'FY2017 Alpha RPDC '!A126</f>
        <v>119</v>
      </c>
      <c r="B125">
        <f>'FY2017 Alpha RPDC '!B126</f>
        <v>2466</v>
      </c>
      <c r="C125">
        <f>'FY2017 Alpha RPDC '!C126</f>
        <v>2466</v>
      </c>
      <c r="D125" t="str">
        <f>'FY2017 Alpha RPDC '!D126</f>
        <v>GILBERT</v>
      </c>
      <c r="E125">
        <f>'FY2017 Alpha RPDC '!E126</f>
        <v>1344.7</v>
      </c>
      <c r="F125">
        <f>'FY2017 Alpha RPDC '!F126</f>
        <v>6446</v>
      </c>
      <c r="G125">
        <f>'FY2017 Alpha RPDC '!G126</f>
        <v>8667936</v>
      </c>
      <c r="H125">
        <f>'FY2017 Alpha RPDC '!H126</f>
        <v>0</v>
      </c>
      <c r="I125">
        <f>'FY2017 Alpha RPDC '!I126</f>
        <v>8667936</v>
      </c>
      <c r="J125">
        <f>'FY2017 Alpha RPDC '!J126</f>
        <v>1391</v>
      </c>
      <c r="K125">
        <f>'FY2017 Alpha RPDC '!K126</f>
        <v>6591</v>
      </c>
      <c r="L125">
        <f>'FY2017 Alpha RPDC '!L126</f>
        <v>9168081</v>
      </c>
      <c r="M125" t="e">
        <f>'FY2017 Alpha RPDC '!#REF!</f>
        <v>#REF!</v>
      </c>
      <c r="N125" t="e">
        <f>'FY2017 Alpha RPDC '!#REF!</f>
        <v>#REF!</v>
      </c>
      <c r="O125" t="e">
        <f>'FY2017 Alpha RPDC '!#REF!</f>
        <v>#REF!</v>
      </c>
      <c r="P125">
        <f>'FY2017 Alpha RPDC '!M126</f>
        <v>0</v>
      </c>
      <c r="Q125">
        <f>'FY2017 Alpha RPDC '!N126</f>
        <v>9168081</v>
      </c>
      <c r="R125">
        <f>'FY2017 Alpha RPDC '!O126</f>
        <v>500145</v>
      </c>
      <c r="S125">
        <f>'FY2017 Alpha RPDC '!P126</f>
        <v>5.7700587544716526E-2</v>
      </c>
      <c r="T125">
        <f>'FY2017 Alpha RPDC '!Q126</f>
        <v>46.299999999999955</v>
      </c>
      <c r="U125">
        <f>'FY2017 Alpha RPDC '!R126</f>
        <v>3.4431471703725701E-2</v>
      </c>
    </row>
    <row r="126" spans="1:21" x14ac:dyDescent="0.5">
      <c r="A126">
        <f>'FY2017 Alpha RPDC '!A127</f>
        <v>120</v>
      </c>
      <c r="B126">
        <f>'FY2017 Alpha RPDC '!B127</f>
        <v>2493</v>
      </c>
      <c r="C126">
        <f>'FY2017 Alpha RPDC '!C127</f>
        <v>2493</v>
      </c>
      <c r="D126" t="str">
        <f>'FY2017 Alpha RPDC '!D127</f>
        <v>GILMORE CITY-BRADGATE</v>
      </c>
      <c r="E126">
        <f>'FY2017 Alpha RPDC '!E127</f>
        <v>106</v>
      </c>
      <c r="F126">
        <f>'FY2017 Alpha RPDC '!F127</f>
        <v>6613</v>
      </c>
      <c r="G126">
        <f>'FY2017 Alpha RPDC '!G127</f>
        <v>700978</v>
      </c>
      <c r="H126">
        <f>'FY2017 Alpha RPDC '!H127</f>
        <v>38035</v>
      </c>
      <c r="I126">
        <f>'FY2017 Alpha RPDC '!I127</f>
        <v>739013</v>
      </c>
      <c r="J126">
        <f>'FY2017 Alpha RPDC '!J127</f>
        <v>109</v>
      </c>
      <c r="K126">
        <f>'FY2017 Alpha RPDC '!K127</f>
        <v>6758</v>
      </c>
      <c r="L126">
        <f>'FY2017 Alpha RPDC '!L127</f>
        <v>736622</v>
      </c>
      <c r="M126" t="e">
        <f>'FY2017 Alpha RPDC '!#REF!</f>
        <v>#REF!</v>
      </c>
      <c r="N126" t="e">
        <f>'FY2017 Alpha RPDC '!#REF!</f>
        <v>#REF!</v>
      </c>
      <c r="O126" t="e">
        <f>'FY2017 Alpha RPDC '!#REF!</f>
        <v>#REF!</v>
      </c>
      <c r="P126">
        <f>'FY2017 Alpha RPDC '!M127</f>
        <v>0</v>
      </c>
      <c r="Q126">
        <f>'FY2017 Alpha RPDC '!N127</f>
        <v>736622</v>
      </c>
      <c r="R126">
        <f>'FY2017 Alpha RPDC '!O127</f>
        <v>-2391</v>
      </c>
      <c r="S126">
        <f>'FY2017 Alpha RPDC '!P127</f>
        <v>-3.2353964003339589E-3</v>
      </c>
      <c r="T126">
        <f>'FY2017 Alpha RPDC '!Q127</f>
        <v>3</v>
      </c>
      <c r="U126">
        <f>'FY2017 Alpha RPDC '!R127</f>
        <v>2.8301886792452831E-2</v>
      </c>
    </row>
    <row r="127" spans="1:21" x14ac:dyDescent="0.5">
      <c r="A127">
        <f>'FY2017 Alpha RPDC '!A128</f>
        <v>121</v>
      </c>
      <c r="B127">
        <f>'FY2017 Alpha RPDC '!B128</f>
        <v>2502</v>
      </c>
      <c r="C127">
        <f>'FY2017 Alpha RPDC '!C128</f>
        <v>2502</v>
      </c>
      <c r="D127" t="str">
        <f>'FY2017 Alpha RPDC '!D128</f>
        <v>GLADBROOK-REINBECK</v>
      </c>
      <c r="E127">
        <f>'FY2017 Alpha RPDC '!E128</f>
        <v>593.1</v>
      </c>
      <c r="F127">
        <f>'FY2017 Alpha RPDC '!F128</f>
        <v>6546</v>
      </c>
      <c r="G127">
        <f>'FY2017 Alpha RPDC '!G128</f>
        <v>3882433</v>
      </c>
      <c r="H127">
        <f>'FY2017 Alpha RPDC '!H128</f>
        <v>45759</v>
      </c>
      <c r="I127">
        <f>'FY2017 Alpha RPDC '!I128</f>
        <v>3928192</v>
      </c>
      <c r="J127">
        <f>'FY2017 Alpha RPDC '!J128</f>
        <v>587.1</v>
      </c>
      <c r="K127">
        <f>'FY2017 Alpha RPDC '!K128</f>
        <v>6691</v>
      </c>
      <c r="L127">
        <f>'FY2017 Alpha RPDC '!L128</f>
        <v>3928286.1</v>
      </c>
      <c r="M127" t="e">
        <f>'FY2017 Alpha RPDC '!#REF!</f>
        <v>#REF!</v>
      </c>
      <c r="N127" t="e">
        <f>'FY2017 Alpha RPDC '!#REF!</f>
        <v>#REF!</v>
      </c>
      <c r="O127" t="e">
        <f>'FY2017 Alpha RPDC '!#REF!</f>
        <v>#REF!</v>
      </c>
      <c r="P127">
        <f>'FY2017 Alpha RPDC '!M128</f>
        <v>0</v>
      </c>
      <c r="Q127">
        <f>'FY2017 Alpha RPDC '!N128</f>
        <v>3928286.1</v>
      </c>
      <c r="R127">
        <f>'FY2017 Alpha RPDC '!O128</f>
        <v>94.100000000093132</v>
      </c>
      <c r="S127">
        <f>'FY2017 Alpha RPDC '!P128</f>
        <v>2.3955040894155155E-5</v>
      </c>
      <c r="T127">
        <f>'FY2017 Alpha RPDC '!Q128</f>
        <v>-6</v>
      </c>
      <c r="U127">
        <f>'FY2017 Alpha RPDC '!R128</f>
        <v>-1.0116337885685382E-2</v>
      </c>
    </row>
    <row r="128" spans="1:21" x14ac:dyDescent="0.5">
      <c r="A128">
        <f>'FY2017 Alpha RPDC '!A129</f>
        <v>122</v>
      </c>
      <c r="B128">
        <f>'FY2017 Alpha RPDC '!B129</f>
        <v>2511</v>
      </c>
      <c r="C128">
        <f>'FY2017 Alpha RPDC '!C129</f>
        <v>2511</v>
      </c>
      <c r="D128" t="str">
        <f>'FY2017 Alpha RPDC '!D129</f>
        <v>GLENWOOD</v>
      </c>
      <c r="E128">
        <f>'FY2017 Alpha RPDC '!E129</f>
        <v>1960</v>
      </c>
      <c r="F128">
        <f>'FY2017 Alpha RPDC '!F129</f>
        <v>6446</v>
      </c>
      <c r="G128">
        <f>'FY2017 Alpha RPDC '!G129</f>
        <v>12634160</v>
      </c>
      <c r="H128">
        <f>'FY2017 Alpha RPDC '!H129</f>
        <v>0</v>
      </c>
      <c r="I128">
        <f>'FY2017 Alpha RPDC '!I129</f>
        <v>12634160</v>
      </c>
      <c r="J128">
        <f>'FY2017 Alpha RPDC '!J129</f>
        <v>1999</v>
      </c>
      <c r="K128">
        <f>'FY2017 Alpha RPDC '!K129</f>
        <v>6591</v>
      </c>
      <c r="L128">
        <f>'FY2017 Alpha RPDC '!L129</f>
        <v>13175409</v>
      </c>
      <c r="M128" t="e">
        <f>'FY2017 Alpha RPDC '!#REF!</f>
        <v>#REF!</v>
      </c>
      <c r="N128" t="e">
        <f>'FY2017 Alpha RPDC '!#REF!</f>
        <v>#REF!</v>
      </c>
      <c r="O128" t="e">
        <f>'FY2017 Alpha RPDC '!#REF!</f>
        <v>#REF!</v>
      </c>
      <c r="P128">
        <f>'FY2017 Alpha RPDC '!M129</f>
        <v>0</v>
      </c>
      <c r="Q128">
        <f>'FY2017 Alpha RPDC '!N129</f>
        <v>13175409</v>
      </c>
      <c r="R128">
        <f>'FY2017 Alpha RPDC '!O129</f>
        <v>541249</v>
      </c>
      <c r="S128">
        <f>'FY2017 Alpha RPDC '!P129</f>
        <v>4.2840125501022626E-2</v>
      </c>
      <c r="T128">
        <f>'FY2017 Alpha RPDC '!Q129</f>
        <v>39</v>
      </c>
      <c r="U128">
        <f>'FY2017 Alpha RPDC '!R129</f>
        <v>1.9897959183673469E-2</v>
      </c>
    </row>
    <row r="129" spans="1:21" x14ac:dyDescent="0.5">
      <c r="A129">
        <f>'FY2017 Alpha RPDC '!A130</f>
        <v>123</v>
      </c>
      <c r="B129">
        <f>'FY2017 Alpha RPDC '!B130</f>
        <v>2520</v>
      </c>
      <c r="C129">
        <f>'FY2017 Alpha RPDC '!C130</f>
        <v>2520</v>
      </c>
      <c r="D129" t="str">
        <f>'FY2017 Alpha RPDC '!D130</f>
        <v>GLIDDEN-RALSTON</v>
      </c>
      <c r="E129">
        <f>'FY2017 Alpha RPDC '!E130</f>
        <v>276</v>
      </c>
      <c r="F129">
        <f>'FY2017 Alpha RPDC '!F130</f>
        <v>6449</v>
      </c>
      <c r="G129">
        <f>'FY2017 Alpha RPDC '!G130</f>
        <v>1779924</v>
      </c>
      <c r="H129">
        <f>'FY2017 Alpha RPDC '!H130</f>
        <v>106784</v>
      </c>
      <c r="I129">
        <f>'FY2017 Alpha RPDC '!I130</f>
        <v>1886708</v>
      </c>
      <c r="J129">
        <f>'FY2017 Alpha RPDC '!J130</f>
        <v>270</v>
      </c>
      <c r="K129">
        <f>'FY2017 Alpha RPDC '!K130</f>
        <v>6594</v>
      </c>
      <c r="L129">
        <f>'FY2017 Alpha RPDC '!L130</f>
        <v>1780380</v>
      </c>
      <c r="M129" t="e">
        <f>'FY2017 Alpha RPDC '!#REF!</f>
        <v>#REF!</v>
      </c>
      <c r="N129" t="e">
        <f>'FY2017 Alpha RPDC '!#REF!</f>
        <v>#REF!</v>
      </c>
      <c r="O129" t="e">
        <f>'FY2017 Alpha RPDC '!#REF!</f>
        <v>#REF!</v>
      </c>
      <c r="P129">
        <f>'FY2017 Alpha RPDC '!M130</f>
        <v>17343.239999999991</v>
      </c>
      <c r="Q129">
        <f>'FY2017 Alpha RPDC '!N130</f>
        <v>1797723.24</v>
      </c>
      <c r="R129">
        <f>'FY2017 Alpha RPDC '!O130</f>
        <v>-88984.760000000009</v>
      </c>
      <c r="S129">
        <f>'FY2017 Alpha RPDC '!P130</f>
        <v>-4.7164033862155674E-2</v>
      </c>
      <c r="T129">
        <f>'FY2017 Alpha RPDC '!Q130</f>
        <v>-6</v>
      </c>
      <c r="U129">
        <f>'FY2017 Alpha RPDC '!R130</f>
        <v>-2.1739130434782608E-2</v>
      </c>
    </row>
    <row r="130" spans="1:21" x14ac:dyDescent="0.5">
      <c r="A130">
        <f>'FY2017 Alpha RPDC '!A131</f>
        <v>124</v>
      </c>
      <c r="B130">
        <f>'FY2017 Alpha RPDC '!B131</f>
        <v>2682</v>
      </c>
      <c r="C130">
        <f>'FY2017 Alpha RPDC '!C131</f>
        <v>2682</v>
      </c>
      <c r="D130" t="str">
        <f>'FY2017 Alpha RPDC '!D131</f>
        <v>GMG</v>
      </c>
      <c r="E130">
        <f>'FY2017 Alpha RPDC '!E131</f>
        <v>304.5</v>
      </c>
      <c r="F130">
        <f>'FY2017 Alpha RPDC '!F131</f>
        <v>6446</v>
      </c>
      <c r="G130">
        <f>'FY2017 Alpha RPDC '!G131</f>
        <v>1962807</v>
      </c>
      <c r="H130">
        <f>'FY2017 Alpha RPDC '!H131</f>
        <v>68966</v>
      </c>
      <c r="I130">
        <f>'FY2017 Alpha RPDC '!I131</f>
        <v>2031773</v>
      </c>
      <c r="J130">
        <f>'FY2017 Alpha RPDC '!J131</f>
        <v>299.2</v>
      </c>
      <c r="K130">
        <f>'FY2017 Alpha RPDC '!K131</f>
        <v>6591</v>
      </c>
      <c r="L130">
        <f>'FY2017 Alpha RPDC '!L131</f>
        <v>1972027.2</v>
      </c>
      <c r="M130" t="e">
        <f>'FY2017 Alpha RPDC '!#REF!</f>
        <v>#REF!</v>
      </c>
      <c r="N130" t="e">
        <f>'FY2017 Alpha RPDC '!#REF!</f>
        <v>#REF!</v>
      </c>
      <c r="O130" t="e">
        <f>'FY2017 Alpha RPDC '!#REF!</f>
        <v>#REF!</v>
      </c>
      <c r="P130">
        <f>'FY2017 Alpha RPDC '!M131</f>
        <v>10407.870000000112</v>
      </c>
      <c r="Q130">
        <f>'FY2017 Alpha RPDC '!N131</f>
        <v>1982435.07</v>
      </c>
      <c r="R130">
        <f>'FY2017 Alpha RPDC '!O131</f>
        <v>-49337.929999999935</v>
      </c>
      <c r="S130">
        <f>'FY2017 Alpha RPDC '!P131</f>
        <v>-2.4283190100468869E-2</v>
      </c>
      <c r="T130">
        <f>'FY2017 Alpha RPDC '!Q131</f>
        <v>-5.3000000000000114</v>
      </c>
      <c r="U130">
        <f>'FY2017 Alpha RPDC '!R131</f>
        <v>-1.7405582922824341E-2</v>
      </c>
    </row>
    <row r="131" spans="1:21" x14ac:dyDescent="0.5">
      <c r="A131">
        <f>'FY2017 Alpha RPDC '!A132</f>
        <v>125</v>
      </c>
      <c r="B131">
        <f>'FY2017 Alpha RPDC '!B132</f>
        <v>2556</v>
      </c>
      <c r="C131">
        <f>'FY2017 Alpha RPDC '!C132</f>
        <v>2556</v>
      </c>
      <c r="D131" t="str">
        <f>'FY2017 Alpha RPDC '!D132</f>
        <v>GRAETTINGER - TERRIL</v>
      </c>
      <c r="E131">
        <f>'FY2017 Alpha RPDC '!E132</f>
        <v>366</v>
      </c>
      <c r="F131">
        <f>'FY2017 Alpha RPDC '!F132</f>
        <v>6461</v>
      </c>
      <c r="G131">
        <f>'FY2017 Alpha RPDC '!G132</f>
        <v>2364726</v>
      </c>
      <c r="H131">
        <f>'FY2017 Alpha RPDC '!H132</f>
        <v>0</v>
      </c>
      <c r="I131">
        <f>'FY2017 Alpha RPDC '!I132</f>
        <v>2364726</v>
      </c>
      <c r="J131">
        <f>'FY2017 Alpha RPDC '!J132</f>
        <v>355</v>
      </c>
      <c r="K131">
        <f>'FY2017 Alpha RPDC '!K132</f>
        <v>6606</v>
      </c>
      <c r="L131">
        <f>'FY2017 Alpha RPDC '!L132</f>
        <v>2345130</v>
      </c>
      <c r="M131" t="e">
        <f>'FY2017 Alpha RPDC '!#REF!</f>
        <v>#REF!</v>
      </c>
      <c r="N131" t="e">
        <f>'FY2017 Alpha RPDC '!#REF!</f>
        <v>#REF!</v>
      </c>
      <c r="O131" t="e">
        <f>'FY2017 Alpha RPDC '!#REF!</f>
        <v>#REF!</v>
      </c>
      <c r="P131">
        <f>'FY2017 Alpha RPDC '!M132</f>
        <v>43243.260000000242</v>
      </c>
      <c r="Q131">
        <f>'FY2017 Alpha RPDC '!N132</f>
        <v>2388373.2600000002</v>
      </c>
      <c r="R131">
        <f>'FY2017 Alpha RPDC '!O132</f>
        <v>23647.260000000242</v>
      </c>
      <c r="S131">
        <f>'FY2017 Alpha RPDC '!P132</f>
        <v>1.0000000000000103E-2</v>
      </c>
      <c r="T131">
        <f>'FY2017 Alpha RPDC '!Q132</f>
        <v>-11</v>
      </c>
      <c r="U131">
        <f>'FY2017 Alpha RPDC '!R132</f>
        <v>-3.0054644808743168E-2</v>
      </c>
    </row>
    <row r="132" spans="1:21" x14ac:dyDescent="0.5">
      <c r="A132">
        <f>'FY2017 Alpha RPDC '!A133</f>
        <v>126</v>
      </c>
      <c r="B132">
        <f>'FY2017 Alpha RPDC '!B133</f>
        <v>3195</v>
      </c>
      <c r="C132">
        <f>'FY2017 Alpha RPDC '!C133</f>
        <v>3195</v>
      </c>
      <c r="D132" t="str">
        <f>'FY2017 Alpha RPDC '!D133</f>
        <v>GREENE COUNTY</v>
      </c>
      <c r="E132">
        <f>'FY2017 Alpha RPDC '!E133</f>
        <v>1284.4000000000001</v>
      </c>
      <c r="F132">
        <f>'FY2017 Alpha RPDC '!F133</f>
        <v>6520</v>
      </c>
      <c r="G132">
        <f>'FY2017 Alpha RPDC '!G133</f>
        <v>8374288</v>
      </c>
      <c r="H132">
        <f>'FY2017 Alpha RPDC '!H133</f>
        <v>104197</v>
      </c>
      <c r="I132">
        <f>'FY2017 Alpha RPDC '!I133</f>
        <v>8478485</v>
      </c>
      <c r="J132">
        <f>'FY2017 Alpha RPDC '!J133</f>
        <v>1298.8</v>
      </c>
      <c r="K132">
        <f>'FY2017 Alpha RPDC '!K133</f>
        <v>6665</v>
      </c>
      <c r="L132">
        <f>'FY2017 Alpha RPDC '!L133</f>
        <v>8656502</v>
      </c>
      <c r="M132" t="e">
        <f>'FY2017 Alpha RPDC '!#REF!</f>
        <v>#REF!</v>
      </c>
      <c r="N132" t="e">
        <f>'FY2017 Alpha RPDC '!#REF!</f>
        <v>#REF!</v>
      </c>
      <c r="O132" t="e">
        <f>'FY2017 Alpha RPDC '!#REF!</f>
        <v>#REF!</v>
      </c>
      <c r="P132">
        <f>'FY2017 Alpha RPDC '!M133</f>
        <v>0</v>
      </c>
      <c r="Q132">
        <f>'FY2017 Alpha RPDC '!N133</f>
        <v>8656502</v>
      </c>
      <c r="R132">
        <f>'FY2017 Alpha RPDC '!O133</f>
        <v>178017</v>
      </c>
      <c r="S132">
        <f>'FY2017 Alpha RPDC '!P133</f>
        <v>2.099632186646553E-2</v>
      </c>
      <c r="T132">
        <f>'FY2017 Alpha RPDC '!Q133</f>
        <v>14.399999999999864</v>
      </c>
      <c r="U132">
        <f>'FY2017 Alpha RPDC '!R133</f>
        <v>1.1211460604173048E-2</v>
      </c>
    </row>
    <row r="133" spans="1:21" x14ac:dyDescent="0.5">
      <c r="A133">
        <f>'FY2017 Alpha RPDC '!A134</f>
        <v>127</v>
      </c>
      <c r="B133">
        <f>'FY2017 Alpha RPDC '!B134</f>
        <v>2709</v>
      </c>
      <c r="C133">
        <f>'FY2017 Alpha RPDC '!C134</f>
        <v>2709</v>
      </c>
      <c r="D133" t="str">
        <f>'FY2017 Alpha RPDC '!D134</f>
        <v>GRINNELL-NEWBURG</v>
      </c>
      <c r="E133">
        <f>'FY2017 Alpha RPDC '!E134</f>
        <v>1604.7</v>
      </c>
      <c r="F133">
        <f>'FY2017 Alpha RPDC '!F134</f>
        <v>6469</v>
      </c>
      <c r="G133">
        <f>'FY2017 Alpha RPDC '!G134</f>
        <v>10380804</v>
      </c>
      <c r="H133">
        <f>'FY2017 Alpha RPDC '!H134</f>
        <v>110304</v>
      </c>
      <c r="I133">
        <f>'FY2017 Alpha RPDC '!I134</f>
        <v>10491108</v>
      </c>
      <c r="J133">
        <f>'FY2017 Alpha RPDC '!J134</f>
        <v>1602.8</v>
      </c>
      <c r="K133">
        <f>'FY2017 Alpha RPDC '!K134</f>
        <v>6614</v>
      </c>
      <c r="L133">
        <f>'FY2017 Alpha RPDC '!L134</f>
        <v>10600919.199999999</v>
      </c>
      <c r="M133" t="e">
        <f>'FY2017 Alpha RPDC '!#REF!</f>
        <v>#REF!</v>
      </c>
      <c r="N133" t="e">
        <f>'FY2017 Alpha RPDC '!#REF!</f>
        <v>#REF!</v>
      </c>
      <c r="O133" t="e">
        <f>'FY2017 Alpha RPDC '!#REF!</f>
        <v>#REF!</v>
      </c>
      <c r="P133">
        <f>'FY2017 Alpha RPDC '!M134</f>
        <v>0</v>
      </c>
      <c r="Q133">
        <f>'FY2017 Alpha RPDC '!N134</f>
        <v>10600919.199999999</v>
      </c>
      <c r="R133">
        <f>'FY2017 Alpha RPDC '!O134</f>
        <v>109811.19999999925</v>
      </c>
      <c r="S133">
        <f>'FY2017 Alpha RPDC '!P134</f>
        <v>1.0467073639886202E-2</v>
      </c>
      <c r="T133">
        <f>'FY2017 Alpha RPDC '!Q134</f>
        <v>-1.9000000000000909</v>
      </c>
      <c r="U133">
        <f>'FY2017 Alpha RPDC '!R134</f>
        <v>-1.1840219355643367E-3</v>
      </c>
    </row>
    <row r="134" spans="1:21" x14ac:dyDescent="0.5">
      <c r="A134">
        <f>'FY2017 Alpha RPDC '!A135</f>
        <v>128</v>
      </c>
      <c r="B134">
        <f>'FY2017 Alpha RPDC '!B135</f>
        <v>2718</v>
      </c>
      <c r="C134">
        <f>'FY2017 Alpha RPDC '!C135</f>
        <v>2718</v>
      </c>
      <c r="D134" t="str">
        <f>'FY2017 Alpha RPDC '!D135</f>
        <v>GRISWOLD</v>
      </c>
      <c r="E134">
        <f>'FY2017 Alpha RPDC '!E135</f>
        <v>546.5</v>
      </c>
      <c r="F134">
        <f>'FY2017 Alpha RPDC '!F135</f>
        <v>6511</v>
      </c>
      <c r="G134">
        <f>'FY2017 Alpha RPDC '!G135</f>
        <v>3558262</v>
      </c>
      <c r="H134">
        <f>'FY2017 Alpha RPDC '!H135</f>
        <v>168747</v>
      </c>
      <c r="I134">
        <f>'FY2017 Alpha RPDC '!I135</f>
        <v>3727009</v>
      </c>
      <c r="J134">
        <f>'FY2017 Alpha RPDC '!J135</f>
        <v>528.9</v>
      </c>
      <c r="K134">
        <f>'FY2017 Alpha RPDC '!K135</f>
        <v>6656</v>
      </c>
      <c r="L134">
        <f>'FY2017 Alpha RPDC '!L135</f>
        <v>3520358.3999999999</v>
      </c>
      <c r="M134" t="e">
        <f>'FY2017 Alpha RPDC '!#REF!</f>
        <v>#REF!</v>
      </c>
      <c r="N134" t="e">
        <f>'FY2017 Alpha RPDC '!#REF!</f>
        <v>#REF!</v>
      </c>
      <c r="O134" t="e">
        <f>'FY2017 Alpha RPDC '!#REF!</f>
        <v>#REF!</v>
      </c>
      <c r="P134">
        <f>'FY2017 Alpha RPDC '!M135</f>
        <v>73486.220000000205</v>
      </c>
      <c r="Q134">
        <f>'FY2017 Alpha RPDC '!N135</f>
        <v>3593844.62</v>
      </c>
      <c r="R134">
        <f>'FY2017 Alpha RPDC '!O135</f>
        <v>-133164.37999999989</v>
      </c>
      <c r="S134">
        <f>'FY2017 Alpha RPDC '!P135</f>
        <v>-3.5729556864499093E-2</v>
      </c>
      <c r="T134">
        <f>'FY2017 Alpha RPDC '!Q135</f>
        <v>-17.600000000000023</v>
      </c>
      <c r="U134">
        <f>'FY2017 Alpha RPDC '!R135</f>
        <v>-3.220494053064963E-2</v>
      </c>
    </row>
    <row r="135" spans="1:21" x14ac:dyDescent="0.5">
      <c r="A135">
        <f>'FY2017 Alpha RPDC '!A136</f>
        <v>129</v>
      </c>
      <c r="B135">
        <f>'FY2017 Alpha RPDC '!B136</f>
        <v>2727</v>
      </c>
      <c r="C135">
        <f>'FY2017 Alpha RPDC '!C136</f>
        <v>2727</v>
      </c>
      <c r="D135" t="str">
        <f>'FY2017 Alpha RPDC '!D136</f>
        <v>GRUNDY CENTER</v>
      </c>
      <c r="E135">
        <f>'FY2017 Alpha RPDC '!E136</f>
        <v>607.1</v>
      </c>
      <c r="F135">
        <f>'FY2017 Alpha RPDC '!F136</f>
        <v>6446</v>
      </c>
      <c r="G135">
        <f>'FY2017 Alpha RPDC '!G136</f>
        <v>3913367</v>
      </c>
      <c r="H135">
        <f>'FY2017 Alpha RPDC '!H136</f>
        <v>103241</v>
      </c>
      <c r="I135">
        <f>'FY2017 Alpha RPDC '!I136</f>
        <v>4016608</v>
      </c>
      <c r="J135">
        <f>'FY2017 Alpha RPDC '!J136</f>
        <v>634.5</v>
      </c>
      <c r="K135">
        <f>'FY2017 Alpha RPDC '!K136</f>
        <v>6591</v>
      </c>
      <c r="L135">
        <f>'FY2017 Alpha RPDC '!L136</f>
        <v>4181989.5</v>
      </c>
      <c r="M135" t="e">
        <f>'FY2017 Alpha RPDC '!#REF!</f>
        <v>#REF!</v>
      </c>
      <c r="N135" t="e">
        <f>'FY2017 Alpha RPDC '!#REF!</f>
        <v>#REF!</v>
      </c>
      <c r="O135" t="e">
        <f>'FY2017 Alpha RPDC '!#REF!</f>
        <v>#REF!</v>
      </c>
      <c r="P135">
        <f>'FY2017 Alpha RPDC '!M136</f>
        <v>0</v>
      </c>
      <c r="Q135">
        <f>'FY2017 Alpha RPDC '!N136</f>
        <v>4181989.5</v>
      </c>
      <c r="R135">
        <f>'FY2017 Alpha RPDC '!O136</f>
        <v>165381.5</v>
      </c>
      <c r="S135">
        <f>'FY2017 Alpha RPDC '!P136</f>
        <v>4.117441881308806E-2</v>
      </c>
      <c r="T135">
        <f>'FY2017 Alpha RPDC '!Q136</f>
        <v>27.399999999999977</v>
      </c>
      <c r="U135">
        <f>'FY2017 Alpha RPDC '!R136</f>
        <v>4.5132597595124321E-2</v>
      </c>
    </row>
    <row r="136" spans="1:21" x14ac:dyDescent="0.5">
      <c r="A136">
        <f>'FY2017 Alpha RPDC '!A137</f>
        <v>130</v>
      </c>
      <c r="B136">
        <f>'FY2017 Alpha RPDC '!B137</f>
        <v>2754</v>
      </c>
      <c r="C136">
        <f>'FY2017 Alpha RPDC '!C137</f>
        <v>2754</v>
      </c>
      <c r="D136" t="str">
        <f>'FY2017 Alpha RPDC '!D137</f>
        <v>GUTHRIE CENTER</v>
      </c>
      <c r="E136">
        <f>'FY2017 Alpha RPDC '!E137</f>
        <v>455.6</v>
      </c>
      <c r="F136">
        <f>'FY2017 Alpha RPDC '!F137</f>
        <v>6470</v>
      </c>
      <c r="G136">
        <f>'FY2017 Alpha RPDC '!G137</f>
        <v>2947732</v>
      </c>
      <c r="H136">
        <f>'FY2017 Alpha RPDC '!H137</f>
        <v>58495</v>
      </c>
      <c r="I136">
        <f>'FY2017 Alpha RPDC '!I137</f>
        <v>3006227</v>
      </c>
      <c r="J136">
        <f>'FY2017 Alpha RPDC '!J137</f>
        <v>454</v>
      </c>
      <c r="K136">
        <f>'FY2017 Alpha RPDC '!K137</f>
        <v>6615</v>
      </c>
      <c r="L136">
        <f>'FY2017 Alpha RPDC '!L137</f>
        <v>3003210</v>
      </c>
      <c r="M136" t="e">
        <f>'FY2017 Alpha RPDC '!#REF!</f>
        <v>#REF!</v>
      </c>
      <c r="N136" t="e">
        <f>'FY2017 Alpha RPDC '!#REF!</f>
        <v>#REF!</v>
      </c>
      <c r="O136" t="e">
        <f>'FY2017 Alpha RPDC '!#REF!</f>
        <v>#REF!</v>
      </c>
      <c r="P136">
        <f>'FY2017 Alpha RPDC '!M137</f>
        <v>0</v>
      </c>
      <c r="Q136">
        <f>'FY2017 Alpha RPDC '!N137</f>
        <v>3003210</v>
      </c>
      <c r="R136">
        <f>'FY2017 Alpha RPDC '!O137</f>
        <v>-3017</v>
      </c>
      <c r="S136">
        <f>'FY2017 Alpha RPDC '!P137</f>
        <v>-1.0035835617203891E-3</v>
      </c>
      <c r="T136">
        <f>'FY2017 Alpha RPDC '!Q137</f>
        <v>-1.6000000000000227</v>
      </c>
      <c r="U136">
        <f>'FY2017 Alpha RPDC '!R137</f>
        <v>-3.5118525021949577E-3</v>
      </c>
    </row>
    <row r="137" spans="1:21" x14ac:dyDescent="0.5">
      <c r="A137">
        <f>'FY2017 Alpha RPDC '!A138</f>
        <v>131</v>
      </c>
      <c r="B137">
        <f>'FY2017 Alpha RPDC '!B138</f>
        <v>2766</v>
      </c>
      <c r="C137">
        <f>'FY2017 Alpha RPDC '!C138</f>
        <v>2766</v>
      </c>
      <c r="D137" t="str">
        <f>'FY2017 Alpha RPDC '!D138</f>
        <v>H L V</v>
      </c>
      <c r="E137">
        <f>'FY2017 Alpha RPDC '!E138</f>
        <v>313.39999999999998</v>
      </c>
      <c r="F137">
        <f>'FY2017 Alpha RPDC '!F138</f>
        <v>6546</v>
      </c>
      <c r="G137">
        <f>'FY2017 Alpha RPDC '!G138</f>
        <v>2051516</v>
      </c>
      <c r="H137">
        <f>'FY2017 Alpha RPDC '!H138</f>
        <v>70295</v>
      </c>
      <c r="I137">
        <f>'FY2017 Alpha RPDC '!I138</f>
        <v>2121811</v>
      </c>
      <c r="J137">
        <f>'FY2017 Alpha RPDC '!J138</f>
        <v>349.7</v>
      </c>
      <c r="K137">
        <f>'FY2017 Alpha RPDC '!K138</f>
        <v>6691</v>
      </c>
      <c r="L137">
        <f>'FY2017 Alpha RPDC '!L138</f>
        <v>2339842.6999999997</v>
      </c>
      <c r="M137" t="e">
        <f>'FY2017 Alpha RPDC '!#REF!</f>
        <v>#REF!</v>
      </c>
      <c r="N137" t="e">
        <f>'FY2017 Alpha RPDC '!#REF!</f>
        <v>#REF!</v>
      </c>
      <c r="O137" t="e">
        <f>'FY2017 Alpha RPDC '!#REF!</f>
        <v>#REF!</v>
      </c>
      <c r="P137">
        <f>'FY2017 Alpha RPDC '!M138</f>
        <v>0</v>
      </c>
      <c r="Q137">
        <f>'FY2017 Alpha RPDC '!N138</f>
        <v>2339842.6999999997</v>
      </c>
      <c r="R137">
        <f>'FY2017 Alpha RPDC '!O138</f>
        <v>218031.69999999972</v>
      </c>
      <c r="S137">
        <f>'FY2017 Alpha RPDC '!P138</f>
        <v>0.10275736151806156</v>
      </c>
      <c r="T137">
        <f>'FY2017 Alpha RPDC '!Q138</f>
        <v>36.300000000000011</v>
      </c>
      <c r="U137">
        <f>'FY2017 Alpha RPDC '!R138</f>
        <v>0.11582641991065735</v>
      </c>
    </row>
    <row r="138" spans="1:21" x14ac:dyDescent="0.5">
      <c r="A138">
        <f>'FY2017 Alpha RPDC '!A139</f>
        <v>132</v>
      </c>
      <c r="B138">
        <f>'FY2017 Alpha RPDC '!B139</f>
        <v>2772</v>
      </c>
      <c r="C138">
        <f>'FY2017 Alpha RPDC '!C139</f>
        <v>2772</v>
      </c>
      <c r="D138" t="str">
        <f>'FY2017 Alpha RPDC '!D139</f>
        <v>HAMBURG</v>
      </c>
      <c r="E138">
        <f>'FY2017 Alpha RPDC '!E139</f>
        <v>244.2</v>
      </c>
      <c r="F138">
        <f>'FY2017 Alpha RPDC '!F139</f>
        <v>6587</v>
      </c>
      <c r="G138">
        <f>'FY2017 Alpha RPDC '!G139</f>
        <v>1608545</v>
      </c>
      <c r="H138">
        <f>'FY2017 Alpha RPDC '!H139</f>
        <v>16728</v>
      </c>
      <c r="I138">
        <f>'FY2017 Alpha RPDC '!I139</f>
        <v>1625273</v>
      </c>
      <c r="J138">
        <f>'FY2017 Alpha RPDC '!J139</f>
        <v>246.2</v>
      </c>
      <c r="K138">
        <f>'FY2017 Alpha RPDC '!K139</f>
        <v>6732</v>
      </c>
      <c r="L138">
        <f>'FY2017 Alpha RPDC '!L139</f>
        <v>1657418.4</v>
      </c>
      <c r="M138" t="e">
        <f>'FY2017 Alpha RPDC '!#REF!</f>
        <v>#REF!</v>
      </c>
      <c r="N138" t="e">
        <f>'FY2017 Alpha RPDC '!#REF!</f>
        <v>#REF!</v>
      </c>
      <c r="O138" t="e">
        <f>'FY2017 Alpha RPDC '!#REF!</f>
        <v>#REF!</v>
      </c>
      <c r="P138">
        <f>'FY2017 Alpha RPDC '!M139</f>
        <v>0</v>
      </c>
      <c r="Q138">
        <f>'FY2017 Alpha RPDC '!N139</f>
        <v>1657418.4</v>
      </c>
      <c r="R138">
        <f>'FY2017 Alpha RPDC '!O139</f>
        <v>32145.399999999907</v>
      </c>
      <c r="S138">
        <f>'FY2017 Alpha RPDC '!P139</f>
        <v>1.977846183379648E-2</v>
      </c>
      <c r="T138">
        <f>'FY2017 Alpha RPDC '!Q139</f>
        <v>2</v>
      </c>
      <c r="U138">
        <f>'FY2017 Alpha RPDC '!R139</f>
        <v>8.1900081900081901E-3</v>
      </c>
    </row>
    <row r="139" spans="1:21" x14ac:dyDescent="0.5">
      <c r="A139">
        <f>'FY2017 Alpha RPDC '!A140</f>
        <v>133</v>
      </c>
      <c r="B139">
        <f>'FY2017 Alpha RPDC '!B140</f>
        <v>2781</v>
      </c>
      <c r="C139">
        <f>'FY2017 Alpha RPDC '!C140</f>
        <v>2781</v>
      </c>
      <c r="D139" t="str">
        <f>'FY2017 Alpha RPDC '!D140</f>
        <v>HAMPTON-DUMONT</v>
      </c>
      <c r="E139">
        <f>'FY2017 Alpha RPDC '!E140</f>
        <v>1231</v>
      </c>
      <c r="F139">
        <f>'FY2017 Alpha RPDC '!F140</f>
        <v>6446</v>
      </c>
      <c r="G139">
        <f>'FY2017 Alpha RPDC '!G140</f>
        <v>7935026</v>
      </c>
      <c r="H139">
        <f>'FY2017 Alpha RPDC '!H140</f>
        <v>0</v>
      </c>
      <c r="I139">
        <f>'FY2017 Alpha RPDC '!I140</f>
        <v>7935026</v>
      </c>
      <c r="J139">
        <f>'FY2017 Alpha RPDC '!J140</f>
        <v>1210.2</v>
      </c>
      <c r="K139">
        <f>'FY2017 Alpha RPDC '!K140</f>
        <v>6591</v>
      </c>
      <c r="L139">
        <f>'FY2017 Alpha RPDC '!L140</f>
        <v>7976428.2000000002</v>
      </c>
      <c r="M139" t="e">
        <f>'FY2017 Alpha RPDC '!#REF!</f>
        <v>#REF!</v>
      </c>
      <c r="N139" t="e">
        <f>'FY2017 Alpha RPDC '!#REF!</f>
        <v>#REF!</v>
      </c>
      <c r="O139" t="e">
        <f>'FY2017 Alpha RPDC '!#REF!</f>
        <v>#REF!</v>
      </c>
      <c r="P139">
        <f>'FY2017 Alpha RPDC '!M140</f>
        <v>37948.05999999959</v>
      </c>
      <c r="Q139">
        <f>'FY2017 Alpha RPDC '!N140</f>
        <v>8014376.2599999998</v>
      </c>
      <c r="R139">
        <f>'FY2017 Alpha RPDC '!O140</f>
        <v>79350.259999999776</v>
      </c>
      <c r="S139">
        <f>'FY2017 Alpha RPDC '!P140</f>
        <v>9.9999999999999725E-3</v>
      </c>
      <c r="T139">
        <f>'FY2017 Alpha RPDC '!Q140</f>
        <v>-20.799999999999955</v>
      </c>
      <c r="U139">
        <f>'FY2017 Alpha RPDC '!R140</f>
        <v>-1.6896831844029209E-2</v>
      </c>
    </row>
    <row r="140" spans="1:21" x14ac:dyDescent="0.5">
      <c r="A140">
        <f>'FY2017 Alpha RPDC '!A141</f>
        <v>134</v>
      </c>
      <c r="B140">
        <f>'FY2017 Alpha RPDC '!B141</f>
        <v>2826</v>
      </c>
      <c r="C140">
        <f>'FY2017 Alpha RPDC '!C141</f>
        <v>2826</v>
      </c>
      <c r="D140" t="str">
        <f>'FY2017 Alpha RPDC '!D141</f>
        <v>HARLAN</v>
      </c>
      <c r="E140">
        <f>'FY2017 Alpha RPDC '!E141</f>
        <v>1393.1</v>
      </c>
      <c r="F140">
        <f>'FY2017 Alpha RPDC '!F141</f>
        <v>6486</v>
      </c>
      <c r="G140">
        <f>'FY2017 Alpha RPDC '!G141</f>
        <v>9035647</v>
      </c>
      <c r="H140">
        <f>'FY2017 Alpha RPDC '!H141</f>
        <v>182895</v>
      </c>
      <c r="I140">
        <f>'FY2017 Alpha RPDC '!I141</f>
        <v>9218542</v>
      </c>
      <c r="J140">
        <f>'FY2017 Alpha RPDC '!J141</f>
        <v>1411.9</v>
      </c>
      <c r="K140">
        <f>'FY2017 Alpha RPDC '!K141</f>
        <v>6631</v>
      </c>
      <c r="L140">
        <f>'FY2017 Alpha RPDC '!L141</f>
        <v>9362308.9000000004</v>
      </c>
      <c r="M140" t="e">
        <f>'FY2017 Alpha RPDC '!#REF!</f>
        <v>#REF!</v>
      </c>
      <c r="N140" t="e">
        <f>'FY2017 Alpha RPDC '!#REF!</f>
        <v>#REF!</v>
      </c>
      <c r="O140" t="e">
        <f>'FY2017 Alpha RPDC '!#REF!</f>
        <v>#REF!</v>
      </c>
      <c r="P140">
        <f>'FY2017 Alpha RPDC '!M141</f>
        <v>0</v>
      </c>
      <c r="Q140">
        <f>'FY2017 Alpha RPDC '!N141</f>
        <v>9362308.9000000004</v>
      </c>
      <c r="R140">
        <f>'FY2017 Alpha RPDC '!O141</f>
        <v>143766.90000000037</v>
      </c>
      <c r="S140">
        <f>'FY2017 Alpha RPDC '!P141</f>
        <v>1.559540543396129E-2</v>
      </c>
      <c r="T140">
        <f>'FY2017 Alpha RPDC '!Q141</f>
        <v>18.800000000000182</v>
      </c>
      <c r="U140">
        <f>'FY2017 Alpha RPDC '!R141</f>
        <v>1.3495082908621192E-2</v>
      </c>
    </row>
    <row r="141" spans="1:21" x14ac:dyDescent="0.5">
      <c r="A141">
        <f>'FY2017 Alpha RPDC '!A142</f>
        <v>135</v>
      </c>
      <c r="B141">
        <f>'FY2017 Alpha RPDC '!B142</f>
        <v>2834</v>
      </c>
      <c r="C141">
        <f>'FY2017 Alpha RPDC '!C142</f>
        <v>2834</v>
      </c>
      <c r="D141" t="str">
        <f>'FY2017 Alpha RPDC '!D142</f>
        <v>HARMONY</v>
      </c>
      <c r="E141">
        <f>'FY2017 Alpha RPDC '!E142</f>
        <v>345.5</v>
      </c>
      <c r="F141">
        <f>'FY2017 Alpha RPDC '!F142</f>
        <v>6446</v>
      </c>
      <c r="G141">
        <f>'FY2017 Alpha RPDC '!G142</f>
        <v>2227093</v>
      </c>
      <c r="H141">
        <f>'FY2017 Alpha RPDC '!H142</f>
        <v>13644</v>
      </c>
      <c r="I141">
        <f>'FY2017 Alpha RPDC '!I142</f>
        <v>2240737</v>
      </c>
      <c r="J141">
        <f>'FY2017 Alpha RPDC '!J142</f>
        <v>364</v>
      </c>
      <c r="K141">
        <f>'FY2017 Alpha RPDC '!K142</f>
        <v>6591</v>
      </c>
      <c r="L141">
        <f>'FY2017 Alpha RPDC '!L142</f>
        <v>2399124</v>
      </c>
      <c r="M141" t="e">
        <f>'FY2017 Alpha RPDC '!#REF!</f>
        <v>#REF!</v>
      </c>
      <c r="N141" t="e">
        <f>'FY2017 Alpha RPDC '!#REF!</f>
        <v>#REF!</v>
      </c>
      <c r="O141" t="e">
        <f>'FY2017 Alpha RPDC '!#REF!</f>
        <v>#REF!</v>
      </c>
      <c r="P141">
        <f>'FY2017 Alpha RPDC '!M142</f>
        <v>0</v>
      </c>
      <c r="Q141">
        <f>'FY2017 Alpha RPDC '!N142</f>
        <v>2399124</v>
      </c>
      <c r="R141">
        <f>'FY2017 Alpha RPDC '!O142</f>
        <v>158387</v>
      </c>
      <c r="S141">
        <f>'FY2017 Alpha RPDC '!P142</f>
        <v>7.0685225441450741E-2</v>
      </c>
      <c r="T141">
        <f>'FY2017 Alpha RPDC '!Q142</f>
        <v>18.5</v>
      </c>
      <c r="U141">
        <f>'FY2017 Alpha RPDC '!R142</f>
        <v>5.3545586107091175E-2</v>
      </c>
    </row>
    <row r="142" spans="1:21" x14ac:dyDescent="0.5">
      <c r="A142">
        <f>'FY2017 Alpha RPDC '!A143</f>
        <v>136</v>
      </c>
      <c r="B142">
        <f>'FY2017 Alpha RPDC '!B143</f>
        <v>2846</v>
      </c>
      <c r="C142">
        <f>'FY2017 Alpha RPDC '!C143</f>
        <v>2846</v>
      </c>
      <c r="D142" t="str">
        <f>'FY2017 Alpha RPDC '!D143</f>
        <v>HARRIS-LAKE PARK</v>
      </c>
      <c r="E142">
        <f>'FY2017 Alpha RPDC '!E143</f>
        <v>321.10000000000002</v>
      </c>
      <c r="F142">
        <f>'FY2017 Alpha RPDC '!F143</f>
        <v>6517</v>
      </c>
      <c r="G142">
        <f>'FY2017 Alpha RPDC '!G143</f>
        <v>2092609</v>
      </c>
      <c r="H142">
        <f>'FY2017 Alpha RPDC '!H143</f>
        <v>39840</v>
      </c>
      <c r="I142">
        <f>'FY2017 Alpha RPDC '!I143</f>
        <v>2132449</v>
      </c>
      <c r="J142">
        <f>'FY2017 Alpha RPDC '!J143</f>
        <v>329.4</v>
      </c>
      <c r="K142">
        <f>'FY2017 Alpha RPDC '!K143</f>
        <v>6662</v>
      </c>
      <c r="L142">
        <f>'FY2017 Alpha RPDC '!L143</f>
        <v>2194462.7999999998</v>
      </c>
      <c r="M142" t="e">
        <f>'FY2017 Alpha RPDC '!#REF!</f>
        <v>#REF!</v>
      </c>
      <c r="N142" t="e">
        <f>'FY2017 Alpha RPDC '!#REF!</f>
        <v>#REF!</v>
      </c>
      <c r="O142" t="e">
        <f>'FY2017 Alpha RPDC '!#REF!</f>
        <v>#REF!</v>
      </c>
      <c r="P142">
        <f>'FY2017 Alpha RPDC '!M143</f>
        <v>0</v>
      </c>
      <c r="Q142">
        <f>'FY2017 Alpha RPDC '!N143</f>
        <v>2194462.7999999998</v>
      </c>
      <c r="R142">
        <f>'FY2017 Alpha RPDC '!O143</f>
        <v>62013.799999999814</v>
      </c>
      <c r="S142">
        <f>'FY2017 Alpha RPDC '!P143</f>
        <v>2.9081023743123428E-2</v>
      </c>
      <c r="T142">
        <f>'FY2017 Alpha RPDC '!Q143</f>
        <v>8.2999999999999545</v>
      </c>
      <c r="U142">
        <f>'FY2017 Alpha RPDC '!R143</f>
        <v>2.5848645281843517E-2</v>
      </c>
    </row>
    <row r="143" spans="1:21" x14ac:dyDescent="0.5">
      <c r="A143">
        <f>'FY2017 Alpha RPDC '!A144</f>
        <v>137</v>
      </c>
      <c r="B143">
        <f>'FY2017 Alpha RPDC '!B144</f>
        <v>2862</v>
      </c>
      <c r="C143">
        <f>'FY2017 Alpha RPDC '!C144</f>
        <v>2862</v>
      </c>
      <c r="D143" t="str">
        <f>'FY2017 Alpha RPDC '!D144</f>
        <v>HARTLEY-MELVIN-SANBORN</v>
      </c>
      <c r="E143">
        <f>'FY2017 Alpha RPDC '!E144</f>
        <v>637.9</v>
      </c>
      <c r="F143">
        <f>'FY2017 Alpha RPDC '!F144</f>
        <v>6493</v>
      </c>
      <c r="G143">
        <f>'FY2017 Alpha RPDC '!G144</f>
        <v>4141885</v>
      </c>
      <c r="H143">
        <f>'FY2017 Alpha RPDC '!H144</f>
        <v>0</v>
      </c>
      <c r="I143">
        <f>'FY2017 Alpha RPDC '!I144</f>
        <v>4141885</v>
      </c>
      <c r="J143">
        <f>'FY2017 Alpha RPDC '!J144</f>
        <v>634.5</v>
      </c>
      <c r="K143">
        <f>'FY2017 Alpha RPDC '!K144</f>
        <v>6638</v>
      </c>
      <c r="L143">
        <f>'FY2017 Alpha RPDC '!L144</f>
        <v>4211811</v>
      </c>
      <c r="M143" t="e">
        <f>'FY2017 Alpha RPDC '!#REF!</f>
        <v>#REF!</v>
      </c>
      <c r="N143" t="e">
        <f>'FY2017 Alpha RPDC '!#REF!</f>
        <v>#REF!</v>
      </c>
      <c r="O143" t="e">
        <f>'FY2017 Alpha RPDC '!#REF!</f>
        <v>#REF!</v>
      </c>
      <c r="P143">
        <f>'FY2017 Alpha RPDC '!M144</f>
        <v>0</v>
      </c>
      <c r="Q143">
        <f>'FY2017 Alpha RPDC '!N144</f>
        <v>4211811</v>
      </c>
      <c r="R143">
        <f>'FY2017 Alpha RPDC '!O144</f>
        <v>69926</v>
      </c>
      <c r="S143">
        <f>'FY2017 Alpha RPDC '!P144</f>
        <v>1.6882651256613836E-2</v>
      </c>
      <c r="T143">
        <f>'FY2017 Alpha RPDC '!Q144</f>
        <v>-3.3999999999999773</v>
      </c>
      <c r="U143">
        <f>'FY2017 Alpha RPDC '!R144</f>
        <v>-5.3299890264931456E-3</v>
      </c>
    </row>
    <row r="144" spans="1:21" x14ac:dyDescent="0.5">
      <c r="A144">
        <f>'FY2017 Alpha RPDC '!A145</f>
        <v>138</v>
      </c>
      <c r="B144">
        <f>'FY2017 Alpha RPDC '!B145</f>
        <v>2977</v>
      </c>
      <c r="C144">
        <f>'FY2017 Alpha RPDC '!C145</f>
        <v>2977</v>
      </c>
      <c r="D144" t="str">
        <f>'FY2017 Alpha RPDC '!D145</f>
        <v>HIGHLAND</v>
      </c>
      <c r="E144">
        <f>'FY2017 Alpha RPDC '!E145</f>
        <v>652.29999999999995</v>
      </c>
      <c r="F144">
        <f>'FY2017 Alpha RPDC '!F145</f>
        <v>6446</v>
      </c>
      <c r="G144">
        <f>'FY2017 Alpha RPDC '!G145</f>
        <v>4204726</v>
      </c>
      <c r="H144">
        <f>'FY2017 Alpha RPDC '!H145</f>
        <v>0</v>
      </c>
      <c r="I144">
        <f>'FY2017 Alpha RPDC '!I145</f>
        <v>4204726</v>
      </c>
      <c r="J144">
        <f>'FY2017 Alpha RPDC '!J145</f>
        <v>616.9</v>
      </c>
      <c r="K144">
        <f>'FY2017 Alpha RPDC '!K145</f>
        <v>6591</v>
      </c>
      <c r="L144">
        <f>'FY2017 Alpha RPDC '!L145</f>
        <v>4065987.9</v>
      </c>
      <c r="M144" t="e">
        <f>'FY2017 Alpha RPDC '!#REF!</f>
        <v>#REF!</v>
      </c>
      <c r="N144" t="e">
        <f>'FY2017 Alpha RPDC '!#REF!</f>
        <v>#REF!</v>
      </c>
      <c r="O144" t="e">
        <f>'FY2017 Alpha RPDC '!#REF!</f>
        <v>#REF!</v>
      </c>
      <c r="P144">
        <f>'FY2017 Alpha RPDC '!M145</f>
        <v>180785.35999999987</v>
      </c>
      <c r="Q144">
        <f>'FY2017 Alpha RPDC '!N145</f>
        <v>4246773.26</v>
      </c>
      <c r="R144">
        <f>'FY2017 Alpha RPDC '!O145</f>
        <v>42047.259999999776</v>
      </c>
      <c r="S144">
        <f>'FY2017 Alpha RPDC '!P145</f>
        <v>9.9999999999999464E-3</v>
      </c>
      <c r="T144">
        <f>'FY2017 Alpha RPDC '!Q145</f>
        <v>-35.399999999999977</v>
      </c>
      <c r="U144">
        <f>'FY2017 Alpha RPDC '!R145</f>
        <v>-5.4269507895140241E-2</v>
      </c>
    </row>
    <row r="145" spans="1:21" x14ac:dyDescent="0.5">
      <c r="A145">
        <f>'FY2017 Alpha RPDC '!A146</f>
        <v>139</v>
      </c>
      <c r="B145">
        <f>'FY2017 Alpha RPDC '!B146</f>
        <v>2988</v>
      </c>
      <c r="C145">
        <f>'FY2017 Alpha RPDC '!C146</f>
        <v>2988</v>
      </c>
      <c r="D145" t="str">
        <f>'FY2017 Alpha RPDC '!D146</f>
        <v>HINTON</v>
      </c>
      <c r="E145">
        <f>'FY2017 Alpha RPDC '!E146</f>
        <v>518.1</v>
      </c>
      <c r="F145">
        <f>'FY2017 Alpha RPDC '!F146</f>
        <v>6446</v>
      </c>
      <c r="G145">
        <f>'FY2017 Alpha RPDC '!G146</f>
        <v>3339673</v>
      </c>
      <c r="H145">
        <f>'FY2017 Alpha RPDC '!H146</f>
        <v>174780</v>
      </c>
      <c r="I145">
        <f>'FY2017 Alpha RPDC '!I146</f>
        <v>3514453</v>
      </c>
      <c r="J145">
        <f>'FY2017 Alpha RPDC '!J146</f>
        <v>524</v>
      </c>
      <c r="K145">
        <f>'FY2017 Alpha RPDC '!K146</f>
        <v>6591</v>
      </c>
      <c r="L145">
        <f>'FY2017 Alpha RPDC '!L146</f>
        <v>3453684</v>
      </c>
      <c r="M145" t="e">
        <f>'FY2017 Alpha RPDC '!#REF!</f>
        <v>#REF!</v>
      </c>
      <c r="N145" t="e">
        <f>'FY2017 Alpha RPDC '!#REF!</f>
        <v>#REF!</v>
      </c>
      <c r="O145" t="e">
        <f>'FY2017 Alpha RPDC '!#REF!</f>
        <v>#REF!</v>
      </c>
      <c r="P145">
        <f>'FY2017 Alpha RPDC '!M146</f>
        <v>0</v>
      </c>
      <c r="Q145">
        <f>'FY2017 Alpha RPDC '!N146</f>
        <v>3453684</v>
      </c>
      <c r="R145">
        <f>'FY2017 Alpha RPDC '!O146</f>
        <v>-60769</v>
      </c>
      <c r="S145">
        <f>'FY2017 Alpha RPDC '!P146</f>
        <v>-1.7291168782168947E-2</v>
      </c>
      <c r="T145">
        <f>'FY2017 Alpha RPDC '!Q146</f>
        <v>5.8999999999999773</v>
      </c>
      <c r="U145">
        <f>'FY2017 Alpha RPDC '!R146</f>
        <v>1.1387762980119624E-2</v>
      </c>
    </row>
    <row r="146" spans="1:21" x14ac:dyDescent="0.5">
      <c r="A146">
        <f>'FY2017 Alpha RPDC '!A147</f>
        <v>140</v>
      </c>
      <c r="B146">
        <f>'FY2017 Alpha RPDC '!B147</f>
        <v>3029</v>
      </c>
      <c r="C146">
        <f>'FY2017 Alpha RPDC '!C147</f>
        <v>3029</v>
      </c>
      <c r="D146" t="str">
        <f>'FY2017 Alpha RPDC '!D147</f>
        <v>HOWARD-WINNESHIEK</v>
      </c>
      <c r="E146">
        <f>'FY2017 Alpha RPDC '!E147</f>
        <v>1244</v>
      </c>
      <c r="F146">
        <f>'FY2017 Alpha RPDC '!F147</f>
        <v>6569</v>
      </c>
      <c r="G146">
        <f>'FY2017 Alpha RPDC '!G147</f>
        <v>8171836</v>
      </c>
      <c r="H146">
        <f>'FY2017 Alpha RPDC '!H147</f>
        <v>329215</v>
      </c>
      <c r="I146">
        <f>'FY2017 Alpha RPDC '!I147</f>
        <v>8501051</v>
      </c>
      <c r="J146">
        <f>'FY2017 Alpha RPDC '!J147</f>
        <v>1197.5</v>
      </c>
      <c r="K146">
        <f>'FY2017 Alpha RPDC '!K147</f>
        <v>6714</v>
      </c>
      <c r="L146">
        <f>'FY2017 Alpha RPDC '!L147</f>
        <v>8040015</v>
      </c>
      <c r="M146" t="e">
        <f>'FY2017 Alpha RPDC '!#REF!</f>
        <v>#REF!</v>
      </c>
      <c r="N146" t="e">
        <f>'FY2017 Alpha RPDC '!#REF!</f>
        <v>#REF!</v>
      </c>
      <c r="O146" t="e">
        <f>'FY2017 Alpha RPDC '!#REF!</f>
        <v>#REF!</v>
      </c>
      <c r="P146">
        <f>'FY2017 Alpha RPDC '!M147</f>
        <v>213539.36000000034</v>
      </c>
      <c r="Q146">
        <f>'FY2017 Alpha RPDC '!N147</f>
        <v>8253554.3600000003</v>
      </c>
      <c r="R146">
        <f>'FY2017 Alpha RPDC '!O147</f>
        <v>-247496.63999999966</v>
      </c>
      <c r="S146">
        <f>'FY2017 Alpha RPDC '!P147</f>
        <v>-2.911365194727095E-2</v>
      </c>
      <c r="T146">
        <f>'FY2017 Alpha RPDC '!Q147</f>
        <v>-46.5</v>
      </c>
      <c r="U146">
        <f>'FY2017 Alpha RPDC '!R147</f>
        <v>-3.7379421221864953E-2</v>
      </c>
    </row>
    <row r="147" spans="1:21" x14ac:dyDescent="0.5">
      <c r="A147">
        <f>'FY2017 Alpha RPDC '!A148</f>
        <v>141</v>
      </c>
      <c r="B147">
        <f>'FY2017 Alpha RPDC '!B148</f>
        <v>3033</v>
      </c>
      <c r="C147">
        <f>'FY2017 Alpha RPDC '!C148</f>
        <v>3033</v>
      </c>
      <c r="D147" t="str">
        <f>'FY2017 Alpha RPDC '!D148</f>
        <v>HUBBARD-RADCLIFFE</v>
      </c>
      <c r="E147">
        <f>'FY2017 Alpha RPDC '!E148</f>
        <v>423.1</v>
      </c>
      <c r="F147">
        <f>'FY2017 Alpha RPDC '!F148</f>
        <v>6558</v>
      </c>
      <c r="G147">
        <f>'FY2017 Alpha RPDC '!G148</f>
        <v>2774690</v>
      </c>
      <c r="H147">
        <f>'FY2017 Alpha RPDC '!H148</f>
        <v>83196</v>
      </c>
      <c r="I147">
        <f>'FY2017 Alpha RPDC '!I148</f>
        <v>2857886</v>
      </c>
      <c r="J147">
        <f>'FY2017 Alpha RPDC '!J148</f>
        <v>447.2</v>
      </c>
      <c r="K147">
        <f>'FY2017 Alpha RPDC '!K148</f>
        <v>6703</v>
      </c>
      <c r="L147">
        <f>'FY2017 Alpha RPDC '!L148</f>
        <v>2997581.6</v>
      </c>
      <c r="M147" t="e">
        <f>'FY2017 Alpha RPDC '!#REF!</f>
        <v>#REF!</v>
      </c>
      <c r="N147" t="e">
        <f>'FY2017 Alpha RPDC '!#REF!</f>
        <v>#REF!</v>
      </c>
      <c r="O147" t="e">
        <f>'FY2017 Alpha RPDC '!#REF!</f>
        <v>#REF!</v>
      </c>
      <c r="P147">
        <f>'FY2017 Alpha RPDC '!M148</f>
        <v>0</v>
      </c>
      <c r="Q147">
        <f>'FY2017 Alpha RPDC '!N148</f>
        <v>2997581.6</v>
      </c>
      <c r="R147">
        <f>'FY2017 Alpha RPDC '!O148</f>
        <v>139695.60000000009</v>
      </c>
      <c r="S147">
        <f>'FY2017 Alpha RPDC '!P148</f>
        <v>4.8880746117934755E-2</v>
      </c>
      <c r="T147">
        <f>'FY2017 Alpha RPDC '!Q148</f>
        <v>24.099999999999966</v>
      </c>
      <c r="U147">
        <f>'FY2017 Alpha RPDC '!R148</f>
        <v>5.6960529425667608E-2</v>
      </c>
    </row>
    <row r="148" spans="1:21" x14ac:dyDescent="0.5">
      <c r="A148">
        <f>'FY2017 Alpha RPDC '!A149</f>
        <v>142</v>
      </c>
      <c r="B148">
        <f>'FY2017 Alpha RPDC '!B149</f>
        <v>3042</v>
      </c>
      <c r="C148">
        <f>'FY2017 Alpha RPDC '!C149</f>
        <v>3042</v>
      </c>
      <c r="D148" t="str">
        <f>'FY2017 Alpha RPDC '!D149</f>
        <v>HUDSON</v>
      </c>
      <c r="E148">
        <f>'FY2017 Alpha RPDC '!E149</f>
        <v>652</v>
      </c>
      <c r="F148">
        <f>'FY2017 Alpha RPDC '!F149</f>
        <v>6621</v>
      </c>
      <c r="G148">
        <f>'FY2017 Alpha RPDC '!G149</f>
        <v>4316892</v>
      </c>
      <c r="H148">
        <f>'FY2017 Alpha RPDC '!H149</f>
        <v>109403</v>
      </c>
      <c r="I148">
        <f>'FY2017 Alpha RPDC '!I149</f>
        <v>4426295</v>
      </c>
      <c r="J148">
        <f>'FY2017 Alpha RPDC '!J149</f>
        <v>679.2</v>
      </c>
      <c r="K148">
        <f>'FY2017 Alpha RPDC '!K149</f>
        <v>6766</v>
      </c>
      <c r="L148">
        <f>'FY2017 Alpha RPDC '!L149</f>
        <v>4595467.2</v>
      </c>
      <c r="M148" t="e">
        <f>'FY2017 Alpha RPDC '!#REF!</f>
        <v>#REF!</v>
      </c>
      <c r="N148" t="e">
        <f>'FY2017 Alpha RPDC '!#REF!</f>
        <v>#REF!</v>
      </c>
      <c r="O148" t="e">
        <f>'FY2017 Alpha RPDC '!#REF!</f>
        <v>#REF!</v>
      </c>
      <c r="P148">
        <f>'FY2017 Alpha RPDC '!M149</f>
        <v>0</v>
      </c>
      <c r="Q148">
        <f>'FY2017 Alpha RPDC '!N149</f>
        <v>4595467.2</v>
      </c>
      <c r="R148">
        <f>'FY2017 Alpha RPDC '!O149</f>
        <v>169172.20000000019</v>
      </c>
      <c r="S148">
        <f>'FY2017 Alpha RPDC '!P149</f>
        <v>3.8219820414138732E-2</v>
      </c>
      <c r="T148">
        <f>'FY2017 Alpha RPDC '!Q149</f>
        <v>27.200000000000045</v>
      </c>
      <c r="U148">
        <f>'FY2017 Alpha RPDC '!R149</f>
        <v>4.1717791411043016E-2</v>
      </c>
    </row>
    <row r="149" spans="1:21" x14ac:dyDescent="0.5">
      <c r="A149">
        <f>'FY2017 Alpha RPDC '!A150</f>
        <v>143</v>
      </c>
      <c r="B149">
        <f>'FY2017 Alpha RPDC '!B150</f>
        <v>3060</v>
      </c>
      <c r="C149">
        <f>'FY2017 Alpha RPDC '!C150</f>
        <v>3060</v>
      </c>
      <c r="D149" t="str">
        <f>'FY2017 Alpha RPDC '!D150</f>
        <v>HUMBOLDT</v>
      </c>
      <c r="E149">
        <f>'FY2017 Alpha RPDC '!E150</f>
        <v>1211.8</v>
      </c>
      <c r="F149">
        <f>'FY2017 Alpha RPDC '!F150</f>
        <v>6446</v>
      </c>
      <c r="G149">
        <f>'FY2017 Alpha RPDC '!G150</f>
        <v>7811263</v>
      </c>
      <c r="H149">
        <f>'FY2017 Alpha RPDC '!H150</f>
        <v>0</v>
      </c>
      <c r="I149">
        <f>'FY2017 Alpha RPDC '!I150</f>
        <v>7811263</v>
      </c>
      <c r="J149">
        <f>'FY2017 Alpha RPDC '!J150</f>
        <v>1209.9000000000001</v>
      </c>
      <c r="K149">
        <f>'FY2017 Alpha RPDC '!K150</f>
        <v>6591</v>
      </c>
      <c r="L149">
        <f>'FY2017 Alpha RPDC '!L150</f>
        <v>7974450.9000000004</v>
      </c>
      <c r="M149" t="e">
        <f>'FY2017 Alpha RPDC '!#REF!</f>
        <v>#REF!</v>
      </c>
      <c r="N149" t="e">
        <f>'FY2017 Alpha RPDC '!#REF!</f>
        <v>#REF!</v>
      </c>
      <c r="O149" t="e">
        <f>'FY2017 Alpha RPDC '!#REF!</f>
        <v>#REF!</v>
      </c>
      <c r="P149">
        <f>'FY2017 Alpha RPDC '!M150</f>
        <v>0</v>
      </c>
      <c r="Q149">
        <f>'FY2017 Alpha RPDC '!N150</f>
        <v>7974450.9000000004</v>
      </c>
      <c r="R149">
        <f>'FY2017 Alpha RPDC '!O150</f>
        <v>163187.90000000037</v>
      </c>
      <c r="S149">
        <f>'FY2017 Alpha RPDC '!P150</f>
        <v>2.0891359054227256E-2</v>
      </c>
      <c r="T149">
        <f>'FY2017 Alpha RPDC '!Q150</f>
        <v>-1.8999999999998636</v>
      </c>
      <c r="U149">
        <f>'FY2017 Alpha RPDC '!R150</f>
        <v>-1.5679154976067533E-3</v>
      </c>
    </row>
    <row r="150" spans="1:21" x14ac:dyDescent="0.5">
      <c r="A150">
        <f>'FY2017 Alpha RPDC '!A151</f>
        <v>144</v>
      </c>
      <c r="B150">
        <f>'FY2017 Alpha RPDC '!B151</f>
        <v>3168</v>
      </c>
      <c r="C150">
        <f>'FY2017 Alpha RPDC '!C151</f>
        <v>3168</v>
      </c>
      <c r="D150" t="str">
        <f>'FY2017 Alpha RPDC '!D151</f>
        <v>IKM - MANNING</v>
      </c>
      <c r="E150">
        <f>'FY2017 Alpha RPDC '!E151</f>
        <v>698.6</v>
      </c>
      <c r="F150">
        <f>'FY2017 Alpha RPDC '!F151</f>
        <v>6547</v>
      </c>
      <c r="G150">
        <f>'FY2017 Alpha RPDC '!G151</f>
        <v>4573734</v>
      </c>
      <c r="H150">
        <f>'FY2017 Alpha RPDC '!H151</f>
        <v>42851</v>
      </c>
      <c r="I150">
        <f>'FY2017 Alpha RPDC '!I151</f>
        <v>4616585</v>
      </c>
      <c r="J150">
        <f>'FY2017 Alpha RPDC '!J151</f>
        <v>685.5</v>
      </c>
      <c r="K150">
        <f>'FY2017 Alpha RPDC '!K151</f>
        <v>6692</v>
      </c>
      <c r="L150">
        <f>'FY2017 Alpha RPDC '!L151</f>
        <v>4587366</v>
      </c>
      <c r="M150" t="e">
        <f>'FY2017 Alpha RPDC '!#REF!</f>
        <v>#REF!</v>
      </c>
      <c r="N150" t="e">
        <f>'FY2017 Alpha RPDC '!#REF!</f>
        <v>#REF!</v>
      </c>
      <c r="O150" t="e">
        <f>'FY2017 Alpha RPDC '!#REF!</f>
        <v>#REF!</v>
      </c>
      <c r="P150">
        <f>'FY2017 Alpha RPDC '!M151</f>
        <v>32105.339999999851</v>
      </c>
      <c r="Q150">
        <f>'FY2017 Alpha RPDC '!N151</f>
        <v>4619471.34</v>
      </c>
      <c r="R150">
        <f>'FY2017 Alpha RPDC '!O151</f>
        <v>2886.339999999851</v>
      </c>
      <c r="S150">
        <f>'FY2017 Alpha RPDC '!P151</f>
        <v>6.252110596901933E-4</v>
      </c>
      <c r="T150">
        <f>'FY2017 Alpha RPDC '!Q151</f>
        <v>-13.100000000000023</v>
      </c>
      <c r="U150">
        <f>'FY2017 Alpha RPDC '!R151</f>
        <v>-1.8751789292871489E-2</v>
      </c>
    </row>
    <row r="151" spans="1:21" x14ac:dyDescent="0.5">
      <c r="A151">
        <f>'FY2017 Alpha RPDC '!A152</f>
        <v>145</v>
      </c>
      <c r="B151">
        <f>'FY2017 Alpha RPDC '!B152</f>
        <v>3105</v>
      </c>
      <c r="C151">
        <f>'FY2017 Alpha RPDC '!C152</f>
        <v>3105</v>
      </c>
      <c r="D151" t="str">
        <f>'FY2017 Alpha RPDC '!D152</f>
        <v>INDEPENDENCE</v>
      </c>
      <c r="E151">
        <f>'FY2017 Alpha RPDC '!E152</f>
        <v>1404.8</v>
      </c>
      <c r="F151">
        <f>'FY2017 Alpha RPDC '!F152</f>
        <v>6446</v>
      </c>
      <c r="G151">
        <f>'FY2017 Alpha RPDC '!G152</f>
        <v>9055341</v>
      </c>
      <c r="H151">
        <f>'FY2017 Alpha RPDC '!H152</f>
        <v>0</v>
      </c>
      <c r="I151">
        <f>'FY2017 Alpha RPDC '!I152</f>
        <v>9055341</v>
      </c>
      <c r="J151">
        <f>'FY2017 Alpha RPDC '!J152</f>
        <v>1430.5</v>
      </c>
      <c r="K151">
        <f>'FY2017 Alpha RPDC '!K152</f>
        <v>6591</v>
      </c>
      <c r="L151">
        <f>'FY2017 Alpha RPDC '!L152</f>
        <v>9428425.5</v>
      </c>
      <c r="M151" t="e">
        <f>'FY2017 Alpha RPDC '!#REF!</f>
        <v>#REF!</v>
      </c>
      <c r="N151" t="e">
        <f>'FY2017 Alpha RPDC '!#REF!</f>
        <v>#REF!</v>
      </c>
      <c r="O151" t="e">
        <f>'FY2017 Alpha RPDC '!#REF!</f>
        <v>#REF!</v>
      </c>
      <c r="P151">
        <f>'FY2017 Alpha RPDC '!M152</f>
        <v>0</v>
      </c>
      <c r="Q151">
        <f>'FY2017 Alpha RPDC '!N152</f>
        <v>9428425.5</v>
      </c>
      <c r="R151">
        <f>'FY2017 Alpha RPDC '!O152</f>
        <v>373084.5</v>
      </c>
      <c r="S151">
        <f>'FY2017 Alpha RPDC '!P152</f>
        <v>4.1200491511032E-2</v>
      </c>
      <c r="T151">
        <f>'FY2017 Alpha RPDC '!Q152</f>
        <v>25.700000000000045</v>
      </c>
      <c r="U151">
        <f>'FY2017 Alpha RPDC '!R152</f>
        <v>1.8294419134396389E-2</v>
      </c>
    </row>
    <row r="152" spans="1:21" x14ac:dyDescent="0.5">
      <c r="A152">
        <f>'FY2017 Alpha RPDC '!A153</f>
        <v>146</v>
      </c>
      <c r="B152">
        <f>'FY2017 Alpha RPDC '!B153</f>
        <v>3114</v>
      </c>
      <c r="C152">
        <f>'FY2017 Alpha RPDC '!C153</f>
        <v>3114</v>
      </c>
      <c r="D152" t="str">
        <f>'FY2017 Alpha RPDC '!D153</f>
        <v>INDIANOLA</v>
      </c>
      <c r="E152">
        <f>'FY2017 Alpha RPDC '!E153</f>
        <v>3430.3</v>
      </c>
      <c r="F152">
        <f>'FY2017 Alpha RPDC '!F153</f>
        <v>6446</v>
      </c>
      <c r="G152">
        <f>'FY2017 Alpha RPDC '!G153</f>
        <v>22111714</v>
      </c>
      <c r="H152">
        <f>'FY2017 Alpha RPDC '!H153</f>
        <v>0</v>
      </c>
      <c r="I152">
        <f>'FY2017 Alpha RPDC '!I153</f>
        <v>22111714</v>
      </c>
      <c r="J152">
        <f>'FY2017 Alpha RPDC '!J153</f>
        <v>3471.5</v>
      </c>
      <c r="K152">
        <f>'FY2017 Alpha RPDC '!K153</f>
        <v>6591</v>
      </c>
      <c r="L152">
        <f>'FY2017 Alpha RPDC '!L153</f>
        <v>22880656.5</v>
      </c>
      <c r="M152" t="e">
        <f>'FY2017 Alpha RPDC '!#REF!</f>
        <v>#REF!</v>
      </c>
      <c r="N152" t="e">
        <f>'FY2017 Alpha RPDC '!#REF!</f>
        <v>#REF!</v>
      </c>
      <c r="O152" t="e">
        <f>'FY2017 Alpha RPDC '!#REF!</f>
        <v>#REF!</v>
      </c>
      <c r="P152">
        <f>'FY2017 Alpha RPDC '!M153</f>
        <v>0</v>
      </c>
      <c r="Q152">
        <f>'FY2017 Alpha RPDC '!N153</f>
        <v>22880656.5</v>
      </c>
      <c r="R152">
        <f>'FY2017 Alpha RPDC '!O153</f>
        <v>768942.5</v>
      </c>
      <c r="S152">
        <f>'FY2017 Alpha RPDC '!P153</f>
        <v>3.4775345773737851E-2</v>
      </c>
      <c r="T152">
        <f>'FY2017 Alpha RPDC '!Q153</f>
        <v>41.199999999999818</v>
      </c>
      <c r="U152">
        <f>'FY2017 Alpha RPDC '!R153</f>
        <v>1.2010611316794395E-2</v>
      </c>
    </row>
    <row r="153" spans="1:21" x14ac:dyDescent="0.5">
      <c r="A153">
        <f>'FY2017 Alpha RPDC '!A154</f>
        <v>147</v>
      </c>
      <c r="B153">
        <f>'FY2017 Alpha RPDC '!B154</f>
        <v>3119</v>
      </c>
      <c r="C153">
        <f>'FY2017 Alpha RPDC '!C154</f>
        <v>3119</v>
      </c>
      <c r="D153" t="str">
        <f>'FY2017 Alpha RPDC '!D154</f>
        <v>INTERSTATE 35</v>
      </c>
      <c r="E153">
        <f>'FY2017 Alpha RPDC '!E154</f>
        <v>895.4</v>
      </c>
      <c r="F153">
        <f>'FY2017 Alpha RPDC '!F154</f>
        <v>6446</v>
      </c>
      <c r="G153">
        <f>'FY2017 Alpha RPDC '!G154</f>
        <v>5771748</v>
      </c>
      <c r="H153">
        <f>'FY2017 Alpha RPDC '!H154</f>
        <v>0</v>
      </c>
      <c r="I153">
        <f>'FY2017 Alpha RPDC '!I154</f>
        <v>5771748</v>
      </c>
      <c r="J153">
        <f>'FY2017 Alpha RPDC '!J154</f>
        <v>868.6</v>
      </c>
      <c r="K153">
        <f>'FY2017 Alpha RPDC '!K154</f>
        <v>6591</v>
      </c>
      <c r="L153">
        <f>'FY2017 Alpha RPDC '!L154</f>
        <v>5724942.6000000006</v>
      </c>
      <c r="M153" t="e">
        <f>'FY2017 Alpha RPDC '!#REF!</f>
        <v>#REF!</v>
      </c>
      <c r="N153" t="e">
        <f>'FY2017 Alpha RPDC '!#REF!</f>
        <v>#REF!</v>
      </c>
      <c r="O153" t="e">
        <f>'FY2017 Alpha RPDC '!#REF!</f>
        <v>#REF!</v>
      </c>
      <c r="P153">
        <f>'FY2017 Alpha RPDC '!M154</f>
        <v>104522.87999999989</v>
      </c>
      <c r="Q153">
        <f>'FY2017 Alpha RPDC '!N154</f>
        <v>5829465.4800000004</v>
      </c>
      <c r="R153">
        <f>'FY2017 Alpha RPDC '!O154</f>
        <v>57717.480000000447</v>
      </c>
      <c r="S153">
        <f>'FY2017 Alpha RPDC '!P154</f>
        <v>1.0000000000000078E-2</v>
      </c>
      <c r="T153">
        <f>'FY2017 Alpha RPDC '!Q154</f>
        <v>-26.799999999999955</v>
      </c>
      <c r="U153">
        <f>'FY2017 Alpha RPDC '!R154</f>
        <v>-2.9930757203484426E-2</v>
      </c>
    </row>
    <row r="154" spans="1:21" x14ac:dyDescent="0.5">
      <c r="A154">
        <f>'FY2017 Alpha RPDC '!A155</f>
        <v>148</v>
      </c>
      <c r="B154">
        <f>'FY2017 Alpha RPDC '!B155</f>
        <v>3141</v>
      </c>
      <c r="C154">
        <f>'FY2017 Alpha RPDC '!C155</f>
        <v>3141</v>
      </c>
      <c r="D154" t="str">
        <f>'FY2017 Alpha RPDC '!D155</f>
        <v>IOWA CITY</v>
      </c>
      <c r="E154">
        <f>'FY2017 Alpha RPDC '!E155</f>
        <v>13328</v>
      </c>
      <c r="F154">
        <f>'FY2017 Alpha RPDC '!F155</f>
        <v>6463</v>
      </c>
      <c r="G154">
        <f>'FY2017 Alpha RPDC '!G155</f>
        <v>86138864</v>
      </c>
      <c r="H154">
        <f>'FY2017 Alpha RPDC '!H155</f>
        <v>0</v>
      </c>
      <c r="I154">
        <f>'FY2017 Alpha RPDC '!I155</f>
        <v>86138864</v>
      </c>
      <c r="J154">
        <f>'FY2017 Alpha RPDC '!J155</f>
        <v>13671.2</v>
      </c>
      <c r="K154">
        <f>'FY2017 Alpha RPDC '!K155</f>
        <v>6608</v>
      </c>
      <c r="L154">
        <f>'FY2017 Alpha RPDC '!L155</f>
        <v>90339289.600000009</v>
      </c>
      <c r="M154" t="e">
        <f>'FY2017 Alpha RPDC '!#REF!</f>
        <v>#REF!</v>
      </c>
      <c r="N154" t="e">
        <f>'FY2017 Alpha RPDC '!#REF!</f>
        <v>#REF!</v>
      </c>
      <c r="O154" t="e">
        <f>'FY2017 Alpha RPDC '!#REF!</f>
        <v>#REF!</v>
      </c>
      <c r="P154">
        <f>'FY2017 Alpha RPDC '!M155</f>
        <v>0</v>
      </c>
      <c r="Q154">
        <f>'FY2017 Alpha RPDC '!N155</f>
        <v>90339289.600000009</v>
      </c>
      <c r="R154">
        <f>'FY2017 Alpha RPDC '!O155</f>
        <v>4200425.6000000089</v>
      </c>
      <c r="S154">
        <f>'FY2017 Alpha RPDC '!P155</f>
        <v>4.876341995873093E-2</v>
      </c>
      <c r="T154">
        <f>'FY2017 Alpha RPDC '!Q155</f>
        <v>343.20000000000073</v>
      </c>
      <c r="U154">
        <f>'FY2017 Alpha RPDC '!R155</f>
        <v>2.5750300120048072E-2</v>
      </c>
    </row>
    <row r="155" spans="1:21" x14ac:dyDescent="0.5">
      <c r="A155">
        <f>'FY2017 Alpha RPDC '!A156</f>
        <v>149</v>
      </c>
      <c r="B155">
        <f>'FY2017 Alpha RPDC '!B156</f>
        <v>3150</v>
      </c>
      <c r="C155">
        <f>'FY2017 Alpha RPDC '!C156</f>
        <v>3150</v>
      </c>
      <c r="D155" t="str">
        <f>'FY2017 Alpha RPDC '!D156</f>
        <v>IOWA FALLS</v>
      </c>
      <c r="E155">
        <f>'FY2017 Alpha RPDC '!E156</f>
        <v>1085.4000000000001</v>
      </c>
      <c r="F155">
        <f>'FY2017 Alpha RPDC '!F156</f>
        <v>6451</v>
      </c>
      <c r="G155">
        <f>'FY2017 Alpha RPDC '!G156</f>
        <v>7001915</v>
      </c>
      <c r="H155">
        <f>'FY2017 Alpha RPDC '!H156</f>
        <v>0</v>
      </c>
      <c r="I155">
        <f>'FY2017 Alpha RPDC '!I156</f>
        <v>7001915</v>
      </c>
      <c r="J155">
        <f>'FY2017 Alpha RPDC '!J156</f>
        <v>1086.8</v>
      </c>
      <c r="K155">
        <f>'FY2017 Alpha RPDC '!K156</f>
        <v>6596</v>
      </c>
      <c r="L155">
        <f>'FY2017 Alpha RPDC '!L156</f>
        <v>7168532.7999999998</v>
      </c>
      <c r="M155" t="e">
        <f>'FY2017 Alpha RPDC '!#REF!</f>
        <v>#REF!</v>
      </c>
      <c r="N155" t="e">
        <f>'FY2017 Alpha RPDC '!#REF!</f>
        <v>#REF!</v>
      </c>
      <c r="O155" t="e">
        <f>'FY2017 Alpha RPDC '!#REF!</f>
        <v>#REF!</v>
      </c>
      <c r="P155">
        <f>'FY2017 Alpha RPDC '!M156</f>
        <v>0</v>
      </c>
      <c r="Q155">
        <f>'FY2017 Alpha RPDC '!N156</f>
        <v>7168532.7999999998</v>
      </c>
      <c r="R155">
        <f>'FY2017 Alpha RPDC '!O156</f>
        <v>166617.79999999981</v>
      </c>
      <c r="S155">
        <f>'FY2017 Alpha RPDC '!P156</f>
        <v>2.3796032942416442E-2</v>
      </c>
      <c r="T155">
        <f>'FY2017 Alpha RPDC '!Q156</f>
        <v>1.3999999999998636</v>
      </c>
      <c r="U155">
        <f>'FY2017 Alpha RPDC '!R156</f>
        <v>1.2898470609912138E-3</v>
      </c>
    </row>
    <row r="156" spans="1:21" x14ac:dyDescent="0.5">
      <c r="A156">
        <f>'FY2017 Alpha RPDC '!A157</f>
        <v>150</v>
      </c>
      <c r="B156">
        <f>'FY2017 Alpha RPDC '!B157</f>
        <v>3154</v>
      </c>
      <c r="C156">
        <f>'FY2017 Alpha RPDC '!C157</f>
        <v>3154</v>
      </c>
      <c r="D156" t="str">
        <f>'FY2017 Alpha RPDC '!D157</f>
        <v>IOWA VALLEY</v>
      </c>
      <c r="E156">
        <f>'FY2017 Alpha RPDC '!E157</f>
        <v>547.9</v>
      </c>
      <c r="F156">
        <f>'FY2017 Alpha RPDC '!F157</f>
        <v>6446</v>
      </c>
      <c r="G156">
        <f>'FY2017 Alpha RPDC '!G157</f>
        <v>3531763</v>
      </c>
      <c r="H156">
        <f>'FY2017 Alpha RPDC '!H157</f>
        <v>53416</v>
      </c>
      <c r="I156">
        <f>'FY2017 Alpha RPDC '!I157</f>
        <v>3585179</v>
      </c>
      <c r="J156">
        <f>'FY2017 Alpha RPDC '!J157</f>
        <v>527.29999999999995</v>
      </c>
      <c r="K156">
        <f>'FY2017 Alpha RPDC '!K157</f>
        <v>6591</v>
      </c>
      <c r="L156">
        <f>'FY2017 Alpha RPDC '!L157</f>
        <v>3475434.3</v>
      </c>
      <c r="M156" t="e">
        <f>'FY2017 Alpha RPDC '!#REF!</f>
        <v>#REF!</v>
      </c>
      <c r="N156" t="e">
        <f>'FY2017 Alpha RPDC '!#REF!</f>
        <v>#REF!</v>
      </c>
      <c r="O156" t="e">
        <f>'FY2017 Alpha RPDC '!#REF!</f>
        <v>#REF!</v>
      </c>
      <c r="P156">
        <f>'FY2017 Alpha RPDC '!M157</f>
        <v>91646.330000000075</v>
      </c>
      <c r="Q156">
        <f>'FY2017 Alpha RPDC '!N157</f>
        <v>3567080.63</v>
      </c>
      <c r="R156">
        <f>'FY2017 Alpha RPDC '!O157</f>
        <v>-18098.370000000112</v>
      </c>
      <c r="S156">
        <f>'FY2017 Alpha RPDC '!P157</f>
        <v>-5.0481077792768822E-3</v>
      </c>
      <c r="T156">
        <f>'FY2017 Alpha RPDC '!Q157</f>
        <v>-20.600000000000023</v>
      </c>
      <c r="U156">
        <f>'FY2017 Alpha RPDC '!R157</f>
        <v>-3.7598101843402121E-2</v>
      </c>
    </row>
    <row r="157" spans="1:21" x14ac:dyDescent="0.5">
      <c r="A157">
        <f>'FY2017 Alpha RPDC '!A158</f>
        <v>151</v>
      </c>
      <c r="B157">
        <f>'FY2017 Alpha RPDC '!B158</f>
        <v>3186</v>
      </c>
      <c r="C157">
        <f>'FY2017 Alpha RPDC '!C158</f>
        <v>3186</v>
      </c>
      <c r="D157" t="str">
        <f>'FY2017 Alpha RPDC '!D158</f>
        <v>JANESVILLE</v>
      </c>
      <c r="E157">
        <f>'FY2017 Alpha RPDC '!E158</f>
        <v>380.1</v>
      </c>
      <c r="F157">
        <f>'FY2017 Alpha RPDC '!F158</f>
        <v>6521</v>
      </c>
      <c r="G157">
        <f>'FY2017 Alpha RPDC '!G158</f>
        <v>2478632</v>
      </c>
      <c r="H157">
        <f>'FY2017 Alpha RPDC '!H158</f>
        <v>0</v>
      </c>
      <c r="I157">
        <f>'FY2017 Alpha RPDC '!I158</f>
        <v>2478632</v>
      </c>
      <c r="J157">
        <f>'FY2017 Alpha RPDC '!J158</f>
        <v>376.1</v>
      </c>
      <c r="K157">
        <f>'FY2017 Alpha RPDC '!K158</f>
        <v>6666</v>
      </c>
      <c r="L157">
        <f>'FY2017 Alpha RPDC '!L158</f>
        <v>2507082.6</v>
      </c>
      <c r="M157" t="e">
        <f>'FY2017 Alpha RPDC '!#REF!</f>
        <v>#REF!</v>
      </c>
      <c r="N157" t="e">
        <f>'FY2017 Alpha RPDC '!#REF!</f>
        <v>#REF!</v>
      </c>
      <c r="O157" t="e">
        <f>'FY2017 Alpha RPDC '!#REF!</f>
        <v>#REF!</v>
      </c>
      <c r="P157">
        <f>'FY2017 Alpha RPDC '!M158</f>
        <v>0</v>
      </c>
      <c r="Q157">
        <f>'FY2017 Alpha RPDC '!N158</f>
        <v>2507082.6</v>
      </c>
      <c r="R157">
        <f>'FY2017 Alpha RPDC '!O158</f>
        <v>28450.600000000093</v>
      </c>
      <c r="S157">
        <f>'FY2017 Alpha RPDC '!P158</f>
        <v>1.1478347733749944E-2</v>
      </c>
      <c r="T157">
        <f>'FY2017 Alpha RPDC '!Q158</f>
        <v>-4</v>
      </c>
      <c r="U157">
        <f>'FY2017 Alpha RPDC '!R158</f>
        <v>-1.0523546435148644E-2</v>
      </c>
    </row>
    <row r="158" spans="1:21" x14ac:dyDescent="0.5">
      <c r="A158">
        <f>'FY2017 Alpha RPDC '!A159</f>
        <v>152</v>
      </c>
      <c r="B158">
        <f>'FY2017 Alpha RPDC '!B159</f>
        <v>3204</v>
      </c>
      <c r="C158">
        <f>'FY2017 Alpha RPDC '!C159</f>
        <v>3204</v>
      </c>
      <c r="D158" t="str">
        <f>'FY2017 Alpha RPDC '!D159</f>
        <v>JESUP</v>
      </c>
      <c r="E158">
        <f>'FY2017 Alpha RPDC '!E159</f>
        <v>880.5</v>
      </c>
      <c r="F158">
        <f>'FY2017 Alpha RPDC '!F159</f>
        <v>6446</v>
      </c>
      <c r="G158">
        <f>'FY2017 Alpha RPDC '!G159</f>
        <v>5675703</v>
      </c>
      <c r="H158">
        <f>'FY2017 Alpha RPDC '!H159</f>
        <v>0</v>
      </c>
      <c r="I158">
        <f>'FY2017 Alpha RPDC '!I159</f>
        <v>5675703</v>
      </c>
      <c r="J158">
        <f>'FY2017 Alpha RPDC '!J159</f>
        <v>884.4</v>
      </c>
      <c r="K158">
        <f>'FY2017 Alpha RPDC '!K159</f>
        <v>6591</v>
      </c>
      <c r="L158">
        <f>'FY2017 Alpha RPDC '!L159</f>
        <v>5829080.3999999994</v>
      </c>
      <c r="M158" t="e">
        <f>'FY2017 Alpha RPDC '!#REF!</f>
        <v>#REF!</v>
      </c>
      <c r="N158" t="e">
        <f>'FY2017 Alpha RPDC '!#REF!</f>
        <v>#REF!</v>
      </c>
      <c r="O158" t="e">
        <f>'FY2017 Alpha RPDC '!#REF!</f>
        <v>#REF!</v>
      </c>
      <c r="P158">
        <f>'FY2017 Alpha RPDC '!M159</f>
        <v>0</v>
      </c>
      <c r="Q158">
        <f>'FY2017 Alpha RPDC '!N159</f>
        <v>5829080.3999999994</v>
      </c>
      <c r="R158">
        <f>'FY2017 Alpha RPDC '!O159</f>
        <v>153377.39999999944</v>
      </c>
      <c r="S158">
        <f>'FY2017 Alpha RPDC '!P159</f>
        <v>2.7023507043973133E-2</v>
      </c>
      <c r="T158">
        <f>'FY2017 Alpha RPDC '!Q159</f>
        <v>3.8999999999999773</v>
      </c>
      <c r="U158">
        <f>'FY2017 Alpha RPDC '!R159</f>
        <v>4.4293015332197358E-3</v>
      </c>
    </row>
    <row r="159" spans="1:21" x14ac:dyDescent="0.5">
      <c r="A159">
        <f>'FY2017 Alpha RPDC '!A160</f>
        <v>153</v>
      </c>
      <c r="B159">
        <f>'FY2017 Alpha RPDC '!B160</f>
        <v>3231</v>
      </c>
      <c r="C159">
        <f>'FY2017 Alpha RPDC '!C160</f>
        <v>3231</v>
      </c>
      <c r="D159" t="str">
        <f>'FY2017 Alpha RPDC '!D160</f>
        <v>JOHNSTON</v>
      </c>
      <c r="E159">
        <f>'FY2017 Alpha RPDC '!E160</f>
        <v>6617.1</v>
      </c>
      <c r="F159">
        <f>'FY2017 Alpha RPDC '!F160</f>
        <v>6446</v>
      </c>
      <c r="G159">
        <f>'FY2017 Alpha RPDC '!G160</f>
        <v>42653827</v>
      </c>
      <c r="H159">
        <f>'FY2017 Alpha RPDC '!H160</f>
        <v>0</v>
      </c>
      <c r="I159">
        <f>'FY2017 Alpha RPDC '!I160</f>
        <v>42653827</v>
      </c>
      <c r="J159">
        <f>'FY2017 Alpha RPDC '!J160</f>
        <v>6756.1</v>
      </c>
      <c r="K159">
        <f>'FY2017 Alpha RPDC '!K160</f>
        <v>6591</v>
      </c>
      <c r="L159">
        <f>'FY2017 Alpha RPDC '!L160</f>
        <v>44529455.100000001</v>
      </c>
      <c r="M159" t="e">
        <f>'FY2017 Alpha RPDC '!#REF!</f>
        <v>#REF!</v>
      </c>
      <c r="N159" t="e">
        <f>'FY2017 Alpha RPDC '!#REF!</f>
        <v>#REF!</v>
      </c>
      <c r="O159" t="e">
        <f>'FY2017 Alpha RPDC '!#REF!</f>
        <v>#REF!</v>
      </c>
      <c r="P159">
        <f>'FY2017 Alpha RPDC '!M160</f>
        <v>0</v>
      </c>
      <c r="Q159">
        <f>'FY2017 Alpha RPDC '!N160</f>
        <v>44529455.100000001</v>
      </c>
      <c r="R159">
        <f>'FY2017 Alpha RPDC '!O160</f>
        <v>1875628.1000000015</v>
      </c>
      <c r="S159">
        <f>'FY2017 Alpha RPDC '!P160</f>
        <v>4.3973266455082718E-2</v>
      </c>
      <c r="T159">
        <f>'FY2017 Alpha RPDC '!Q160</f>
        <v>139</v>
      </c>
      <c r="U159">
        <f>'FY2017 Alpha RPDC '!R160</f>
        <v>2.1006180955403422E-2</v>
      </c>
    </row>
    <row r="160" spans="1:21" x14ac:dyDescent="0.5">
      <c r="A160">
        <f>'FY2017 Alpha RPDC '!A161</f>
        <v>154</v>
      </c>
      <c r="B160">
        <f>'FY2017 Alpha RPDC '!B161</f>
        <v>3312</v>
      </c>
      <c r="C160">
        <f>'FY2017 Alpha RPDC '!C161</f>
        <v>3312</v>
      </c>
      <c r="D160" t="str">
        <f>'FY2017 Alpha RPDC '!D161</f>
        <v>KEOKUK</v>
      </c>
      <c r="E160">
        <f>'FY2017 Alpha RPDC '!E161</f>
        <v>1963.7</v>
      </c>
      <c r="F160">
        <f>'FY2017 Alpha RPDC '!F161</f>
        <v>6446</v>
      </c>
      <c r="G160">
        <f>'FY2017 Alpha RPDC '!G161</f>
        <v>12658010</v>
      </c>
      <c r="H160">
        <f>'FY2017 Alpha RPDC '!H161</f>
        <v>4562</v>
      </c>
      <c r="I160">
        <f>'FY2017 Alpha RPDC '!I161</f>
        <v>12662572</v>
      </c>
      <c r="J160">
        <f>'FY2017 Alpha RPDC '!J161</f>
        <v>1911.5</v>
      </c>
      <c r="K160">
        <f>'FY2017 Alpha RPDC '!K161</f>
        <v>6591</v>
      </c>
      <c r="L160">
        <f>'FY2017 Alpha RPDC '!L161</f>
        <v>12598696.5</v>
      </c>
      <c r="M160" t="e">
        <f>'FY2017 Alpha RPDC '!#REF!</f>
        <v>#REF!</v>
      </c>
      <c r="N160" t="e">
        <f>'FY2017 Alpha RPDC '!#REF!</f>
        <v>#REF!</v>
      </c>
      <c r="O160" t="e">
        <f>'FY2017 Alpha RPDC '!#REF!</f>
        <v>#REF!</v>
      </c>
      <c r="P160">
        <f>'FY2017 Alpha RPDC '!M161</f>
        <v>185893.59999999963</v>
      </c>
      <c r="Q160">
        <f>'FY2017 Alpha RPDC '!N161</f>
        <v>12784590.1</v>
      </c>
      <c r="R160">
        <f>'FY2017 Alpha RPDC '!O161</f>
        <v>122018.09999999963</v>
      </c>
      <c r="S160">
        <f>'FY2017 Alpha RPDC '!P161</f>
        <v>9.6361228982547644E-3</v>
      </c>
      <c r="T160">
        <f>'FY2017 Alpha RPDC '!Q161</f>
        <v>-52.200000000000045</v>
      </c>
      <c r="U160">
        <f>'FY2017 Alpha RPDC '!R161</f>
        <v>-2.6582471864337754E-2</v>
      </c>
    </row>
    <row r="161" spans="1:21" x14ac:dyDescent="0.5">
      <c r="A161">
        <f>'FY2017 Alpha RPDC '!A162</f>
        <v>155</v>
      </c>
      <c r="B161">
        <f>'FY2017 Alpha RPDC '!B162</f>
        <v>3330</v>
      </c>
      <c r="C161">
        <f>'FY2017 Alpha RPDC '!C162</f>
        <v>3330</v>
      </c>
      <c r="D161" t="str">
        <f>'FY2017 Alpha RPDC '!D162</f>
        <v>KEOTA</v>
      </c>
      <c r="E161">
        <f>'FY2017 Alpha RPDC '!E162</f>
        <v>338.9</v>
      </c>
      <c r="F161">
        <f>'FY2017 Alpha RPDC '!F162</f>
        <v>6490</v>
      </c>
      <c r="G161">
        <f>'FY2017 Alpha RPDC '!G162</f>
        <v>2199461</v>
      </c>
      <c r="H161">
        <f>'FY2017 Alpha RPDC '!H162</f>
        <v>39283</v>
      </c>
      <c r="I161">
        <f>'FY2017 Alpha RPDC '!I162</f>
        <v>2238744</v>
      </c>
      <c r="J161">
        <f>'FY2017 Alpha RPDC '!J162</f>
        <v>321.89999999999998</v>
      </c>
      <c r="K161">
        <f>'FY2017 Alpha RPDC '!K162</f>
        <v>6635</v>
      </c>
      <c r="L161">
        <f>'FY2017 Alpha RPDC '!L162</f>
        <v>2135806.5</v>
      </c>
      <c r="M161" t="e">
        <f>'FY2017 Alpha RPDC '!#REF!</f>
        <v>#REF!</v>
      </c>
      <c r="N161" t="e">
        <f>'FY2017 Alpha RPDC '!#REF!</f>
        <v>#REF!</v>
      </c>
      <c r="O161" t="e">
        <f>'FY2017 Alpha RPDC '!#REF!</f>
        <v>#REF!</v>
      </c>
      <c r="P161">
        <f>'FY2017 Alpha RPDC '!M162</f>
        <v>85649.10999999987</v>
      </c>
      <c r="Q161">
        <f>'FY2017 Alpha RPDC '!N162</f>
        <v>2221455.61</v>
      </c>
      <c r="R161">
        <f>'FY2017 Alpha RPDC '!O162</f>
        <v>-17288.39000000013</v>
      </c>
      <c r="S161">
        <f>'FY2017 Alpha RPDC '!P162</f>
        <v>-7.722361288293852E-3</v>
      </c>
      <c r="T161">
        <f>'FY2017 Alpha RPDC '!Q162</f>
        <v>-17</v>
      </c>
      <c r="U161">
        <f>'FY2017 Alpha RPDC '!R162</f>
        <v>-5.0162289760991449E-2</v>
      </c>
    </row>
    <row r="162" spans="1:21" x14ac:dyDescent="0.5">
      <c r="A162">
        <f>'FY2017 Alpha RPDC '!A163</f>
        <v>156</v>
      </c>
      <c r="B162">
        <f>'FY2017 Alpha RPDC '!B163</f>
        <v>3348</v>
      </c>
      <c r="C162">
        <f>'FY2017 Alpha RPDC '!C163</f>
        <v>3348</v>
      </c>
      <c r="D162" t="str">
        <f>'FY2017 Alpha RPDC '!D163</f>
        <v>KINGSLEY-PIERSON</v>
      </c>
      <c r="E162">
        <f>'FY2017 Alpha RPDC '!E163</f>
        <v>444.1</v>
      </c>
      <c r="F162">
        <f>'FY2017 Alpha RPDC '!F163</f>
        <v>6549</v>
      </c>
      <c r="G162">
        <f>'FY2017 Alpha RPDC '!G163</f>
        <v>2908411</v>
      </c>
      <c r="H162">
        <f>'FY2017 Alpha RPDC '!H163</f>
        <v>70952</v>
      </c>
      <c r="I162">
        <f>'FY2017 Alpha RPDC '!I163</f>
        <v>2979363</v>
      </c>
      <c r="J162">
        <f>'FY2017 Alpha RPDC '!J163</f>
        <v>484.2</v>
      </c>
      <c r="K162">
        <f>'FY2017 Alpha RPDC '!K163</f>
        <v>6694</v>
      </c>
      <c r="L162">
        <f>'FY2017 Alpha RPDC '!L163</f>
        <v>3241234.8</v>
      </c>
      <c r="M162" t="e">
        <f>'FY2017 Alpha RPDC '!#REF!</f>
        <v>#REF!</v>
      </c>
      <c r="N162" t="e">
        <f>'FY2017 Alpha RPDC '!#REF!</f>
        <v>#REF!</v>
      </c>
      <c r="O162" t="e">
        <f>'FY2017 Alpha RPDC '!#REF!</f>
        <v>#REF!</v>
      </c>
      <c r="P162">
        <f>'FY2017 Alpha RPDC '!M163</f>
        <v>0</v>
      </c>
      <c r="Q162">
        <f>'FY2017 Alpha RPDC '!N163</f>
        <v>3241234.8</v>
      </c>
      <c r="R162">
        <f>'FY2017 Alpha RPDC '!O163</f>
        <v>261871.79999999981</v>
      </c>
      <c r="S162">
        <f>'FY2017 Alpha RPDC '!P163</f>
        <v>8.7895231296085716E-2</v>
      </c>
      <c r="T162">
        <f>'FY2017 Alpha RPDC '!Q163</f>
        <v>40.099999999999966</v>
      </c>
      <c r="U162">
        <f>'FY2017 Alpha RPDC '!R163</f>
        <v>9.029497860842145E-2</v>
      </c>
    </row>
    <row r="163" spans="1:21" x14ac:dyDescent="0.5">
      <c r="A163">
        <f>'FY2017 Alpha RPDC '!A164</f>
        <v>157</v>
      </c>
      <c r="B163">
        <f>'FY2017 Alpha RPDC '!B164</f>
        <v>3375</v>
      </c>
      <c r="C163">
        <f>'FY2017 Alpha RPDC '!C164</f>
        <v>3375</v>
      </c>
      <c r="D163" t="str">
        <f>'FY2017 Alpha RPDC '!D164</f>
        <v>KNOXVILLE</v>
      </c>
      <c r="E163">
        <f>'FY2017 Alpha RPDC '!E164</f>
        <v>1807.3</v>
      </c>
      <c r="F163">
        <f>'FY2017 Alpha RPDC '!F164</f>
        <v>6446</v>
      </c>
      <c r="G163">
        <f>'FY2017 Alpha RPDC '!G164</f>
        <v>11649856</v>
      </c>
      <c r="H163">
        <f>'FY2017 Alpha RPDC '!H164</f>
        <v>0</v>
      </c>
      <c r="I163">
        <f>'FY2017 Alpha RPDC '!I164</f>
        <v>11649856</v>
      </c>
      <c r="J163">
        <f>'FY2017 Alpha RPDC '!J164</f>
        <v>1776.7</v>
      </c>
      <c r="K163">
        <f>'FY2017 Alpha RPDC '!K164</f>
        <v>6591</v>
      </c>
      <c r="L163">
        <f>'FY2017 Alpha RPDC '!L164</f>
        <v>11710229.700000001</v>
      </c>
      <c r="M163" t="e">
        <f>'FY2017 Alpha RPDC '!#REF!</f>
        <v>#REF!</v>
      </c>
      <c r="N163" t="e">
        <f>'FY2017 Alpha RPDC '!#REF!</f>
        <v>#REF!</v>
      </c>
      <c r="O163" t="e">
        <f>'FY2017 Alpha RPDC '!#REF!</f>
        <v>#REF!</v>
      </c>
      <c r="P163">
        <f>'FY2017 Alpha RPDC '!M164</f>
        <v>56124.859999999404</v>
      </c>
      <c r="Q163">
        <f>'FY2017 Alpha RPDC '!N164</f>
        <v>11766354.560000001</v>
      </c>
      <c r="R163">
        <f>'FY2017 Alpha RPDC '!O164</f>
        <v>116498.56000000052</v>
      </c>
      <c r="S163">
        <f>'FY2017 Alpha RPDC '!P164</f>
        <v>1.0000000000000045E-2</v>
      </c>
      <c r="T163">
        <f>'FY2017 Alpha RPDC '!Q164</f>
        <v>-30.599999999999909</v>
      </c>
      <c r="U163">
        <f>'FY2017 Alpha RPDC '!R164</f>
        <v>-1.6931334034194605E-2</v>
      </c>
    </row>
    <row r="164" spans="1:21" x14ac:dyDescent="0.5">
      <c r="A164">
        <f>'FY2017 Alpha RPDC '!A165</f>
        <v>158</v>
      </c>
      <c r="B164">
        <f>'FY2017 Alpha RPDC '!B165</f>
        <v>3420</v>
      </c>
      <c r="C164">
        <f>'FY2017 Alpha RPDC '!C165</f>
        <v>3420</v>
      </c>
      <c r="D164" t="str">
        <f>'FY2017 Alpha RPDC '!D165</f>
        <v>LAKE MILLS</v>
      </c>
      <c r="E164">
        <f>'FY2017 Alpha RPDC '!E165</f>
        <v>617.70000000000005</v>
      </c>
      <c r="F164">
        <f>'FY2017 Alpha RPDC '!F165</f>
        <v>6446</v>
      </c>
      <c r="G164">
        <f>'FY2017 Alpha RPDC '!G165</f>
        <v>3981694</v>
      </c>
      <c r="H164">
        <f>'FY2017 Alpha RPDC '!H165</f>
        <v>0</v>
      </c>
      <c r="I164">
        <f>'FY2017 Alpha RPDC '!I165</f>
        <v>3981694</v>
      </c>
      <c r="J164">
        <f>'FY2017 Alpha RPDC '!J165</f>
        <v>621.70000000000005</v>
      </c>
      <c r="K164">
        <f>'FY2017 Alpha RPDC '!K165</f>
        <v>6591</v>
      </c>
      <c r="L164">
        <f>'FY2017 Alpha RPDC '!L165</f>
        <v>4097624.7</v>
      </c>
      <c r="M164" t="e">
        <f>'FY2017 Alpha RPDC '!#REF!</f>
        <v>#REF!</v>
      </c>
      <c r="N164" t="e">
        <f>'FY2017 Alpha RPDC '!#REF!</f>
        <v>#REF!</v>
      </c>
      <c r="O164" t="e">
        <f>'FY2017 Alpha RPDC '!#REF!</f>
        <v>#REF!</v>
      </c>
      <c r="P164">
        <f>'FY2017 Alpha RPDC '!M165</f>
        <v>0</v>
      </c>
      <c r="Q164">
        <f>'FY2017 Alpha RPDC '!N165</f>
        <v>4097624.7</v>
      </c>
      <c r="R164">
        <f>'FY2017 Alpha RPDC '!O165</f>
        <v>115930.70000000019</v>
      </c>
      <c r="S164">
        <f>'FY2017 Alpha RPDC '!P165</f>
        <v>2.9115924026306438E-2</v>
      </c>
      <c r="T164">
        <f>'FY2017 Alpha RPDC '!Q165</f>
        <v>4</v>
      </c>
      <c r="U164">
        <f>'FY2017 Alpha RPDC '!R165</f>
        <v>6.4756354217257563E-3</v>
      </c>
    </row>
    <row r="165" spans="1:21" x14ac:dyDescent="0.5">
      <c r="A165">
        <f>'FY2017 Alpha RPDC '!A166</f>
        <v>159</v>
      </c>
      <c r="B165">
        <f>'FY2017 Alpha RPDC '!B166</f>
        <v>3465</v>
      </c>
      <c r="C165">
        <f>'FY2017 Alpha RPDC '!C166</f>
        <v>3465</v>
      </c>
      <c r="D165" t="str">
        <f>'FY2017 Alpha RPDC '!D166</f>
        <v>LAMONI</v>
      </c>
      <c r="E165">
        <f>'FY2017 Alpha RPDC '!E166</f>
        <v>298.3</v>
      </c>
      <c r="F165">
        <f>'FY2017 Alpha RPDC '!F166</f>
        <v>6446</v>
      </c>
      <c r="G165">
        <f>'FY2017 Alpha RPDC '!G166</f>
        <v>1922842</v>
      </c>
      <c r="H165">
        <f>'FY2017 Alpha RPDC '!H166</f>
        <v>151367</v>
      </c>
      <c r="I165">
        <f>'FY2017 Alpha RPDC '!I166</f>
        <v>2074209</v>
      </c>
      <c r="J165">
        <f>'FY2017 Alpha RPDC '!J166</f>
        <v>284.7</v>
      </c>
      <c r="K165">
        <f>'FY2017 Alpha RPDC '!K166</f>
        <v>6591</v>
      </c>
      <c r="L165">
        <f>'FY2017 Alpha RPDC '!L166</f>
        <v>1876457.7</v>
      </c>
      <c r="M165" t="e">
        <f>'FY2017 Alpha RPDC '!#REF!</f>
        <v>#REF!</v>
      </c>
      <c r="N165" t="e">
        <f>'FY2017 Alpha RPDC '!#REF!</f>
        <v>#REF!</v>
      </c>
      <c r="O165" t="e">
        <f>'FY2017 Alpha RPDC '!#REF!</f>
        <v>#REF!</v>
      </c>
      <c r="P165">
        <f>'FY2017 Alpha RPDC '!M166</f>
        <v>65612.719999999972</v>
      </c>
      <c r="Q165">
        <f>'FY2017 Alpha RPDC '!N166</f>
        <v>1942070.42</v>
      </c>
      <c r="R165">
        <f>'FY2017 Alpha RPDC '!O166</f>
        <v>-132138.58000000007</v>
      </c>
      <c r="S165">
        <f>'FY2017 Alpha RPDC '!P166</f>
        <v>-6.3705528227869068E-2</v>
      </c>
      <c r="T165">
        <f>'FY2017 Alpha RPDC '!Q166</f>
        <v>-13.600000000000023</v>
      </c>
      <c r="U165">
        <f>'FY2017 Alpha RPDC '!R166</f>
        <v>-4.5591686221924312E-2</v>
      </c>
    </row>
    <row r="166" spans="1:21" x14ac:dyDescent="0.5">
      <c r="A166">
        <f>'FY2017 Alpha RPDC '!A167</f>
        <v>160</v>
      </c>
      <c r="B166">
        <f>'FY2017 Alpha RPDC '!B167</f>
        <v>3537</v>
      </c>
      <c r="C166">
        <f>'FY2017 Alpha RPDC '!C167</f>
        <v>3537</v>
      </c>
      <c r="D166" t="str">
        <f>'FY2017 Alpha RPDC '!D167</f>
        <v>LAURENS-MARATHON</v>
      </c>
      <c r="E166">
        <f>'FY2017 Alpha RPDC '!E167</f>
        <v>320.7</v>
      </c>
      <c r="F166">
        <f>'FY2017 Alpha RPDC '!F167</f>
        <v>6446</v>
      </c>
      <c r="G166">
        <f>'FY2017 Alpha RPDC '!G167</f>
        <v>2067232</v>
      </c>
      <c r="H166">
        <f>'FY2017 Alpha RPDC '!H167</f>
        <v>0</v>
      </c>
      <c r="I166">
        <f>'FY2017 Alpha RPDC '!I167</f>
        <v>2067232</v>
      </c>
      <c r="J166">
        <f>'FY2017 Alpha RPDC '!J167</f>
        <v>316.2</v>
      </c>
      <c r="K166">
        <f>'FY2017 Alpha RPDC '!K167</f>
        <v>6591</v>
      </c>
      <c r="L166">
        <f>'FY2017 Alpha RPDC '!L167</f>
        <v>2084074.2</v>
      </c>
      <c r="M166" t="e">
        <f>'FY2017 Alpha RPDC '!#REF!</f>
        <v>#REF!</v>
      </c>
      <c r="N166" t="e">
        <f>'FY2017 Alpha RPDC '!#REF!</f>
        <v>#REF!</v>
      </c>
      <c r="O166" t="e">
        <f>'FY2017 Alpha RPDC '!#REF!</f>
        <v>#REF!</v>
      </c>
      <c r="P166">
        <f>'FY2017 Alpha RPDC '!M167</f>
        <v>3830.1200000001118</v>
      </c>
      <c r="Q166">
        <f>'FY2017 Alpha RPDC '!N167</f>
        <v>2087904.32</v>
      </c>
      <c r="R166">
        <f>'FY2017 Alpha RPDC '!O167</f>
        <v>20672.320000000065</v>
      </c>
      <c r="S166">
        <f>'FY2017 Alpha RPDC '!P167</f>
        <v>1.0000000000000031E-2</v>
      </c>
      <c r="T166">
        <f>'FY2017 Alpha RPDC '!Q167</f>
        <v>-4.5</v>
      </c>
      <c r="U166">
        <f>'FY2017 Alpha RPDC '!R167</f>
        <v>-1.4031805425631433E-2</v>
      </c>
    </row>
    <row r="167" spans="1:21" x14ac:dyDescent="0.5">
      <c r="A167">
        <f>'FY2017 Alpha RPDC '!A168</f>
        <v>161</v>
      </c>
      <c r="B167">
        <f>'FY2017 Alpha RPDC '!B168</f>
        <v>3555</v>
      </c>
      <c r="C167">
        <f>'FY2017 Alpha RPDC '!C168</f>
        <v>3555</v>
      </c>
      <c r="D167" t="str">
        <f>'FY2017 Alpha RPDC '!D168</f>
        <v>LAWTON-BRONSON</v>
      </c>
      <c r="E167">
        <f>'FY2017 Alpha RPDC '!E168</f>
        <v>611.4</v>
      </c>
      <c r="F167">
        <f>'FY2017 Alpha RPDC '!F168</f>
        <v>6446</v>
      </c>
      <c r="G167">
        <f>'FY2017 Alpha RPDC '!G168</f>
        <v>3941084</v>
      </c>
      <c r="H167">
        <f>'FY2017 Alpha RPDC '!H168</f>
        <v>0</v>
      </c>
      <c r="I167">
        <f>'FY2017 Alpha RPDC '!I168</f>
        <v>3941084</v>
      </c>
      <c r="J167">
        <f>'FY2017 Alpha RPDC '!J168</f>
        <v>598.29999999999995</v>
      </c>
      <c r="K167">
        <f>'FY2017 Alpha RPDC '!K168</f>
        <v>6591</v>
      </c>
      <c r="L167">
        <f>'FY2017 Alpha RPDC '!L168</f>
        <v>3943395.3</v>
      </c>
      <c r="M167" t="e">
        <f>'FY2017 Alpha RPDC '!#REF!</f>
        <v>#REF!</v>
      </c>
      <c r="N167" t="e">
        <f>'FY2017 Alpha RPDC '!#REF!</f>
        <v>#REF!</v>
      </c>
      <c r="O167" t="e">
        <f>'FY2017 Alpha RPDC '!#REF!</f>
        <v>#REF!</v>
      </c>
      <c r="P167">
        <f>'FY2017 Alpha RPDC '!M168</f>
        <v>37099.540000000037</v>
      </c>
      <c r="Q167">
        <f>'FY2017 Alpha RPDC '!N168</f>
        <v>3980494.84</v>
      </c>
      <c r="R167">
        <f>'FY2017 Alpha RPDC '!O168</f>
        <v>39410.839999999851</v>
      </c>
      <c r="S167">
        <f>'FY2017 Alpha RPDC '!P168</f>
        <v>9.999999999999962E-3</v>
      </c>
      <c r="T167">
        <f>'FY2017 Alpha RPDC '!Q168</f>
        <v>-13.100000000000023</v>
      </c>
      <c r="U167">
        <f>'FY2017 Alpha RPDC '!R168</f>
        <v>-2.1426234870788392E-2</v>
      </c>
    </row>
    <row r="168" spans="1:21" x14ac:dyDescent="0.5">
      <c r="A168">
        <f>'FY2017 Alpha RPDC '!A169</f>
        <v>162</v>
      </c>
      <c r="B168">
        <f>'FY2017 Alpha RPDC '!B169</f>
        <v>3600</v>
      </c>
      <c r="C168">
        <f>'FY2017 Alpha RPDC '!C169</f>
        <v>3600</v>
      </c>
      <c r="D168" t="str">
        <f>'FY2017 Alpha RPDC '!D169</f>
        <v>LE MARS</v>
      </c>
      <c r="E168">
        <f>'FY2017 Alpha RPDC '!E169</f>
        <v>2126.1999999999998</v>
      </c>
      <c r="F168">
        <f>'FY2017 Alpha RPDC '!F169</f>
        <v>6446</v>
      </c>
      <c r="G168">
        <f>'FY2017 Alpha RPDC '!G169</f>
        <v>13705485</v>
      </c>
      <c r="H168">
        <f>'FY2017 Alpha RPDC '!H169</f>
        <v>0</v>
      </c>
      <c r="I168">
        <f>'FY2017 Alpha RPDC '!I169</f>
        <v>13705485</v>
      </c>
      <c r="J168">
        <f>'FY2017 Alpha RPDC '!J169</f>
        <v>2122.6</v>
      </c>
      <c r="K168">
        <f>'FY2017 Alpha RPDC '!K169</f>
        <v>6591</v>
      </c>
      <c r="L168">
        <f>'FY2017 Alpha RPDC '!L169</f>
        <v>13990056.6</v>
      </c>
      <c r="M168" t="e">
        <f>'FY2017 Alpha RPDC '!#REF!</f>
        <v>#REF!</v>
      </c>
      <c r="N168" t="e">
        <f>'FY2017 Alpha RPDC '!#REF!</f>
        <v>#REF!</v>
      </c>
      <c r="O168" t="e">
        <f>'FY2017 Alpha RPDC '!#REF!</f>
        <v>#REF!</v>
      </c>
      <c r="P168">
        <f>'FY2017 Alpha RPDC '!M169</f>
        <v>0</v>
      </c>
      <c r="Q168">
        <f>'FY2017 Alpha RPDC '!N169</f>
        <v>13990056.6</v>
      </c>
      <c r="R168">
        <f>'FY2017 Alpha RPDC '!O169</f>
        <v>284571.59999999963</v>
      </c>
      <c r="S168">
        <f>'FY2017 Alpha RPDC '!P169</f>
        <v>2.0763336722487355E-2</v>
      </c>
      <c r="T168">
        <f>'FY2017 Alpha RPDC '!Q169</f>
        <v>-3.5999999999999091</v>
      </c>
      <c r="U168">
        <f>'FY2017 Alpha RPDC '!R169</f>
        <v>-1.6931615087949908E-3</v>
      </c>
    </row>
    <row r="169" spans="1:21" x14ac:dyDescent="0.5">
      <c r="A169">
        <f>'FY2017 Alpha RPDC '!A170</f>
        <v>163</v>
      </c>
      <c r="B169">
        <f>'FY2017 Alpha RPDC '!B170</f>
        <v>3609</v>
      </c>
      <c r="C169">
        <f>'FY2017 Alpha RPDC '!C170</f>
        <v>3609</v>
      </c>
      <c r="D169" t="str">
        <f>'FY2017 Alpha RPDC '!D170</f>
        <v>LENOX</v>
      </c>
      <c r="E169">
        <f>'FY2017 Alpha RPDC '!E170</f>
        <v>470.6</v>
      </c>
      <c r="F169">
        <f>'FY2017 Alpha RPDC '!F170</f>
        <v>6446</v>
      </c>
      <c r="G169">
        <f>'FY2017 Alpha RPDC '!G170</f>
        <v>3033488</v>
      </c>
      <c r="H169">
        <f>'FY2017 Alpha RPDC '!H170</f>
        <v>0</v>
      </c>
      <c r="I169">
        <f>'FY2017 Alpha RPDC '!I170</f>
        <v>3033488</v>
      </c>
      <c r="J169">
        <f>'FY2017 Alpha RPDC '!J170</f>
        <v>473</v>
      </c>
      <c r="K169">
        <f>'FY2017 Alpha RPDC '!K170</f>
        <v>6591</v>
      </c>
      <c r="L169">
        <f>'FY2017 Alpha RPDC '!L170</f>
        <v>3117543</v>
      </c>
      <c r="M169" t="e">
        <f>'FY2017 Alpha RPDC '!#REF!</f>
        <v>#REF!</v>
      </c>
      <c r="N169" t="e">
        <f>'FY2017 Alpha RPDC '!#REF!</f>
        <v>#REF!</v>
      </c>
      <c r="O169" t="e">
        <f>'FY2017 Alpha RPDC '!#REF!</f>
        <v>#REF!</v>
      </c>
      <c r="P169">
        <f>'FY2017 Alpha RPDC '!M170</f>
        <v>0</v>
      </c>
      <c r="Q169">
        <f>'FY2017 Alpha RPDC '!N170</f>
        <v>3117543</v>
      </c>
      <c r="R169">
        <f>'FY2017 Alpha RPDC '!O170</f>
        <v>84055</v>
      </c>
      <c r="S169">
        <f>'FY2017 Alpha RPDC '!P170</f>
        <v>2.7709026704572426E-2</v>
      </c>
      <c r="T169">
        <f>'FY2017 Alpha RPDC '!Q170</f>
        <v>2.3999999999999773</v>
      </c>
      <c r="U169">
        <f>'FY2017 Alpha RPDC '!R170</f>
        <v>5.0998725031873721E-3</v>
      </c>
    </row>
    <row r="170" spans="1:21" x14ac:dyDescent="0.5">
      <c r="A170">
        <f>'FY2017 Alpha RPDC '!A171</f>
        <v>164</v>
      </c>
      <c r="B170">
        <f>'FY2017 Alpha RPDC '!B171</f>
        <v>3645</v>
      </c>
      <c r="C170">
        <f>'FY2017 Alpha RPDC '!C171</f>
        <v>3645</v>
      </c>
      <c r="D170" t="str">
        <f>'FY2017 Alpha RPDC '!D171</f>
        <v>LEWIS CENTRAL</v>
      </c>
      <c r="E170">
        <f>'FY2017 Alpha RPDC '!E171</f>
        <v>2559.6</v>
      </c>
      <c r="F170">
        <f>'FY2017 Alpha RPDC '!F171</f>
        <v>6446</v>
      </c>
      <c r="G170">
        <f>'FY2017 Alpha RPDC '!G171</f>
        <v>16499182</v>
      </c>
      <c r="H170">
        <f>'FY2017 Alpha RPDC '!H171</f>
        <v>0</v>
      </c>
      <c r="I170">
        <f>'FY2017 Alpha RPDC '!I171</f>
        <v>16499182</v>
      </c>
      <c r="J170">
        <f>'FY2017 Alpha RPDC '!J171</f>
        <v>2587.3000000000002</v>
      </c>
      <c r="K170">
        <f>'FY2017 Alpha RPDC '!K171</f>
        <v>6591</v>
      </c>
      <c r="L170">
        <f>'FY2017 Alpha RPDC '!L171</f>
        <v>17052894.300000001</v>
      </c>
      <c r="M170" t="e">
        <f>'FY2017 Alpha RPDC '!#REF!</f>
        <v>#REF!</v>
      </c>
      <c r="N170" t="e">
        <f>'FY2017 Alpha RPDC '!#REF!</f>
        <v>#REF!</v>
      </c>
      <c r="O170" t="e">
        <f>'FY2017 Alpha RPDC '!#REF!</f>
        <v>#REF!</v>
      </c>
      <c r="P170">
        <f>'FY2017 Alpha RPDC '!M171</f>
        <v>0</v>
      </c>
      <c r="Q170">
        <f>'FY2017 Alpha RPDC '!N171</f>
        <v>17052894.300000001</v>
      </c>
      <c r="R170">
        <f>'FY2017 Alpha RPDC '!O171</f>
        <v>553712.30000000075</v>
      </c>
      <c r="S170">
        <f>'FY2017 Alpha RPDC '!P171</f>
        <v>3.3559984973800562E-2</v>
      </c>
      <c r="T170">
        <f>'FY2017 Alpha RPDC '!Q171</f>
        <v>27.700000000000273</v>
      </c>
      <c r="U170">
        <f>'FY2017 Alpha RPDC '!R171</f>
        <v>1.0822003438037301E-2</v>
      </c>
    </row>
    <row r="171" spans="1:21" x14ac:dyDescent="0.5">
      <c r="A171">
        <f>'FY2017 Alpha RPDC '!A172</f>
        <v>165</v>
      </c>
      <c r="B171">
        <f>'FY2017 Alpha RPDC '!B172</f>
        <v>3715</v>
      </c>
      <c r="C171">
        <f>'FY2017 Alpha RPDC '!C172</f>
        <v>3715</v>
      </c>
      <c r="D171" t="str">
        <f>'FY2017 Alpha RPDC '!D172</f>
        <v>LINN-MAR</v>
      </c>
      <c r="E171">
        <f>'FY2017 Alpha RPDC '!E172</f>
        <v>7145.2</v>
      </c>
      <c r="F171">
        <f>'FY2017 Alpha RPDC '!F172</f>
        <v>6447</v>
      </c>
      <c r="G171">
        <f>'FY2017 Alpha RPDC '!G172</f>
        <v>46065104</v>
      </c>
      <c r="H171">
        <f>'FY2017 Alpha RPDC '!H172</f>
        <v>0</v>
      </c>
      <c r="I171">
        <f>'FY2017 Alpha RPDC '!I172</f>
        <v>46065104</v>
      </c>
      <c r="J171">
        <f>'FY2017 Alpha RPDC '!J172</f>
        <v>7197.9</v>
      </c>
      <c r="K171">
        <f>'FY2017 Alpha RPDC '!K172</f>
        <v>6592</v>
      </c>
      <c r="L171">
        <f>'FY2017 Alpha RPDC '!L172</f>
        <v>47448556.799999997</v>
      </c>
      <c r="M171" t="e">
        <f>'FY2017 Alpha RPDC '!#REF!</f>
        <v>#REF!</v>
      </c>
      <c r="N171" t="e">
        <f>'FY2017 Alpha RPDC '!#REF!</f>
        <v>#REF!</v>
      </c>
      <c r="O171" t="e">
        <f>'FY2017 Alpha RPDC '!#REF!</f>
        <v>#REF!</v>
      </c>
      <c r="P171">
        <f>'FY2017 Alpha RPDC '!M172</f>
        <v>0</v>
      </c>
      <c r="Q171">
        <f>'FY2017 Alpha RPDC '!N172</f>
        <v>47448556.799999997</v>
      </c>
      <c r="R171">
        <f>'FY2017 Alpha RPDC '!O172</f>
        <v>1383452.799999997</v>
      </c>
      <c r="S171">
        <f>'FY2017 Alpha RPDC '!P172</f>
        <v>3.0032555662959037E-2</v>
      </c>
      <c r="T171">
        <f>'FY2017 Alpha RPDC '!Q172</f>
        <v>52.699999999999818</v>
      </c>
      <c r="U171">
        <f>'FY2017 Alpha RPDC '!R172</f>
        <v>7.3755808094944607E-3</v>
      </c>
    </row>
    <row r="172" spans="1:21" x14ac:dyDescent="0.5">
      <c r="A172">
        <f>'FY2017 Alpha RPDC '!A173</f>
        <v>166</v>
      </c>
      <c r="B172">
        <f>'FY2017 Alpha RPDC '!B173</f>
        <v>3744</v>
      </c>
      <c r="C172">
        <f>'FY2017 Alpha RPDC '!C173</f>
        <v>3744</v>
      </c>
      <c r="D172" t="str">
        <f>'FY2017 Alpha RPDC '!D173</f>
        <v>LISBON</v>
      </c>
      <c r="E172">
        <f>'FY2017 Alpha RPDC '!E173</f>
        <v>680.6</v>
      </c>
      <c r="F172">
        <f>'FY2017 Alpha RPDC '!F173</f>
        <v>6446</v>
      </c>
      <c r="G172">
        <f>'FY2017 Alpha RPDC '!G173</f>
        <v>4387148</v>
      </c>
      <c r="H172">
        <f>'FY2017 Alpha RPDC '!H173</f>
        <v>110399</v>
      </c>
      <c r="I172">
        <f>'FY2017 Alpha RPDC '!I173</f>
        <v>4497547</v>
      </c>
      <c r="J172">
        <f>'FY2017 Alpha RPDC '!J173</f>
        <v>672.3</v>
      </c>
      <c r="K172">
        <f>'FY2017 Alpha RPDC '!K173</f>
        <v>6591</v>
      </c>
      <c r="L172">
        <f>'FY2017 Alpha RPDC '!L173</f>
        <v>4431129.3</v>
      </c>
      <c r="M172" t="e">
        <f>'FY2017 Alpha RPDC '!#REF!</f>
        <v>#REF!</v>
      </c>
      <c r="N172" t="e">
        <f>'FY2017 Alpha RPDC '!#REF!</f>
        <v>#REF!</v>
      </c>
      <c r="O172" t="e">
        <f>'FY2017 Alpha RPDC '!#REF!</f>
        <v>#REF!</v>
      </c>
      <c r="P172">
        <f>'FY2017 Alpha RPDC '!M173</f>
        <v>0</v>
      </c>
      <c r="Q172">
        <f>'FY2017 Alpha RPDC '!N173</f>
        <v>4431129.3</v>
      </c>
      <c r="R172">
        <f>'FY2017 Alpha RPDC '!O173</f>
        <v>-66417.700000000186</v>
      </c>
      <c r="S172">
        <f>'FY2017 Alpha RPDC '!P173</f>
        <v>-1.4767538838393504E-2</v>
      </c>
      <c r="T172">
        <f>'FY2017 Alpha RPDC '!Q173</f>
        <v>-8.3000000000000682</v>
      </c>
      <c r="U172">
        <f>'FY2017 Alpha RPDC '!R173</f>
        <v>-1.2195121951219611E-2</v>
      </c>
    </row>
    <row r="173" spans="1:21" x14ac:dyDescent="0.5">
      <c r="A173">
        <f>'FY2017 Alpha RPDC '!A174</f>
        <v>167</v>
      </c>
      <c r="B173">
        <f>'FY2017 Alpha RPDC '!B174</f>
        <v>3798</v>
      </c>
      <c r="C173">
        <f>'FY2017 Alpha RPDC '!C174</f>
        <v>3798</v>
      </c>
      <c r="D173" t="str">
        <f>'FY2017 Alpha RPDC '!D174</f>
        <v>LOGAN-MAGNOLIA</v>
      </c>
      <c r="E173">
        <f>'FY2017 Alpha RPDC '!E174</f>
        <v>563.20000000000005</v>
      </c>
      <c r="F173">
        <f>'FY2017 Alpha RPDC '!F174</f>
        <v>6452</v>
      </c>
      <c r="G173">
        <f>'FY2017 Alpha RPDC '!G174</f>
        <v>3633766</v>
      </c>
      <c r="H173">
        <f>'FY2017 Alpha RPDC '!H174</f>
        <v>0</v>
      </c>
      <c r="I173">
        <f>'FY2017 Alpha RPDC '!I174</f>
        <v>3633766</v>
      </c>
      <c r="J173">
        <f>'FY2017 Alpha RPDC '!J174</f>
        <v>555</v>
      </c>
      <c r="K173">
        <f>'FY2017 Alpha RPDC '!K174</f>
        <v>6597</v>
      </c>
      <c r="L173">
        <f>'FY2017 Alpha RPDC '!L174</f>
        <v>3661335</v>
      </c>
      <c r="M173" t="e">
        <f>'FY2017 Alpha RPDC '!#REF!</f>
        <v>#REF!</v>
      </c>
      <c r="N173" t="e">
        <f>'FY2017 Alpha RPDC '!#REF!</f>
        <v>#REF!</v>
      </c>
      <c r="O173" t="e">
        <f>'FY2017 Alpha RPDC '!#REF!</f>
        <v>#REF!</v>
      </c>
      <c r="P173">
        <f>'FY2017 Alpha RPDC '!M174</f>
        <v>8768.660000000149</v>
      </c>
      <c r="Q173">
        <f>'FY2017 Alpha RPDC '!N174</f>
        <v>3670103.66</v>
      </c>
      <c r="R173">
        <f>'FY2017 Alpha RPDC '!O174</f>
        <v>36337.660000000149</v>
      </c>
      <c r="S173">
        <f>'FY2017 Alpha RPDC '!P174</f>
        <v>1.0000000000000042E-2</v>
      </c>
      <c r="T173">
        <f>'FY2017 Alpha RPDC '!Q174</f>
        <v>-8.2000000000000455</v>
      </c>
      <c r="U173">
        <f>'FY2017 Alpha RPDC '!R174</f>
        <v>-1.455965909090917E-2</v>
      </c>
    </row>
    <row r="174" spans="1:21" x14ac:dyDescent="0.5">
      <c r="A174">
        <f>'FY2017 Alpha RPDC '!A175</f>
        <v>168</v>
      </c>
      <c r="B174">
        <f>'FY2017 Alpha RPDC '!B175</f>
        <v>3816</v>
      </c>
      <c r="C174">
        <f>'FY2017 Alpha RPDC '!C175</f>
        <v>3816</v>
      </c>
      <c r="D174" t="str">
        <f>'FY2017 Alpha RPDC '!D175</f>
        <v>LONE TREE</v>
      </c>
      <c r="E174">
        <f>'FY2017 Alpha RPDC '!E175</f>
        <v>398.1</v>
      </c>
      <c r="F174">
        <f>'FY2017 Alpha RPDC '!F175</f>
        <v>6446</v>
      </c>
      <c r="G174">
        <f>'FY2017 Alpha RPDC '!G175</f>
        <v>2566153</v>
      </c>
      <c r="H174">
        <f>'FY2017 Alpha RPDC '!H175</f>
        <v>34644</v>
      </c>
      <c r="I174">
        <f>'FY2017 Alpha RPDC '!I175</f>
        <v>2600797</v>
      </c>
      <c r="J174">
        <f>'FY2017 Alpha RPDC '!J175</f>
        <v>379.4</v>
      </c>
      <c r="K174">
        <f>'FY2017 Alpha RPDC '!K175</f>
        <v>6591</v>
      </c>
      <c r="L174">
        <f>'FY2017 Alpha RPDC '!L175</f>
        <v>2500625.4</v>
      </c>
      <c r="M174" t="e">
        <f>'FY2017 Alpha RPDC '!#REF!</f>
        <v>#REF!</v>
      </c>
      <c r="N174" t="e">
        <f>'FY2017 Alpha RPDC '!#REF!</f>
        <v>#REF!</v>
      </c>
      <c r="O174" t="e">
        <f>'FY2017 Alpha RPDC '!#REF!</f>
        <v>#REF!</v>
      </c>
      <c r="P174">
        <f>'FY2017 Alpha RPDC '!M175</f>
        <v>91189.129999999888</v>
      </c>
      <c r="Q174">
        <f>'FY2017 Alpha RPDC '!N175</f>
        <v>2591814.5299999998</v>
      </c>
      <c r="R174">
        <f>'FY2017 Alpha RPDC '!O175</f>
        <v>-8982.4700000002049</v>
      </c>
      <c r="S174">
        <f>'FY2017 Alpha RPDC '!P175</f>
        <v>-3.4537374504816044E-3</v>
      </c>
      <c r="T174">
        <f>'FY2017 Alpha RPDC '!Q175</f>
        <v>-18.700000000000045</v>
      </c>
      <c r="U174">
        <f>'FY2017 Alpha RPDC '!R175</f>
        <v>-4.6973122331072703E-2</v>
      </c>
    </row>
    <row r="175" spans="1:21" x14ac:dyDescent="0.5">
      <c r="A175">
        <f>'FY2017 Alpha RPDC '!A176</f>
        <v>169</v>
      </c>
      <c r="B175">
        <f>'FY2017 Alpha RPDC '!B176</f>
        <v>3841</v>
      </c>
      <c r="C175">
        <f>'FY2017 Alpha RPDC '!C176</f>
        <v>3841</v>
      </c>
      <c r="D175" t="str">
        <f>'FY2017 Alpha RPDC '!D176</f>
        <v>LOUISA-MUSCATINE</v>
      </c>
      <c r="E175">
        <f>'FY2017 Alpha RPDC '!E176</f>
        <v>764.9</v>
      </c>
      <c r="F175">
        <f>'FY2017 Alpha RPDC '!F176</f>
        <v>6446</v>
      </c>
      <c r="G175">
        <f>'FY2017 Alpha RPDC '!G176</f>
        <v>4930545</v>
      </c>
      <c r="H175">
        <f>'FY2017 Alpha RPDC '!H176</f>
        <v>26079</v>
      </c>
      <c r="I175">
        <f>'FY2017 Alpha RPDC '!I176</f>
        <v>4956624</v>
      </c>
      <c r="J175">
        <f>'FY2017 Alpha RPDC '!J176</f>
        <v>736.6</v>
      </c>
      <c r="K175">
        <f>'FY2017 Alpha RPDC '!K176</f>
        <v>6591</v>
      </c>
      <c r="L175">
        <f>'FY2017 Alpha RPDC '!L176</f>
        <v>4854930.6000000006</v>
      </c>
      <c r="M175" t="e">
        <f>'FY2017 Alpha RPDC '!#REF!</f>
        <v>#REF!</v>
      </c>
      <c r="N175" t="e">
        <f>'FY2017 Alpha RPDC '!#REF!</f>
        <v>#REF!</v>
      </c>
      <c r="O175" t="e">
        <f>'FY2017 Alpha RPDC '!#REF!</f>
        <v>#REF!</v>
      </c>
      <c r="P175">
        <f>'FY2017 Alpha RPDC '!M176</f>
        <v>124919.84999999963</v>
      </c>
      <c r="Q175">
        <f>'FY2017 Alpha RPDC '!N176</f>
        <v>4979850.45</v>
      </c>
      <c r="R175">
        <f>'FY2017 Alpha RPDC '!O176</f>
        <v>23226.450000000186</v>
      </c>
      <c r="S175">
        <f>'FY2017 Alpha RPDC '!P176</f>
        <v>4.6859414795231971E-3</v>
      </c>
      <c r="T175">
        <f>'FY2017 Alpha RPDC '!Q176</f>
        <v>-28.299999999999955</v>
      </c>
      <c r="U175">
        <f>'FY2017 Alpha RPDC '!R176</f>
        <v>-3.6998300431428884E-2</v>
      </c>
    </row>
    <row r="176" spans="1:21" x14ac:dyDescent="0.5">
      <c r="A176">
        <f>'FY2017 Alpha RPDC '!A177</f>
        <v>170</v>
      </c>
      <c r="B176">
        <f>'FY2017 Alpha RPDC '!B177</f>
        <v>3897</v>
      </c>
      <c r="C176">
        <f>'FY2017 Alpha RPDC '!C177</f>
        <v>3897</v>
      </c>
      <c r="D176" t="str">
        <f>'FY2017 Alpha RPDC '!D177</f>
        <v>LU VERNE</v>
      </c>
      <c r="E176">
        <f>'FY2017 Alpha RPDC '!E177</f>
        <v>161.1</v>
      </c>
      <c r="F176">
        <f>'FY2017 Alpha RPDC '!F177</f>
        <v>6621</v>
      </c>
      <c r="G176">
        <f>'FY2017 Alpha RPDC '!G177</f>
        <v>1066643</v>
      </c>
      <c r="H176">
        <f>'FY2017 Alpha RPDC '!H177</f>
        <v>0</v>
      </c>
      <c r="I176">
        <f>'FY2017 Alpha RPDC '!I177</f>
        <v>1066643</v>
      </c>
      <c r="J176">
        <f>'FY2017 Alpha RPDC '!J177</f>
        <v>162.1</v>
      </c>
      <c r="K176">
        <f>'FY2017 Alpha RPDC '!K177</f>
        <v>6766</v>
      </c>
      <c r="L176">
        <f>'FY2017 Alpha RPDC '!L177</f>
        <v>1096768.5999999999</v>
      </c>
      <c r="M176" t="e">
        <f>'FY2017 Alpha RPDC '!#REF!</f>
        <v>#REF!</v>
      </c>
      <c r="N176" t="e">
        <f>'FY2017 Alpha RPDC '!#REF!</f>
        <v>#REF!</v>
      </c>
      <c r="O176" t="e">
        <f>'FY2017 Alpha RPDC '!#REF!</f>
        <v>#REF!</v>
      </c>
      <c r="P176">
        <f>'FY2017 Alpha RPDC '!M177</f>
        <v>0</v>
      </c>
      <c r="Q176">
        <f>'FY2017 Alpha RPDC '!N177</f>
        <v>1096768.5999999999</v>
      </c>
      <c r="R176">
        <f>'FY2017 Alpha RPDC '!O177</f>
        <v>30125.59999999986</v>
      </c>
      <c r="S176">
        <f>'FY2017 Alpha RPDC '!P177</f>
        <v>2.8243376649919289E-2</v>
      </c>
      <c r="T176">
        <f>'FY2017 Alpha RPDC '!Q177</f>
        <v>1</v>
      </c>
      <c r="U176">
        <f>'FY2017 Alpha RPDC '!R177</f>
        <v>6.2073246430788334E-3</v>
      </c>
    </row>
    <row r="177" spans="1:21" x14ac:dyDescent="0.5">
      <c r="A177">
        <f>'FY2017 Alpha RPDC '!A178</f>
        <v>171</v>
      </c>
      <c r="B177">
        <f>'FY2017 Alpha RPDC '!B178</f>
        <v>3906</v>
      </c>
      <c r="C177">
        <f>'FY2017 Alpha RPDC '!C178</f>
        <v>3906</v>
      </c>
      <c r="D177" t="str">
        <f>'FY2017 Alpha RPDC '!D178</f>
        <v>LYNNVILLE-SULLY</v>
      </c>
      <c r="E177">
        <f>'FY2017 Alpha RPDC '!E178</f>
        <v>427.4</v>
      </c>
      <c r="F177">
        <f>'FY2017 Alpha RPDC '!F178</f>
        <v>6446</v>
      </c>
      <c r="G177">
        <f>'FY2017 Alpha RPDC '!G178</f>
        <v>2755020</v>
      </c>
      <c r="H177">
        <f>'FY2017 Alpha RPDC '!H178</f>
        <v>27737</v>
      </c>
      <c r="I177">
        <f>'FY2017 Alpha RPDC '!I178</f>
        <v>2782757</v>
      </c>
      <c r="J177">
        <f>'FY2017 Alpha RPDC '!J178</f>
        <v>433.9</v>
      </c>
      <c r="K177">
        <f>'FY2017 Alpha RPDC '!K178</f>
        <v>6591</v>
      </c>
      <c r="L177">
        <f>'FY2017 Alpha RPDC '!L178</f>
        <v>2859834.9</v>
      </c>
      <c r="M177" t="e">
        <f>'FY2017 Alpha RPDC '!#REF!</f>
        <v>#REF!</v>
      </c>
      <c r="N177" t="e">
        <f>'FY2017 Alpha RPDC '!#REF!</f>
        <v>#REF!</v>
      </c>
      <c r="O177" t="e">
        <f>'FY2017 Alpha RPDC '!#REF!</f>
        <v>#REF!</v>
      </c>
      <c r="P177">
        <f>'FY2017 Alpha RPDC '!M178</f>
        <v>0</v>
      </c>
      <c r="Q177">
        <f>'FY2017 Alpha RPDC '!N178</f>
        <v>2859834.9</v>
      </c>
      <c r="R177">
        <f>'FY2017 Alpha RPDC '!O178</f>
        <v>77077.899999999907</v>
      </c>
      <c r="S177">
        <f>'FY2017 Alpha RPDC '!P178</f>
        <v>2.7698394074653267E-2</v>
      </c>
      <c r="T177">
        <f>'FY2017 Alpha RPDC '!Q178</f>
        <v>6.5</v>
      </c>
      <c r="U177">
        <f>'FY2017 Alpha RPDC '!R178</f>
        <v>1.5208235844642022E-2</v>
      </c>
    </row>
    <row r="178" spans="1:21" x14ac:dyDescent="0.5">
      <c r="A178">
        <f>'FY2017 Alpha RPDC '!A179</f>
        <v>172</v>
      </c>
      <c r="B178">
        <f>'FY2017 Alpha RPDC '!B179</f>
        <v>3942</v>
      </c>
      <c r="C178">
        <f>'FY2017 Alpha RPDC '!C179</f>
        <v>3942</v>
      </c>
      <c r="D178" t="str">
        <f>'FY2017 Alpha RPDC '!D179</f>
        <v>MADRID</v>
      </c>
      <c r="E178">
        <f>'FY2017 Alpha RPDC '!E179</f>
        <v>676.4</v>
      </c>
      <c r="F178">
        <f>'FY2017 Alpha RPDC '!F179</f>
        <v>6446</v>
      </c>
      <c r="G178">
        <f>'FY2017 Alpha RPDC '!G179</f>
        <v>4360074</v>
      </c>
      <c r="H178">
        <f>'FY2017 Alpha RPDC '!H179</f>
        <v>0</v>
      </c>
      <c r="I178">
        <f>'FY2017 Alpha RPDC '!I179</f>
        <v>4360074</v>
      </c>
      <c r="J178">
        <f>'FY2017 Alpha RPDC '!J179</f>
        <v>707.1</v>
      </c>
      <c r="K178">
        <f>'FY2017 Alpha RPDC '!K179</f>
        <v>6591</v>
      </c>
      <c r="L178">
        <f>'FY2017 Alpha RPDC '!L179</f>
        <v>4660496.1000000006</v>
      </c>
      <c r="M178" t="e">
        <f>'FY2017 Alpha RPDC '!#REF!</f>
        <v>#REF!</v>
      </c>
      <c r="N178" t="e">
        <f>'FY2017 Alpha RPDC '!#REF!</f>
        <v>#REF!</v>
      </c>
      <c r="O178" t="e">
        <f>'FY2017 Alpha RPDC '!#REF!</f>
        <v>#REF!</v>
      </c>
      <c r="P178">
        <f>'FY2017 Alpha RPDC '!M179</f>
        <v>0</v>
      </c>
      <c r="Q178">
        <f>'FY2017 Alpha RPDC '!N179</f>
        <v>4660496.1000000006</v>
      </c>
      <c r="R178">
        <f>'FY2017 Alpha RPDC '!O179</f>
        <v>300422.10000000056</v>
      </c>
      <c r="S178">
        <f>'FY2017 Alpha RPDC '!P179</f>
        <v>6.8902981921866585E-2</v>
      </c>
      <c r="T178">
        <f>'FY2017 Alpha RPDC '!Q179</f>
        <v>30.700000000000045</v>
      </c>
      <c r="U178">
        <f>'FY2017 Alpha RPDC '!R179</f>
        <v>4.538734476641048E-2</v>
      </c>
    </row>
    <row r="179" spans="1:21" x14ac:dyDescent="0.5">
      <c r="A179">
        <f>'FY2017 Alpha RPDC '!A180</f>
        <v>173</v>
      </c>
      <c r="B179">
        <f>'FY2017 Alpha RPDC '!B180</f>
        <v>4023</v>
      </c>
      <c r="C179">
        <f>'FY2017 Alpha RPDC '!C180</f>
        <v>4023</v>
      </c>
      <c r="D179" t="str">
        <f>'FY2017 Alpha RPDC '!D180</f>
        <v>MANSON-NORTHWEST WEBSTER</v>
      </c>
      <c r="E179">
        <f>'FY2017 Alpha RPDC '!E180</f>
        <v>633.29999999999995</v>
      </c>
      <c r="F179">
        <f>'FY2017 Alpha RPDC '!F180</f>
        <v>6506</v>
      </c>
      <c r="G179">
        <f>'FY2017 Alpha RPDC '!G180</f>
        <v>4120250</v>
      </c>
      <c r="H179">
        <f>'FY2017 Alpha RPDC '!H180</f>
        <v>234714</v>
      </c>
      <c r="I179">
        <f>'FY2017 Alpha RPDC '!I180</f>
        <v>4354964</v>
      </c>
      <c r="J179">
        <f>'FY2017 Alpha RPDC '!J180</f>
        <v>644</v>
      </c>
      <c r="K179">
        <f>'FY2017 Alpha RPDC '!K180</f>
        <v>6651</v>
      </c>
      <c r="L179">
        <f>'FY2017 Alpha RPDC '!L180</f>
        <v>4283244</v>
      </c>
      <c r="M179" t="e">
        <f>'FY2017 Alpha RPDC '!#REF!</f>
        <v>#REF!</v>
      </c>
      <c r="N179" t="e">
        <f>'FY2017 Alpha RPDC '!#REF!</f>
        <v>#REF!</v>
      </c>
      <c r="O179" t="e">
        <f>'FY2017 Alpha RPDC '!#REF!</f>
        <v>#REF!</v>
      </c>
      <c r="P179">
        <f>'FY2017 Alpha RPDC '!M180</f>
        <v>0</v>
      </c>
      <c r="Q179">
        <f>'FY2017 Alpha RPDC '!N180</f>
        <v>4283244</v>
      </c>
      <c r="R179">
        <f>'FY2017 Alpha RPDC '!O180</f>
        <v>-71720</v>
      </c>
      <c r="S179">
        <f>'FY2017 Alpha RPDC '!P180</f>
        <v>-1.6468563230373431E-2</v>
      </c>
      <c r="T179">
        <f>'FY2017 Alpha RPDC '!Q180</f>
        <v>10.700000000000045</v>
      </c>
      <c r="U179">
        <f>'FY2017 Alpha RPDC '!R180</f>
        <v>1.6895626085583523E-2</v>
      </c>
    </row>
    <row r="180" spans="1:21" x14ac:dyDescent="0.5">
      <c r="A180">
        <f>'FY2017 Alpha RPDC '!A181</f>
        <v>174</v>
      </c>
      <c r="B180">
        <f>'FY2017 Alpha RPDC '!B181</f>
        <v>4033</v>
      </c>
      <c r="C180">
        <f>'FY2017 Alpha RPDC '!C181</f>
        <v>4033</v>
      </c>
      <c r="D180" t="str">
        <f>'FY2017 Alpha RPDC '!D181</f>
        <v>MAPLE VALLEY</v>
      </c>
      <c r="E180">
        <f>'FY2017 Alpha RPDC '!E181</f>
        <v>663.6</v>
      </c>
      <c r="F180">
        <f>'FY2017 Alpha RPDC '!F181</f>
        <v>6553</v>
      </c>
      <c r="G180">
        <f>'FY2017 Alpha RPDC '!G181</f>
        <v>4348571</v>
      </c>
      <c r="H180">
        <f>'FY2017 Alpha RPDC '!H181</f>
        <v>51975</v>
      </c>
      <c r="I180">
        <f>'FY2017 Alpha RPDC '!I181</f>
        <v>4400546</v>
      </c>
      <c r="J180">
        <f>'FY2017 Alpha RPDC '!J181</f>
        <v>677.7</v>
      </c>
      <c r="K180">
        <f>'FY2017 Alpha RPDC '!K181</f>
        <v>6698</v>
      </c>
      <c r="L180">
        <f>'FY2017 Alpha RPDC '!L181</f>
        <v>4539234.6000000006</v>
      </c>
      <c r="M180" t="e">
        <f>'FY2017 Alpha RPDC '!#REF!</f>
        <v>#REF!</v>
      </c>
      <c r="N180" t="e">
        <f>'FY2017 Alpha RPDC '!#REF!</f>
        <v>#REF!</v>
      </c>
      <c r="O180" t="e">
        <f>'FY2017 Alpha RPDC '!#REF!</f>
        <v>#REF!</v>
      </c>
      <c r="P180">
        <f>'FY2017 Alpha RPDC '!M181</f>
        <v>0</v>
      </c>
      <c r="Q180">
        <f>'FY2017 Alpha RPDC '!N181</f>
        <v>4539234.6000000006</v>
      </c>
      <c r="R180">
        <f>'FY2017 Alpha RPDC '!O181</f>
        <v>138688.60000000056</v>
      </c>
      <c r="S180">
        <f>'FY2017 Alpha RPDC '!P181</f>
        <v>3.1516225486564749E-2</v>
      </c>
      <c r="T180">
        <f>'FY2017 Alpha RPDC '!Q181</f>
        <v>14.100000000000023</v>
      </c>
      <c r="U180">
        <f>'FY2017 Alpha RPDC '!R181</f>
        <v>2.1247739602170017E-2</v>
      </c>
    </row>
    <row r="181" spans="1:21" x14ac:dyDescent="0.5">
      <c r="A181">
        <f>'FY2017 Alpha RPDC '!A182</f>
        <v>175</v>
      </c>
      <c r="B181">
        <f>'FY2017 Alpha RPDC '!B182</f>
        <v>4041</v>
      </c>
      <c r="C181">
        <f>'FY2017 Alpha RPDC '!C182</f>
        <v>4041</v>
      </c>
      <c r="D181" t="str">
        <f>'FY2017 Alpha RPDC '!D182</f>
        <v>MAQUOKETA</v>
      </c>
      <c r="E181">
        <f>'FY2017 Alpha RPDC '!E182</f>
        <v>1354.6</v>
      </c>
      <c r="F181">
        <f>'FY2017 Alpha RPDC '!F182</f>
        <v>6446</v>
      </c>
      <c r="G181">
        <f>'FY2017 Alpha RPDC '!G182</f>
        <v>8731752</v>
      </c>
      <c r="H181">
        <f>'FY2017 Alpha RPDC '!H182</f>
        <v>0</v>
      </c>
      <c r="I181">
        <f>'FY2017 Alpha RPDC '!I182</f>
        <v>8731752</v>
      </c>
      <c r="J181">
        <f>'FY2017 Alpha RPDC '!J182</f>
        <v>1346.6</v>
      </c>
      <c r="K181">
        <f>'FY2017 Alpha RPDC '!K182</f>
        <v>6591</v>
      </c>
      <c r="L181">
        <f>'FY2017 Alpha RPDC '!L182</f>
        <v>8875440.5999999996</v>
      </c>
      <c r="M181" t="e">
        <f>'FY2017 Alpha RPDC '!#REF!</f>
        <v>#REF!</v>
      </c>
      <c r="N181" t="e">
        <f>'FY2017 Alpha RPDC '!#REF!</f>
        <v>#REF!</v>
      </c>
      <c r="O181" t="e">
        <f>'FY2017 Alpha RPDC '!#REF!</f>
        <v>#REF!</v>
      </c>
      <c r="P181">
        <f>'FY2017 Alpha RPDC '!M182</f>
        <v>0</v>
      </c>
      <c r="Q181">
        <f>'FY2017 Alpha RPDC '!N182</f>
        <v>8875440.5999999996</v>
      </c>
      <c r="R181">
        <f>'FY2017 Alpha RPDC '!O182</f>
        <v>143688.59999999963</v>
      </c>
      <c r="S181">
        <f>'FY2017 Alpha RPDC '!P182</f>
        <v>1.645587277329906E-2</v>
      </c>
      <c r="T181">
        <f>'FY2017 Alpha RPDC '!Q182</f>
        <v>-8</v>
      </c>
      <c r="U181">
        <f>'FY2017 Alpha RPDC '!R182</f>
        <v>-5.9058024509080174E-3</v>
      </c>
    </row>
    <row r="182" spans="1:21" x14ac:dyDescent="0.5">
      <c r="A182">
        <f>'FY2017 Alpha RPDC '!A183</f>
        <v>176</v>
      </c>
      <c r="B182">
        <f>'FY2017 Alpha RPDC '!B183</f>
        <v>4043</v>
      </c>
      <c r="C182">
        <f>'FY2017 Alpha RPDC '!C183</f>
        <v>4043</v>
      </c>
      <c r="D182" t="str">
        <f>'FY2017 Alpha RPDC '!D183</f>
        <v>MAQUOKETA VALLEY</v>
      </c>
      <c r="E182">
        <f>'FY2017 Alpha RPDC '!E183</f>
        <v>723</v>
      </c>
      <c r="F182">
        <f>'FY2017 Alpha RPDC '!F183</f>
        <v>6478</v>
      </c>
      <c r="G182">
        <f>'FY2017 Alpha RPDC '!G183</f>
        <v>4683594</v>
      </c>
      <c r="H182">
        <f>'FY2017 Alpha RPDC '!H183</f>
        <v>0</v>
      </c>
      <c r="I182">
        <f>'FY2017 Alpha RPDC '!I183</f>
        <v>4683594</v>
      </c>
      <c r="J182">
        <f>'FY2017 Alpha RPDC '!J183</f>
        <v>701</v>
      </c>
      <c r="K182">
        <f>'FY2017 Alpha RPDC '!K183</f>
        <v>6623</v>
      </c>
      <c r="L182">
        <f>'FY2017 Alpha RPDC '!L183</f>
        <v>4642723</v>
      </c>
      <c r="M182" t="e">
        <f>'FY2017 Alpha RPDC '!#REF!</f>
        <v>#REF!</v>
      </c>
      <c r="N182" t="e">
        <f>'FY2017 Alpha RPDC '!#REF!</f>
        <v>#REF!</v>
      </c>
      <c r="O182" t="e">
        <f>'FY2017 Alpha RPDC '!#REF!</f>
        <v>#REF!</v>
      </c>
      <c r="P182">
        <f>'FY2017 Alpha RPDC '!M183</f>
        <v>87706.94000000041</v>
      </c>
      <c r="Q182">
        <f>'FY2017 Alpha RPDC '!N183</f>
        <v>4730429.9400000004</v>
      </c>
      <c r="R182">
        <f>'FY2017 Alpha RPDC '!O183</f>
        <v>46835.94000000041</v>
      </c>
      <c r="S182">
        <f>'FY2017 Alpha RPDC '!P183</f>
        <v>1.0000000000000087E-2</v>
      </c>
      <c r="T182">
        <f>'FY2017 Alpha RPDC '!Q183</f>
        <v>-22</v>
      </c>
      <c r="U182">
        <f>'FY2017 Alpha RPDC '!R183</f>
        <v>-3.0428769017980636E-2</v>
      </c>
    </row>
    <row r="183" spans="1:21" x14ac:dyDescent="0.5">
      <c r="A183">
        <f>'FY2017 Alpha RPDC '!A184</f>
        <v>177</v>
      </c>
      <c r="B183">
        <f>'FY2017 Alpha RPDC '!B184</f>
        <v>4068</v>
      </c>
      <c r="C183">
        <f>'FY2017 Alpha RPDC '!C184</f>
        <v>4068</v>
      </c>
      <c r="D183" t="str">
        <f>'FY2017 Alpha RPDC '!D184</f>
        <v>MARCUS-MERIDEN-CLEGHORN</v>
      </c>
      <c r="E183">
        <f>'FY2017 Alpha RPDC '!E184</f>
        <v>444.2</v>
      </c>
      <c r="F183">
        <f>'FY2017 Alpha RPDC '!F184</f>
        <v>6481</v>
      </c>
      <c r="G183">
        <f>'FY2017 Alpha RPDC '!G184</f>
        <v>2878860</v>
      </c>
      <c r="H183">
        <f>'FY2017 Alpha RPDC '!H184</f>
        <v>0</v>
      </c>
      <c r="I183">
        <f>'FY2017 Alpha RPDC '!I184</f>
        <v>2878860</v>
      </c>
      <c r="J183">
        <f>'FY2017 Alpha RPDC '!J184</f>
        <v>438.3</v>
      </c>
      <c r="K183">
        <f>'FY2017 Alpha RPDC '!K184</f>
        <v>6626</v>
      </c>
      <c r="L183">
        <f>'FY2017 Alpha RPDC '!L184</f>
        <v>2904175.8000000003</v>
      </c>
      <c r="M183" t="e">
        <f>'FY2017 Alpha RPDC '!#REF!</f>
        <v>#REF!</v>
      </c>
      <c r="N183" t="e">
        <f>'FY2017 Alpha RPDC '!#REF!</f>
        <v>#REF!</v>
      </c>
      <c r="O183" t="e">
        <f>'FY2017 Alpha RPDC '!#REF!</f>
        <v>#REF!</v>
      </c>
      <c r="P183">
        <f>'FY2017 Alpha RPDC '!M184</f>
        <v>3472.7999999998137</v>
      </c>
      <c r="Q183">
        <f>'FY2017 Alpha RPDC '!N184</f>
        <v>2907648.6</v>
      </c>
      <c r="R183">
        <f>'FY2017 Alpha RPDC '!O184</f>
        <v>28788.600000000093</v>
      </c>
      <c r="S183">
        <f>'FY2017 Alpha RPDC '!P184</f>
        <v>1.0000000000000033E-2</v>
      </c>
      <c r="T183">
        <f>'FY2017 Alpha RPDC '!Q184</f>
        <v>-5.8999999999999773</v>
      </c>
      <c r="U183">
        <f>'FY2017 Alpha RPDC '!R184</f>
        <v>-1.3282305267897292E-2</v>
      </c>
    </row>
    <row r="184" spans="1:21" x14ac:dyDescent="0.5">
      <c r="A184">
        <f>'FY2017 Alpha RPDC '!A185</f>
        <v>178</v>
      </c>
      <c r="B184">
        <f>'FY2017 Alpha RPDC '!B185</f>
        <v>4086</v>
      </c>
      <c r="C184">
        <f>'FY2017 Alpha RPDC '!C185</f>
        <v>4086</v>
      </c>
      <c r="D184" t="str">
        <f>'FY2017 Alpha RPDC '!D185</f>
        <v>MARION</v>
      </c>
      <c r="E184">
        <f>'FY2017 Alpha RPDC '!E185</f>
        <v>1935.4</v>
      </c>
      <c r="F184">
        <f>'FY2017 Alpha RPDC '!F185</f>
        <v>6548</v>
      </c>
      <c r="G184">
        <f>'FY2017 Alpha RPDC '!G185</f>
        <v>12672999</v>
      </c>
      <c r="H184">
        <f>'FY2017 Alpha RPDC '!H185</f>
        <v>0</v>
      </c>
      <c r="I184">
        <f>'FY2017 Alpha RPDC '!I185</f>
        <v>12672999</v>
      </c>
      <c r="J184">
        <f>'FY2017 Alpha RPDC '!J185</f>
        <v>1975</v>
      </c>
      <c r="K184">
        <f>'FY2017 Alpha RPDC '!K185</f>
        <v>6693</v>
      </c>
      <c r="L184">
        <f>'FY2017 Alpha RPDC '!L185</f>
        <v>13218675</v>
      </c>
      <c r="M184" t="e">
        <f>'FY2017 Alpha RPDC '!#REF!</f>
        <v>#REF!</v>
      </c>
      <c r="N184" t="e">
        <f>'FY2017 Alpha RPDC '!#REF!</f>
        <v>#REF!</v>
      </c>
      <c r="O184" t="e">
        <f>'FY2017 Alpha RPDC '!#REF!</f>
        <v>#REF!</v>
      </c>
      <c r="P184">
        <f>'FY2017 Alpha RPDC '!M185</f>
        <v>0</v>
      </c>
      <c r="Q184">
        <f>'FY2017 Alpha RPDC '!N185</f>
        <v>13218675</v>
      </c>
      <c r="R184">
        <f>'FY2017 Alpha RPDC '!O185</f>
        <v>545676</v>
      </c>
      <c r="S184">
        <f>'FY2017 Alpha RPDC '!P185</f>
        <v>4.3058158530589329E-2</v>
      </c>
      <c r="T184">
        <f>'FY2017 Alpha RPDC '!Q185</f>
        <v>39.599999999999909</v>
      </c>
      <c r="U184">
        <f>'FY2017 Alpha RPDC '!R185</f>
        <v>2.0460886638420949E-2</v>
      </c>
    </row>
    <row r="185" spans="1:21" x14ac:dyDescent="0.5">
      <c r="A185">
        <f>'FY2017 Alpha RPDC '!A186</f>
        <v>179</v>
      </c>
      <c r="B185">
        <f>'FY2017 Alpha RPDC '!B186</f>
        <v>4104</v>
      </c>
      <c r="C185">
        <f>'FY2017 Alpha RPDC '!C186</f>
        <v>4104</v>
      </c>
      <c r="D185" t="str">
        <f>'FY2017 Alpha RPDC '!D186</f>
        <v>MARSHALLTOWN</v>
      </c>
      <c r="E185">
        <f>'FY2017 Alpha RPDC '!E186</f>
        <v>5385</v>
      </c>
      <c r="F185">
        <f>'FY2017 Alpha RPDC '!F186</f>
        <v>6487</v>
      </c>
      <c r="G185">
        <f>'FY2017 Alpha RPDC '!G186</f>
        <v>34932495</v>
      </c>
      <c r="H185">
        <f>'FY2017 Alpha RPDC '!H186</f>
        <v>0</v>
      </c>
      <c r="I185">
        <f>'FY2017 Alpha RPDC '!I186</f>
        <v>34932495</v>
      </c>
      <c r="J185">
        <f>'FY2017 Alpha RPDC '!J186</f>
        <v>5321.1</v>
      </c>
      <c r="K185">
        <f>'FY2017 Alpha RPDC '!K186</f>
        <v>6632</v>
      </c>
      <c r="L185">
        <f>'FY2017 Alpha RPDC '!L186</f>
        <v>35289535.200000003</v>
      </c>
      <c r="M185" t="e">
        <f>'FY2017 Alpha RPDC '!#REF!</f>
        <v>#REF!</v>
      </c>
      <c r="N185" t="e">
        <f>'FY2017 Alpha RPDC '!#REF!</f>
        <v>#REF!</v>
      </c>
      <c r="O185" t="e">
        <f>'FY2017 Alpha RPDC '!#REF!</f>
        <v>#REF!</v>
      </c>
      <c r="P185">
        <f>'FY2017 Alpha RPDC '!M186</f>
        <v>0</v>
      </c>
      <c r="Q185">
        <f>'FY2017 Alpha RPDC '!N186</f>
        <v>35289535.200000003</v>
      </c>
      <c r="R185">
        <f>'FY2017 Alpha RPDC '!O186</f>
        <v>357040.20000000298</v>
      </c>
      <c r="S185">
        <f>'FY2017 Alpha RPDC '!P186</f>
        <v>1.0220861693389005E-2</v>
      </c>
      <c r="T185">
        <f>'FY2017 Alpha RPDC '!Q186</f>
        <v>-63.899999999999636</v>
      </c>
      <c r="U185">
        <f>'FY2017 Alpha RPDC '!R186</f>
        <v>-1.1866295264623888E-2</v>
      </c>
    </row>
    <row r="186" spans="1:21" x14ac:dyDescent="0.5">
      <c r="A186">
        <f>'FY2017 Alpha RPDC '!A187</f>
        <v>180</v>
      </c>
      <c r="B186">
        <f>'FY2017 Alpha RPDC '!B187</f>
        <v>4122</v>
      </c>
      <c r="C186">
        <f>'FY2017 Alpha RPDC '!C187</f>
        <v>4122</v>
      </c>
      <c r="D186" t="str">
        <f>'FY2017 Alpha RPDC '!D187</f>
        <v>MARTENSDALE-ST MARYS</v>
      </c>
      <c r="E186">
        <f>'FY2017 Alpha RPDC '!E187</f>
        <v>525.70000000000005</v>
      </c>
      <c r="F186">
        <f>'FY2017 Alpha RPDC '!F187</f>
        <v>6446</v>
      </c>
      <c r="G186">
        <f>'FY2017 Alpha RPDC '!G187</f>
        <v>3388662</v>
      </c>
      <c r="H186">
        <f>'FY2017 Alpha RPDC '!H187</f>
        <v>22273</v>
      </c>
      <c r="I186">
        <f>'FY2017 Alpha RPDC '!I187</f>
        <v>3410935</v>
      </c>
      <c r="J186">
        <f>'FY2017 Alpha RPDC '!J187</f>
        <v>525.20000000000005</v>
      </c>
      <c r="K186">
        <f>'FY2017 Alpha RPDC '!K187</f>
        <v>6591</v>
      </c>
      <c r="L186">
        <f>'FY2017 Alpha RPDC '!L187</f>
        <v>3461593.2</v>
      </c>
      <c r="M186" t="e">
        <f>'FY2017 Alpha RPDC '!#REF!</f>
        <v>#REF!</v>
      </c>
      <c r="N186" t="e">
        <f>'FY2017 Alpha RPDC '!#REF!</f>
        <v>#REF!</v>
      </c>
      <c r="O186" t="e">
        <f>'FY2017 Alpha RPDC '!#REF!</f>
        <v>#REF!</v>
      </c>
      <c r="P186">
        <f>'FY2017 Alpha RPDC '!M187</f>
        <v>0</v>
      </c>
      <c r="Q186">
        <f>'FY2017 Alpha RPDC '!N187</f>
        <v>3461593.2</v>
      </c>
      <c r="R186">
        <f>'FY2017 Alpha RPDC '!O187</f>
        <v>50658.200000000186</v>
      </c>
      <c r="S186">
        <f>'FY2017 Alpha RPDC '!P187</f>
        <v>1.48517048844379E-2</v>
      </c>
      <c r="T186">
        <f>'FY2017 Alpha RPDC '!Q187</f>
        <v>-0.5</v>
      </c>
      <c r="U186">
        <f>'FY2017 Alpha RPDC '!R187</f>
        <v>-9.5111280197831454E-4</v>
      </c>
    </row>
    <row r="187" spans="1:21" x14ac:dyDescent="0.5">
      <c r="A187">
        <f>'FY2017 Alpha RPDC '!A188</f>
        <v>181</v>
      </c>
      <c r="B187">
        <f>'FY2017 Alpha RPDC '!B188</f>
        <v>4131</v>
      </c>
      <c r="C187">
        <f>'FY2017 Alpha RPDC '!C188</f>
        <v>4131</v>
      </c>
      <c r="D187" t="str">
        <f>'FY2017 Alpha RPDC '!D188</f>
        <v>MASON CITY</v>
      </c>
      <c r="E187">
        <f>'FY2017 Alpha RPDC '!E188</f>
        <v>3745.5</v>
      </c>
      <c r="F187">
        <f>'FY2017 Alpha RPDC '!F188</f>
        <v>6518</v>
      </c>
      <c r="G187">
        <f>'FY2017 Alpha RPDC '!G188</f>
        <v>24413169</v>
      </c>
      <c r="H187">
        <f>'FY2017 Alpha RPDC '!H188</f>
        <v>0</v>
      </c>
      <c r="I187">
        <f>'FY2017 Alpha RPDC '!I188</f>
        <v>24413169</v>
      </c>
      <c r="J187">
        <f>'FY2017 Alpha RPDC '!J188</f>
        <v>3737.9</v>
      </c>
      <c r="K187">
        <f>'FY2017 Alpha RPDC '!K188</f>
        <v>6663</v>
      </c>
      <c r="L187">
        <f>'FY2017 Alpha RPDC '!L188</f>
        <v>24905627.699999999</v>
      </c>
      <c r="M187" t="e">
        <f>'FY2017 Alpha RPDC '!#REF!</f>
        <v>#REF!</v>
      </c>
      <c r="N187" t="e">
        <f>'FY2017 Alpha RPDC '!#REF!</f>
        <v>#REF!</v>
      </c>
      <c r="O187" t="e">
        <f>'FY2017 Alpha RPDC '!#REF!</f>
        <v>#REF!</v>
      </c>
      <c r="P187">
        <f>'FY2017 Alpha RPDC '!M188</f>
        <v>0</v>
      </c>
      <c r="Q187">
        <f>'FY2017 Alpha RPDC '!N188</f>
        <v>24905627.699999999</v>
      </c>
      <c r="R187">
        <f>'FY2017 Alpha RPDC '!O188</f>
        <v>492458.69999999925</v>
      </c>
      <c r="S187">
        <f>'FY2017 Alpha RPDC '!P188</f>
        <v>2.017184659640046E-2</v>
      </c>
      <c r="T187">
        <f>'FY2017 Alpha RPDC '!Q188</f>
        <v>-7.5999999999999091</v>
      </c>
      <c r="U187">
        <f>'FY2017 Alpha RPDC '!R188</f>
        <v>-2.0291015885729301E-3</v>
      </c>
    </row>
    <row r="188" spans="1:21" x14ac:dyDescent="0.5">
      <c r="A188">
        <f>'FY2017 Alpha RPDC '!A189</f>
        <v>182</v>
      </c>
      <c r="B188">
        <f>'FY2017 Alpha RPDC '!B189</f>
        <v>4203</v>
      </c>
      <c r="C188">
        <f>'FY2017 Alpha RPDC '!C189</f>
        <v>4203</v>
      </c>
      <c r="D188" t="str">
        <f>'FY2017 Alpha RPDC '!D189</f>
        <v>MEDIAPOLIS</v>
      </c>
      <c r="E188">
        <f>'FY2017 Alpha RPDC '!E189</f>
        <v>756.4</v>
      </c>
      <c r="F188">
        <f>'FY2017 Alpha RPDC '!F189</f>
        <v>6446</v>
      </c>
      <c r="G188">
        <f>'FY2017 Alpha RPDC '!G189</f>
        <v>4875754</v>
      </c>
      <c r="H188">
        <f>'FY2017 Alpha RPDC '!H189</f>
        <v>0</v>
      </c>
      <c r="I188">
        <f>'FY2017 Alpha RPDC '!I189</f>
        <v>4875754</v>
      </c>
      <c r="J188">
        <f>'FY2017 Alpha RPDC '!J189</f>
        <v>762.2</v>
      </c>
      <c r="K188">
        <f>'FY2017 Alpha RPDC '!K189</f>
        <v>6591</v>
      </c>
      <c r="L188">
        <f>'FY2017 Alpha RPDC '!L189</f>
        <v>5023660.2</v>
      </c>
      <c r="M188" t="e">
        <f>'FY2017 Alpha RPDC '!#REF!</f>
        <v>#REF!</v>
      </c>
      <c r="N188" t="e">
        <f>'FY2017 Alpha RPDC '!#REF!</f>
        <v>#REF!</v>
      </c>
      <c r="O188" t="e">
        <f>'FY2017 Alpha RPDC '!#REF!</f>
        <v>#REF!</v>
      </c>
      <c r="P188">
        <f>'FY2017 Alpha RPDC '!M189</f>
        <v>0</v>
      </c>
      <c r="Q188">
        <f>'FY2017 Alpha RPDC '!N189</f>
        <v>5023660.2</v>
      </c>
      <c r="R188">
        <f>'FY2017 Alpha RPDC '!O189</f>
        <v>147906.20000000019</v>
      </c>
      <c r="S188">
        <f>'FY2017 Alpha RPDC '!P189</f>
        <v>3.0335041513579273E-2</v>
      </c>
      <c r="T188">
        <f>'FY2017 Alpha RPDC '!Q189</f>
        <v>5.8000000000000682</v>
      </c>
      <c r="U188">
        <f>'FY2017 Alpha RPDC '!R189</f>
        <v>7.6679005817028934E-3</v>
      </c>
    </row>
    <row r="189" spans="1:21" x14ac:dyDescent="0.5">
      <c r="A189">
        <f>'FY2017 Alpha RPDC '!A190</f>
        <v>183</v>
      </c>
      <c r="B189">
        <f>'FY2017 Alpha RPDC '!B190</f>
        <v>4212</v>
      </c>
      <c r="C189">
        <f>'FY2017 Alpha RPDC '!C190</f>
        <v>4212</v>
      </c>
      <c r="D189" t="str">
        <f>'FY2017 Alpha RPDC '!D190</f>
        <v>MELCHER-DALLAS</v>
      </c>
      <c r="E189">
        <f>'FY2017 Alpha RPDC '!E190</f>
        <v>327.10000000000002</v>
      </c>
      <c r="F189">
        <f>'FY2017 Alpha RPDC '!F190</f>
        <v>6446</v>
      </c>
      <c r="G189">
        <f>'FY2017 Alpha RPDC '!G190</f>
        <v>2108487</v>
      </c>
      <c r="H189">
        <f>'FY2017 Alpha RPDC '!H190</f>
        <v>0</v>
      </c>
      <c r="I189">
        <f>'FY2017 Alpha RPDC '!I190</f>
        <v>2108487</v>
      </c>
      <c r="J189">
        <f>'FY2017 Alpha RPDC '!J190</f>
        <v>336.2</v>
      </c>
      <c r="K189">
        <f>'FY2017 Alpha RPDC '!K190</f>
        <v>6591</v>
      </c>
      <c r="L189">
        <f>'FY2017 Alpha RPDC '!L190</f>
        <v>2215894.1999999997</v>
      </c>
      <c r="M189" t="e">
        <f>'FY2017 Alpha RPDC '!#REF!</f>
        <v>#REF!</v>
      </c>
      <c r="N189" t="e">
        <f>'FY2017 Alpha RPDC '!#REF!</f>
        <v>#REF!</v>
      </c>
      <c r="O189" t="e">
        <f>'FY2017 Alpha RPDC '!#REF!</f>
        <v>#REF!</v>
      </c>
      <c r="P189">
        <f>'FY2017 Alpha RPDC '!M190</f>
        <v>0</v>
      </c>
      <c r="Q189">
        <f>'FY2017 Alpha RPDC '!N190</f>
        <v>2215894.1999999997</v>
      </c>
      <c r="R189">
        <f>'FY2017 Alpha RPDC '!O190</f>
        <v>107407.19999999972</v>
      </c>
      <c r="S189">
        <f>'FY2017 Alpha RPDC '!P190</f>
        <v>5.0940413671035072E-2</v>
      </c>
      <c r="T189">
        <f>'FY2017 Alpha RPDC '!Q190</f>
        <v>9.0999999999999659</v>
      </c>
      <c r="U189">
        <f>'FY2017 Alpha RPDC '!R190</f>
        <v>2.7820238459186686E-2</v>
      </c>
    </row>
    <row r="190" spans="1:21" x14ac:dyDescent="0.5">
      <c r="A190">
        <f>'FY2017 Alpha RPDC '!A191</f>
        <v>184</v>
      </c>
      <c r="B190">
        <f>'FY2017 Alpha RPDC '!B191</f>
        <v>4419</v>
      </c>
      <c r="C190">
        <f>'FY2017 Alpha RPDC '!C191</f>
        <v>4419</v>
      </c>
      <c r="D190" t="str">
        <f>'FY2017 Alpha RPDC '!D191</f>
        <v>MFL-MAR MAC</v>
      </c>
      <c r="E190">
        <f>'FY2017 Alpha RPDC '!E191</f>
        <v>776.3</v>
      </c>
      <c r="F190">
        <f>'FY2017 Alpha RPDC '!F191</f>
        <v>6483</v>
      </c>
      <c r="G190">
        <f>'FY2017 Alpha RPDC '!G191</f>
        <v>5032753</v>
      </c>
      <c r="H190">
        <f>'FY2017 Alpha RPDC '!H191</f>
        <v>103363</v>
      </c>
      <c r="I190">
        <f>'FY2017 Alpha RPDC '!I191</f>
        <v>5136116</v>
      </c>
      <c r="J190">
        <f>'FY2017 Alpha RPDC '!J191</f>
        <v>782.5</v>
      </c>
      <c r="K190">
        <f>'FY2017 Alpha RPDC '!K191</f>
        <v>6628</v>
      </c>
      <c r="L190">
        <f>'FY2017 Alpha RPDC '!L191</f>
        <v>5186410</v>
      </c>
      <c r="M190" t="e">
        <f>'FY2017 Alpha RPDC '!#REF!</f>
        <v>#REF!</v>
      </c>
      <c r="N190" t="e">
        <f>'FY2017 Alpha RPDC '!#REF!</f>
        <v>#REF!</v>
      </c>
      <c r="O190" t="e">
        <f>'FY2017 Alpha RPDC '!#REF!</f>
        <v>#REF!</v>
      </c>
      <c r="P190">
        <f>'FY2017 Alpha RPDC '!M191</f>
        <v>0</v>
      </c>
      <c r="Q190">
        <f>'FY2017 Alpha RPDC '!N191</f>
        <v>5186410</v>
      </c>
      <c r="R190">
        <f>'FY2017 Alpha RPDC '!O191</f>
        <v>50294</v>
      </c>
      <c r="S190">
        <f>'FY2017 Alpha RPDC '!P191</f>
        <v>9.7922243189211451E-3</v>
      </c>
      <c r="T190">
        <f>'FY2017 Alpha RPDC '!Q191</f>
        <v>6.2000000000000455</v>
      </c>
      <c r="U190">
        <f>'FY2017 Alpha RPDC '!R191</f>
        <v>7.986603117351599E-3</v>
      </c>
    </row>
    <row r="191" spans="1:21" x14ac:dyDescent="0.5">
      <c r="A191">
        <f>'FY2017 Alpha RPDC '!A192</f>
        <v>185</v>
      </c>
      <c r="B191">
        <f>'FY2017 Alpha RPDC '!B192</f>
        <v>4269</v>
      </c>
      <c r="C191">
        <f>'FY2017 Alpha RPDC '!C192</f>
        <v>4269</v>
      </c>
      <c r="D191" t="str">
        <f>'FY2017 Alpha RPDC '!D192</f>
        <v>MIDLAND</v>
      </c>
      <c r="E191">
        <f>'FY2017 Alpha RPDC '!E192</f>
        <v>527</v>
      </c>
      <c r="F191">
        <f>'FY2017 Alpha RPDC '!F192</f>
        <v>6535</v>
      </c>
      <c r="G191">
        <f>'FY2017 Alpha RPDC '!G192</f>
        <v>3443945</v>
      </c>
      <c r="H191">
        <f>'FY2017 Alpha RPDC '!H192</f>
        <v>167886</v>
      </c>
      <c r="I191">
        <f>'FY2017 Alpha RPDC '!I192</f>
        <v>3611831</v>
      </c>
      <c r="J191">
        <f>'FY2017 Alpha RPDC '!J192</f>
        <v>535.20000000000005</v>
      </c>
      <c r="K191">
        <f>'FY2017 Alpha RPDC '!K192</f>
        <v>6680</v>
      </c>
      <c r="L191">
        <f>'FY2017 Alpha RPDC '!L192</f>
        <v>3575136.0000000005</v>
      </c>
      <c r="M191" t="e">
        <f>'FY2017 Alpha RPDC '!#REF!</f>
        <v>#REF!</v>
      </c>
      <c r="N191" t="e">
        <f>'FY2017 Alpha RPDC '!#REF!</f>
        <v>#REF!</v>
      </c>
      <c r="O191" t="e">
        <f>'FY2017 Alpha RPDC '!#REF!</f>
        <v>#REF!</v>
      </c>
      <c r="P191">
        <f>'FY2017 Alpha RPDC '!M192</f>
        <v>0</v>
      </c>
      <c r="Q191">
        <f>'FY2017 Alpha RPDC '!N192</f>
        <v>3575136.0000000005</v>
      </c>
      <c r="R191">
        <f>'FY2017 Alpha RPDC '!O192</f>
        <v>-36694.999999999534</v>
      </c>
      <c r="S191">
        <f>'FY2017 Alpha RPDC '!P192</f>
        <v>-1.0159666939012244E-2</v>
      </c>
      <c r="T191">
        <f>'FY2017 Alpha RPDC '!Q192</f>
        <v>8.2000000000000455</v>
      </c>
      <c r="U191">
        <f>'FY2017 Alpha RPDC '!R192</f>
        <v>1.5559772296015267E-2</v>
      </c>
    </row>
    <row r="192" spans="1:21" x14ac:dyDescent="0.5">
      <c r="A192">
        <f>'FY2017 Alpha RPDC '!A193</f>
        <v>186</v>
      </c>
      <c r="B192">
        <f>'FY2017 Alpha RPDC '!B193</f>
        <v>4271</v>
      </c>
      <c r="C192">
        <f>'FY2017 Alpha RPDC '!C193</f>
        <v>4271</v>
      </c>
      <c r="D192" t="str">
        <f>'FY2017 Alpha RPDC '!D193</f>
        <v>MID-PRAIRIE</v>
      </c>
      <c r="E192">
        <f>'FY2017 Alpha RPDC '!E193</f>
        <v>1224.8</v>
      </c>
      <c r="F192">
        <f>'FY2017 Alpha RPDC '!F193</f>
        <v>6470</v>
      </c>
      <c r="G192">
        <f>'FY2017 Alpha RPDC '!G193</f>
        <v>7924456</v>
      </c>
      <c r="H192">
        <f>'FY2017 Alpha RPDC '!H193</f>
        <v>117103</v>
      </c>
      <c r="I192">
        <f>'FY2017 Alpha RPDC '!I193</f>
        <v>8041559</v>
      </c>
      <c r="J192">
        <f>'FY2017 Alpha RPDC '!J193</f>
        <v>1210.9000000000001</v>
      </c>
      <c r="K192">
        <f>'FY2017 Alpha RPDC '!K193</f>
        <v>6615</v>
      </c>
      <c r="L192">
        <f>'FY2017 Alpha RPDC '!L193</f>
        <v>8010103.5000000009</v>
      </c>
      <c r="M192" t="e">
        <f>'FY2017 Alpha RPDC '!#REF!</f>
        <v>#REF!</v>
      </c>
      <c r="N192" t="e">
        <f>'FY2017 Alpha RPDC '!#REF!</f>
        <v>#REF!</v>
      </c>
      <c r="O192" t="e">
        <f>'FY2017 Alpha RPDC '!#REF!</f>
        <v>#REF!</v>
      </c>
      <c r="P192">
        <f>'FY2017 Alpha RPDC '!M193</f>
        <v>0</v>
      </c>
      <c r="Q192">
        <f>'FY2017 Alpha RPDC '!N193</f>
        <v>8010103.5000000009</v>
      </c>
      <c r="R192">
        <f>'FY2017 Alpha RPDC '!O193</f>
        <v>-31455.499999999069</v>
      </c>
      <c r="S192">
        <f>'FY2017 Alpha RPDC '!P193</f>
        <v>-3.9116171379205283E-3</v>
      </c>
      <c r="T192">
        <f>'FY2017 Alpha RPDC '!Q193</f>
        <v>-13.899999999999864</v>
      </c>
      <c r="U192">
        <f>'FY2017 Alpha RPDC '!R193</f>
        <v>-1.1348791639451229E-2</v>
      </c>
    </row>
    <row r="193" spans="1:21" x14ac:dyDescent="0.5">
      <c r="A193">
        <f>'FY2017 Alpha RPDC '!A194</f>
        <v>187</v>
      </c>
      <c r="B193">
        <f>'FY2017 Alpha RPDC '!B194</f>
        <v>4356</v>
      </c>
      <c r="C193">
        <f>'FY2017 Alpha RPDC '!C194</f>
        <v>4356</v>
      </c>
      <c r="D193" t="str">
        <f>'FY2017 Alpha RPDC '!D194</f>
        <v>MISSOURI VALLEY</v>
      </c>
      <c r="E193">
        <f>'FY2017 Alpha RPDC '!E194</f>
        <v>833.4</v>
      </c>
      <c r="F193">
        <f>'FY2017 Alpha RPDC '!F194</f>
        <v>6446</v>
      </c>
      <c r="G193">
        <f>'FY2017 Alpha RPDC '!G194</f>
        <v>5372096</v>
      </c>
      <c r="H193">
        <f>'FY2017 Alpha RPDC '!H194</f>
        <v>152268</v>
      </c>
      <c r="I193">
        <f>'FY2017 Alpha RPDC '!I194</f>
        <v>5524364</v>
      </c>
      <c r="J193">
        <f>'FY2017 Alpha RPDC '!J194</f>
        <v>862.1</v>
      </c>
      <c r="K193">
        <f>'FY2017 Alpha RPDC '!K194</f>
        <v>6591</v>
      </c>
      <c r="L193">
        <f>'FY2017 Alpha RPDC '!L194</f>
        <v>5682101.1000000006</v>
      </c>
      <c r="M193" t="e">
        <f>'FY2017 Alpha RPDC '!#REF!</f>
        <v>#REF!</v>
      </c>
      <c r="N193" t="e">
        <f>'FY2017 Alpha RPDC '!#REF!</f>
        <v>#REF!</v>
      </c>
      <c r="O193" t="e">
        <f>'FY2017 Alpha RPDC '!#REF!</f>
        <v>#REF!</v>
      </c>
      <c r="P193">
        <f>'FY2017 Alpha RPDC '!M194</f>
        <v>0</v>
      </c>
      <c r="Q193">
        <f>'FY2017 Alpha RPDC '!N194</f>
        <v>5682101.1000000006</v>
      </c>
      <c r="R193">
        <f>'FY2017 Alpha RPDC '!O194</f>
        <v>157737.10000000056</v>
      </c>
      <c r="S193">
        <f>'FY2017 Alpha RPDC '!P194</f>
        <v>2.8552988181083028E-2</v>
      </c>
      <c r="T193">
        <f>'FY2017 Alpha RPDC '!Q194</f>
        <v>28.700000000000045</v>
      </c>
      <c r="U193">
        <f>'FY2017 Alpha RPDC '!R194</f>
        <v>3.4437245020398424E-2</v>
      </c>
    </row>
    <row r="194" spans="1:21" x14ac:dyDescent="0.5">
      <c r="A194">
        <f>'FY2017 Alpha RPDC '!A195</f>
        <v>188</v>
      </c>
      <c r="B194">
        <f>'FY2017 Alpha RPDC '!B195</f>
        <v>4149</v>
      </c>
      <c r="C194">
        <f>'FY2017 Alpha RPDC '!C195</f>
        <v>4149</v>
      </c>
      <c r="D194" t="str">
        <f>'FY2017 Alpha RPDC '!D195</f>
        <v>MOC-FLOYD VALLEY</v>
      </c>
      <c r="E194">
        <f>'FY2017 Alpha RPDC '!E195</f>
        <v>1404.1</v>
      </c>
      <c r="F194">
        <f>'FY2017 Alpha RPDC '!F195</f>
        <v>6486</v>
      </c>
      <c r="G194">
        <f>'FY2017 Alpha RPDC '!G195</f>
        <v>9106993</v>
      </c>
      <c r="H194">
        <f>'FY2017 Alpha RPDC '!H195</f>
        <v>0</v>
      </c>
      <c r="I194">
        <f>'FY2017 Alpha RPDC '!I195</f>
        <v>9106993</v>
      </c>
      <c r="J194">
        <f>'FY2017 Alpha RPDC '!J195</f>
        <v>1419.4</v>
      </c>
      <c r="K194">
        <f>'FY2017 Alpha RPDC '!K195</f>
        <v>6631</v>
      </c>
      <c r="L194">
        <f>'FY2017 Alpha RPDC '!L195</f>
        <v>9412041.4000000004</v>
      </c>
      <c r="M194" t="e">
        <f>'FY2017 Alpha RPDC '!#REF!</f>
        <v>#REF!</v>
      </c>
      <c r="N194" t="e">
        <f>'FY2017 Alpha RPDC '!#REF!</f>
        <v>#REF!</v>
      </c>
      <c r="O194" t="e">
        <f>'FY2017 Alpha RPDC '!#REF!</f>
        <v>#REF!</v>
      </c>
      <c r="P194">
        <f>'FY2017 Alpha RPDC '!M195</f>
        <v>0</v>
      </c>
      <c r="Q194">
        <f>'FY2017 Alpha RPDC '!N195</f>
        <v>9412041.4000000004</v>
      </c>
      <c r="R194">
        <f>'FY2017 Alpha RPDC '!O195</f>
        <v>305048.40000000037</v>
      </c>
      <c r="S194">
        <f>'FY2017 Alpha RPDC '!P195</f>
        <v>3.3496061762647709E-2</v>
      </c>
      <c r="T194">
        <f>'FY2017 Alpha RPDC '!Q195</f>
        <v>15.300000000000182</v>
      </c>
      <c r="U194">
        <f>'FY2017 Alpha RPDC '!R195</f>
        <v>1.0896659782066935E-2</v>
      </c>
    </row>
    <row r="195" spans="1:21" x14ac:dyDescent="0.5">
      <c r="A195">
        <f>'FY2017 Alpha RPDC '!A196</f>
        <v>189</v>
      </c>
      <c r="B195">
        <f>'FY2017 Alpha RPDC '!B196</f>
        <v>4437</v>
      </c>
      <c r="C195">
        <f>'FY2017 Alpha RPDC '!C196</f>
        <v>4437</v>
      </c>
      <c r="D195" t="str">
        <f>'FY2017 Alpha RPDC '!D196</f>
        <v>MONTEZUMA</v>
      </c>
      <c r="E195">
        <f>'FY2017 Alpha RPDC '!E196</f>
        <v>526.29999999999995</v>
      </c>
      <c r="F195">
        <f>'FY2017 Alpha RPDC '!F196</f>
        <v>6446</v>
      </c>
      <c r="G195">
        <f>'FY2017 Alpha RPDC '!G196</f>
        <v>3392530</v>
      </c>
      <c r="H195">
        <f>'FY2017 Alpha RPDC '!H196</f>
        <v>149569</v>
      </c>
      <c r="I195">
        <f>'FY2017 Alpha RPDC '!I196</f>
        <v>3542099</v>
      </c>
      <c r="J195">
        <f>'FY2017 Alpha RPDC '!J196</f>
        <v>515.29999999999995</v>
      </c>
      <c r="K195">
        <f>'FY2017 Alpha RPDC '!K196</f>
        <v>6591</v>
      </c>
      <c r="L195">
        <f>'FY2017 Alpha RPDC '!L196</f>
        <v>3396342.3</v>
      </c>
      <c r="M195" t="e">
        <f>'FY2017 Alpha RPDC '!#REF!</f>
        <v>#REF!</v>
      </c>
      <c r="N195" t="e">
        <f>'FY2017 Alpha RPDC '!#REF!</f>
        <v>#REF!</v>
      </c>
      <c r="O195" t="e">
        <f>'FY2017 Alpha RPDC '!#REF!</f>
        <v>#REF!</v>
      </c>
      <c r="P195">
        <f>'FY2017 Alpha RPDC '!M196</f>
        <v>30113</v>
      </c>
      <c r="Q195">
        <f>'FY2017 Alpha RPDC '!N196</f>
        <v>3426455.3</v>
      </c>
      <c r="R195">
        <f>'FY2017 Alpha RPDC '!O196</f>
        <v>-115643.70000000019</v>
      </c>
      <c r="S195">
        <f>'FY2017 Alpha RPDC '!P196</f>
        <v>-3.2648353419822591E-2</v>
      </c>
      <c r="T195">
        <f>'FY2017 Alpha RPDC '!Q196</f>
        <v>-11</v>
      </c>
      <c r="U195">
        <f>'FY2017 Alpha RPDC '!R196</f>
        <v>-2.0900627018810566E-2</v>
      </c>
    </row>
    <row r="196" spans="1:21" x14ac:dyDescent="0.5">
      <c r="A196">
        <f>'FY2017 Alpha RPDC '!A197</f>
        <v>190</v>
      </c>
      <c r="B196">
        <f>'FY2017 Alpha RPDC '!B197</f>
        <v>4446</v>
      </c>
      <c r="C196">
        <f>'FY2017 Alpha RPDC '!C197</f>
        <v>4446</v>
      </c>
      <c r="D196" t="str">
        <f>'FY2017 Alpha RPDC '!D197</f>
        <v>MONTICELLO</v>
      </c>
      <c r="E196">
        <f>'FY2017 Alpha RPDC '!E197</f>
        <v>1028.8</v>
      </c>
      <c r="F196">
        <f>'FY2017 Alpha RPDC '!F197</f>
        <v>6446</v>
      </c>
      <c r="G196">
        <f>'FY2017 Alpha RPDC '!G197</f>
        <v>6631645</v>
      </c>
      <c r="H196">
        <f>'FY2017 Alpha RPDC '!H197</f>
        <v>0</v>
      </c>
      <c r="I196">
        <f>'FY2017 Alpha RPDC '!I197</f>
        <v>6631645</v>
      </c>
      <c r="J196">
        <f>'FY2017 Alpha RPDC '!J197</f>
        <v>1050.0999999999999</v>
      </c>
      <c r="K196">
        <f>'FY2017 Alpha RPDC '!K197</f>
        <v>6591</v>
      </c>
      <c r="L196">
        <f>'FY2017 Alpha RPDC '!L197</f>
        <v>6921209.0999999996</v>
      </c>
      <c r="M196" t="e">
        <f>'FY2017 Alpha RPDC '!#REF!</f>
        <v>#REF!</v>
      </c>
      <c r="N196" t="e">
        <f>'FY2017 Alpha RPDC '!#REF!</f>
        <v>#REF!</v>
      </c>
      <c r="O196" t="e">
        <f>'FY2017 Alpha RPDC '!#REF!</f>
        <v>#REF!</v>
      </c>
      <c r="P196">
        <f>'FY2017 Alpha RPDC '!M197</f>
        <v>0</v>
      </c>
      <c r="Q196">
        <f>'FY2017 Alpha RPDC '!N197</f>
        <v>6921209.0999999996</v>
      </c>
      <c r="R196">
        <f>'FY2017 Alpha RPDC '!O197</f>
        <v>289564.09999999963</v>
      </c>
      <c r="S196">
        <f>'FY2017 Alpha RPDC '!P197</f>
        <v>4.3663992870547147E-2</v>
      </c>
      <c r="T196">
        <f>'FY2017 Alpha RPDC '!Q197</f>
        <v>21.299999999999955</v>
      </c>
      <c r="U196">
        <f>'FY2017 Alpha RPDC '!R197</f>
        <v>2.0703732503887982E-2</v>
      </c>
    </row>
    <row r="197" spans="1:21" x14ac:dyDescent="0.5">
      <c r="A197">
        <f>'FY2017 Alpha RPDC '!A198</f>
        <v>191</v>
      </c>
      <c r="B197">
        <f>'FY2017 Alpha RPDC '!B198</f>
        <v>4491</v>
      </c>
      <c r="C197">
        <f>'FY2017 Alpha RPDC '!C198</f>
        <v>4491</v>
      </c>
      <c r="D197" t="str">
        <f>'FY2017 Alpha RPDC '!D198</f>
        <v>MORAVIA</v>
      </c>
      <c r="E197">
        <f>'FY2017 Alpha RPDC '!E198</f>
        <v>346.9</v>
      </c>
      <c r="F197">
        <f>'FY2017 Alpha RPDC '!F198</f>
        <v>6446</v>
      </c>
      <c r="G197">
        <f>'FY2017 Alpha RPDC '!G198</f>
        <v>2236117</v>
      </c>
      <c r="H197">
        <f>'FY2017 Alpha RPDC '!H198</f>
        <v>32910</v>
      </c>
      <c r="I197">
        <f>'FY2017 Alpha RPDC '!I198</f>
        <v>2269027</v>
      </c>
      <c r="J197">
        <f>'FY2017 Alpha RPDC '!J198</f>
        <v>339.5</v>
      </c>
      <c r="K197">
        <f>'FY2017 Alpha RPDC '!K198</f>
        <v>6591</v>
      </c>
      <c r="L197">
        <f>'FY2017 Alpha RPDC '!L198</f>
        <v>2237644.5</v>
      </c>
      <c r="M197" t="e">
        <f>'FY2017 Alpha RPDC '!#REF!</f>
        <v>#REF!</v>
      </c>
      <c r="N197" t="e">
        <f>'FY2017 Alpha RPDC '!#REF!</f>
        <v>#REF!</v>
      </c>
      <c r="O197" t="e">
        <f>'FY2017 Alpha RPDC '!#REF!</f>
        <v>#REF!</v>
      </c>
      <c r="P197">
        <f>'FY2017 Alpha RPDC '!M198</f>
        <v>20833.669999999925</v>
      </c>
      <c r="Q197">
        <f>'FY2017 Alpha RPDC '!N198</f>
        <v>2258478.17</v>
      </c>
      <c r="R197">
        <f>'FY2017 Alpha RPDC '!O198</f>
        <v>-10548.830000000075</v>
      </c>
      <c r="S197">
        <f>'FY2017 Alpha RPDC '!P198</f>
        <v>-4.6490544184798486E-3</v>
      </c>
      <c r="T197">
        <f>'FY2017 Alpha RPDC '!Q198</f>
        <v>-7.3999999999999773</v>
      </c>
      <c r="U197">
        <f>'FY2017 Alpha RPDC '!R198</f>
        <v>-2.1331795906601263E-2</v>
      </c>
    </row>
    <row r="198" spans="1:21" x14ac:dyDescent="0.5">
      <c r="A198">
        <f>'FY2017 Alpha RPDC '!A199</f>
        <v>192</v>
      </c>
      <c r="B198">
        <f>'FY2017 Alpha RPDC '!B199</f>
        <v>4505</v>
      </c>
      <c r="C198">
        <f>'FY2017 Alpha RPDC '!C199</f>
        <v>4505</v>
      </c>
      <c r="D198" t="str">
        <f>'FY2017 Alpha RPDC '!D199</f>
        <v>MORMON TRAIL</v>
      </c>
      <c r="E198">
        <f>'FY2017 Alpha RPDC '!E199</f>
        <v>241.3</v>
      </c>
      <c r="F198">
        <f>'FY2017 Alpha RPDC '!F199</f>
        <v>6520</v>
      </c>
      <c r="G198">
        <f>'FY2017 Alpha RPDC '!G199</f>
        <v>1573276</v>
      </c>
      <c r="H198">
        <f>'FY2017 Alpha RPDC '!H199</f>
        <v>46970</v>
      </c>
      <c r="I198">
        <f>'FY2017 Alpha RPDC '!I199</f>
        <v>1620246</v>
      </c>
      <c r="J198">
        <f>'FY2017 Alpha RPDC '!J199</f>
        <v>266.60000000000002</v>
      </c>
      <c r="K198">
        <f>'FY2017 Alpha RPDC '!K199</f>
        <v>6665</v>
      </c>
      <c r="L198">
        <f>'FY2017 Alpha RPDC '!L199</f>
        <v>1776889.0000000002</v>
      </c>
      <c r="M198" t="e">
        <f>'FY2017 Alpha RPDC '!#REF!</f>
        <v>#REF!</v>
      </c>
      <c r="N198" t="e">
        <f>'FY2017 Alpha RPDC '!#REF!</f>
        <v>#REF!</v>
      </c>
      <c r="O198" t="e">
        <f>'FY2017 Alpha RPDC '!#REF!</f>
        <v>#REF!</v>
      </c>
      <c r="P198">
        <f>'FY2017 Alpha RPDC '!M199</f>
        <v>0</v>
      </c>
      <c r="Q198">
        <f>'FY2017 Alpha RPDC '!N199</f>
        <v>1776889.0000000002</v>
      </c>
      <c r="R198">
        <f>'FY2017 Alpha RPDC '!O199</f>
        <v>156643.00000000023</v>
      </c>
      <c r="S198">
        <f>'FY2017 Alpha RPDC '!P199</f>
        <v>9.6678529062870847E-2</v>
      </c>
      <c r="T198">
        <f>'FY2017 Alpha RPDC '!Q199</f>
        <v>25.300000000000011</v>
      </c>
      <c r="U198">
        <f>'FY2017 Alpha RPDC '!R199</f>
        <v>0.10484873601326154</v>
      </c>
    </row>
    <row r="199" spans="1:21" x14ac:dyDescent="0.5">
      <c r="A199">
        <f>'FY2017 Alpha RPDC '!A200</f>
        <v>193</v>
      </c>
      <c r="B199">
        <f>'FY2017 Alpha RPDC '!B200</f>
        <v>4509</v>
      </c>
      <c r="C199">
        <f>'FY2017 Alpha RPDC '!C200</f>
        <v>4509</v>
      </c>
      <c r="D199" t="str">
        <f>'FY2017 Alpha RPDC '!D200</f>
        <v>MORNING SUN</v>
      </c>
      <c r="E199">
        <f>'FY2017 Alpha RPDC '!E200</f>
        <v>222</v>
      </c>
      <c r="F199">
        <f>'FY2017 Alpha RPDC '!F200</f>
        <v>6446</v>
      </c>
      <c r="G199">
        <f>'FY2017 Alpha RPDC '!G200</f>
        <v>1431012</v>
      </c>
      <c r="H199">
        <f>'FY2017 Alpha RPDC '!H200</f>
        <v>0</v>
      </c>
      <c r="I199">
        <f>'FY2017 Alpha RPDC '!I200</f>
        <v>1431012</v>
      </c>
      <c r="J199">
        <f>'FY2017 Alpha RPDC '!J200</f>
        <v>213.2</v>
      </c>
      <c r="K199">
        <f>'FY2017 Alpha RPDC '!K200</f>
        <v>6591</v>
      </c>
      <c r="L199">
        <f>'FY2017 Alpha RPDC '!L200</f>
        <v>1405201.2</v>
      </c>
      <c r="M199" t="e">
        <f>'FY2017 Alpha RPDC '!#REF!</f>
        <v>#REF!</v>
      </c>
      <c r="N199" t="e">
        <f>'FY2017 Alpha RPDC '!#REF!</f>
        <v>#REF!</v>
      </c>
      <c r="O199" t="e">
        <f>'FY2017 Alpha RPDC '!#REF!</f>
        <v>#REF!</v>
      </c>
      <c r="P199">
        <f>'FY2017 Alpha RPDC '!M200</f>
        <v>40120.920000000158</v>
      </c>
      <c r="Q199">
        <f>'FY2017 Alpha RPDC '!N200</f>
        <v>1445322.12</v>
      </c>
      <c r="R199">
        <f>'FY2017 Alpha RPDC '!O200</f>
        <v>14310.120000000112</v>
      </c>
      <c r="S199">
        <f>'FY2017 Alpha RPDC '!P200</f>
        <v>1.0000000000000078E-2</v>
      </c>
      <c r="T199">
        <f>'FY2017 Alpha RPDC '!Q200</f>
        <v>-8.8000000000000114</v>
      </c>
      <c r="U199">
        <f>'FY2017 Alpha RPDC '!R200</f>
        <v>-3.9639639639639693E-2</v>
      </c>
    </row>
    <row r="200" spans="1:21" x14ac:dyDescent="0.5">
      <c r="A200">
        <f>'FY2017 Alpha RPDC '!A201</f>
        <v>194</v>
      </c>
      <c r="B200">
        <f>'FY2017 Alpha RPDC '!B201</f>
        <v>4518</v>
      </c>
      <c r="C200">
        <f>'FY2017 Alpha RPDC '!C201</f>
        <v>4518</v>
      </c>
      <c r="D200" t="str">
        <f>'FY2017 Alpha RPDC '!D201</f>
        <v>MOULTON-UDELL</v>
      </c>
      <c r="E200">
        <f>'FY2017 Alpha RPDC '!E201</f>
        <v>212.4</v>
      </c>
      <c r="F200">
        <f>'FY2017 Alpha RPDC '!F201</f>
        <v>6446</v>
      </c>
      <c r="G200">
        <f>'FY2017 Alpha RPDC '!G201</f>
        <v>1369130</v>
      </c>
      <c r="H200">
        <f>'FY2017 Alpha RPDC '!H201</f>
        <v>121908</v>
      </c>
      <c r="I200">
        <f>'FY2017 Alpha RPDC '!I201</f>
        <v>1491038</v>
      </c>
      <c r="J200">
        <f>'FY2017 Alpha RPDC '!J201</f>
        <v>222.9</v>
      </c>
      <c r="K200">
        <f>'FY2017 Alpha RPDC '!K201</f>
        <v>6591</v>
      </c>
      <c r="L200">
        <f>'FY2017 Alpha RPDC '!L201</f>
        <v>1469133.9000000001</v>
      </c>
      <c r="M200" t="e">
        <f>'FY2017 Alpha RPDC '!#REF!</f>
        <v>#REF!</v>
      </c>
      <c r="N200" t="e">
        <f>'FY2017 Alpha RPDC '!#REF!</f>
        <v>#REF!</v>
      </c>
      <c r="O200" t="e">
        <f>'FY2017 Alpha RPDC '!#REF!</f>
        <v>#REF!</v>
      </c>
      <c r="P200">
        <f>'FY2017 Alpha RPDC '!M201</f>
        <v>0</v>
      </c>
      <c r="Q200">
        <f>'FY2017 Alpha RPDC '!N201</f>
        <v>1469133.9000000001</v>
      </c>
      <c r="R200">
        <f>'FY2017 Alpha RPDC '!O201</f>
        <v>-21904.09999999986</v>
      </c>
      <c r="S200">
        <f>'FY2017 Alpha RPDC '!P201</f>
        <v>-1.4690504199088059E-2</v>
      </c>
      <c r="T200">
        <f>'FY2017 Alpha RPDC '!Q201</f>
        <v>10.5</v>
      </c>
      <c r="U200">
        <f>'FY2017 Alpha RPDC '!R201</f>
        <v>4.9435028248587566E-2</v>
      </c>
    </row>
    <row r="201" spans="1:21" x14ac:dyDescent="0.5">
      <c r="A201">
        <f>'FY2017 Alpha RPDC '!A202</f>
        <v>195</v>
      </c>
      <c r="B201">
        <f>'FY2017 Alpha RPDC '!B202</f>
        <v>4527</v>
      </c>
      <c r="C201">
        <f>'FY2017 Alpha RPDC '!C202</f>
        <v>4527</v>
      </c>
      <c r="D201" t="str">
        <f>'FY2017 Alpha RPDC '!D202</f>
        <v>MOUNT AYR</v>
      </c>
      <c r="E201">
        <f>'FY2017 Alpha RPDC '!E202</f>
        <v>647</v>
      </c>
      <c r="F201">
        <f>'FY2017 Alpha RPDC '!F202</f>
        <v>6449</v>
      </c>
      <c r="G201">
        <f>'FY2017 Alpha RPDC '!G202</f>
        <v>4172503</v>
      </c>
      <c r="H201">
        <f>'FY2017 Alpha RPDC '!H202</f>
        <v>0</v>
      </c>
      <c r="I201">
        <f>'FY2017 Alpha RPDC '!I202</f>
        <v>4172503</v>
      </c>
      <c r="J201">
        <f>'FY2017 Alpha RPDC '!J202</f>
        <v>640.6</v>
      </c>
      <c r="K201">
        <f>'FY2017 Alpha RPDC '!K202</f>
        <v>6594</v>
      </c>
      <c r="L201">
        <f>'FY2017 Alpha RPDC '!L202</f>
        <v>4224116.4000000004</v>
      </c>
      <c r="M201" t="e">
        <f>'FY2017 Alpha RPDC '!#REF!</f>
        <v>#REF!</v>
      </c>
      <c r="N201" t="e">
        <f>'FY2017 Alpha RPDC '!#REF!</f>
        <v>#REF!</v>
      </c>
      <c r="O201" t="e">
        <f>'FY2017 Alpha RPDC '!#REF!</f>
        <v>#REF!</v>
      </c>
      <c r="P201">
        <f>'FY2017 Alpha RPDC '!M202</f>
        <v>0</v>
      </c>
      <c r="Q201">
        <f>'FY2017 Alpha RPDC '!N202</f>
        <v>4224116.4000000004</v>
      </c>
      <c r="R201">
        <f>'FY2017 Alpha RPDC '!O202</f>
        <v>51613.400000000373</v>
      </c>
      <c r="S201">
        <f>'FY2017 Alpha RPDC '!P202</f>
        <v>1.2369889248731607E-2</v>
      </c>
      <c r="T201">
        <f>'FY2017 Alpha RPDC '!Q202</f>
        <v>-6.3999999999999773</v>
      </c>
      <c r="U201">
        <f>'FY2017 Alpha RPDC '!R202</f>
        <v>-9.8918083462132562E-3</v>
      </c>
    </row>
    <row r="202" spans="1:21" x14ac:dyDescent="0.5">
      <c r="A202">
        <f>'FY2017 Alpha RPDC '!A203</f>
        <v>196</v>
      </c>
      <c r="B202">
        <f>'FY2017 Alpha RPDC '!B203</f>
        <v>4536</v>
      </c>
      <c r="C202">
        <f>'FY2017 Alpha RPDC '!C203</f>
        <v>4536</v>
      </c>
      <c r="D202" t="str">
        <f>'FY2017 Alpha RPDC '!D203</f>
        <v>MOUNT PLEASANT</v>
      </c>
      <c r="E202">
        <f>'FY2017 Alpha RPDC '!E203</f>
        <v>1990.1</v>
      </c>
      <c r="F202">
        <f>'FY2017 Alpha RPDC '!F203</f>
        <v>6446</v>
      </c>
      <c r="G202">
        <f>'FY2017 Alpha RPDC '!G203</f>
        <v>12828185</v>
      </c>
      <c r="H202">
        <f>'FY2017 Alpha RPDC '!H203</f>
        <v>0</v>
      </c>
      <c r="I202">
        <f>'FY2017 Alpha RPDC '!I203</f>
        <v>12828185</v>
      </c>
      <c r="J202">
        <f>'FY2017 Alpha RPDC '!J203</f>
        <v>1992.3</v>
      </c>
      <c r="K202">
        <f>'FY2017 Alpha RPDC '!K203</f>
        <v>6591</v>
      </c>
      <c r="L202">
        <f>'FY2017 Alpha RPDC '!L203</f>
        <v>13131249.299999999</v>
      </c>
      <c r="M202" t="e">
        <f>'FY2017 Alpha RPDC '!#REF!</f>
        <v>#REF!</v>
      </c>
      <c r="N202" t="e">
        <f>'FY2017 Alpha RPDC '!#REF!</f>
        <v>#REF!</v>
      </c>
      <c r="O202" t="e">
        <f>'FY2017 Alpha RPDC '!#REF!</f>
        <v>#REF!</v>
      </c>
      <c r="P202">
        <f>'FY2017 Alpha RPDC '!M203</f>
        <v>0</v>
      </c>
      <c r="Q202">
        <f>'FY2017 Alpha RPDC '!N203</f>
        <v>13131249.299999999</v>
      </c>
      <c r="R202">
        <f>'FY2017 Alpha RPDC '!O203</f>
        <v>303064.29999999888</v>
      </c>
      <c r="S202">
        <f>'FY2017 Alpha RPDC '!P203</f>
        <v>2.3624877564518979E-2</v>
      </c>
      <c r="T202">
        <f>'FY2017 Alpha RPDC '!Q203</f>
        <v>2.2000000000000455</v>
      </c>
      <c r="U202">
        <f>'FY2017 Alpha RPDC '!R203</f>
        <v>1.1054720868298304E-3</v>
      </c>
    </row>
    <row r="203" spans="1:21" x14ac:dyDescent="0.5">
      <c r="A203">
        <f>'FY2017 Alpha RPDC '!A204</f>
        <v>197</v>
      </c>
      <c r="B203">
        <f>'FY2017 Alpha RPDC '!B204</f>
        <v>4554</v>
      </c>
      <c r="C203">
        <f>'FY2017 Alpha RPDC '!C204</f>
        <v>4554</v>
      </c>
      <c r="D203" t="str">
        <f>'FY2017 Alpha RPDC '!D204</f>
        <v>MOUNT VERNON</v>
      </c>
      <c r="E203">
        <f>'FY2017 Alpha RPDC '!E204</f>
        <v>1072.3</v>
      </c>
      <c r="F203">
        <f>'FY2017 Alpha RPDC '!F204</f>
        <v>6446</v>
      </c>
      <c r="G203">
        <f>'FY2017 Alpha RPDC '!G204</f>
        <v>6912046</v>
      </c>
      <c r="H203">
        <f>'FY2017 Alpha RPDC '!H204</f>
        <v>129075</v>
      </c>
      <c r="I203">
        <f>'FY2017 Alpha RPDC '!I204</f>
        <v>7041121</v>
      </c>
      <c r="J203">
        <f>'FY2017 Alpha RPDC '!J204</f>
        <v>1105</v>
      </c>
      <c r="K203">
        <f>'FY2017 Alpha RPDC '!K204</f>
        <v>6591</v>
      </c>
      <c r="L203">
        <f>'FY2017 Alpha RPDC '!L204</f>
        <v>7283055</v>
      </c>
      <c r="M203" t="e">
        <f>'FY2017 Alpha RPDC '!#REF!</f>
        <v>#REF!</v>
      </c>
      <c r="N203" t="e">
        <f>'FY2017 Alpha RPDC '!#REF!</f>
        <v>#REF!</v>
      </c>
      <c r="O203" t="e">
        <f>'FY2017 Alpha RPDC '!#REF!</f>
        <v>#REF!</v>
      </c>
      <c r="P203">
        <f>'FY2017 Alpha RPDC '!M204</f>
        <v>0</v>
      </c>
      <c r="Q203">
        <f>'FY2017 Alpha RPDC '!N204</f>
        <v>7283055</v>
      </c>
      <c r="R203">
        <f>'FY2017 Alpha RPDC '!O204</f>
        <v>241934</v>
      </c>
      <c r="S203">
        <f>'FY2017 Alpha RPDC '!P204</f>
        <v>3.4360153731202742E-2</v>
      </c>
      <c r="T203">
        <f>'FY2017 Alpha RPDC '!Q204</f>
        <v>32.700000000000045</v>
      </c>
      <c r="U203">
        <f>'FY2017 Alpha RPDC '!R204</f>
        <v>3.0495197239578518E-2</v>
      </c>
    </row>
    <row r="204" spans="1:21" x14ac:dyDescent="0.5">
      <c r="A204">
        <f>'FY2017 Alpha RPDC '!A205</f>
        <v>198</v>
      </c>
      <c r="B204">
        <f>'FY2017 Alpha RPDC '!B205</f>
        <v>4572</v>
      </c>
      <c r="C204">
        <f>'FY2017 Alpha RPDC '!C205</f>
        <v>4572</v>
      </c>
      <c r="D204" t="str">
        <f>'FY2017 Alpha RPDC '!D205</f>
        <v>MURRAY</v>
      </c>
      <c r="E204">
        <f>'FY2017 Alpha RPDC '!E205</f>
        <v>256.39999999999998</v>
      </c>
      <c r="F204">
        <f>'FY2017 Alpha RPDC '!F205</f>
        <v>6446</v>
      </c>
      <c r="G204">
        <f>'FY2017 Alpha RPDC '!G205</f>
        <v>1652754</v>
      </c>
      <c r="H204">
        <f>'FY2017 Alpha RPDC '!H205</f>
        <v>87112</v>
      </c>
      <c r="I204">
        <f>'FY2017 Alpha RPDC '!I205</f>
        <v>1739866</v>
      </c>
      <c r="J204">
        <f>'FY2017 Alpha RPDC '!J205</f>
        <v>259.89999999999998</v>
      </c>
      <c r="K204">
        <f>'FY2017 Alpha RPDC '!K205</f>
        <v>6591</v>
      </c>
      <c r="L204">
        <f>'FY2017 Alpha RPDC '!L205</f>
        <v>1713000.9</v>
      </c>
      <c r="M204" t="e">
        <f>'FY2017 Alpha RPDC '!#REF!</f>
        <v>#REF!</v>
      </c>
      <c r="N204" t="e">
        <f>'FY2017 Alpha RPDC '!#REF!</f>
        <v>#REF!</v>
      </c>
      <c r="O204" t="e">
        <f>'FY2017 Alpha RPDC '!#REF!</f>
        <v>#REF!</v>
      </c>
      <c r="P204">
        <f>'FY2017 Alpha RPDC '!M205</f>
        <v>0</v>
      </c>
      <c r="Q204">
        <f>'FY2017 Alpha RPDC '!N205</f>
        <v>1713000.9</v>
      </c>
      <c r="R204">
        <f>'FY2017 Alpha RPDC '!O205</f>
        <v>-26865.100000000093</v>
      </c>
      <c r="S204">
        <f>'FY2017 Alpha RPDC '!P205</f>
        <v>-1.5440901770596181E-2</v>
      </c>
      <c r="T204">
        <f>'FY2017 Alpha RPDC '!Q205</f>
        <v>3.5</v>
      </c>
      <c r="U204">
        <f>'FY2017 Alpha RPDC '!R205</f>
        <v>1.3650546021840874E-2</v>
      </c>
    </row>
    <row r="205" spans="1:21" x14ac:dyDescent="0.5">
      <c r="A205">
        <f>'FY2017 Alpha RPDC '!A206</f>
        <v>199</v>
      </c>
      <c r="B205">
        <f>'FY2017 Alpha RPDC '!B206</f>
        <v>4581</v>
      </c>
      <c r="C205">
        <f>'FY2017 Alpha RPDC '!C206</f>
        <v>4581</v>
      </c>
      <c r="D205" t="str">
        <f>'FY2017 Alpha RPDC '!D206</f>
        <v>MUSCATINE</v>
      </c>
      <c r="E205">
        <f>'FY2017 Alpha RPDC '!E206</f>
        <v>5328.4</v>
      </c>
      <c r="F205">
        <f>'FY2017 Alpha RPDC '!F206</f>
        <v>6446</v>
      </c>
      <c r="G205">
        <f>'FY2017 Alpha RPDC '!G206</f>
        <v>34346866</v>
      </c>
      <c r="H205">
        <f>'FY2017 Alpha RPDC '!H206</f>
        <v>15809</v>
      </c>
      <c r="I205">
        <f>'FY2017 Alpha RPDC '!I206</f>
        <v>34362675</v>
      </c>
      <c r="J205">
        <f>'FY2017 Alpha RPDC '!J206</f>
        <v>5170</v>
      </c>
      <c r="K205">
        <f>'FY2017 Alpha RPDC '!K206</f>
        <v>6591</v>
      </c>
      <c r="L205">
        <f>'FY2017 Alpha RPDC '!L206</f>
        <v>34075470</v>
      </c>
      <c r="M205" t="e">
        <f>'FY2017 Alpha RPDC '!#REF!</f>
        <v>#REF!</v>
      </c>
      <c r="N205" t="e">
        <f>'FY2017 Alpha RPDC '!#REF!</f>
        <v>#REF!</v>
      </c>
      <c r="O205" t="e">
        <f>'FY2017 Alpha RPDC '!#REF!</f>
        <v>#REF!</v>
      </c>
      <c r="P205">
        <f>'FY2017 Alpha RPDC '!M206</f>
        <v>614864.66000000387</v>
      </c>
      <c r="Q205">
        <f>'FY2017 Alpha RPDC '!N206</f>
        <v>34690334.660000004</v>
      </c>
      <c r="R205">
        <f>'FY2017 Alpha RPDC '!O206</f>
        <v>327659.66000000387</v>
      </c>
      <c r="S205">
        <f>'FY2017 Alpha RPDC '!P206</f>
        <v>9.5353362332822999E-3</v>
      </c>
      <c r="T205">
        <f>'FY2017 Alpha RPDC '!Q206</f>
        <v>-158.39999999999964</v>
      </c>
      <c r="U205">
        <f>'FY2017 Alpha RPDC '!R206</f>
        <v>-2.9727497935590354E-2</v>
      </c>
    </row>
    <row r="206" spans="1:21" x14ac:dyDescent="0.5">
      <c r="A206">
        <f>'FY2017 Alpha RPDC '!A207</f>
        <v>200</v>
      </c>
      <c r="B206">
        <f>'FY2017 Alpha RPDC '!B207</f>
        <v>4599</v>
      </c>
      <c r="C206">
        <f>'FY2017 Alpha RPDC '!C207</f>
        <v>4599</v>
      </c>
      <c r="D206" t="str">
        <f>'FY2017 Alpha RPDC '!D207</f>
        <v>NASHUA-PLAINFIELD</v>
      </c>
      <c r="E206">
        <f>'FY2017 Alpha RPDC '!E207</f>
        <v>624.4</v>
      </c>
      <c r="F206">
        <f>'FY2017 Alpha RPDC '!F207</f>
        <v>6558</v>
      </c>
      <c r="G206">
        <f>'FY2017 Alpha RPDC '!G207</f>
        <v>4094815</v>
      </c>
      <c r="H206">
        <f>'FY2017 Alpha RPDC '!H207</f>
        <v>134438</v>
      </c>
      <c r="I206">
        <f>'FY2017 Alpha RPDC '!I207</f>
        <v>4229253</v>
      </c>
      <c r="J206">
        <f>'FY2017 Alpha RPDC '!J207</f>
        <v>630.1</v>
      </c>
      <c r="K206">
        <f>'FY2017 Alpha RPDC '!K207</f>
        <v>6703</v>
      </c>
      <c r="L206">
        <f>'FY2017 Alpha RPDC '!L207</f>
        <v>4223560.3</v>
      </c>
      <c r="M206" t="e">
        <f>'FY2017 Alpha RPDC '!#REF!</f>
        <v>#REF!</v>
      </c>
      <c r="N206" t="e">
        <f>'FY2017 Alpha RPDC '!#REF!</f>
        <v>#REF!</v>
      </c>
      <c r="O206" t="e">
        <f>'FY2017 Alpha RPDC '!#REF!</f>
        <v>#REF!</v>
      </c>
      <c r="P206">
        <f>'FY2017 Alpha RPDC '!M207</f>
        <v>0</v>
      </c>
      <c r="Q206">
        <f>'FY2017 Alpha RPDC '!N207</f>
        <v>4223560.3</v>
      </c>
      <c r="R206">
        <f>'FY2017 Alpha RPDC '!O207</f>
        <v>-5692.7000000001863</v>
      </c>
      <c r="S206">
        <f>'FY2017 Alpha RPDC '!P207</f>
        <v>-1.3460296652860887E-3</v>
      </c>
      <c r="T206">
        <f>'FY2017 Alpha RPDC '!Q207</f>
        <v>5.7000000000000455</v>
      </c>
      <c r="U206">
        <f>'FY2017 Alpha RPDC '!R207</f>
        <v>9.1287636130686182E-3</v>
      </c>
    </row>
    <row r="207" spans="1:21" x14ac:dyDescent="0.5">
      <c r="A207">
        <f>'FY2017 Alpha RPDC '!A208</f>
        <v>201</v>
      </c>
      <c r="B207">
        <f>'FY2017 Alpha RPDC '!B208</f>
        <v>4617</v>
      </c>
      <c r="C207">
        <f>'FY2017 Alpha RPDC '!C208</f>
        <v>4617</v>
      </c>
      <c r="D207" t="str">
        <f>'FY2017 Alpha RPDC '!D208</f>
        <v>NEVADA</v>
      </c>
      <c r="E207">
        <f>'FY2017 Alpha RPDC '!E208</f>
        <v>1572.6</v>
      </c>
      <c r="F207">
        <f>'FY2017 Alpha RPDC '!F208</f>
        <v>6446</v>
      </c>
      <c r="G207">
        <f>'FY2017 Alpha RPDC '!G208</f>
        <v>10136980</v>
      </c>
      <c r="H207">
        <f>'FY2017 Alpha RPDC '!H208</f>
        <v>0</v>
      </c>
      <c r="I207">
        <f>'FY2017 Alpha RPDC '!I208</f>
        <v>10136980</v>
      </c>
      <c r="J207">
        <f>'FY2017 Alpha RPDC '!J208</f>
        <v>1537</v>
      </c>
      <c r="K207">
        <f>'FY2017 Alpha RPDC '!K208</f>
        <v>6591</v>
      </c>
      <c r="L207">
        <f>'FY2017 Alpha RPDC '!L208</f>
        <v>10130367</v>
      </c>
      <c r="M207" t="e">
        <f>'FY2017 Alpha RPDC '!#REF!</f>
        <v>#REF!</v>
      </c>
      <c r="N207" t="e">
        <f>'FY2017 Alpha RPDC '!#REF!</f>
        <v>#REF!</v>
      </c>
      <c r="O207" t="e">
        <f>'FY2017 Alpha RPDC '!#REF!</f>
        <v>#REF!</v>
      </c>
      <c r="P207">
        <f>'FY2017 Alpha RPDC '!M208</f>
        <v>107982.80000000075</v>
      </c>
      <c r="Q207">
        <f>'FY2017 Alpha RPDC '!N208</f>
        <v>10238349.800000001</v>
      </c>
      <c r="R207">
        <f>'FY2017 Alpha RPDC '!O208</f>
        <v>101369.80000000075</v>
      </c>
      <c r="S207">
        <f>'FY2017 Alpha RPDC '!P208</f>
        <v>1.0000000000000073E-2</v>
      </c>
      <c r="T207">
        <f>'FY2017 Alpha RPDC '!Q208</f>
        <v>-35.599999999999909</v>
      </c>
      <c r="U207">
        <f>'FY2017 Alpha RPDC '!R208</f>
        <v>-2.2637670100470502E-2</v>
      </c>
    </row>
    <row r="208" spans="1:21" x14ac:dyDescent="0.5">
      <c r="A208">
        <f>'FY2017 Alpha RPDC '!A209</f>
        <v>202</v>
      </c>
      <c r="B208">
        <f>'FY2017 Alpha RPDC '!B209</f>
        <v>4662</v>
      </c>
      <c r="C208">
        <f>'FY2017 Alpha RPDC '!C209</f>
        <v>4662</v>
      </c>
      <c r="D208" t="str">
        <f>'FY2017 Alpha RPDC '!D209</f>
        <v>NEW HAMPTON</v>
      </c>
      <c r="E208">
        <f>'FY2017 Alpha RPDC '!E209</f>
        <v>970.3</v>
      </c>
      <c r="F208">
        <f>'FY2017 Alpha RPDC '!F209</f>
        <v>6446</v>
      </c>
      <c r="G208">
        <f>'FY2017 Alpha RPDC '!G209</f>
        <v>6254554</v>
      </c>
      <c r="H208">
        <f>'FY2017 Alpha RPDC '!H209</f>
        <v>60015</v>
      </c>
      <c r="I208">
        <f>'FY2017 Alpha RPDC '!I209</f>
        <v>6314569</v>
      </c>
      <c r="J208">
        <f>'FY2017 Alpha RPDC '!J209</f>
        <v>981.9</v>
      </c>
      <c r="K208">
        <f>'FY2017 Alpha RPDC '!K209</f>
        <v>6591</v>
      </c>
      <c r="L208">
        <f>'FY2017 Alpha RPDC '!L209</f>
        <v>6471702.8999999994</v>
      </c>
      <c r="M208" t="e">
        <f>'FY2017 Alpha RPDC '!#REF!</f>
        <v>#REF!</v>
      </c>
      <c r="N208" t="e">
        <f>'FY2017 Alpha RPDC '!#REF!</f>
        <v>#REF!</v>
      </c>
      <c r="O208" t="e">
        <f>'FY2017 Alpha RPDC '!#REF!</f>
        <v>#REF!</v>
      </c>
      <c r="P208">
        <f>'FY2017 Alpha RPDC '!M209</f>
        <v>0</v>
      </c>
      <c r="Q208">
        <f>'FY2017 Alpha RPDC '!N209</f>
        <v>6471702.8999999994</v>
      </c>
      <c r="R208">
        <f>'FY2017 Alpha RPDC '!O209</f>
        <v>157133.89999999944</v>
      </c>
      <c r="S208">
        <f>'FY2017 Alpha RPDC '!P209</f>
        <v>2.4884342858554471E-2</v>
      </c>
      <c r="T208">
        <f>'FY2017 Alpha RPDC '!Q209</f>
        <v>11.600000000000023</v>
      </c>
      <c r="U208">
        <f>'FY2017 Alpha RPDC '!R209</f>
        <v>1.1955065443677236E-2</v>
      </c>
    </row>
    <row r="209" spans="1:21" x14ac:dyDescent="0.5">
      <c r="A209">
        <f>'FY2017 Alpha RPDC '!A210</f>
        <v>203</v>
      </c>
      <c r="B209">
        <f>'FY2017 Alpha RPDC '!B210</f>
        <v>4689</v>
      </c>
      <c r="C209">
        <f>'FY2017 Alpha RPDC '!C210</f>
        <v>4689</v>
      </c>
      <c r="D209" t="str">
        <f>'FY2017 Alpha RPDC '!D210</f>
        <v>NEW LONDON</v>
      </c>
      <c r="E209">
        <f>'FY2017 Alpha RPDC '!E210</f>
        <v>490.9</v>
      </c>
      <c r="F209">
        <f>'FY2017 Alpha RPDC '!F210</f>
        <v>6446</v>
      </c>
      <c r="G209">
        <f>'FY2017 Alpha RPDC '!G210</f>
        <v>3164341</v>
      </c>
      <c r="H209">
        <f>'FY2017 Alpha RPDC '!H210</f>
        <v>215731</v>
      </c>
      <c r="I209">
        <f>'FY2017 Alpha RPDC '!I210</f>
        <v>3380072</v>
      </c>
      <c r="J209">
        <f>'FY2017 Alpha RPDC '!J210</f>
        <v>498.6</v>
      </c>
      <c r="K209">
        <f>'FY2017 Alpha RPDC '!K210</f>
        <v>6591</v>
      </c>
      <c r="L209">
        <f>'FY2017 Alpha RPDC '!L210</f>
        <v>3286272.6</v>
      </c>
      <c r="M209" t="e">
        <f>'FY2017 Alpha RPDC '!#REF!</f>
        <v>#REF!</v>
      </c>
      <c r="N209" t="e">
        <f>'FY2017 Alpha RPDC '!#REF!</f>
        <v>#REF!</v>
      </c>
      <c r="O209" t="e">
        <f>'FY2017 Alpha RPDC '!#REF!</f>
        <v>#REF!</v>
      </c>
      <c r="P209">
        <f>'FY2017 Alpha RPDC '!M210</f>
        <v>0</v>
      </c>
      <c r="Q209">
        <f>'FY2017 Alpha RPDC '!N210</f>
        <v>3286272.6</v>
      </c>
      <c r="R209">
        <f>'FY2017 Alpha RPDC '!O210</f>
        <v>-93799.399999999907</v>
      </c>
      <c r="S209">
        <f>'FY2017 Alpha RPDC '!P210</f>
        <v>-2.7750710635749742E-2</v>
      </c>
      <c r="T209">
        <f>'FY2017 Alpha RPDC '!Q210</f>
        <v>7.7000000000000455</v>
      </c>
      <c r="U209">
        <f>'FY2017 Alpha RPDC '!R210</f>
        <v>1.5685475656956705E-2</v>
      </c>
    </row>
    <row r="210" spans="1:21" x14ac:dyDescent="0.5">
      <c r="A210">
        <f>'FY2017 Alpha RPDC '!A211</f>
        <v>204</v>
      </c>
      <c r="B210">
        <f>'FY2017 Alpha RPDC '!B211</f>
        <v>4644</v>
      </c>
      <c r="C210">
        <f>'FY2017 Alpha RPDC '!C211</f>
        <v>4644</v>
      </c>
      <c r="D210" t="str">
        <f>'FY2017 Alpha RPDC '!D211</f>
        <v>NEWELL-FONDA</v>
      </c>
      <c r="E210">
        <f>'FY2017 Alpha RPDC '!E211</f>
        <v>463.8</v>
      </c>
      <c r="F210">
        <f>'FY2017 Alpha RPDC '!F211</f>
        <v>6535</v>
      </c>
      <c r="G210">
        <f>'FY2017 Alpha RPDC '!G211</f>
        <v>3030933</v>
      </c>
      <c r="H210">
        <f>'FY2017 Alpha RPDC '!H211</f>
        <v>103015</v>
      </c>
      <c r="I210">
        <f>'FY2017 Alpha RPDC '!I211</f>
        <v>3133948</v>
      </c>
      <c r="J210">
        <f>'FY2017 Alpha RPDC '!J211</f>
        <v>467.3</v>
      </c>
      <c r="K210">
        <f>'FY2017 Alpha RPDC '!K211</f>
        <v>6680</v>
      </c>
      <c r="L210">
        <f>'FY2017 Alpha RPDC '!L211</f>
        <v>3121564</v>
      </c>
      <c r="M210" t="e">
        <f>'FY2017 Alpha RPDC '!#REF!</f>
        <v>#REF!</v>
      </c>
      <c r="N210" t="e">
        <f>'FY2017 Alpha RPDC '!#REF!</f>
        <v>#REF!</v>
      </c>
      <c r="O210" t="e">
        <f>'FY2017 Alpha RPDC '!#REF!</f>
        <v>#REF!</v>
      </c>
      <c r="P210">
        <f>'FY2017 Alpha RPDC '!M211</f>
        <v>0</v>
      </c>
      <c r="Q210">
        <f>'FY2017 Alpha RPDC '!N211</f>
        <v>3121564</v>
      </c>
      <c r="R210">
        <f>'FY2017 Alpha RPDC '!O211</f>
        <v>-12384</v>
      </c>
      <c r="S210">
        <f>'FY2017 Alpha RPDC '!P211</f>
        <v>-3.9515652461368216E-3</v>
      </c>
      <c r="T210">
        <f>'FY2017 Alpha RPDC '!Q211</f>
        <v>3.5</v>
      </c>
      <c r="U210">
        <f>'FY2017 Alpha RPDC '!R211</f>
        <v>7.5463561880120744E-3</v>
      </c>
    </row>
    <row r="211" spans="1:21" x14ac:dyDescent="0.5">
      <c r="A211">
        <f>'FY2017 Alpha RPDC '!A212</f>
        <v>205</v>
      </c>
      <c r="B211">
        <f>'FY2017 Alpha RPDC '!B212</f>
        <v>4725</v>
      </c>
      <c r="C211">
        <f>'FY2017 Alpha RPDC '!C212</f>
        <v>4725</v>
      </c>
      <c r="D211" t="str">
        <f>'FY2017 Alpha RPDC '!D212</f>
        <v>NEWTON</v>
      </c>
      <c r="E211">
        <f>'FY2017 Alpha RPDC '!E212</f>
        <v>2954.1</v>
      </c>
      <c r="F211">
        <f>'FY2017 Alpha RPDC '!F212</f>
        <v>6446</v>
      </c>
      <c r="G211">
        <f>'FY2017 Alpha RPDC '!G212</f>
        <v>19042129</v>
      </c>
      <c r="H211">
        <f>'FY2017 Alpha RPDC '!H212</f>
        <v>264211</v>
      </c>
      <c r="I211">
        <f>'FY2017 Alpha RPDC '!I212</f>
        <v>19306340</v>
      </c>
      <c r="J211">
        <f>'FY2017 Alpha RPDC '!J212</f>
        <v>2956.2</v>
      </c>
      <c r="K211">
        <f>'FY2017 Alpha RPDC '!K212</f>
        <v>6591</v>
      </c>
      <c r="L211">
        <f>'FY2017 Alpha RPDC '!L212</f>
        <v>19484314.199999999</v>
      </c>
      <c r="M211" t="e">
        <f>'FY2017 Alpha RPDC '!#REF!</f>
        <v>#REF!</v>
      </c>
      <c r="N211" t="e">
        <f>'FY2017 Alpha RPDC '!#REF!</f>
        <v>#REF!</v>
      </c>
      <c r="O211" t="e">
        <f>'FY2017 Alpha RPDC '!#REF!</f>
        <v>#REF!</v>
      </c>
      <c r="P211">
        <f>'FY2017 Alpha RPDC '!M212</f>
        <v>0</v>
      </c>
      <c r="Q211">
        <f>'FY2017 Alpha RPDC '!N212</f>
        <v>19484314.199999999</v>
      </c>
      <c r="R211">
        <f>'FY2017 Alpha RPDC '!O212</f>
        <v>177974.19999999925</v>
      </c>
      <c r="S211">
        <f>'FY2017 Alpha RPDC '!P212</f>
        <v>9.2184329085678203E-3</v>
      </c>
      <c r="T211">
        <f>'FY2017 Alpha RPDC '!Q212</f>
        <v>2.0999999999999091</v>
      </c>
      <c r="U211">
        <f>'FY2017 Alpha RPDC '!R212</f>
        <v>7.1087640905856571E-4</v>
      </c>
    </row>
    <row r="212" spans="1:21" x14ac:dyDescent="0.5">
      <c r="A212">
        <f>'FY2017 Alpha RPDC '!A213</f>
        <v>206</v>
      </c>
      <c r="B212">
        <f>'FY2017 Alpha RPDC '!B213</f>
        <v>2673</v>
      </c>
      <c r="C212">
        <f>'FY2017 Alpha RPDC '!C213</f>
        <v>2673</v>
      </c>
      <c r="D212" t="str">
        <f>'FY2017 Alpha RPDC '!D213</f>
        <v>NODAWAY VALLEY</v>
      </c>
      <c r="E212">
        <f>'FY2017 Alpha RPDC '!E213</f>
        <v>668.6</v>
      </c>
      <c r="F212">
        <f>'FY2017 Alpha RPDC '!F213</f>
        <v>6483</v>
      </c>
      <c r="G212">
        <f>'FY2017 Alpha RPDC '!G213</f>
        <v>4334534</v>
      </c>
      <c r="H212">
        <f>'FY2017 Alpha RPDC '!H213</f>
        <v>45586</v>
      </c>
      <c r="I212">
        <f>'FY2017 Alpha RPDC '!I213</f>
        <v>4380120</v>
      </c>
      <c r="J212">
        <f>'FY2017 Alpha RPDC '!J213</f>
        <v>660.3</v>
      </c>
      <c r="K212">
        <f>'FY2017 Alpha RPDC '!K213</f>
        <v>6628</v>
      </c>
      <c r="L212">
        <f>'FY2017 Alpha RPDC '!L213</f>
        <v>4376468.3999999994</v>
      </c>
      <c r="M212" t="e">
        <f>'FY2017 Alpha RPDC '!#REF!</f>
        <v>#REF!</v>
      </c>
      <c r="N212" t="e">
        <f>'FY2017 Alpha RPDC '!#REF!</f>
        <v>#REF!</v>
      </c>
      <c r="O212" t="e">
        <f>'FY2017 Alpha RPDC '!#REF!</f>
        <v>#REF!</v>
      </c>
      <c r="P212">
        <f>'FY2017 Alpha RPDC '!M213</f>
        <v>1410.9400000004098</v>
      </c>
      <c r="Q212">
        <f>'FY2017 Alpha RPDC '!N213</f>
        <v>4377879.34</v>
      </c>
      <c r="R212">
        <f>'FY2017 Alpha RPDC '!O213</f>
        <v>-2240.660000000149</v>
      </c>
      <c r="S212">
        <f>'FY2017 Alpha RPDC '!P213</f>
        <v>-5.1155219491706824E-4</v>
      </c>
      <c r="T212">
        <f>'FY2017 Alpha RPDC '!Q213</f>
        <v>-8.3000000000000682</v>
      </c>
      <c r="U212">
        <f>'FY2017 Alpha RPDC '!R213</f>
        <v>-1.2413999401735071E-2</v>
      </c>
    </row>
    <row r="213" spans="1:21" x14ac:dyDescent="0.5">
      <c r="A213">
        <f>'FY2017 Alpha RPDC '!A214</f>
        <v>207</v>
      </c>
      <c r="B213">
        <f>'FY2017 Alpha RPDC '!B214</f>
        <v>153</v>
      </c>
      <c r="C213">
        <f>'FY2017 Alpha RPDC '!C214</f>
        <v>153</v>
      </c>
      <c r="D213" t="str">
        <f>'FY2017 Alpha RPDC '!D214</f>
        <v>NORTH BUTLER</v>
      </c>
      <c r="E213">
        <f>'FY2017 Alpha RPDC '!E214</f>
        <v>641.1</v>
      </c>
      <c r="F213">
        <f>'FY2017 Alpha RPDC '!F214</f>
        <v>6533</v>
      </c>
      <c r="G213">
        <f>'FY2017 Alpha RPDC '!G214</f>
        <v>4188306</v>
      </c>
      <c r="H213">
        <f>'FY2017 Alpha RPDC '!H214</f>
        <v>0</v>
      </c>
      <c r="I213">
        <f>'FY2017 Alpha RPDC '!I214</f>
        <v>4188306</v>
      </c>
      <c r="J213">
        <f>'FY2017 Alpha RPDC '!J214</f>
        <v>602</v>
      </c>
      <c r="K213">
        <f>'FY2017 Alpha RPDC '!K214</f>
        <v>6678</v>
      </c>
      <c r="L213">
        <f>'FY2017 Alpha RPDC '!L214</f>
        <v>4020156</v>
      </c>
      <c r="M213" t="e">
        <f>'FY2017 Alpha RPDC '!#REF!</f>
        <v>#REF!</v>
      </c>
      <c r="N213" t="e">
        <f>'FY2017 Alpha RPDC '!#REF!</f>
        <v>#REF!</v>
      </c>
      <c r="O213" t="e">
        <f>'FY2017 Alpha RPDC '!#REF!</f>
        <v>#REF!</v>
      </c>
      <c r="P213">
        <f>'FY2017 Alpha RPDC '!M214</f>
        <v>210033.05999999959</v>
      </c>
      <c r="Q213">
        <f>'FY2017 Alpha RPDC '!N214</f>
        <v>4230189.0599999996</v>
      </c>
      <c r="R213">
        <f>'FY2017 Alpha RPDC '!O214</f>
        <v>41883.05999999959</v>
      </c>
      <c r="S213">
        <f>'FY2017 Alpha RPDC '!P214</f>
        <v>9.9999999999999013E-3</v>
      </c>
      <c r="T213">
        <f>'FY2017 Alpha RPDC '!Q214</f>
        <v>-39.100000000000023</v>
      </c>
      <c r="U213">
        <f>'FY2017 Alpha RPDC '!R214</f>
        <v>-6.0988925284667012E-2</v>
      </c>
    </row>
    <row r="214" spans="1:21" x14ac:dyDescent="0.5">
      <c r="A214">
        <f>'FY2017 Alpha RPDC '!A215</f>
        <v>208</v>
      </c>
      <c r="B214">
        <f>'FY2017 Alpha RPDC '!B215</f>
        <v>3691</v>
      </c>
      <c r="C214">
        <f>'FY2017 Alpha RPDC '!C215</f>
        <v>3691</v>
      </c>
      <c r="D214" t="str">
        <f>'FY2017 Alpha RPDC '!D215</f>
        <v>NORTH CEDAR</v>
      </c>
      <c r="E214">
        <f>'FY2017 Alpha RPDC '!E215</f>
        <v>863.9</v>
      </c>
      <c r="F214">
        <f>'FY2017 Alpha RPDC '!F215</f>
        <v>6487</v>
      </c>
      <c r="G214">
        <f>'FY2017 Alpha RPDC '!G215</f>
        <v>5604119</v>
      </c>
      <c r="H214">
        <f>'FY2017 Alpha RPDC '!H215</f>
        <v>0</v>
      </c>
      <c r="I214">
        <f>'FY2017 Alpha RPDC '!I215</f>
        <v>5604119</v>
      </c>
      <c r="J214">
        <f>'FY2017 Alpha RPDC '!J215</f>
        <v>824.9</v>
      </c>
      <c r="K214">
        <f>'FY2017 Alpha RPDC '!K215</f>
        <v>6632</v>
      </c>
      <c r="L214">
        <f>'FY2017 Alpha RPDC '!L215</f>
        <v>5470736.7999999998</v>
      </c>
      <c r="M214" t="e">
        <f>'FY2017 Alpha RPDC '!#REF!</f>
        <v>#REF!</v>
      </c>
      <c r="N214" t="e">
        <f>'FY2017 Alpha RPDC '!#REF!</f>
        <v>#REF!</v>
      </c>
      <c r="O214" t="e">
        <f>'FY2017 Alpha RPDC '!#REF!</f>
        <v>#REF!</v>
      </c>
      <c r="P214">
        <f>'FY2017 Alpha RPDC '!M215</f>
        <v>189423.3900000006</v>
      </c>
      <c r="Q214">
        <f>'FY2017 Alpha RPDC '!N215</f>
        <v>5660160.1900000004</v>
      </c>
      <c r="R214">
        <f>'FY2017 Alpha RPDC '!O215</f>
        <v>56041.19000000041</v>
      </c>
      <c r="S214">
        <f>'FY2017 Alpha RPDC '!P215</f>
        <v>1.0000000000000073E-2</v>
      </c>
      <c r="T214">
        <f>'FY2017 Alpha RPDC '!Q215</f>
        <v>-39</v>
      </c>
      <c r="U214">
        <f>'FY2017 Alpha RPDC '!R215</f>
        <v>-4.5144113902072E-2</v>
      </c>
    </row>
    <row r="215" spans="1:21" x14ac:dyDescent="0.5">
      <c r="A215">
        <f>'FY2017 Alpha RPDC '!A216</f>
        <v>209</v>
      </c>
      <c r="B215">
        <f>'FY2017 Alpha RPDC '!B216</f>
        <v>4774</v>
      </c>
      <c r="C215">
        <f>'FY2017 Alpha RPDC '!C216</f>
        <v>4774</v>
      </c>
      <c r="D215" t="str">
        <f>'FY2017 Alpha RPDC '!D216</f>
        <v>NORTH FAYETTE</v>
      </c>
      <c r="E215">
        <f>'FY2017 Alpha RPDC '!E216</f>
        <v>814</v>
      </c>
      <c r="F215">
        <f>'FY2017 Alpha RPDC '!F216</f>
        <v>6568</v>
      </c>
      <c r="G215">
        <f>'FY2017 Alpha RPDC '!G216</f>
        <v>5346352</v>
      </c>
      <c r="H215">
        <f>'FY2017 Alpha RPDC '!H216</f>
        <v>112197</v>
      </c>
      <c r="I215">
        <f>'FY2017 Alpha RPDC '!I216</f>
        <v>5458549</v>
      </c>
      <c r="J215">
        <f>'FY2017 Alpha RPDC '!J216</f>
        <v>795.7</v>
      </c>
      <c r="K215">
        <f>'FY2017 Alpha RPDC '!K216</f>
        <v>6713</v>
      </c>
      <c r="L215">
        <f>'FY2017 Alpha RPDC '!L216</f>
        <v>5341534.1000000006</v>
      </c>
      <c r="M215" t="e">
        <f>'FY2017 Alpha RPDC '!#REF!</f>
        <v>#REF!</v>
      </c>
      <c r="N215" t="e">
        <f>'FY2017 Alpha RPDC '!#REF!</f>
        <v>#REF!</v>
      </c>
      <c r="O215" t="e">
        <f>'FY2017 Alpha RPDC '!#REF!</f>
        <v>#REF!</v>
      </c>
      <c r="P215">
        <f>'FY2017 Alpha RPDC '!M216</f>
        <v>58281.419999999925</v>
      </c>
      <c r="Q215">
        <f>'FY2017 Alpha RPDC '!N216</f>
        <v>5399815.5200000005</v>
      </c>
      <c r="R215">
        <f>'FY2017 Alpha RPDC '!O216</f>
        <v>-58733.479999999516</v>
      </c>
      <c r="S215">
        <f>'FY2017 Alpha RPDC '!P216</f>
        <v>-1.0759907074205896E-2</v>
      </c>
      <c r="T215">
        <f>'FY2017 Alpha RPDC '!Q216</f>
        <v>-18.299999999999955</v>
      </c>
      <c r="U215">
        <f>'FY2017 Alpha RPDC '!R216</f>
        <v>-2.2481572481572426E-2</v>
      </c>
    </row>
    <row r="216" spans="1:21" x14ac:dyDescent="0.5">
      <c r="A216">
        <f>'FY2017 Alpha RPDC '!A217</f>
        <v>210</v>
      </c>
      <c r="B216">
        <f>'FY2017 Alpha RPDC '!B217</f>
        <v>873</v>
      </c>
      <c r="C216">
        <f>'FY2017 Alpha RPDC '!C217</f>
        <v>873</v>
      </c>
      <c r="D216" t="str">
        <f>'FY2017 Alpha RPDC '!D217</f>
        <v>NORTH IOWA</v>
      </c>
      <c r="E216">
        <f>'FY2017 Alpha RPDC '!E217</f>
        <v>470.9</v>
      </c>
      <c r="F216">
        <f>'FY2017 Alpha RPDC '!F217</f>
        <v>6555</v>
      </c>
      <c r="G216">
        <f>'FY2017 Alpha RPDC '!G217</f>
        <v>3086750</v>
      </c>
      <c r="H216">
        <f>'FY2017 Alpha RPDC '!H217</f>
        <v>0</v>
      </c>
      <c r="I216">
        <f>'FY2017 Alpha RPDC '!I217</f>
        <v>3086750</v>
      </c>
      <c r="J216">
        <f>'FY2017 Alpha RPDC '!J217</f>
        <v>480.9</v>
      </c>
      <c r="K216">
        <f>'FY2017 Alpha RPDC '!K217</f>
        <v>6700</v>
      </c>
      <c r="L216">
        <f>'FY2017 Alpha RPDC '!L217</f>
        <v>3222030</v>
      </c>
      <c r="M216" t="e">
        <f>'FY2017 Alpha RPDC '!#REF!</f>
        <v>#REF!</v>
      </c>
      <c r="N216" t="e">
        <f>'FY2017 Alpha RPDC '!#REF!</f>
        <v>#REF!</v>
      </c>
      <c r="O216" t="e">
        <f>'FY2017 Alpha RPDC '!#REF!</f>
        <v>#REF!</v>
      </c>
      <c r="P216">
        <f>'FY2017 Alpha RPDC '!M217</f>
        <v>0</v>
      </c>
      <c r="Q216">
        <f>'FY2017 Alpha RPDC '!N217</f>
        <v>3222030</v>
      </c>
      <c r="R216">
        <f>'FY2017 Alpha RPDC '!O217</f>
        <v>135280</v>
      </c>
      <c r="S216">
        <f>'FY2017 Alpha RPDC '!P217</f>
        <v>4.3826030614724225E-2</v>
      </c>
      <c r="T216">
        <f>'FY2017 Alpha RPDC '!Q217</f>
        <v>10</v>
      </c>
      <c r="U216">
        <f>'FY2017 Alpha RPDC '!R217</f>
        <v>2.1235931195582928E-2</v>
      </c>
    </row>
    <row r="217" spans="1:21" x14ac:dyDescent="0.5">
      <c r="A217">
        <f>'FY2017 Alpha RPDC '!A218</f>
        <v>211</v>
      </c>
      <c r="B217">
        <f>'FY2017 Alpha RPDC '!B218</f>
        <v>4778</v>
      </c>
      <c r="C217">
        <f>'FY2017 Alpha RPDC '!C218</f>
        <v>4778</v>
      </c>
      <c r="D217" t="str">
        <f>'FY2017 Alpha RPDC '!D218</f>
        <v>NORTH KOSSUTH</v>
      </c>
      <c r="E217">
        <f>'FY2017 Alpha RPDC '!E218</f>
        <v>270.2</v>
      </c>
      <c r="F217">
        <f>'FY2017 Alpha RPDC '!F218</f>
        <v>6483</v>
      </c>
      <c r="G217">
        <f>'FY2017 Alpha RPDC '!G218</f>
        <v>1751707</v>
      </c>
      <c r="H217">
        <f>'FY2017 Alpha RPDC '!H218</f>
        <v>109504</v>
      </c>
      <c r="I217">
        <f>'FY2017 Alpha RPDC '!I218</f>
        <v>1861211</v>
      </c>
      <c r="J217">
        <f>'FY2017 Alpha RPDC '!J218</f>
        <v>266.60000000000002</v>
      </c>
      <c r="K217">
        <f>'FY2017 Alpha RPDC '!K218</f>
        <v>6628</v>
      </c>
      <c r="L217">
        <f>'FY2017 Alpha RPDC '!L218</f>
        <v>1767024.8</v>
      </c>
      <c r="M217" t="e">
        <f>'FY2017 Alpha RPDC '!#REF!</f>
        <v>#REF!</v>
      </c>
      <c r="N217" t="e">
        <f>'FY2017 Alpha RPDC '!#REF!</f>
        <v>#REF!</v>
      </c>
      <c r="O217" t="e">
        <f>'FY2017 Alpha RPDC '!#REF!</f>
        <v>#REF!</v>
      </c>
      <c r="P217">
        <f>'FY2017 Alpha RPDC '!M218</f>
        <v>2199.2700000000186</v>
      </c>
      <c r="Q217">
        <f>'FY2017 Alpha RPDC '!N218</f>
        <v>1769224.07</v>
      </c>
      <c r="R217">
        <f>'FY2017 Alpha RPDC '!O218</f>
        <v>-91986.929999999935</v>
      </c>
      <c r="S217">
        <f>'FY2017 Alpha RPDC '!P218</f>
        <v>-4.9423160512161134E-2</v>
      </c>
      <c r="T217">
        <f>'FY2017 Alpha RPDC '!Q218</f>
        <v>-3.5999999999999659</v>
      </c>
      <c r="U217">
        <f>'FY2017 Alpha RPDC '!R218</f>
        <v>-1.3323464100666047E-2</v>
      </c>
    </row>
    <row r="218" spans="1:21" x14ac:dyDescent="0.5">
      <c r="A218">
        <f>'FY2017 Alpha RPDC '!A219</f>
        <v>212</v>
      </c>
      <c r="B218">
        <f>'FY2017 Alpha RPDC '!B219</f>
        <v>4777</v>
      </c>
      <c r="C218">
        <f>'FY2017 Alpha RPDC '!C219</f>
        <v>4777</v>
      </c>
      <c r="D218" t="str">
        <f>'FY2017 Alpha RPDC '!D219</f>
        <v>NORTH LINN</v>
      </c>
      <c r="E218">
        <f>'FY2017 Alpha RPDC '!E219</f>
        <v>678.6</v>
      </c>
      <c r="F218">
        <f>'FY2017 Alpha RPDC '!F219</f>
        <v>6495</v>
      </c>
      <c r="G218">
        <f>'FY2017 Alpha RPDC '!G219</f>
        <v>4407507</v>
      </c>
      <c r="H218">
        <f>'FY2017 Alpha RPDC '!H219</f>
        <v>116236</v>
      </c>
      <c r="I218">
        <f>'FY2017 Alpha RPDC '!I219</f>
        <v>4523743</v>
      </c>
      <c r="J218">
        <f>'FY2017 Alpha RPDC '!J219</f>
        <v>659</v>
      </c>
      <c r="K218">
        <f>'FY2017 Alpha RPDC '!K219</f>
        <v>6640</v>
      </c>
      <c r="L218">
        <f>'FY2017 Alpha RPDC '!L219</f>
        <v>4375760</v>
      </c>
      <c r="M218" t="e">
        <f>'FY2017 Alpha RPDC '!#REF!</f>
        <v>#REF!</v>
      </c>
      <c r="N218" t="e">
        <f>'FY2017 Alpha RPDC '!#REF!</f>
        <v>#REF!</v>
      </c>
      <c r="O218" t="e">
        <f>'FY2017 Alpha RPDC '!#REF!</f>
        <v>#REF!</v>
      </c>
      <c r="P218">
        <f>'FY2017 Alpha RPDC '!M219</f>
        <v>75822.070000000298</v>
      </c>
      <c r="Q218">
        <f>'FY2017 Alpha RPDC '!N219</f>
        <v>4451582.07</v>
      </c>
      <c r="R218">
        <f>'FY2017 Alpha RPDC '!O219</f>
        <v>-72160.929999999702</v>
      </c>
      <c r="S218">
        <f>'FY2017 Alpha RPDC '!P219</f>
        <v>-1.59515980461312E-2</v>
      </c>
      <c r="T218">
        <f>'FY2017 Alpha RPDC '!Q219</f>
        <v>-19.600000000000023</v>
      </c>
      <c r="U218">
        <f>'FY2017 Alpha RPDC '!R219</f>
        <v>-2.8882994400235812E-2</v>
      </c>
    </row>
    <row r="219" spans="1:21" x14ac:dyDescent="0.5">
      <c r="A219">
        <f>'FY2017 Alpha RPDC '!A220</f>
        <v>213</v>
      </c>
      <c r="B219">
        <f>'FY2017 Alpha RPDC '!B220</f>
        <v>4776</v>
      </c>
      <c r="C219">
        <f>'FY2017 Alpha RPDC '!C220</f>
        <v>4776</v>
      </c>
      <c r="D219" t="str">
        <f>'FY2017 Alpha RPDC '!D220</f>
        <v>NORTH MAHASKA</v>
      </c>
      <c r="E219">
        <f>'FY2017 Alpha RPDC '!E220</f>
        <v>480</v>
      </c>
      <c r="F219">
        <f>'FY2017 Alpha RPDC '!F220</f>
        <v>6613</v>
      </c>
      <c r="G219">
        <f>'FY2017 Alpha RPDC '!G220</f>
        <v>3174240</v>
      </c>
      <c r="H219">
        <f>'FY2017 Alpha RPDC '!H220</f>
        <v>76098</v>
      </c>
      <c r="I219">
        <f>'FY2017 Alpha RPDC '!I220</f>
        <v>3250338</v>
      </c>
      <c r="J219">
        <f>'FY2017 Alpha RPDC '!J220</f>
        <v>486.8</v>
      </c>
      <c r="K219">
        <f>'FY2017 Alpha RPDC '!K220</f>
        <v>6758</v>
      </c>
      <c r="L219">
        <f>'FY2017 Alpha RPDC '!L220</f>
        <v>3289794.4</v>
      </c>
      <c r="M219" t="e">
        <f>'FY2017 Alpha RPDC '!#REF!</f>
        <v>#REF!</v>
      </c>
      <c r="N219" t="e">
        <f>'FY2017 Alpha RPDC '!#REF!</f>
        <v>#REF!</v>
      </c>
      <c r="O219" t="e">
        <f>'FY2017 Alpha RPDC '!#REF!</f>
        <v>#REF!</v>
      </c>
      <c r="P219">
        <f>'FY2017 Alpha RPDC '!M220</f>
        <v>0</v>
      </c>
      <c r="Q219">
        <f>'FY2017 Alpha RPDC '!N220</f>
        <v>3289794.4</v>
      </c>
      <c r="R219">
        <f>'FY2017 Alpha RPDC '!O220</f>
        <v>39456.399999999907</v>
      </c>
      <c r="S219">
        <f>'FY2017 Alpha RPDC '!P220</f>
        <v>1.2139168295727984E-2</v>
      </c>
      <c r="T219">
        <f>'FY2017 Alpha RPDC '!Q220</f>
        <v>6.8000000000000114</v>
      </c>
      <c r="U219">
        <f>'FY2017 Alpha RPDC '!R220</f>
        <v>1.416666666666669E-2</v>
      </c>
    </row>
    <row r="220" spans="1:21" x14ac:dyDescent="0.5">
      <c r="A220">
        <f>'FY2017 Alpha RPDC '!A221</f>
        <v>214</v>
      </c>
      <c r="B220">
        <f>'FY2017 Alpha RPDC '!B221</f>
        <v>4779</v>
      </c>
      <c r="C220">
        <f>'FY2017 Alpha RPDC '!C221</f>
        <v>4779</v>
      </c>
      <c r="D220" t="str">
        <f>'FY2017 Alpha RPDC '!D221</f>
        <v>NORTH POLK</v>
      </c>
      <c r="E220">
        <f>'FY2017 Alpha RPDC '!E221</f>
        <v>1477.4</v>
      </c>
      <c r="F220">
        <f>'FY2017 Alpha RPDC '!F221</f>
        <v>6446</v>
      </c>
      <c r="G220">
        <f>'FY2017 Alpha RPDC '!G221</f>
        <v>9523320</v>
      </c>
      <c r="H220">
        <f>'FY2017 Alpha RPDC '!H221</f>
        <v>0</v>
      </c>
      <c r="I220">
        <f>'FY2017 Alpha RPDC '!I221</f>
        <v>9523320</v>
      </c>
      <c r="J220">
        <f>'FY2017 Alpha RPDC '!J221</f>
        <v>1517.2</v>
      </c>
      <c r="K220">
        <f>'FY2017 Alpha RPDC '!K221</f>
        <v>6591</v>
      </c>
      <c r="L220">
        <f>'FY2017 Alpha RPDC '!L221</f>
        <v>9999865.2000000011</v>
      </c>
      <c r="M220" t="e">
        <f>'FY2017 Alpha RPDC '!#REF!</f>
        <v>#REF!</v>
      </c>
      <c r="N220" t="e">
        <f>'FY2017 Alpha RPDC '!#REF!</f>
        <v>#REF!</v>
      </c>
      <c r="O220" t="e">
        <f>'FY2017 Alpha RPDC '!#REF!</f>
        <v>#REF!</v>
      </c>
      <c r="P220">
        <f>'FY2017 Alpha RPDC '!M221</f>
        <v>0</v>
      </c>
      <c r="Q220">
        <f>'FY2017 Alpha RPDC '!N221</f>
        <v>9999865.2000000011</v>
      </c>
      <c r="R220">
        <f>'FY2017 Alpha RPDC '!O221</f>
        <v>476545.20000000112</v>
      </c>
      <c r="S220">
        <f>'FY2017 Alpha RPDC '!P221</f>
        <v>5.0039818046647713E-2</v>
      </c>
      <c r="T220">
        <f>'FY2017 Alpha RPDC '!Q221</f>
        <v>39.799999999999955</v>
      </c>
      <c r="U220">
        <f>'FY2017 Alpha RPDC '!R221</f>
        <v>2.693921754433461E-2</v>
      </c>
    </row>
    <row r="221" spans="1:21" x14ac:dyDescent="0.5">
      <c r="A221">
        <f>'FY2017 Alpha RPDC '!A222</f>
        <v>215</v>
      </c>
      <c r="B221">
        <f>'FY2017 Alpha RPDC '!B222</f>
        <v>4784</v>
      </c>
      <c r="C221">
        <f>'FY2017 Alpha RPDC '!C222</f>
        <v>4784</v>
      </c>
      <c r="D221" t="str">
        <f>'FY2017 Alpha RPDC '!D222</f>
        <v>NORTH SCOTT</v>
      </c>
      <c r="E221">
        <f>'FY2017 Alpha RPDC '!E222</f>
        <v>3046.3</v>
      </c>
      <c r="F221">
        <f>'FY2017 Alpha RPDC '!F222</f>
        <v>6446</v>
      </c>
      <c r="G221">
        <f>'FY2017 Alpha RPDC '!G222</f>
        <v>19636450</v>
      </c>
      <c r="H221">
        <f>'FY2017 Alpha RPDC '!H222</f>
        <v>0</v>
      </c>
      <c r="I221">
        <f>'FY2017 Alpha RPDC '!I222</f>
        <v>19636450</v>
      </c>
      <c r="J221">
        <f>'FY2017 Alpha RPDC '!J222</f>
        <v>3078.2</v>
      </c>
      <c r="K221">
        <f>'FY2017 Alpha RPDC '!K222</f>
        <v>6591</v>
      </c>
      <c r="L221">
        <f>'FY2017 Alpha RPDC '!L222</f>
        <v>20288416.199999999</v>
      </c>
      <c r="M221" t="e">
        <f>'FY2017 Alpha RPDC '!#REF!</f>
        <v>#REF!</v>
      </c>
      <c r="N221" t="e">
        <f>'FY2017 Alpha RPDC '!#REF!</f>
        <v>#REF!</v>
      </c>
      <c r="O221" t="e">
        <f>'FY2017 Alpha RPDC '!#REF!</f>
        <v>#REF!</v>
      </c>
      <c r="P221">
        <f>'FY2017 Alpha RPDC '!M222</f>
        <v>0</v>
      </c>
      <c r="Q221">
        <f>'FY2017 Alpha RPDC '!N222</f>
        <v>20288416.199999999</v>
      </c>
      <c r="R221">
        <f>'FY2017 Alpha RPDC '!O222</f>
        <v>651966.19999999925</v>
      </c>
      <c r="S221">
        <f>'FY2017 Alpha RPDC '!P222</f>
        <v>3.3201836380812179E-2</v>
      </c>
      <c r="T221">
        <f>'FY2017 Alpha RPDC '!Q222</f>
        <v>31.899999999999636</v>
      </c>
      <c r="U221">
        <f>'FY2017 Alpha RPDC '!R222</f>
        <v>1.0471719791222018E-2</v>
      </c>
    </row>
    <row r="222" spans="1:21" x14ac:dyDescent="0.5">
      <c r="A222">
        <f>'FY2017 Alpha RPDC '!A223</f>
        <v>216</v>
      </c>
      <c r="B222">
        <f>'FY2017 Alpha RPDC '!B223</f>
        <v>4785</v>
      </c>
      <c r="C222">
        <f>'FY2017 Alpha RPDC '!C223</f>
        <v>4785</v>
      </c>
      <c r="D222" t="str">
        <f>'FY2017 Alpha RPDC '!D223</f>
        <v>NORTH TAMA</v>
      </c>
      <c r="E222">
        <f>'FY2017 Alpha RPDC '!E223</f>
        <v>483.6</v>
      </c>
      <c r="F222">
        <f>'FY2017 Alpha RPDC '!F223</f>
        <v>6446</v>
      </c>
      <c r="G222">
        <f>'FY2017 Alpha RPDC '!G223</f>
        <v>3117286</v>
      </c>
      <c r="H222">
        <f>'FY2017 Alpha RPDC '!H223</f>
        <v>45463</v>
      </c>
      <c r="I222">
        <f>'FY2017 Alpha RPDC '!I223</f>
        <v>3162749</v>
      </c>
      <c r="J222">
        <f>'FY2017 Alpha RPDC '!J223</f>
        <v>453.3</v>
      </c>
      <c r="K222">
        <f>'FY2017 Alpha RPDC '!K223</f>
        <v>6591</v>
      </c>
      <c r="L222">
        <f>'FY2017 Alpha RPDC '!L223</f>
        <v>2987700.3000000003</v>
      </c>
      <c r="M222" t="e">
        <f>'FY2017 Alpha RPDC '!#REF!</f>
        <v>#REF!</v>
      </c>
      <c r="N222" t="e">
        <f>'FY2017 Alpha RPDC '!#REF!</f>
        <v>#REF!</v>
      </c>
      <c r="O222" t="e">
        <f>'FY2017 Alpha RPDC '!#REF!</f>
        <v>#REF!</v>
      </c>
      <c r="P222">
        <f>'FY2017 Alpha RPDC '!M223</f>
        <v>160758.55999999959</v>
      </c>
      <c r="Q222">
        <f>'FY2017 Alpha RPDC '!N223</f>
        <v>3148458.86</v>
      </c>
      <c r="R222">
        <f>'FY2017 Alpha RPDC '!O223</f>
        <v>-14290.14000000013</v>
      </c>
      <c r="S222">
        <f>'FY2017 Alpha RPDC '!P223</f>
        <v>-4.5182655974281014E-3</v>
      </c>
      <c r="T222">
        <f>'FY2017 Alpha RPDC '!Q223</f>
        <v>-30.300000000000011</v>
      </c>
      <c r="U222">
        <f>'FY2017 Alpha RPDC '!R223</f>
        <v>-6.2655086848635258E-2</v>
      </c>
    </row>
    <row r="223" spans="1:21" x14ac:dyDescent="0.5">
      <c r="A223">
        <f>'FY2017 Alpha RPDC '!A224</f>
        <v>217</v>
      </c>
      <c r="B223">
        <f>'FY2017 Alpha RPDC '!B224</f>
        <v>333</v>
      </c>
      <c r="C223">
        <f>'FY2017 Alpha RPDC '!C224</f>
        <v>333</v>
      </c>
      <c r="D223" t="str">
        <f>'FY2017 Alpha RPDC '!D224</f>
        <v>NORTH UNION</v>
      </c>
      <c r="E223">
        <f>'FY2017 Alpha RPDC '!E224</f>
        <v>421</v>
      </c>
      <c r="F223">
        <f>'FY2017 Alpha RPDC '!F224</f>
        <v>6516</v>
      </c>
      <c r="G223">
        <f>'FY2017 Alpha RPDC '!G224</f>
        <v>2743236</v>
      </c>
      <c r="H223">
        <f>'FY2017 Alpha RPDC '!H224</f>
        <v>84421</v>
      </c>
      <c r="I223">
        <f>'FY2017 Alpha RPDC '!I224</f>
        <v>2827657</v>
      </c>
      <c r="J223">
        <f>'FY2017 Alpha RPDC '!J224</f>
        <v>420</v>
      </c>
      <c r="K223">
        <f>'FY2017 Alpha RPDC '!K224</f>
        <v>6661</v>
      </c>
      <c r="L223">
        <f>'FY2017 Alpha RPDC '!L224</f>
        <v>2797620</v>
      </c>
      <c r="M223" t="e">
        <f>'FY2017 Alpha RPDC '!#REF!</f>
        <v>#REF!</v>
      </c>
      <c r="N223" t="e">
        <f>'FY2017 Alpha RPDC '!#REF!</f>
        <v>#REF!</v>
      </c>
      <c r="O223" t="e">
        <f>'FY2017 Alpha RPDC '!#REF!</f>
        <v>#REF!</v>
      </c>
      <c r="P223">
        <f>'FY2017 Alpha RPDC '!M224</f>
        <v>0</v>
      </c>
      <c r="Q223">
        <f>'FY2017 Alpha RPDC '!N224</f>
        <v>2797620</v>
      </c>
      <c r="R223">
        <f>'FY2017 Alpha RPDC '!O224</f>
        <v>-30037</v>
      </c>
      <c r="S223">
        <f>'FY2017 Alpha RPDC '!P224</f>
        <v>-1.0622575510396063E-2</v>
      </c>
      <c r="T223">
        <f>'FY2017 Alpha RPDC '!Q224</f>
        <v>-1</v>
      </c>
      <c r="U223">
        <f>'FY2017 Alpha RPDC '!R224</f>
        <v>-2.3752969121140144E-3</v>
      </c>
    </row>
    <row r="224" spans="1:21" x14ac:dyDescent="0.5">
      <c r="A224">
        <f>'FY2017 Alpha RPDC '!A225</f>
        <v>218</v>
      </c>
      <c r="B224">
        <f>'FY2017 Alpha RPDC '!B225</f>
        <v>4787</v>
      </c>
      <c r="C224">
        <f>'FY2017 Alpha RPDC '!C225</f>
        <v>4787</v>
      </c>
      <c r="D224" t="str">
        <f>'FY2017 Alpha RPDC '!D225</f>
        <v>NORTH WINNESHIEK</v>
      </c>
      <c r="E224">
        <f>'FY2017 Alpha RPDC '!E225</f>
        <v>283.3</v>
      </c>
      <c r="F224">
        <f>'FY2017 Alpha RPDC '!F225</f>
        <v>6553</v>
      </c>
      <c r="G224">
        <f>'FY2017 Alpha RPDC '!G225</f>
        <v>1856465</v>
      </c>
      <c r="H224">
        <f>'FY2017 Alpha RPDC '!H225</f>
        <v>56475</v>
      </c>
      <c r="I224">
        <f>'FY2017 Alpha RPDC '!I225</f>
        <v>1912940</v>
      </c>
      <c r="J224">
        <f>'FY2017 Alpha RPDC '!J225</f>
        <v>297.39999999999998</v>
      </c>
      <c r="K224">
        <f>'FY2017 Alpha RPDC '!K225</f>
        <v>6698</v>
      </c>
      <c r="L224">
        <f>'FY2017 Alpha RPDC '!L225</f>
        <v>1991985.2</v>
      </c>
      <c r="M224" t="e">
        <f>'FY2017 Alpha RPDC '!#REF!</f>
        <v>#REF!</v>
      </c>
      <c r="N224" t="e">
        <f>'FY2017 Alpha RPDC '!#REF!</f>
        <v>#REF!</v>
      </c>
      <c r="O224" t="e">
        <f>'FY2017 Alpha RPDC '!#REF!</f>
        <v>#REF!</v>
      </c>
      <c r="P224">
        <f>'FY2017 Alpha RPDC '!M225</f>
        <v>0</v>
      </c>
      <c r="Q224">
        <f>'FY2017 Alpha RPDC '!N225</f>
        <v>1991985.2</v>
      </c>
      <c r="R224">
        <f>'FY2017 Alpha RPDC '!O225</f>
        <v>79045.199999999953</v>
      </c>
      <c r="S224">
        <f>'FY2017 Alpha RPDC '!P225</f>
        <v>4.1321316925779145E-2</v>
      </c>
      <c r="T224">
        <f>'FY2017 Alpha RPDC '!Q225</f>
        <v>14.099999999999966</v>
      </c>
      <c r="U224">
        <f>'FY2017 Alpha RPDC '!R225</f>
        <v>4.9770561242498998E-2</v>
      </c>
    </row>
    <row r="225" spans="1:21" x14ac:dyDescent="0.5">
      <c r="A225">
        <f>'FY2017 Alpha RPDC '!A226</f>
        <v>219</v>
      </c>
      <c r="B225">
        <f>'FY2017 Alpha RPDC '!B226</f>
        <v>4773</v>
      </c>
      <c r="C225">
        <f>'FY2017 Alpha RPDC '!C226</f>
        <v>4773</v>
      </c>
      <c r="D225" t="str">
        <f>'FY2017 Alpha RPDC '!D226</f>
        <v>NORTHEAST</v>
      </c>
      <c r="E225">
        <f>'FY2017 Alpha RPDC '!E226</f>
        <v>557.1</v>
      </c>
      <c r="F225">
        <f>'FY2017 Alpha RPDC '!F226</f>
        <v>6566</v>
      </c>
      <c r="G225">
        <f>'FY2017 Alpha RPDC '!G226</f>
        <v>3657919</v>
      </c>
      <c r="H225">
        <f>'FY2017 Alpha RPDC '!H226</f>
        <v>0</v>
      </c>
      <c r="I225">
        <f>'FY2017 Alpha RPDC '!I226</f>
        <v>3657919</v>
      </c>
      <c r="J225">
        <f>'FY2017 Alpha RPDC '!J226</f>
        <v>552.1</v>
      </c>
      <c r="K225">
        <f>'FY2017 Alpha RPDC '!K226</f>
        <v>6711</v>
      </c>
      <c r="L225">
        <f>'FY2017 Alpha RPDC '!L226</f>
        <v>3705143.1</v>
      </c>
      <c r="M225" t="e">
        <f>'FY2017 Alpha RPDC '!#REF!</f>
        <v>#REF!</v>
      </c>
      <c r="N225" t="e">
        <f>'FY2017 Alpha RPDC '!#REF!</f>
        <v>#REF!</v>
      </c>
      <c r="O225" t="e">
        <f>'FY2017 Alpha RPDC '!#REF!</f>
        <v>#REF!</v>
      </c>
      <c r="P225">
        <f>'FY2017 Alpha RPDC '!M226</f>
        <v>0</v>
      </c>
      <c r="Q225">
        <f>'FY2017 Alpha RPDC '!N226</f>
        <v>3705143.1</v>
      </c>
      <c r="R225">
        <f>'FY2017 Alpha RPDC '!O226</f>
        <v>47224.100000000093</v>
      </c>
      <c r="S225">
        <f>'FY2017 Alpha RPDC '!P226</f>
        <v>1.2910099977610246E-2</v>
      </c>
      <c r="T225">
        <f>'FY2017 Alpha RPDC '!Q226</f>
        <v>-5</v>
      </c>
      <c r="U225">
        <f>'FY2017 Alpha RPDC '!R226</f>
        <v>-8.9750493627714957E-3</v>
      </c>
    </row>
    <row r="226" spans="1:21" x14ac:dyDescent="0.5">
      <c r="A226">
        <f>'FY2017 Alpha RPDC '!A227</f>
        <v>220</v>
      </c>
      <c r="B226">
        <f>'FY2017 Alpha RPDC '!B227</f>
        <v>4775</v>
      </c>
      <c r="C226">
        <f>'FY2017 Alpha RPDC '!C227</f>
        <v>4775</v>
      </c>
      <c r="D226" t="str">
        <f>'FY2017 Alpha RPDC '!D227</f>
        <v>NORTHEAST HAMILTON</v>
      </c>
      <c r="E226">
        <f>'FY2017 Alpha RPDC '!E227</f>
        <v>212</v>
      </c>
      <c r="F226">
        <f>'FY2017 Alpha RPDC '!F227</f>
        <v>6616</v>
      </c>
      <c r="G226">
        <f>'FY2017 Alpha RPDC '!G227</f>
        <v>1402592</v>
      </c>
      <c r="H226">
        <f>'FY2017 Alpha RPDC '!H227</f>
        <v>0</v>
      </c>
      <c r="I226">
        <f>'FY2017 Alpha RPDC '!I227</f>
        <v>1402592</v>
      </c>
      <c r="J226">
        <f>'FY2017 Alpha RPDC '!J227</f>
        <v>193</v>
      </c>
      <c r="K226">
        <f>'FY2017 Alpha RPDC '!K227</f>
        <v>6761</v>
      </c>
      <c r="L226">
        <f>'FY2017 Alpha RPDC '!L227</f>
        <v>1304873</v>
      </c>
      <c r="M226" t="e">
        <f>'FY2017 Alpha RPDC '!#REF!</f>
        <v>#REF!</v>
      </c>
      <c r="N226" t="e">
        <f>'FY2017 Alpha RPDC '!#REF!</f>
        <v>#REF!</v>
      </c>
      <c r="O226" t="e">
        <f>'FY2017 Alpha RPDC '!#REF!</f>
        <v>#REF!</v>
      </c>
      <c r="P226">
        <f>'FY2017 Alpha RPDC '!M227</f>
        <v>111744.91999999993</v>
      </c>
      <c r="Q226">
        <f>'FY2017 Alpha RPDC '!N227</f>
        <v>1416617.92</v>
      </c>
      <c r="R226">
        <f>'FY2017 Alpha RPDC '!O227</f>
        <v>14025.919999999925</v>
      </c>
      <c r="S226">
        <f>'FY2017 Alpha RPDC '!P227</f>
        <v>9.9999999999999464E-3</v>
      </c>
      <c r="T226">
        <f>'FY2017 Alpha RPDC '!Q227</f>
        <v>-19</v>
      </c>
      <c r="U226">
        <f>'FY2017 Alpha RPDC '!R227</f>
        <v>-8.9622641509433956E-2</v>
      </c>
    </row>
    <row r="227" spans="1:21" x14ac:dyDescent="0.5">
      <c r="A227">
        <f>'FY2017 Alpha RPDC '!A228</f>
        <v>221</v>
      </c>
      <c r="B227">
        <f>'FY2017 Alpha RPDC '!B228</f>
        <v>4788</v>
      </c>
      <c r="C227">
        <f>'FY2017 Alpha RPDC '!C228</f>
        <v>4788</v>
      </c>
      <c r="D227" t="str">
        <f>'FY2017 Alpha RPDC '!D228</f>
        <v>NORTHWOOD-KENSETT</v>
      </c>
      <c r="E227">
        <f>'FY2017 Alpha RPDC '!E228</f>
        <v>512</v>
      </c>
      <c r="F227">
        <f>'FY2017 Alpha RPDC '!F228</f>
        <v>6572</v>
      </c>
      <c r="G227">
        <f>'FY2017 Alpha RPDC '!G228</f>
        <v>3364864</v>
      </c>
      <c r="H227">
        <f>'FY2017 Alpha RPDC '!H228</f>
        <v>40145</v>
      </c>
      <c r="I227">
        <f>'FY2017 Alpha RPDC '!I228</f>
        <v>3405009</v>
      </c>
      <c r="J227">
        <f>'FY2017 Alpha RPDC '!J228</f>
        <v>503</v>
      </c>
      <c r="K227">
        <f>'FY2017 Alpha RPDC '!K228</f>
        <v>6717</v>
      </c>
      <c r="L227">
        <f>'FY2017 Alpha RPDC '!L228</f>
        <v>3378651</v>
      </c>
      <c r="M227" t="e">
        <f>'FY2017 Alpha RPDC '!#REF!</f>
        <v>#REF!</v>
      </c>
      <c r="N227" t="e">
        <f>'FY2017 Alpha RPDC '!#REF!</f>
        <v>#REF!</v>
      </c>
      <c r="O227" t="e">
        <f>'FY2017 Alpha RPDC '!#REF!</f>
        <v>#REF!</v>
      </c>
      <c r="P227">
        <f>'FY2017 Alpha RPDC '!M228</f>
        <v>19861.64000000013</v>
      </c>
      <c r="Q227">
        <f>'FY2017 Alpha RPDC '!N228</f>
        <v>3398512.6400000001</v>
      </c>
      <c r="R227">
        <f>'FY2017 Alpha RPDC '!O228</f>
        <v>-6496.3599999998696</v>
      </c>
      <c r="S227">
        <f>'FY2017 Alpha RPDC '!P228</f>
        <v>-1.9078833565490927E-3</v>
      </c>
      <c r="T227">
        <f>'FY2017 Alpha RPDC '!Q228</f>
        <v>-9</v>
      </c>
      <c r="U227">
        <f>'FY2017 Alpha RPDC '!R228</f>
        <v>-1.7578125E-2</v>
      </c>
    </row>
    <row r="228" spans="1:21" x14ac:dyDescent="0.5">
      <c r="A228">
        <f>'FY2017 Alpha RPDC '!A229</f>
        <v>222</v>
      </c>
      <c r="B228">
        <f>'FY2017 Alpha RPDC '!B229</f>
        <v>4797</v>
      </c>
      <c r="C228">
        <f>'FY2017 Alpha RPDC '!C229</f>
        <v>4797</v>
      </c>
      <c r="D228" t="str">
        <f>'FY2017 Alpha RPDC '!D229</f>
        <v>NORWALK</v>
      </c>
      <c r="E228">
        <f>'FY2017 Alpha RPDC '!E229</f>
        <v>2558.9</v>
      </c>
      <c r="F228">
        <f>'FY2017 Alpha RPDC '!F229</f>
        <v>6446</v>
      </c>
      <c r="G228">
        <f>'FY2017 Alpha RPDC '!G229</f>
        <v>16494669</v>
      </c>
      <c r="H228">
        <f>'FY2017 Alpha RPDC '!H229</f>
        <v>0</v>
      </c>
      <c r="I228">
        <f>'FY2017 Alpha RPDC '!I229</f>
        <v>16494669</v>
      </c>
      <c r="J228">
        <f>'FY2017 Alpha RPDC '!J229</f>
        <v>2646.7</v>
      </c>
      <c r="K228">
        <f>'FY2017 Alpha RPDC '!K229</f>
        <v>6591</v>
      </c>
      <c r="L228">
        <f>'FY2017 Alpha RPDC '!L229</f>
        <v>17444399.699999999</v>
      </c>
      <c r="M228" t="e">
        <f>'FY2017 Alpha RPDC '!#REF!</f>
        <v>#REF!</v>
      </c>
      <c r="N228" t="e">
        <f>'FY2017 Alpha RPDC '!#REF!</f>
        <v>#REF!</v>
      </c>
      <c r="O228" t="e">
        <f>'FY2017 Alpha RPDC '!#REF!</f>
        <v>#REF!</v>
      </c>
      <c r="P228">
        <f>'FY2017 Alpha RPDC '!M229</f>
        <v>0</v>
      </c>
      <c r="Q228">
        <f>'FY2017 Alpha RPDC '!N229</f>
        <v>17444399.699999999</v>
      </c>
      <c r="R228">
        <f>'FY2017 Alpha RPDC '!O229</f>
        <v>949730.69999999925</v>
      </c>
      <c r="S228">
        <f>'FY2017 Alpha RPDC '!P229</f>
        <v>5.7578039304698944E-2</v>
      </c>
      <c r="T228">
        <f>'FY2017 Alpha RPDC '!Q229</f>
        <v>87.799999999999727</v>
      </c>
      <c r="U228">
        <f>'FY2017 Alpha RPDC '!R229</f>
        <v>3.4311618273476778E-2</v>
      </c>
    </row>
    <row r="229" spans="1:21" x14ac:dyDescent="0.5">
      <c r="A229">
        <f>'FY2017 Alpha RPDC '!A230</f>
        <v>223</v>
      </c>
      <c r="B229">
        <f>'FY2017 Alpha RPDC '!B230</f>
        <v>4860</v>
      </c>
      <c r="C229">
        <f>'FY2017 Alpha RPDC '!C230</f>
        <v>4860</v>
      </c>
      <c r="D229" t="str">
        <f>'FY2017 Alpha RPDC '!D230</f>
        <v>ODEBOLT-ARTHUR</v>
      </c>
      <c r="E229">
        <f>'FY2017 Alpha RPDC '!E230</f>
        <v>331.1</v>
      </c>
      <c r="F229">
        <f>'FY2017 Alpha RPDC '!F230</f>
        <v>6446</v>
      </c>
      <c r="G229">
        <f>'FY2017 Alpha RPDC '!G230</f>
        <v>2134271</v>
      </c>
      <c r="H229">
        <f>'FY2017 Alpha RPDC '!H230</f>
        <v>9377</v>
      </c>
      <c r="I229">
        <f>'FY2017 Alpha RPDC '!I230</f>
        <v>2143648</v>
      </c>
      <c r="J229">
        <f>'FY2017 Alpha RPDC '!J230</f>
        <v>339.1</v>
      </c>
      <c r="K229">
        <f>'FY2017 Alpha RPDC '!K230</f>
        <v>6591</v>
      </c>
      <c r="L229">
        <f>'FY2017 Alpha RPDC '!L230</f>
        <v>2235008.1</v>
      </c>
      <c r="M229" t="e">
        <f>'FY2017 Alpha RPDC '!#REF!</f>
        <v>#REF!</v>
      </c>
      <c r="N229" t="e">
        <f>'FY2017 Alpha RPDC '!#REF!</f>
        <v>#REF!</v>
      </c>
      <c r="O229" t="e">
        <f>'FY2017 Alpha RPDC '!#REF!</f>
        <v>#REF!</v>
      </c>
      <c r="P229">
        <f>'FY2017 Alpha RPDC '!M230</f>
        <v>0</v>
      </c>
      <c r="Q229">
        <f>'FY2017 Alpha RPDC '!N230</f>
        <v>2235008.1</v>
      </c>
      <c r="R229">
        <f>'FY2017 Alpha RPDC '!O230</f>
        <v>91360.100000000093</v>
      </c>
      <c r="S229">
        <f>'FY2017 Alpha RPDC '!P230</f>
        <v>4.261898408693969E-2</v>
      </c>
      <c r="T229">
        <f>'FY2017 Alpha RPDC '!Q230</f>
        <v>8</v>
      </c>
      <c r="U229">
        <f>'FY2017 Alpha RPDC '!R230</f>
        <v>2.4161884627000904E-2</v>
      </c>
    </row>
    <row r="230" spans="1:21" x14ac:dyDescent="0.5">
      <c r="A230">
        <f>'FY2017 Alpha RPDC '!A231</f>
        <v>224</v>
      </c>
      <c r="B230">
        <f>'FY2017 Alpha RPDC '!B231</f>
        <v>4869</v>
      </c>
      <c r="C230">
        <f>'FY2017 Alpha RPDC '!C231</f>
        <v>4869</v>
      </c>
      <c r="D230" t="str">
        <f>'FY2017 Alpha RPDC '!D231</f>
        <v>OELWEIN</v>
      </c>
      <c r="E230">
        <f>'FY2017 Alpha RPDC '!E231</f>
        <v>1305.5</v>
      </c>
      <c r="F230">
        <f>'FY2017 Alpha RPDC '!F231</f>
        <v>6487</v>
      </c>
      <c r="G230">
        <f>'FY2017 Alpha RPDC '!G231</f>
        <v>8468779</v>
      </c>
      <c r="H230">
        <f>'FY2017 Alpha RPDC '!H231</f>
        <v>0</v>
      </c>
      <c r="I230">
        <f>'FY2017 Alpha RPDC '!I231</f>
        <v>8468779</v>
      </c>
      <c r="J230">
        <f>'FY2017 Alpha RPDC '!J231</f>
        <v>1313</v>
      </c>
      <c r="K230">
        <f>'FY2017 Alpha RPDC '!K231</f>
        <v>6632</v>
      </c>
      <c r="L230">
        <f>'FY2017 Alpha RPDC '!L231</f>
        <v>8707816</v>
      </c>
      <c r="M230" t="e">
        <f>'FY2017 Alpha RPDC '!#REF!</f>
        <v>#REF!</v>
      </c>
      <c r="N230" t="e">
        <f>'FY2017 Alpha RPDC '!#REF!</f>
        <v>#REF!</v>
      </c>
      <c r="O230" t="e">
        <f>'FY2017 Alpha RPDC '!#REF!</f>
        <v>#REF!</v>
      </c>
      <c r="P230">
        <f>'FY2017 Alpha RPDC '!M231</f>
        <v>0</v>
      </c>
      <c r="Q230">
        <f>'FY2017 Alpha RPDC '!N231</f>
        <v>8707816</v>
      </c>
      <c r="R230">
        <f>'FY2017 Alpha RPDC '!O231</f>
        <v>239037</v>
      </c>
      <c r="S230">
        <f>'FY2017 Alpha RPDC '!P231</f>
        <v>2.8225674563003709E-2</v>
      </c>
      <c r="T230">
        <f>'FY2017 Alpha RPDC '!Q231</f>
        <v>7.5</v>
      </c>
      <c r="U230">
        <f>'FY2017 Alpha RPDC '!R231</f>
        <v>5.7449253159708924E-3</v>
      </c>
    </row>
    <row r="231" spans="1:21" x14ac:dyDescent="0.5">
      <c r="A231">
        <f>'FY2017 Alpha RPDC '!A232</f>
        <v>225</v>
      </c>
      <c r="B231">
        <f>'FY2017 Alpha RPDC '!B232</f>
        <v>4878</v>
      </c>
      <c r="C231">
        <f>'FY2017 Alpha RPDC '!C232</f>
        <v>4878</v>
      </c>
      <c r="D231" t="str">
        <f>'FY2017 Alpha RPDC '!D232</f>
        <v>OGDEN</v>
      </c>
      <c r="E231">
        <f>'FY2017 Alpha RPDC '!E232</f>
        <v>621.5</v>
      </c>
      <c r="F231">
        <f>'FY2017 Alpha RPDC '!F232</f>
        <v>6446</v>
      </c>
      <c r="G231">
        <f>'FY2017 Alpha RPDC '!G232</f>
        <v>4006189</v>
      </c>
      <c r="H231">
        <f>'FY2017 Alpha RPDC '!H232</f>
        <v>0</v>
      </c>
      <c r="I231">
        <f>'FY2017 Alpha RPDC '!I232</f>
        <v>4006189</v>
      </c>
      <c r="J231">
        <f>'FY2017 Alpha RPDC '!J232</f>
        <v>638.5</v>
      </c>
      <c r="K231">
        <f>'FY2017 Alpha RPDC '!K232</f>
        <v>6591</v>
      </c>
      <c r="L231">
        <f>'FY2017 Alpha RPDC '!L232</f>
        <v>4208353.5</v>
      </c>
      <c r="M231" t="e">
        <f>'FY2017 Alpha RPDC '!#REF!</f>
        <v>#REF!</v>
      </c>
      <c r="N231" t="e">
        <f>'FY2017 Alpha RPDC '!#REF!</f>
        <v>#REF!</v>
      </c>
      <c r="O231" t="e">
        <f>'FY2017 Alpha RPDC '!#REF!</f>
        <v>#REF!</v>
      </c>
      <c r="P231">
        <f>'FY2017 Alpha RPDC '!M232</f>
        <v>0</v>
      </c>
      <c r="Q231">
        <f>'FY2017 Alpha RPDC '!N232</f>
        <v>4208353.5</v>
      </c>
      <c r="R231">
        <f>'FY2017 Alpha RPDC '!O232</f>
        <v>202164.5</v>
      </c>
      <c r="S231">
        <f>'FY2017 Alpha RPDC '!P232</f>
        <v>5.0463046051996051E-2</v>
      </c>
      <c r="T231">
        <f>'FY2017 Alpha RPDC '!Q232</f>
        <v>17</v>
      </c>
      <c r="U231">
        <f>'FY2017 Alpha RPDC '!R232</f>
        <v>2.7353177795655673E-2</v>
      </c>
    </row>
    <row r="232" spans="1:21" x14ac:dyDescent="0.5">
      <c r="A232">
        <f>'FY2017 Alpha RPDC '!A233</f>
        <v>226</v>
      </c>
      <c r="B232">
        <f>'FY2017 Alpha RPDC '!B233</f>
        <v>4890</v>
      </c>
      <c r="C232">
        <f>'FY2017 Alpha RPDC '!C233</f>
        <v>4890</v>
      </c>
      <c r="D232" t="str">
        <f>'FY2017 Alpha RPDC '!D233</f>
        <v>OKOBOJI</v>
      </c>
      <c r="E232">
        <f>'FY2017 Alpha RPDC '!E233</f>
        <v>924.6</v>
      </c>
      <c r="F232">
        <f>'FY2017 Alpha RPDC '!F233</f>
        <v>6460</v>
      </c>
      <c r="G232">
        <f>'FY2017 Alpha RPDC '!G233</f>
        <v>5972916</v>
      </c>
      <c r="H232">
        <f>'FY2017 Alpha RPDC '!H233</f>
        <v>0</v>
      </c>
      <c r="I232">
        <f>'FY2017 Alpha RPDC '!I233</f>
        <v>5972916</v>
      </c>
      <c r="J232">
        <f>'FY2017 Alpha RPDC '!J233</f>
        <v>959.2</v>
      </c>
      <c r="K232">
        <f>'FY2017 Alpha RPDC '!K233</f>
        <v>6605</v>
      </c>
      <c r="L232">
        <f>'FY2017 Alpha RPDC '!L233</f>
        <v>6335516</v>
      </c>
      <c r="M232" t="e">
        <f>'FY2017 Alpha RPDC '!#REF!</f>
        <v>#REF!</v>
      </c>
      <c r="N232" t="e">
        <f>'FY2017 Alpha RPDC '!#REF!</f>
        <v>#REF!</v>
      </c>
      <c r="O232" t="e">
        <f>'FY2017 Alpha RPDC '!#REF!</f>
        <v>#REF!</v>
      </c>
      <c r="P232">
        <f>'FY2017 Alpha RPDC '!M233</f>
        <v>0</v>
      </c>
      <c r="Q232">
        <f>'FY2017 Alpha RPDC '!N233</f>
        <v>6335516</v>
      </c>
      <c r="R232">
        <f>'FY2017 Alpha RPDC '!O233</f>
        <v>362600</v>
      </c>
      <c r="S232">
        <f>'FY2017 Alpha RPDC '!P233</f>
        <v>6.070736638519611E-2</v>
      </c>
      <c r="T232">
        <f>'FY2017 Alpha RPDC '!Q233</f>
        <v>34.600000000000023</v>
      </c>
      <c r="U232">
        <f>'FY2017 Alpha RPDC '!R233</f>
        <v>3.742158771360591E-2</v>
      </c>
    </row>
    <row r="233" spans="1:21" x14ac:dyDescent="0.5">
      <c r="A233">
        <f>'FY2017 Alpha RPDC '!A234</f>
        <v>227</v>
      </c>
      <c r="B233">
        <f>'FY2017 Alpha RPDC '!B234</f>
        <v>4905</v>
      </c>
      <c r="C233">
        <f>'FY2017 Alpha RPDC '!C234</f>
        <v>4905</v>
      </c>
      <c r="D233" t="str">
        <f>'FY2017 Alpha RPDC '!D234</f>
        <v>OLIN</v>
      </c>
      <c r="E233">
        <f>'FY2017 Alpha RPDC '!E234</f>
        <v>237.6</v>
      </c>
      <c r="F233">
        <f>'FY2017 Alpha RPDC '!F234</f>
        <v>6458</v>
      </c>
      <c r="G233">
        <f>'FY2017 Alpha RPDC '!G234</f>
        <v>1534421</v>
      </c>
      <c r="H233">
        <f>'FY2017 Alpha RPDC '!H234</f>
        <v>0</v>
      </c>
      <c r="I233">
        <f>'FY2017 Alpha RPDC '!I234</f>
        <v>1534421</v>
      </c>
      <c r="J233">
        <f>'FY2017 Alpha RPDC '!J234</f>
        <v>243.4</v>
      </c>
      <c r="K233">
        <f>'FY2017 Alpha RPDC '!K234</f>
        <v>6603</v>
      </c>
      <c r="L233">
        <f>'FY2017 Alpha RPDC '!L234</f>
        <v>1607170.2</v>
      </c>
      <c r="M233" t="e">
        <f>'FY2017 Alpha RPDC '!#REF!</f>
        <v>#REF!</v>
      </c>
      <c r="N233" t="e">
        <f>'FY2017 Alpha RPDC '!#REF!</f>
        <v>#REF!</v>
      </c>
      <c r="O233" t="e">
        <f>'FY2017 Alpha RPDC '!#REF!</f>
        <v>#REF!</v>
      </c>
      <c r="P233">
        <f>'FY2017 Alpha RPDC '!M234</f>
        <v>0</v>
      </c>
      <c r="Q233">
        <f>'FY2017 Alpha RPDC '!N234</f>
        <v>1607170.2</v>
      </c>
      <c r="R233">
        <f>'FY2017 Alpha RPDC '!O234</f>
        <v>72749.199999999953</v>
      </c>
      <c r="S233">
        <f>'FY2017 Alpha RPDC '!P234</f>
        <v>4.7411499190899993E-2</v>
      </c>
      <c r="T233">
        <f>'FY2017 Alpha RPDC '!Q234</f>
        <v>5.8000000000000114</v>
      </c>
      <c r="U233">
        <f>'FY2017 Alpha RPDC '!R234</f>
        <v>2.4410774410774459E-2</v>
      </c>
    </row>
    <row r="234" spans="1:21" x14ac:dyDescent="0.5">
      <c r="A234">
        <f>'FY2017 Alpha RPDC '!A235</f>
        <v>228</v>
      </c>
      <c r="B234">
        <f>'FY2017 Alpha RPDC '!B235</f>
        <v>4978</v>
      </c>
      <c r="C234">
        <f>'FY2017 Alpha RPDC '!C235</f>
        <v>4978</v>
      </c>
      <c r="D234" t="str">
        <f>'FY2017 Alpha RPDC '!D235</f>
        <v>ORIENT-MACKSBURG</v>
      </c>
      <c r="E234">
        <f>'FY2017 Alpha RPDC '!E235</f>
        <v>201</v>
      </c>
      <c r="F234">
        <f>'FY2017 Alpha RPDC '!F235</f>
        <v>6446</v>
      </c>
      <c r="G234">
        <f>'FY2017 Alpha RPDC '!G235</f>
        <v>1295646</v>
      </c>
      <c r="H234">
        <f>'FY2017 Alpha RPDC '!H235</f>
        <v>0</v>
      </c>
      <c r="I234">
        <f>'FY2017 Alpha RPDC '!I235</f>
        <v>1295646</v>
      </c>
      <c r="J234">
        <f>'FY2017 Alpha RPDC '!J235</f>
        <v>194</v>
      </c>
      <c r="K234">
        <f>'FY2017 Alpha RPDC '!K235</f>
        <v>6591</v>
      </c>
      <c r="L234">
        <f>'FY2017 Alpha RPDC '!L235</f>
        <v>1278654</v>
      </c>
      <c r="M234" t="e">
        <f>'FY2017 Alpha RPDC '!#REF!</f>
        <v>#REF!</v>
      </c>
      <c r="N234" t="e">
        <f>'FY2017 Alpha RPDC '!#REF!</f>
        <v>#REF!</v>
      </c>
      <c r="O234" t="e">
        <f>'FY2017 Alpha RPDC '!#REF!</f>
        <v>#REF!</v>
      </c>
      <c r="P234">
        <f>'FY2017 Alpha RPDC '!M235</f>
        <v>29948.459999999963</v>
      </c>
      <c r="Q234">
        <f>'FY2017 Alpha RPDC '!N235</f>
        <v>1308602.46</v>
      </c>
      <c r="R234">
        <f>'FY2017 Alpha RPDC '!O235</f>
        <v>12956.459999999963</v>
      </c>
      <c r="S234">
        <f>'FY2017 Alpha RPDC '!P235</f>
        <v>9.9999999999999707E-3</v>
      </c>
      <c r="T234">
        <f>'FY2017 Alpha RPDC '!Q235</f>
        <v>-7</v>
      </c>
      <c r="U234">
        <f>'FY2017 Alpha RPDC '!R235</f>
        <v>-3.482587064676617E-2</v>
      </c>
    </row>
    <row r="235" spans="1:21" x14ac:dyDescent="0.5">
      <c r="A235">
        <f>'FY2017 Alpha RPDC '!A236</f>
        <v>229</v>
      </c>
      <c r="B235">
        <f>'FY2017 Alpha RPDC '!B236</f>
        <v>4995</v>
      </c>
      <c r="C235">
        <f>'FY2017 Alpha RPDC '!C236</f>
        <v>4995</v>
      </c>
      <c r="D235" t="str">
        <f>'FY2017 Alpha RPDC '!D236</f>
        <v>OSAGE</v>
      </c>
      <c r="E235">
        <f>'FY2017 Alpha RPDC '!E236</f>
        <v>929.5</v>
      </c>
      <c r="F235">
        <f>'FY2017 Alpha RPDC '!F236</f>
        <v>6503</v>
      </c>
      <c r="G235">
        <f>'FY2017 Alpha RPDC '!G236</f>
        <v>6044539</v>
      </c>
      <c r="H235">
        <f>'FY2017 Alpha RPDC '!H236</f>
        <v>41131</v>
      </c>
      <c r="I235">
        <f>'FY2017 Alpha RPDC '!I236</f>
        <v>6085670</v>
      </c>
      <c r="J235">
        <f>'FY2017 Alpha RPDC '!J236</f>
        <v>955</v>
      </c>
      <c r="K235">
        <f>'FY2017 Alpha RPDC '!K236</f>
        <v>6648</v>
      </c>
      <c r="L235">
        <f>'FY2017 Alpha RPDC '!L236</f>
        <v>6348840</v>
      </c>
      <c r="M235" t="e">
        <f>'FY2017 Alpha RPDC '!#REF!</f>
        <v>#REF!</v>
      </c>
      <c r="N235" t="e">
        <f>'FY2017 Alpha RPDC '!#REF!</f>
        <v>#REF!</v>
      </c>
      <c r="O235" t="e">
        <f>'FY2017 Alpha RPDC '!#REF!</f>
        <v>#REF!</v>
      </c>
      <c r="P235">
        <f>'FY2017 Alpha RPDC '!M236</f>
        <v>0</v>
      </c>
      <c r="Q235">
        <f>'FY2017 Alpha RPDC '!N236</f>
        <v>6348840</v>
      </c>
      <c r="R235">
        <f>'FY2017 Alpha RPDC '!O236</f>
        <v>263170</v>
      </c>
      <c r="S235">
        <f>'FY2017 Alpha RPDC '!P236</f>
        <v>4.324421140153837E-2</v>
      </c>
      <c r="T235">
        <f>'FY2017 Alpha RPDC '!Q236</f>
        <v>25.5</v>
      </c>
      <c r="U235">
        <f>'FY2017 Alpha RPDC '!R236</f>
        <v>2.7434104357181282E-2</v>
      </c>
    </row>
    <row r="236" spans="1:21" x14ac:dyDescent="0.5">
      <c r="A236">
        <f>'FY2017 Alpha RPDC '!A237</f>
        <v>230</v>
      </c>
      <c r="B236">
        <f>'FY2017 Alpha RPDC '!B237</f>
        <v>5013</v>
      </c>
      <c r="C236">
        <f>'FY2017 Alpha RPDC '!C237</f>
        <v>5013</v>
      </c>
      <c r="D236" t="str">
        <f>'FY2017 Alpha RPDC '!D237</f>
        <v>OSKALOOSA</v>
      </c>
      <c r="E236">
        <f>'FY2017 Alpha RPDC '!E237</f>
        <v>2460.6</v>
      </c>
      <c r="F236">
        <f>'FY2017 Alpha RPDC '!F237</f>
        <v>6446</v>
      </c>
      <c r="G236">
        <f>'FY2017 Alpha RPDC '!G237</f>
        <v>15861028</v>
      </c>
      <c r="H236">
        <f>'FY2017 Alpha RPDC '!H237</f>
        <v>0</v>
      </c>
      <c r="I236">
        <f>'FY2017 Alpha RPDC '!I237</f>
        <v>15861028</v>
      </c>
      <c r="J236">
        <f>'FY2017 Alpha RPDC '!J237</f>
        <v>2371.5</v>
      </c>
      <c r="K236">
        <f>'FY2017 Alpha RPDC '!K237</f>
        <v>6591</v>
      </c>
      <c r="L236">
        <f>'FY2017 Alpha RPDC '!L237</f>
        <v>15630556.5</v>
      </c>
      <c r="M236" t="e">
        <f>'FY2017 Alpha RPDC '!#REF!</f>
        <v>#REF!</v>
      </c>
      <c r="N236" t="e">
        <f>'FY2017 Alpha RPDC '!#REF!</f>
        <v>#REF!</v>
      </c>
      <c r="O236" t="e">
        <f>'FY2017 Alpha RPDC '!#REF!</f>
        <v>#REF!</v>
      </c>
      <c r="P236">
        <f>'FY2017 Alpha RPDC '!M237</f>
        <v>389081.77999999933</v>
      </c>
      <c r="Q236">
        <f>'FY2017 Alpha RPDC '!N237</f>
        <v>16019638.279999999</v>
      </c>
      <c r="R236">
        <f>'FY2017 Alpha RPDC '!O237</f>
        <v>158610.27999999933</v>
      </c>
      <c r="S236">
        <f>'FY2017 Alpha RPDC '!P237</f>
        <v>9.9999999999999586E-3</v>
      </c>
      <c r="T236">
        <f>'FY2017 Alpha RPDC '!Q237</f>
        <v>-89.099999999999909</v>
      </c>
      <c r="U236">
        <f>'FY2017 Alpha RPDC '!R237</f>
        <v>-3.6210680321872676E-2</v>
      </c>
    </row>
    <row r="237" spans="1:21" x14ac:dyDescent="0.5">
      <c r="A237">
        <f>'FY2017 Alpha RPDC '!A238</f>
        <v>231</v>
      </c>
      <c r="B237">
        <f>'FY2017 Alpha RPDC '!B238</f>
        <v>5049</v>
      </c>
      <c r="C237">
        <f>'FY2017 Alpha RPDC '!C238</f>
        <v>5049</v>
      </c>
      <c r="D237" t="str">
        <f>'FY2017 Alpha RPDC '!D238</f>
        <v>OTTUMWA</v>
      </c>
      <c r="E237">
        <f>'FY2017 Alpha RPDC '!E238</f>
        <v>4597.8999999999996</v>
      </c>
      <c r="F237">
        <f>'FY2017 Alpha RPDC '!F238</f>
        <v>6446</v>
      </c>
      <c r="G237">
        <f>'FY2017 Alpha RPDC '!G238</f>
        <v>29638063</v>
      </c>
      <c r="H237">
        <f>'FY2017 Alpha RPDC '!H238</f>
        <v>0</v>
      </c>
      <c r="I237">
        <f>'FY2017 Alpha RPDC '!I238</f>
        <v>29638063</v>
      </c>
      <c r="J237">
        <f>'FY2017 Alpha RPDC '!J238</f>
        <v>4622.8999999999996</v>
      </c>
      <c r="K237">
        <f>'FY2017 Alpha RPDC '!K238</f>
        <v>6591</v>
      </c>
      <c r="L237">
        <f>'FY2017 Alpha RPDC '!L238</f>
        <v>30469533.899999999</v>
      </c>
      <c r="M237" t="e">
        <f>'FY2017 Alpha RPDC '!#REF!</f>
        <v>#REF!</v>
      </c>
      <c r="N237" t="e">
        <f>'FY2017 Alpha RPDC '!#REF!</f>
        <v>#REF!</v>
      </c>
      <c r="O237" t="e">
        <f>'FY2017 Alpha RPDC '!#REF!</f>
        <v>#REF!</v>
      </c>
      <c r="P237">
        <f>'FY2017 Alpha RPDC '!M238</f>
        <v>0</v>
      </c>
      <c r="Q237">
        <f>'FY2017 Alpha RPDC '!N238</f>
        <v>30469533.899999999</v>
      </c>
      <c r="R237">
        <f>'FY2017 Alpha RPDC '!O238</f>
        <v>831470.89999999851</v>
      </c>
      <c r="S237">
        <f>'FY2017 Alpha RPDC '!P238</f>
        <v>2.8054157925232782E-2</v>
      </c>
      <c r="T237">
        <f>'FY2017 Alpha RPDC '!Q238</f>
        <v>25</v>
      </c>
      <c r="U237">
        <f>'FY2017 Alpha RPDC '!R238</f>
        <v>5.4372648382957443E-3</v>
      </c>
    </row>
    <row r="238" spans="1:21" x14ac:dyDescent="0.5">
      <c r="A238">
        <f>'FY2017 Alpha RPDC '!A239</f>
        <v>232</v>
      </c>
      <c r="B238">
        <f>'FY2017 Alpha RPDC '!B239</f>
        <v>5121</v>
      </c>
      <c r="C238">
        <f>'FY2017 Alpha RPDC '!C239</f>
        <v>5121</v>
      </c>
      <c r="D238" t="str">
        <f>'FY2017 Alpha RPDC '!D239</f>
        <v>PANORAMA</v>
      </c>
      <c r="E238">
        <f>'FY2017 Alpha RPDC '!E239</f>
        <v>714.9</v>
      </c>
      <c r="F238">
        <f>'FY2017 Alpha RPDC '!F239</f>
        <v>6446</v>
      </c>
      <c r="G238">
        <f>'FY2017 Alpha RPDC '!G239</f>
        <v>4608245</v>
      </c>
      <c r="H238">
        <f>'FY2017 Alpha RPDC '!H239</f>
        <v>66761</v>
      </c>
      <c r="I238">
        <f>'FY2017 Alpha RPDC '!I239</f>
        <v>4675006</v>
      </c>
      <c r="J238">
        <f>'FY2017 Alpha RPDC '!J239</f>
        <v>729</v>
      </c>
      <c r="K238">
        <f>'FY2017 Alpha RPDC '!K239</f>
        <v>6591</v>
      </c>
      <c r="L238">
        <f>'FY2017 Alpha RPDC '!L239</f>
        <v>4804839</v>
      </c>
      <c r="M238" t="e">
        <f>'FY2017 Alpha RPDC '!#REF!</f>
        <v>#REF!</v>
      </c>
      <c r="N238" t="e">
        <f>'FY2017 Alpha RPDC '!#REF!</f>
        <v>#REF!</v>
      </c>
      <c r="O238" t="e">
        <f>'FY2017 Alpha RPDC '!#REF!</f>
        <v>#REF!</v>
      </c>
      <c r="P238">
        <f>'FY2017 Alpha RPDC '!M239</f>
        <v>0</v>
      </c>
      <c r="Q238">
        <f>'FY2017 Alpha RPDC '!N239</f>
        <v>4804839</v>
      </c>
      <c r="R238">
        <f>'FY2017 Alpha RPDC '!O239</f>
        <v>129833</v>
      </c>
      <c r="S238">
        <f>'FY2017 Alpha RPDC '!P239</f>
        <v>2.7771729063021524E-2</v>
      </c>
      <c r="T238">
        <f>'FY2017 Alpha RPDC '!Q239</f>
        <v>14.100000000000023</v>
      </c>
      <c r="U238">
        <f>'FY2017 Alpha RPDC '!R239</f>
        <v>1.9723038187159075E-2</v>
      </c>
    </row>
    <row r="239" spans="1:21" x14ac:dyDescent="0.5">
      <c r="A239">
        <f>'FY2017 Alpha RPDC '!A240</f>
        <v>233</v>
      </c>
      <c r="B239">
        <f>'FY2017 Alpha RPDC '!B240</f>
        <v>5139</v>
      </c>
      <c r="C239">
        <f>'FY2017 Alpha RPDC '!C240</f>
        <v>5139</v>
      </c>
      <c r="D239" t="str">
        <f>'FY2017 Alpha RPDC '!D240</f>
        <v>PATON-CHURDAN</v>
      </c>
      <c r="E239">
        <f>'FY2017 Alpha RPDC '!E240</f>
        <v>204.2</v>
      </c>
      <c r="F239">
        <f>'FY2017 Alpha RPDC '!F240</f>
        <v>6613</v>
      </c>
      <c r="G239">
        <f>'FY2017 Alpha RPDC '!G240</f>
        <v>1350375</v>
      </c>
      <c r="H239">
        <f>'FY2017 Alpha RPDC '!H240</f>
        <v>0</v>
      </c>
      <c r="I239">
        <f>'FY2017 Alpha RPDC '!I240</f>
        <v>1350375</v>
      </c>
      <c r="J239">
        <f>'FY2017 Alpha RPDC '!J240</f>
        <v>198</v>
      </c>
      <c r="K239">
        <f>'FY2017 Alpha RPDC '!K240</f>
        <v>6758</v>
      </c>
      <c r="L239">
        <f>'FY2017 Alpha RPDC '!L240</f>
        <v>1338084</v>
      </c>
      <c r="M239" t="e">
        <f>'FY2017 Alpha RPDC '!#REF!</f>
        <v>#REF!</v>
      </c>
      <c r="N239" t="e">
        <f>'FY2017 Alpha RPDC '!#REF!</f>
        <v>#REF!</v>
      </c>
      <c r="O239" t="e">
        <f>'FY2017 Alpha RPDC '!#REF!</f>
        <v>#REF!</v>
      </c>
      <c r="P239">
        <f>'FY2017 Alpha RPDC '!M240</f>
        <v>25794.75</v>
      </c>
      <c r="Q239">
        <f>'FY2017 Alpha RPDC '!N240</f>
        <v>1363878.75</v>
      </c>
      <c r="R239">
        <f>'FY2017 Alpha RPDC '!O240</f>
        <v>13503.75</v>
      </c>
      <c r="S239">
        <f>'FY2017 Alpha RPDC '!P240</f>
        <v>0.01</v>
      </c>
      <c r="T239">
        <f>'FY2017 Alpha RPDC '!Q240</f>
        <v>-6.1999999999999886</v>
      </c>
      <c r="U239">
        <f>'FY2017 Alpha RPDC '!R240</f>
        <v>-3.0362389813907879E-2</v>
      </c>
    </row>
    <row r="240" spans="1:21" x14ac:dyDescent="0.5">
      <c r="A240">
        <f>'FY2017 Alpha RPDC '!A241</f>
        <v>234</v>
      </c>
      <c r="B240">
        <f>'FY2017 Alpha RPDC '!B241</f>
        <v>5319</v>
      </c>
      <c r="C240">
        <f>'FY2017 Alpha RPDC '!C241</f>
        <v>5160</v>
      </c>
      <c r="D240" t="str">
        <f>'FY2017 Alpha RPDC '!D241</f>
        <v>PCM</v>
      </c>
      <c r="E240">
        <f>'FY2017 Alpha RPDC '!E241</f>
        <v>1052</v>
      </c>
      <c r="F240">
        <f>'FY2017 Alpha RPDC '!F241</f>
        <v>6446</v>
      </c>
      <c r="G240">
        <f>'FY2017 Alpha RPDC '!G241</f>
        <v>6781192</v>
      </c>
      <c r="H240">
        <f>'FY2017 Alpha RPDC '!H241</f>
        <v>93400</v>
      </c>
      <c r="I240">
        <f>'FY2017 Alpha RPDC '!I241</f>
        <v>6874592</v>
      </c>
      <c r="J240">
        <f>'FY2017 Alpha RPDC '!J241</f>
        <v>1068.9000000000001</v>
      </c>
      <c r="K240">
        <f>'FY2017 Alpha RPDC '!K241</f>
        <v>6591</v>
      </c>
      <c r="L240">
        <f>'FY2017 Alpha RPDC '!L241</f>
        <v>7045119.9000000004</v>
      </c>
      <c r="M240" t="e">
        <f>'FY2017 Alpha RPDC '!#REF!</f>
        <v>#REF!</v>
      </c>
      <c r="N240" t="e">
        <f>'FY2017 Alpha RPDC '!#REF!</f>
        <v>#REF!</v>
      </c>
      <c r="O240" t="e">
        <f>'FY2017 Alpha RPDC '!#REF!</f>
        <v>#REF!</v>
      </c>
      <c r="P240">
        <f>'FY2017 Alpha RPDC '!M241</f>
        <v>0</v>
      </c>
      <c r="Q240">
        <f>'FY2017 Alpha RPDC '!N241</f>
        <v>7045119.9000000004</v>
      </c>
      <c r="R240">
        <f>'FY2017 Alpha RPDC '!O241</f>
        <v>170527.90000000037</v>
      </c>
      <c r="S240">
        <f>'FY2017 Alpha RPDC '!P241</f>
        <v>2.4805530277287782E-2</v>
      </c>
      <c r="T240">
        <f>'FY2017 Alpha RPDC '!Q241</f>
        <v>16.900000000000091</v>
      </c>
      <c r="U240">
        <f>'FY2017 Alpha RPDC '!R241</f>
        <v>1.6064638783270049E-2</v>
      </c>
    </row>
    <row r="241" spans="1:21" x14ac:dyDescent="0.5">
      <c r="A241">
        <f>'FY2017 Alpha RPDC '!A242</f>
        <v>235</v>
      </c>
      <c r="B241">
        <f>'FY2017 Alpha RPDC '!B242</f>
        <v>5163</v>
      </c>
      <c r="C241">
        <f>'FY2017 Alpha RPDC '!C242</f>
        <v>5163</v>
      </c>
      <c r="D241" t="str">
        <f>'FY2017 Alpha RPDC '!D242</f>
        <v>PEKIN</v>
      </c>
      <c r="E241">
        <f>'FY2017 Alpha RPDC '!E242</f>
        <v>636.9</v>
      </c>
      <c r="F241">
        <f>'FY2017 Alpha RPDC '!F242</f>
        <v>6446</v>
      </c>
      <c r="G241">
        <f>'FY2017 Alpha RPDC '!G242</f>
        <v>4105457</v>
      </c>
      <c r="H241">
        <f>'FY2017 Alpha RPDC '!H242</f>
        <v>0</v>
      </c>
      <c r="I241">
        <f>'FY2017 Alpha RPDC '!I242</f>
        <v>4105457</v>
      </c>
      <c r="J241">
        <f>'FY2017 Alpha RPDC '!J242</f>
        <v>638.20000000000005</v>
      </c>
      <c r="K241">
        <f>'FY2017 Alpha RPDC '!K242</f>
        <v>6591</v>
      </c>
      <c r="L241">
        <f>'FY2017 Alpha RPDC '!L242</f>
        <v>4206376.2</v>
      </c>
      <c r="M241" t="e">
        <f>'FY2017 Alpha RPDC '!#REF!</f>
        <v>#REF!</v>
      </c>
      <c r="N241" t="e">
        <f>'FY2017 Alpha RPDC '!#REF!</f>
        <v>#REF!</v>
      </c>
      <c r="O241" t="e">
        <f>'FY2017 Alpha RPDC '!#REF!</f>
        <v>#REF!</v>
      </c>
      <c r="P241">
        <f>'FY2017 Alpha RPDC '!M242</f>
        <v>0</v>
      </c>
      <c r="Q241">
        <f>'FY2017 Alpha RPDC '!N242</f>
        <v>4206376.2</v>
      </c>
      <c r="R241">
        <f>'FY2017 Alpha RPDC '!O242</f>
        <v>100919.20000000019</v>
      </c>
      <c r="S241">
        <f>'FY2017 Alpha RPDC '!P242</f>
        <v>2.4581721352823861E-2</v>
      </c>
      <c r="T241">
        <f>'FY2017 Alpha RPDC '!Q242</f>
        <v>1.3000000000000682</v>
      </c>
      <c r="U241">
        <f>'FY2017 Alpha RPDC '!R242</f>
        <v>2.0411367561627702E-3</v>
      </c>
    </row>
    <row r="242" spans="1:21" x14ac:dyDescent="0.5">
      <c r="A242">
        <f>'FY2017 Alpha RPDC '!A243</f>
        <v>236</v>
      </c>
      <c r="B242">
        <f>'FY2017 Alpha RPDC '!B243</f>
        <v>5166</v>
      </c>
      <c r="C242">
        <f>'FY2017 Alpha RPDC '!C243</f>
        <v>5166</v>
      </c>
      <c r="D242" t="str">
        <f>'FY2017 Alpha RPDC '!D243</f>
        <v>PELLA</v>
      </c>
      <c r="E242">
        <f>'FY2017 Alpha RPDC '!E243</f>
        <v>2112.4</v>
      </c>
      <c r="F242">
        <f>'FY2017 Alpha RPDC '!F243</f>
        <v>6446</v>
      </c>
      <c r="G242">
        <f>'FY2017 Alpha RPDC '!G243</f>
        <v>13616530</v>
      </c>
      <c r="H242">
        <f>'FY2017 Alpha RPDC '!H243</f>
        <v>90862</v>
      </c>
      <c r="I242">
        <f>'FY2017 Alpha RPDC '!I243</f>
        <v>13707392</v>
      </c>
      <c r="J242">
        <f>'FY2017 Alpha RPDC '!J243</f>
        <v>2140.5</v>
      </c>
      <c r="K242">
        <f>'FY2017 Alpha RPDC '!K243</f>
        <v>6591</v>
      </c>
      <c r="L242">
        <f>'FY2017 Alpha RPDC '!L243</f>
        <v>14108035.5</v>
      </c>
      <c r="M242" t="e">
        <f>'FY2017 Alpha RPDC '!#REF!</f>
        <v>#REF!</v>
      </c>
      <c r="N242" t="e">
        <f>'FY2017 Alpha RPDC '!#REF!</f>
        <v>#REF!</v>
      </c>
      <c r="O242" t="e">
        <f>'FY2017 Alpha RPDC '!#REF!</f>
        <v>#REF!</v>
      </c>
      <c r="P242">
        <f>'FY2017 Alpha RPDC '!M243</f>
        <v>0</v>
      </c>
      <c r="Q242">
        <f>'FY2017 Alpha RPDC '!N243</f>
        <v>14108035.5</v>
      </c>
      <c r="R242">
        <f>'FY2017 Alpha RPDC '!O243</f>
        <v>400643.5</v>
      </c>
      <c r="S242">
        <f>'FY2017 Alpha RPDC '!P243</f>
        <v>2.9228280624060361E-2</v>
      </c>
      <c r="T242">
        <f>'FY2017 Alpha RPDC '!Q243</f>
        <v>28.099999999999909</v>
      </c>
      <c r="U242">
        <f>'FY2017 Alpha RPDC '!R243</f>
        <v>1.3302404847566705E-2</v>
      </c>
    </row>
    <row r="243" spans="1:21" x14ac:dyDescent="0.5">
      <c r="A243">
        <f>'FY2017 Alpha RPDC '!A244</f>
        <v>237</v>
      </c>
      <c r="B243">
        <f>'FY2017 Alpha RPDC '!B244</f>
        <v>5184</v>
      </c>
      <c r="C243">
        <f>'FY2017 Alpha RPDC '!C244</f>
        <v>5184</v>
      </c>
      <c r="D243" t="str">
        <f>'FY2017 Alpha RPDC '!D244</f>
        <v>PERRY</v>
      </c>
      <c r="E243">
        <f>'FY2017 Alpha RPDC '!E244</f>
        <v>1833.5</v>
      </c>
      <c r="F243">
        <f>'FY2017 Alpha RPDC '!F244</f>
        <v>6447</v>
      </c>
      <c r="G243">
        <f>'FY2017 Alpha RPDC '!G244</f>
        <v>11820575</v>
      </c>
      <c r="H243">
        <f>'FY2017 Alpha RPDC '!H244</f>
        <v>0</v>
      </c>
      <c r="I243">
        <f>'FY2017 Alpha RPDC '!I244</f>
        <v>11820575</v>
      </c>
      <c r="J243">
        <f>'FY2017 Alpha RPDC '!J244</f>
        <v>1776.5</v>
      </c>
      <c r="K243">
        <f>'FY2017 Alpha RPDC '!K244</f>
        <v>6592</v>
      </c>
      <c r="L243">
        <f>'FY2017 Alpha RPDC '!L244</f>
        <v>11710688</v>
      </c>
      <c r="M243" t="e">
        <f>'FY2017 Alpha RPDC '!#REF!</f>
        <v>#REF!</v>
      </c>
      <c r="N243" t="e">
        <f>'FY2017 Alpha RPDC '!#REF!</f>
        <v>#REF!</v>
      </c>
      <c r="O243" t="e">
        <f>'FY2017 Alpha RPDC '!#REF!</f>
        <v>#REF!</v>
      </c>
      <c r="P243">
        <f>'FY2017 Alpha RPDC '!M244</f>
        <v>228092.75</v>
      </c>
      <c r="Q243">
        <f>'FY2017 Alpha RPDC '!N244</f>
        <v>11938780.75</v>
      </c>
      <c r="R243">
        <f>'FY2017 Alpha RPDC '!O244</f>
        <v>118205.75</v>
      </c>
      <c r="S243">
        <f>'FY2017 Alpha RPDC '!P244</f>
        <v>0.01</v>
      </c>
      <c r="T243">
        <f>'FY2017 Alpha RPDC '!Q244</f>
        <v>-57</v>
      </c>
      <c r="U243">
        <f>'FY2017 Alpha RPDC '!R244</f>
        <v>-3.1088082901554404E-2</v>
      </c>
    </row>
    <row r="244" spans="1:21" x14ac:dyDescent="0.5">
      <c r="A244">
        <f>'FY2017 Alpha RPDC '!A245</f>
        <v>238</v>
      </c>
      <c r="B244">
        <f>'FY2017 Alpha RPDC '!B245</f>
        <v>5250</v>
      </c>
      <c r="C244">
        <f>'FY2017 Alpha RPDC '!C245</f>
        <v>5250</v>
      </c>
      <c r="D244" t="str">
        <f>'FY2017 Alpha RPDC '!D245</f>
        <v>PLEASANT VALLEY</v>
      </c>
      <c r="E244">
        <f>'FY2017 Alpha RPDC '!E245</f>
        <v>4386.1000000000004</v>
      </c>
      <c r="F244">
        <f>'FY2017 Alpha RPDC '!F245</f>
        <v>6579</v>
      </c>
      <c r="G244">
        <f>'FY2017 Alpha RPDC '!G245</f>
        <v>28856152</v>
      </c>
      <c r="H244">
        <f>'FY2017 Alpha RPDC '!H245</f>
        <v>0</v>
      </c>
      <c r="I244">
        <f>'FY2017 Alpha RPDC '!I245</f>
        <v>28856152</v>
      </c>
      <c r="J244">
        <f>'FY2017 Alpha RPDC '!J245</f>
        <v>4531.8</v>
      </c>
      <c r="K244">
        <f>'FY2017 Alpha RPDC '!K245</f>
        <v>6724</v>
      </c>
      <c r="L244">
        <f>'FY2017 Alpha RPDC '!L245</f>
        <v>30471823.200000003</v>
      </c>
      <c r="M244" t="e">
        <f>'FY2017 Alpha RPDC '!#REF!</f>
        <v>#REF!</v>
      </c>
      <c r="N244" t="e">
        <f>'FY2017 Alpha RPDC '!#REF!</f>
        <v>#REF!</v>
      </c>
      <c r="O244" t="e">
        <f>'FY2017 Alpha RPDC '!#REF!</f>
        <v>#REF!</v>
      </c>
      <c r="P244">
        <f>'FY2017 Alpha RPDC '!M245</f>
        <v>0</v>
      </c>
      <c r="Q244">
        <f>'FY2017 Alpha RPDC '!N245</f>
        <v>30471823.200000003</v>
      </c>
      <c r="R244">
        <f>'FY2017 Alpha RPDC '!O245</f>
        <v>1615671.200000003</v>
      </c>
      <c r="S244">
        <f>'FY2017 Alpha RPDC '!P245</f>
        <v>5.5990528466858751E-2</v>
      </c>
      <c r="T244">
        <f>'FY2017 Alpha RPDC '!Q245</f>
        <v>145.69999999999982</v>
      </c>
      <c r="U244">
        <f>'FY2017 Alpha RPDC '!R245</f>
        <v>3.3218576867832424E-2</v>
      </c>
    </row>
    <row r="245" spans="1:21" x14ac:dyDescent="0.5">
      <c r="A245">
        <f>'FY2017 Alpha RPDC '!A246</f>
        <v>239</v>
      </c>
      <c r="B245">
        <f>'FY2017 Alpha RPDC '!B246</f>
        <v>5256</v>
      </c>
      <c r="C245">
        <f>'FY2017 Alpha RPDC '!C246</f>
        <v>5256</v>
      </c>
      <c r="D245" t="str">
        <f>'FY2017 Alpha RPDC '!D246</f>
        <v>PLEASANTVILLE</v>
      </c>
      <c r="E245">
        <f>'FY2017 Alpha RPDC '!E246</f>
        <v>670.4</v>
      </c>
      <c r="F245">
        <f>'FY2017 Alpha RPDC '!F246</f>
        <v>6446</v>
      </c>
      <c r="G245">
        <f>'FY2017 Alpha RPDC '!G246</f>
        <v>4321398</v>
      </c>
      <c r="H245">
        <f>'FY2017 Alpha RPDC '!H246</f>
        <v>0</v>
      </c>
      <c r="I245">
        <f>'FY2017 Alpha RPDC '!I246</f>
        <v>4321398</v>
      </c>
      <c r="J245">
        <f>'FY2017 Alpha RPDC '!J246</f>
        <v>677.5</v>
      </c>
      <c r="K245">
        <f>'FY2017 Alpha RPDC '!K246</f>
        <v>6591</v>
      </c>
      <c r="L245">
        <f>'FY2017 Alpha RPDC '!L246</f>
        <v>4465402.5</v>
      </c>
      <c r="M245" t="e">
        <f>'FY2017 Alpha RPDC '!#REF!</f>
        <v>#REF!</v>
      </c>
      <c r="N245" t="e">
        <f>'FY2017 Alpha RPDC '!#REF!</f>
        <v>#REF!</v>
      </c>
      <c r="O245" t="e">
        <f>'FY2017 Alpha RPDC '!#REF!</f>
        <v>#REF!</v>
      </c>
      <c r="P245">
        <f>'FY2017 Alpha RPDC '!M246</f>
        <v>0</v>
      </c>
      <c r="Q245">
        <f>'FY2017 Alpha RPDC '!N246</f>
        <v>4465402.5</v>
      </c>
      <c r="R245">
        <f>'FY2017 Alpha RPDC '!O246</f>
        <v>144004.5</v>
      </c>
      <c r="S245">
        <f>'FY2017 Alpha RPDC '!P246</f>
        <v>3.3323591115652848E-2</v>
      </c>
      <c r="T245">
        <f>'FY2017 Alpha RPDC '!Q246</f>
        <v>7.1000000000000227</v>
      </c>
      <c r="U245">
        <f>'FY2017 Alpha RPDC '!R246</f>
        <v>1.0590692124105046E-2</v>
      </c>
    </row>
    <row r="246" spans="1:21" x14ac:dyDescent="0.5">
      <c r="A246">
        <f>'FY2017 Alpha RPDC '!A247</f>
        <v>240</v>
      </c>
      <c r="B246">
        <f>'FY2017 Alpha RPDC '!B247</f>
        <v>5283</v>
      </c>
      <c r="C246">
        <f>'FY2017 Alpha RPDC '!C247</f>
        <v>5283</v>
      </c>
      <c r="D246" t="str">
        <f>'FY2017 Alpha RPDC '!D247</f>
        <v>POCAHONTAS</v>
      </c>
      <c r="E246">
        <f>'FY2017 Alpha RPDC '!E247</f>
        <v>693.7</v>
      </c>
      <c r="F246">
        <f>'FY2017 Alpha RPDC '!F247</f>
        <v>6581</v>
      </c>
      <c r="G246">
        <f>'FY2017 Alpha RPDC '!G247</f>
        <v>4565240</v>
      </c>
      <c r="H246">
        <f>'FY2017 Alpha RPDC '!H247</f>
        <v>58544</v>
      </c>
      <c r="I246">
        <f>'FY2017 Alpha RPDC '!I247</f>
        <v>4623784</v>
      </c>
      <c r="J246">
        <f>'FY2017 Alpha RPDC '!J247</f>
        <v>716.9</v>
      </c>
      <c r="K246">
        <f>'FY2017 Alpha RPDC '!K247</f>
        <v>6726</v>
      </c>
      <c r="L246">
        <f>'FY2017 Alpha RPDC '!L247</f>
        <v>4821869.3999999994</v>
      </c>
      <c r="M246" t="e">
        <f>'FY2017 Alpha RPDC '!#REF!</f>
        <v>#REF!</v>
      </c>
      <c r="N246" t="e">
        <f>'FY2017 Alpha RPDC '!#REF!</f>
        <v>#REF!</v>
      </c>
      <c r="O246" t="e">
        <f>'FY2017 Alpha RPDC '!#REF!</f>
        <v>#REF!</v>
      </c>
      <c r="P246">
        <f>'FY2017 Alpha RPDC '!M247</f>
        <v>0</v>
      </c>
      <c r="Q246">
        <f>'FY2017 Alpha RPDC '!N247</f>
        <v>4821869.3999999994</v>
      </c>
      <c r="R246">
        <f>'FY2017 Alpha RPDC '!O247</f>
        <v>198085.39999999944</v>
      </c>
      <c r="S246">
        <f>'FY2017 Alpha RPDC '!P247</f>
        <v>4.2840539263944738E-2</v>
      </c>
      <c r="T246">
        <f>'FY2017 Alpha RPDC '!Q247</f>
        <v>23.199999999999932</v>
      </c>
      <c r="U246">
        <f>'FY2017 Alpha RPDC '!R247</f>
        <v>3.3443851809139294E-2</v>
      </c>
    </row>
    <row r="247" spans="1:21" x14ac:dyDescent="0.5">
      <c r="A247">
        <f>'FY2017 Alpha RPDC '!A248</f>
        <v>241</v>
      </c>
      <c r="B247">
        <f>'FY2017 Alpha RPDC '!B248</f>
        <v>5310</v>
      </c>
      <c r="C247">
        <f>'FY2017 Alpha RPDC '!C248</f>
        <v>5310</v>
      </c>
      <c r="D247" t="str">
        <f>'FY2017 Alpha RPDC '!D248</f>
        <v>POSTVILLE</v>
      </c>
      <c r="E247">
        <f>'FY2017 Alpha RPDC '!E248</f>
        <v>658</v>
      </c>
      <c r="F247">
        <f>'FY2017 Alpha RPDC '!F248</f>
        <v>6459</v>
      </c>
      <c r="G247">
        <f>'FY2017 Alpha RPDC '!G248</f>
        <v>4250022</v>
      </c>
      <c r="H247">
        <f>'FY2017 Alpha RPDC '!H248</f>
        <v>0</v>
      </c>
      <c r="I247">
        <f>'FY2017 Alpha RPDC '!I248</f>
        <v>4250022</v>
      </c>
      <c r="J247">
        <f>'FY2017 Alpha RPDC '!J248</f>
        <v>674.2</v>
      </c>
      <c r="K247">
        <f>'FY2017 Alpha RPDC '!K248</f>
        <v>6604</v>
      </c>
      <c r="L247">
        <f>'FY2017 Alpha RPDC '!L248</f>
        <v>4452416.8000000007</v>
      </c>
      <c r="M247" t="e">
        <f>'FY2017 Alpha RPDC '!#REF!</f>
        <v>#REF!</v>
      </c>
      <c r="N247" t="e">
        <f>'FY2017 Alpha RPDC '!#REF!</f>
        <v>#REF!</v>
      </c>
      <c r="O247" t="e">
        <f>'FY2017 Alpha RPDC '!#REF!</f>
        <v>#REF!</v>
      </c>
      <c r="P247">
        <f>'FY2017 Alpha RPDC '!M248</f>
        <v>0</v>
      </c>
      <c r="Q247">
        <f>'FY2017 Alpha RPDC '!N248</f>
        <v>4452416.8000000007</v>
      </c>
      <c r="R247">
        <f>'FY2017 Alpha RPDC '!O248</f>
        <v>202394.80000000075</v>
      </c>
      <c r="S247">
        <f>'FY2017 Alpha RPDC '!P248</f>
        <v>4.7622059368163445E-2</v>
      </c>
      <c r="T247">
        <f>'FY2017 Alpha RPDC '!Q248</f>
        <v>16.200000000000045</v>
      </c>
      <c r="U247">
        <f>'FY2017 Alpha RPDC '!R248</f>
        <v>2.4620060790273627E-2</v>
      </c>
    </row>
    <row r="248" spans="1:21" x14ac:dyDescent="0.5">
      <c r="A248">
        <f>'FY2017 Alpha RPDC '!A249</f>
        <v>242</v>
      </c>
      <c r="B248">
        <f>'FY2017 Alpha RPDC '!B249</f>
        <v>5323</v>
      </c>
      <c r="C248">
        <f>'FY2017 Alpha RPDC '!C249</f>
        <v>5325</v>
      </c>
      <c r="D248" t="str">
        <f>'FY2017 Alpha RPDC '!D249</f>
        <v>PRAIRIE VALLEY</v>
      </c>
      <c r="E248">
        <f>'FY2017 Alpha RPDC '!E249</f>
        <v>583.4</v>
      </c>
      <c r="F248">
        <f>'FY2017 Alpha RPDC '!F249</f>
        <v>6566</v>
      </c>
      <c r="G248">
        <f>'FY2017 Alpha RPDC '!G249</f>
        <v>3830604</v>
      </c>
      <c r="H248">
        <f>'FY2017 Alpha RPDC '!H249</f>
        <v>0</v>
      </c>
      <c r="I248">
        <f>'FY2017 Alpha RPDC '!I249</f>
        <v>3830604</v>
      </c>
      <c r="J248">
        <f>'FY2017 Alpha RPDC '!J249</f>
        <v>567.4</v>
      </c>
      <c r="K248">
        <f>'FY2017 Alpha RPDC '!K249</f>
        <v>6711</v>
      </c>
      <c r="L248">
        <f>'FY2017 Alpha RPDC '!L249</f>
        <v>3807821.4</v>
      </c>
      <c r="M248" t="e">
        <f>'FY2017 Alpha RPDC '!#REF!</f>
        <v>#REF!</v>
      </c>
      <c r="N248" t="e">
        <f>'FY2017 Alpha RPDC '!#REF!</f>
        <v>#REF!</v>
      </c>
      <c r="O248" t="e">
        <f>'FY2017 Alpha RPDC '!#REF!</f>
        <v>#REF!</v>
      </c>
      <c r="P248">
        <f>'FY2017 Alpha RPDC '!M249</f>
        <v>61088.64000000013</v>
      </c>
      <c r="Q248">
        <f>'FY2017 Alpha RPDC '!N249</f>
        <v>3868910.04</v>
      </c>
      <c r="R248">
        <f>'FY2017 Alpha RPDC '!O249</f>
        <v>38306.040000000037</v>
      </c>
      <c r="S248">
        <f>'FY2017 Alpha RPDC '!P249</f>
        <v>1.0000000000000009E-2</v>
      </c>
      <c r="T248">
        <f>'FY2017 Alpha RPDC '!Q249</f>
        <v>-16</v>
      </c>
      <c r="U248">
        <f>'FY2017 Alpha RPDC '!R249</f>
        <v>-2.7425437092903668E-2</v>
      </c>
    </row>
    <row r="249" spans="1:21" x14ac:dyDescent="0.5">
      <c r="A249">
        <f>'FY2017 Alpha RPDC '!A250</f>
        <v>243</v>
      </c>
      <c r="B249">
        <f>'FY2017 Alpha RPDC '!B250</f>
        <v>5328</v>
      </c>
      <c r="C249">
        <f>'FY2017 Alpha RPDC '!C250</f>
        <v>5328</v>
      </c>
      <c r="D249" t="str">
        <f>'FY2017 Alpha RPDC '!D250</f>
        <v>PRESCOTT</v>
      </c>
      <c r="E249">
        <f>'FY2017 Alpha RPDC '!E250</f>
        <v>89.4</v>
      </c>
      <c r="F249">
        <f>'FY2017 Alpha RPDC '!F250</f>
        <v>6621</v>
      </c>
      <c r="G249">
        <f>'FY2017 Alpha RPDC '!G250</f>
        <v>591917</v>
      </c>
      <c r="H249">
        <f>'FY2017 Alpha RPDC '!H250</f>
        <v>0</v>
      </c>
      <c r="I249">
        <f>'FY2017 Alpha RPDC '!I250</f>
        <v>591917</v>
      </c>
      <c r="J249">
        <f>'FY2017 Alpha RPDC '!J250</f>
        <v>79.8</v>
      </c>
      <c r="K249">
        <f>'FY2017 Alpha RPDC '!K250</f>
        <v>6766</v>
      </c>
      <c r="L249">
        <f>'FY2017 Alpha RPDC '!L250</f>
        <v>539926.79999999993</v>
      </c>
      <c r="M249" t="e">
        <f>'FY2017 Alpha RPDC '!#REF!</f>
        <v>#REF!</v>
      </c>
      <c r="N249" t="e">
        <f>'FY2017 Alpha RPDC '!#REF!</f>
        <v>#REF!</v>
      </c>
      <c r="O249" t="e">
        <f>'FY2017 Alpha RPDC '!#REF!</f>
        <v>#REF!</v>
      </c>
      <c r="P249">
        <f>'FY2017 Alpha RPDC '!M250</f>
        <v>57909.370000000112</v>
      </c>
      <c r="Q249">
        <f>'FY2017 Alpha RPDC '!N250</f>
        <v>597836.17000000004</v>
      </c>
      <c r="R249">
        <f>'FY2017 Alpha RPDC '!O250</f>
        <v>5919.1700000000419</v>
      </c>
      <c r="S249">
        <f>'FY2017 Alpha RPDC '!P250</f>
        <v>1.0000000000000071E-2</v>
      </c>
      <c r="T249">
        <f>'FY2017 Alpha RPDC '!Q250</f>
        <v>-9.6000000000000085</v>
      </c>
      <c r="U249">
        <f>'FY2017 Alpha RPDC '!R250</f>
        <v>-0.10738255033557056</v>
      </c>
    </row>
    <row r="250" spans="1:21" x14ac:dyDescent="0.5">
      <c r="A250">
        <f>'FY2017 Alpha RPDC '!A251</f>
        <v>244</v>
      </c>
      <c r="B250">
        <f>'FY2017 Alpha RPDC '!B251</f>
        <v>5463</v>
      </c>
      <c r="C250">
        <f>'FY2017 Alpha RPDC '!C251</f>
        <v>5463</v>
      </c>
      <c r="D250" t="str">
        <f>'FY2017 Alpha RPDC '!D251</f>
        <v>RED OAK</v>
      </c>
      <c r="E250">
        <f>'FY2017 Alpha RPDC '!E251</f>
        <v>1129</v>
      </c>
      <c r="F250">
        <f>'FY2017 Alpha RPDC '!F251</f>
        <v>6446</v>
      </c>
      <c r="G250">
        <f>'FY2017 Alpha RPDC '!G251</f>
        <v>7277534</v>
      </c>
      <c r="H250">
        <f>'FY2017 Alpha RPDC '!H251</f>
        <v>222664</v>
      </c>
      <c r="I250">
        <f>'FY2017 Alpha RPDC '!I251</f>
        <v>7500198</v>
      </c>
      <c r="J250">
        <f>'FY2017 Alpha RPDC '!J251</f>
        <v>1133.0999999999999</v>
      </c>
      <c r="K250">
        <f>'FY2017 Alpha RPDC '!K251</f>
        <v>6591</v>
      </c>
      <c r="L250">
        <f>'FY2017 Alpha RPDC '!L251</f>
        <v>7468262.0999999996</v>
      </c>
      <c r="M250" t="e">
        <f>'FY2017 Alpha RPDC '!#REF!</f>
        <v>#REF!</v>
      </c>
      <c r="N250" t="e">
        <f>'FY2017 Alpha RPDC '!#REF!</f>
        <v>#REF!</v>
      </c>
      <c r="O250" t="e">
        <f>'FY2017 Alpha RPDC '!#REF!</f>
        <v>#REF!</v>
      </c>
      <c r="P250">
        <f>'FY2017 Alpha RPDC '!M251</f>
        <v>0</v>
      </c>
      <c r="Q250">
        <f>'FY2017 Alpha RPDC '!N251</f>
        <v>7468262.0999999996</v>
      </c>
      <c r="R250">
        <f>'FY2017 Alpha RPDC '!O251</f>
        <v>-31935.900000000373</v>
      </c>
      <c r="S250">
        <f>'FY2017 Alpha RPDC '!P251</f>
        <v>-4.2580075885997109E-3</v>
      </c>
      <c r="T250">
        <f>'FY2017 Alpha RPDC '!Q251</f>
        <v>4.0999999999999091</v>
      </c>
      <c r="U250">
        <f>'FY2017 Alpha RPDC '!R251</f>
        <v>3.6315323294950478E-3</v>
      </c>
    </row>
    <row r="251" spans="1:21" x14ac:dyDescent="0.5">
      <c r="A251" t="e">
        <f>'FY2017 Alpha RPDC '!#REF!</f>
        <v>#REF!</v>
      </c>
      <c r="B251" t="e">
        <f>'FY2017 Alpha RPDC '!#REF!</f>
        <v>#REF!</v>
      </c>
      <c r="C251" t="e">
        <f>'FY2017 Alpha RPDC '!#REF!</f>
        <v>#REF!</v>
      </c>
      <c r="D251" t="e">
        <f>'FY2017 Alpha RPDC '!#REF!</f>
        <v>#REF!</v>
      </c>
      <c r="E251" t="e">
        <f>'FY2017 Alpha RPDC '!#REF!</f>
        <v>#REF!</v>
      </c>
      <c r="F251" t="e">
        <f>'FY2017 Alpha RPDC '!#REF!</f>
        <v>#REF!</v>
      </c>
      <c r="G251" t="e">
        <f>'FY2017 Alpha RPDC '!#REF!</f>
        <v>#REF!</v>
      </c>
      <c r="H251" t="e">
        <f>'FY2017 Alpha RPDC '!#REF!</f>
        <v>#REF!</v>
      </c>
      <c r="I251" t="e">
        <f>'FY2017 Alpha RPDC '!#REF!</f>
        <v>#REF!</v>
      </c>
      <c r="J251" t="e">
        <f>'FY2017 Alpha RPDC '!#REF!</f>
        <v>#REF!</v>
      </c>
      <c r="K251" t="e">
        <f>'FY2017 Alpha RPDC '!#REF!</f>
        <v>#REF!</v>
      </c>
      <c r="L251" t="e">
        <f>'FY2017 Alpha RPDC '!#REF!</f>
        <v>#REF!</v>
      </c>
      <c r="M251" t="e">
        <f>'FY2017 Alpha RPDC '!#REF!</f>
        <v>#REF!</v>
      </c>
      <c r="N251" t="e">
        <f>'FY2017 Alpha RPDC '!#REF!</f>
        <v>#REF!</v>
      </c>
      <c r="O251" t="e">
        <f>'FY2017 Alpha RPDC '!#REF!</f>
        <v>#REF!</v>
      </c>
      <c r="P251" t="e">
        <f>'FY2017 Alpha RPDC '!#REF!</f>
        <v>#REF!</v>
      </c>
      <c r="Q251" t="e">
        <f>'FY2017 Alpha RPDC '!#REF!</f>
        <v>#REF!</v>
      </c>
      <c r="R251" t="e">
        <f>'FY2017 Alpha RPDC '!#REF!</f>
        <v>#REF!</v>
      </c>
      <c r="S251" t="e">
        <f>'FY2017 Alpha RPDC '!#REF!</f>
        <v>#REF!</v>
      </c>
      <c r="T251" t="e">
        <f>'FY2017 Alpha RPDC '!#REF!</f>
        <v>#REF!</v>
      </c>
      <c r="U251" t="e">
        <f>'FY2017 Alpha RPDC '!#REF!</f>
        <v>#REF!</v>
      </c>
    </row>
    <row r="252" spans="1:21" x14ac:dyDescent="0.5">
      <c r="A252">
        <f>'FY2017 Alpha RPDC '!A252</f>
        <v>245</v>
      </c>
      <c r="B252">
        <f>'FY2017 Alpha RPDC '!B252</f>
        <v>5486</v>
      </c>
      <c r="C252">
        <f>'FY2017 Alpha RPDC '!C252</f>
        <v>5486</v>
      </c>
      <c r="D252" t="str">
        <f>'FY2017 Alpha RPDC '!D252</f>
        <v>REMSEN-UNION</v>
      </c>
      <c r="E252">
        <f>'FY2017 Alpha RPDC '!E252</f>
        <v>379</v>
      </c>
      <c r="F252">
        <f>'FY2017 Alpha RPDC '!F252</f>
        <v>6467</v>
      </c>
      <c r="G252">
        <f>'FY2017 Alpha RPDC '!G252</f>
        <v>2450993</v>
      </c>
      <c r="H252">
        <f>'FY2017 Alpha RPDC '!H252</f>
        <v>56460</v>
      </c>
      <c r="I252">
        <f>'FY2017 Alpha RPDC '!I252</f>
        <v>2507453</v>
      </c>
      <c r="J252">
        <f>'FY2017 Alpha RPDC '!J252</f>
        <v>375.2</v>
      </c>
      <c r="K252">
        <f>'FY2017 Alpha RPDC '!K252</f>
        <v>6612</v>
      </c>
      <c r="L252">
        <f>'FY2017 Alpha RPDC '!L252</f>
        <v>2480822.4</v>
      </c>
      <c r="M252" t="e">
        <f>'FY2017 Alpha RPDC '!#REF!</f>
        <v>#REF!</v>
      </c>
      <c r="N252" t="e">
        <f>'FY2017 Alpha RPDC '!#REF!</f>
        <v>#REF!</v>
      </c>
      <c r="O252" t="e">
        <f>'FY2017 Alpha RPDC '!#REF!</f>
        <v>#REF!</v>
      </c>
      <c r="P252">
        <f>'FY2017 Alpha RPDC '!M252</f>
        <v>0</v>
      </c>
      <c r="Q252">
        <f>'FY2017 Alpha RPDC '!N252</f>
        <v>2480822.4</v>
      </c>
      <c r="R252">
        <f>'FY2017 Alpha RPDC '!O252</f>
        <v>-26630.600000000093</v>
      </c>
      <c r="S252">
        <f>'FY2017 Alpha RPDC '!P252</f>
        <v>-1.0620577933065981E-2</v>
      </c>
      <c r="T252">
        <f>'FY2017 Alpha RPDC '!Q252</f>
        <v>-3.8000000000000114</v>
      </c>
      <c r="U252">
        <f>'FY2017 Alpha RPDC '!R252</f>
        <v>-1.0026385224274436E-2</v>
      </c>
    </row>
    <row r="253" spans="1:21" x14ac:dyDescent="0.5">
      <c r="A253">
        <f>'FY2017 Alpha RPDC '!A253</f>
        <v>246</v>
      </c>
      <c r="B253">
        <f>'FY2017 Alpha RPDC '!B253</f>
        <v>5508</v>
      </c>
      <c r="C253">
        <f>'FY2017 Alpha RPDC '!C253</f>
        <v>5508</v>
      </c>
      <c r="D253" t="str">
        <f>'FY2017 Alpha RPDC '!D253</f>
        <v>RICEVILLE</v>
      </c>
      <c r="E253">
        <f>'FY2017 Alpha RPDC '!E253</f>
        <v>306.10000000000002</v>
      </c>
      <c r="F253">
        <f>'FY2017 Alpha RPDC '!F253</f>
        <v>6446</v>
      </c>
      <c r="G253">
        <f>'FY2017 Alpha RPDC '!G253</f>
        <v>1973121</v>
      </c>
      <c r="H253">
        <f>'FY2017 Alpha RPDC '!H253</f>
        <v>0</v>
      </c>
      <c r="I253">
        <f>'FY2017 Alpha RPDC '!I253</f>
        <v>1973121</v>
      </c>
      <c r="J253">
        <f>'FY2017 Alpha RPDC '!J253</f>
        <v>309.2</v>
      </c>
      <c r="K253">
        <f>'FY2017 Alpha RPDC '!K253</f>
        <v>6591</v>
      </c>
      <c r="L253">
        <f>'FY2017 Alpha RPDC '!L253</f>
        <v>2037937.2</v>
      </c>
      <c r="M253" t="e">
        <f>'FY2017 Alpha RPDC '!#REF!</f>
        <v>#REF!</v>
      </c>
      <c r="N253" t="e">
        <f>'FY2017 Alpha RPDC '!#REF!</f>
        <v>#REF!</v>
      </c>
      <c r="O253" t="e">
        <f>'FY2017 Alpha RPDC '!#REF!</f>
        <v>#REF!</v>
      </c>
      <c r="P253">
        <f>'FY2017 Alpha RPDC '!M253</f>
        <v>0</v>
      </c>
      <c r="Q253">
        <f>'FY2017 Alpha RPDC '!N253</f>
        <v>2037937.2</v>
      </c>
      <c r="R253">
        <f>'FY2017 Alpha RPDC '!O253</f>
        <v>64816.199999999953</v>
      </c>
      <c r="S253">
        <f>'FY2017 Alpha RPDC '!P253</f>
        <v>3.284958195670714E-2</v>
      </c>
      <c r="T253">
        <f>'FY2017 Alpha RPDC '!Q253</f>
        <v>3.0999999999999659</v>
      </c>
      <c r="U253">
        <f>'FY2017 Alpha RPDC '!R253</f>
        <v>1.0127409343351733E-2</v>
      </c>
    </row>
    <row r="254" spans="1:21" x14ac:dyDescent="0.5">
      <c r="A254">
        <f>'FY2017 Alpha RPDC '!A254</f>
        <v>247</v>
      </c>
      <c r="B254">
        <f>'FY2017 Alpha RPDC '!B254</f>
        <v>1975</v>
      </c>
      <c r="C254">
        <f>'FY2017 Alpha RPDC '!C254</f>
        <v>1975</v>
      </c>
      <c r="D254" t="str">
        <f>'FY2017 Alpha RPDC '!D254</f>
        <v>RIVER VALLEY</v>
      </c>
      <c r="E254">
        <f>'FY2017 Alpha RPDC '!E254</f>
        <v>411</v>
      </c>
      <c r="F254">
        <f>'FY2017 Alpha RPDC '!F254</f>
        <v>6455</v>
      </c>
      <c r="G254">
        <f>'FY2017 Alpha RPDC '!G254</f>
        <v>2653005</v>
      </c>
      <c r="H254">
        <f>'FY2017 Alpha RPDC '!H254</f>
        <v>64148</v>
      </c>
      <c r="I254">
        <f>'FY2017 Alpha RPDC '!I254</f>
        <v>2717153</v>
      </c>
      <c r="J254">
        <f>'FY2017 Alpha RPDC '!J254</f>
        <v>429.6</v>
      </c>
      <c r="K254">
        <f>'FY2017 Alpha RPDC '!K254</f>
        <v>6600</v>
      </c>
      <c r="L254">
        <f>'FY2017 Alpha RPDC '!L254</f>
        <v>2835360</v>
      </c>
      <c r="M254" t="e">
        <f>'FY2017 Alpha RPDC '!#REF!</f>
        <v>#REF!</v>
      </c>
      <c r="N254" t="e">
        <f>'FY2017 Alpha RPDC '!#REF!</f>
        <v>#REF!</v>
      </c>
      <c r="O254" t="e">
        <f>'FY2017 Alpha RPDC '!#REF!</f>
        <v>#REF!</v>
      </c>
      <c r="P254">
        <f>'FY2017 Alpha RPDC '!M254</f>
        <v>0</v>
      </c>
      <c r="Q254">
        <f>'FY2017 Alpha RPDC '!N254</f>
        <v>2835360</v>
      </c>
      <c r="R254">
        <f>'FY2017 Alpha RPDC '!O254</f>
        <v>118207</v>
      </c>
      <c r="S254">
        <f>'FY2017 Alpha RPDC '!P254</f>
        <v>4.3503991126005788E-2</v>
      </c>
      <c r="T254">
        <f>'FY2017 Alpha RPDC '!Q254</f>
        <v>18.600000000000023</v>
      </c>
      <c r="U254">
        <f>'FY2017 Alpha RPDC '!R254</f>
        <v>4.5255474452554803E-2</v>
      </c>
    </row>
    <row r="255" spans="1:21" x14ac:dyDescent="0.5">
      <c r="A255">
        <f>'FY2017 Alpha RPDC '!A255</f>
        <v>248</v>
      </c>
      <c r="B255">
        <f>'FY2017 Alpha RPDC '!B255</f>
        <v>4824</v>
      </c>
      <c r="C255">
        <f>'FY2017 Alpha RPDC '!C255</f>
        <v>5510</v>
      </c>
      <c r="D255" t="str">
        <f>'FY2017 Alpha RPDC '!D255</f>
        <v>RIVERSIDE</v>
      </c>
      <c r="E255">
        <f>'FY2017 Alpha RPDC '!E255</f>
        <v>684.1</v>
      </c>
      <c r="F255">
        <f>'FY2017 Alpha RPDC '!F255</f>
        <v>6446</v>
      </c>
      <c r="G255">
        <f>'FY2017 Alpha RPDC '!G255</f>
        <v>4409709</v>
      </c>
      <c r="H255">
        <f>'FY2017 Alpha RPDC '!H255</f>
        <v>174639</v>
      </c>
      <c r="I255">
        <f>'FY2017 Alpha RPDC '!I255</f>
        <v>4584348</v>
      </c>
      <c r="J255">
        <f>'FY2017 Alpha RPDC '!J255</f>
        <v>691</v>
      </c>
      <c r="K255">
        <f>'FY2017 Alpha RPDC '!K255</f>
        <v>6591</v>
      </c>
      <c r="L255">
        <f>'FY2017 Alpha RPDC '!L255</f>
        <v>4554381</v>
      </c>
      <c r="M255" t="e">
        <f>'FY2017 Alpha RPDC '!#REF!</f>
        <v>#REF!</v>
      </c>
      <c r="N255" t="e">
        <f>'FY2017 Alpha RPDC '!#REF!</f>
        <v>#REF!</v>
      </c>
      <c r="O255" t="e">
        <f>'FY2017 Alpha RPDC '!#REF!</f>
        <v>#REF!</v>
      </c>
      <c r="P255">
        <f>'FY2017 Alpha RPDC '!M255</f>
        <v>0</v>
      </c>
      <c r="Q255">
        <f>'FY2017 Alpha RPDC '!N255</f>
        <v>4554381</v>
      </c>
      <c r="R255">
        <f>'FY2017 Alpha RPDC '!O255</f>
        <v>-29967</v>
      </c>
      <c r="S255">
        <f>'FY2017 Alpha RPDC '!P255</f>
        <v>-6.5368074151438763E-3</v>
      </c>
      <c r="T255">
        <f>'FY2017 Alpha RPDC '!Q255</f>
        <v>6.8999999999999773</v>
      </c>
      <c r="U255">
        <f>'FY2017 Alpha RPDC '!R255</f>
        <v>1.0086244701067061E-2</v>
      </c>
    </row>
    <row r="256" spans="1:21" x14ac:dyDescent="0.5">
      <c r="A256">
        <f>'FY2017 Alpha RPDC '!A256</f>
        <v>249</v>
      </c>
      <c r="B256">
        <f>'FY2017 Alpha RPDC '!B256</f>
        <v>5607</v>
      </c>
      <c r="C256">
        <f>'FY2017 Alpha RPDC '!C256</f>
        <v>5607</v>
      </c>
      <c r="D256" t="str">
        <f>'FY2017 Alpha RPDC '!D256</f>
        <v>ROCK VALLEY</v>
      </c>
      <c r="E256">
        <f>'FY2017 Alpha RPDC '!E256</f>
        <v>711.6</v>
      </c>
      <c r="F256">
        <f>'FY2017 Alpha RPDC '!F256</f>
        <v>6487</v>
      </c>
      <c r="G256">
        <f>'FY2017 Alpha RPDC '!G256</f>
        <v>4616149</v>
      </c>
      <c r="H256">
        <f>'FY2017 Alpha RPDC '!H256</f>
        <v>0</v>
      </c>
      <c r="I256">
        <f>'FY2017 Alpha RPDC '!I256</f>
        <v>4616149</v>
      </c>
      <c r="J256">
        <f>'FY2017 Alpha RPDC '!J256</f>
        <v>739.7</v>
      </c>
      <c r="K256">
        <f>'FY2017 Alpha RPDC '!K256</f>
        <v>6632</v>
      </c>
      <c r="L256">
        <f>'FY2017 Alpha RPDC '!L256</f>
        <v>4905690.4000000004</v>
      </c>
      <c r="M256" t="e">
        <f>'FY2017 Alpha RPDC '!#REF!</f>
        <v>#REF!</v>
      </c>
      <c r="N256" t="e">
        <f>'FY2017 Alpha RPDC '!#REF!</f>
        <v>#REF!</v>
      </c>
      <c r="O256" t="e">
        <f>'FY2017 Alpha RPDC '!#REF!</f>
        <v>#REF!</v>
      </c>
      <c r="P256">
        <f>'FY2017 Alpha RPDC '!M256</f>
        <v>0</v>
      </c>
      <c r="Q256">
        <f>'FY2017 Alpha RPDC '!N256</f>
        <v>4905690.4000000004</v>
      </c>
      <c r="R256">
        <f>'FY2017 Alpha RPDC '!O256</f>
        <v>289541.40000000037</v>
      </c>
      <c r="S256">
        <f>'FY2017 Alpha RPDC '!P256</f>
        <v>6.272358192943954E-2</v>
      </c>
      <c r="T256">
        <f>'FY2017 Alpha RPDC '!Q256</f>
        <v>28.100000000000023</v>
      </c>
      <c r="U256">
        <f>'FY2017 Alpha RPDC '!R256</f>
        <v>3.9488476672287831E-2</v>
      </c>
    </row>
    <row r="257" spans="1:21" x14ac:dyDescent="0.5">
      <c r="A257">
        <f>'FY2017 Alpha RPDC '!A257</f>
        <v>250</v>
      </c>
      <c r="B257">
        <f>'FY2017 Alpha RPDC '!B257</f>
        <v>5643</v>
      </c>
      <c r="C257">
        <f>'FY2017 Alpha RPDC '!C257</f>
        <v>5643</v>
      </c>
      <c r="D257" t="str">
        <f>'FY2017 Alpha RPDC '!D257</f>
        <v>ROLAND-STORY</v>
      </c>
      <c r="E257">
        <f>'FY2017 Alpha RPDC '!E257</f>
        <v>996</v>
      </c>
      <c r="F257">
        <f>'FY2017 Alpha RPDC '!F257</f>
        <v>6446</v>
      </c>
      <c r="G257">
        <f>'FY2017 Alpha RPDC '!G257</f>
        <v>6420216</v>
      </c>
      <c r="H257">
        <f>'FY2017 Alpha RPDC '!H257</f>
        <v>0</v>
      </c>
      <c r="I257">
        <f>'FY2017 Alpha RPDC '!I257</f>
        <v>6420216</v>
      </c>
      <c r="J257">
        <f>'FY2017 Alpha RPDC '!J257</f>
        <v>1010.2</v>
      </c>
      <c r="K257">
        <f>'FY2017 Alpha RPDC '!K257</f>
        <v>6591</v>
      </c>
      <c r="L257">
        <f>'FY2017 Alpha RPDC '!L257</f>
        <v>6658228.2000000002</v>
      </c>
      <c r="M257" t="e">
        <f>'FY2017 Alpha RPDC '!#REF!</f>
        <v>#REF!</v>
      </c>
      <c r="N257" t="e">
        <f>'FY2017 Alpha RPDC '!#REF!</f>
        <v>#REF!</v>
      </c>
      <c r="O257" t="e">
        <f>'FY2017 Alpha RPDC '!#REF!</f>
        <v>#REF!</v>
      </c>
      <c r="P257">
        <f>'FY2017 Alpha RPDC '!M257</f>
        <v>0</v>
      </c>
      <c r="Q257">
        <f>'FY2017 Alpha RPDC '!N257</f>
        <v>6658228.2000000002</v>
      </c>
      <c r="R257">
        <f>'FY2017 Alpha RPDC '!O257</f>
        <v>238012.20000000019</v>
      </c>
      <c r="S257">
        <f>'FY2017 Alpha RPDC '!P257</f>
        <v>3.707230410939448E-2</v>
      </c>
      <c r="T257">
        <f>'FY2017 Alpha RPDC '!Q257</f>
        <v>14.200000000000045</v>
      </c>
      <c r="U257">
        <f>'FY2017 Alpha RPDC '!R257</f>
        <v>1.4257028112449844E-2</v>
      </c>
    </row>
    <row r="258" spans="1:21" x14ac:dyDescent="0.5">
      <c r="A258" t="e">
        <f>'FY2017 Alpha RPDC '!#REF!</f>
        <v>#REF!</v>
      </c>
      <c r="B258" t="e">
        <f>'FY2017 Alpha RPDC '!#REF!</f>
        <v>#REF!</v>
      </c>
      <c r="C258" t="e">
        <f>'FY2017 Alpha RPDC '!#REF!</f>
        <v>#REF!</v>
      </c>
      <c r="D258" t="e">
        <f>'FY2017 Alpha RPDC '!#REF!</f>
        <v>#REF!</v>
      </c>
      <c r="E258" t="e">
        <f>'FY2017 Alpha RPDC '!#REF!</f>
        <v>#REF!</v>
      </c>
      <c r="F258" t="e">
        <f>'FY2017 Alpha RPDC '!#REF!</f>
        <v>#REF!</v>
      </c>
      <c r="G258" t="e">
        <f>'FY2017 Alpha RPDC '!#REF!</f>
        <v>#REF!</v>
      </c>
      <c r="H258" t="e">
        <f>'FY2017 Alpha RPDC '!#REF!</f>
        <v>#REF!</v>
      </c>
      <c r="I258" t="e">
        <f>'FY2017 Alpha RPDC '!#REF!</f>
        <v>#REF!</v>
      </c>
      <c r="J258" t="e">
        <f>'FY2017 Alpha RPDC '!#REF!</f>
        <v>#REF!</v>
      </c>
      <c r="K258" t="e">
        <f>'FY2017 Alpha RPDC '!#REF!</f>
        <v>#REF!</v>
      </c>
      <c r="L258" t="e">
        <f>'FY2017 Alpha RPDC '!#REF!</f>
        <v>#REF!</v>
      </c>
      <c r="M258" t="e">
        <f>'FY2017 Alpha RPDC '!#REF!</f>
        <v>#REF!</v>
      </c>
      <c r="N258" t="e">
        <f>'FY2017 Alpha RPDC '!#REF!</f>
        <v>#REF!</v>
      </c>
      <c r="O258" t="e">
        <f>'FY2017 Alpha RPDC '!#REF!</f>
        <v>#REF!</v>
      </c>
      <c r="P258" t="e">
        <f>'FY2017 Alpha RPDC '!#REF!</f>
        <v>#REF!</v>
      </c>
      <c r="Q258" t="e">
        <f>'FY2017 Alpha RPDC '!#REF!</f>
        <v>#REF!</v>
      </c>
      <c r="R258" t="e">
        <f>'FY2017 Alpha RPDC '!#REF!</f>
        <v>#REF!</v>
      </c>
      <c r="S258" t="e">
        <f>'FY2017 Alpha RPDC '!#REF!</f>
        <v>#REF!</v>
      </c>
      <c r="T258" t="e">
        <f>'FY2017 Alpha RPDC '!#REF!</f>
        <v>#REF!</v>
      </c>
      <c r="U258" t="e">
        <f>'FY2017 Alpha RPDC '!#REF!</f>
        <v>#REF!</v>
      </c>
    </row>
    <row r="259" spans="1:21" x14ac:dyDescent="0.5">
      <c r="A259">
        <f>'FY2017 Alpha RPDC '!A258</f>
        <v>251</v>
      </c>
      <c r="B259">
        <f>'FY2017 Alpha RPDC '!B258</f>
        <v>5697</v>
      </c>
      <c r="C259">
        <f>'FY2017 Alpha RPDC '!C258</f>
        <v>5697</v>
      </c>
      <c r="D259" t="str">
        <f>'FY2017 Alpha RPDC '!D258</f>
        <v>RUDD-ROCKFORD-MARBLE ROCK</v>
      </c>
      <c r="E259">
        <f>'FY2017 Alpha RPDC '!E258</f>
        <v>450.3</v>
      </c>
      <c r="F259">
        <f>'FY2017 Alpha RPDC '!F258</f>
        <v>6446</v>
      </c>
      <c r="G259">
        <f>'FY2017 Alpha RPDC '!G258</f>
        <v>2902634</v>
      </c>
      <c r="H259">
        <f>'FY2017 Alpha RPDC '!H258</f>
        <v>12573</v>
      </c>
      <c r="I259">
        <f>'FY2017 Alpha RPDC '!I258</f>
        <v>2915207</v>
      </c>
      <c r="J259">
        <f>'FY2017 Alpha RPDC '!J258</f>
        <v>450.2</v>
      </c>
      <c r="K259">
        <f>'FY2017 Alpha RPDC '!K258</f>
        <v>6591</v>
      </c>
      <c r="L259">
        <f>'FY2017 Alpha RPDC '!L258</f>
        <v>2967268.1999999997</v>
      </c>
      <c r="M259" t="e">
        <f>'FY2017 Alpha RPDC '!#REF!</f>
        <v>#REF!</v>
      </c>
      <c r="N259" t="e">
        <f>'FY2017 Alpha RPDC '!#REF!</f>
        <v>#REF!</v>
      </c>
      <c r="O259" t="e">
        <f>'FY2017 Alpha RPDC '!#REF!</f>
        <v>#REF!</v>
      </c>
      <c r="P259">
        <f>'FY2017 Alpha RPDC '!M258</f>
        <v>0</v>
      </c>
      <c r="Q259">
        <f>'FY2017 Alpha RPDC '!N258</f>
        <v>2967268.1999999997</v>
      </c>
      <c r="R259">
        <f>'FY2017 Alpha RPDC '!O258</f>
        <v>52061.199999999721</v>
      </c>
      <c r="S259">
        <f>'FY2017 Alpha RPDC '!P258</f>
        <v>1.7858491695443828E-2</v>
      </c>
      <c r="T259">
        <f>'FY2017 Alpha RPDC '!Q258</f>
        <v>-0.10000000000002274</v>
      </c>
      <c r="U259">
        <f>'FY2017 Alpha RPDC '!R258</f>
        <v>-2.2207417277375692E-4</v>
      </c>
    </row>
    <row r="260" spans="1:21" x14ac:dyDescent="0.5">
      <c r="A260">
        <f>'FY2017 Alpha RPDC '!A259</f>
        <v>252</v>
      </c>
      <c r="B260">
        <f>'FY2017 Alpha RPDC '!B259</f>
        <v>5724</v>
      </c>
      <c r="C260">
        <f>'FY2017 Alpha RPDC '!C259</f>
        <v>5724</v>
      </c>
      <c r="D260" t="str">
        <f>'FY2017 Alpha RPDC '!D259</f>
        <v>RUTHVEN-AYRSHIRE</v>
      </c>
      <c r="E260">
        <f>'FY2017 Alpha RPDC '!E259</f>
        <v>244</v>
      </c>
      <c r="F260">
        <f>'FY2017 Alpha RPDC '!F259</f>
        <v>6460</v>
      </c>
      <c r="G260">
        <f>'FY2017 Alpha RPDC '!G259</f>
        <v>1576240</v>
      </c>
      <c r="H260">
        <f>'FY2017 Alpha RPDC '!H259</f>
        <v>0</v>
      </c>
      <c r="I260">
        <f>'FY2017 Alpha RPDC '!I259</f>
        <v>1576240</v>
      </c>
      <c r="J260">
        <f>'FY2017 Alpha RPDC '!J259</f>
        <v>246</v>
      </c>
      <c r="K260">
        <f>'FY2017 Alpha RPDC '!K259</f>
        <v>6605</v>
      </c>
      <c r="L260">
        <f>'FY2017 Alpha RPDC '!L259</f>
        <v>1624830</v>
      </c>
      <c r="M260" t="e">
        <f>'FY2017 Alpha RPDC '!#REF!</f>
        <v>#REF!</v>
      </c>
      <c r="N260" t="e">
        <f>'FY2017 Alpha RPDC '!#REF!</f>
        <v>#REF!</v>
      </c>
      <c r="O260" t="e">
        <f>'FY2017 Alpha RPDC '!#REF!</f>
        <v>#REF!</v>
      </c>
      <c r="P260">
        <f>'FY2017 Alpha RPDC '!M259</f>
        <v>0</v>
      </c>
      <c r="Q260">
        <f>'FY2017 Alpha RPDC '!N259</f>
        <v>1624830</v>
      </c>
      <c r="R260">
        <f>'FY2017 Alpha RPDC '!O259</f>
        <v>48590</v>
      </c>
      <c r="S260">
        <f>'FY2017 Alpha RPDC '!P259</f>
        <v>3.0826523879612242E-2</v>
      </c>
      <c r="T260">
        <f>'FY2017 Alpha RPDC '!Q259</f>
        <v>2</v>
      </c>
      <c r="U260">
        <f>'FY2017 Alpha RPDC '!R259</f>
        <v>8.1967213114754103E-3</v>
      </c>
    </row>
    <row r="261" spans="1:21" x14ac:dyDescent="0.5">
      <c r="A261">
        <f>'FY2017 Alpha RPDC '!A260</f>
        <v>253</v>
      </c>
      <c r="B261">
        <f>'FY2017 Alpha RPDC '!B260</f>
        <v>5805</v>
      </c>
      <c r="C261">
        <f>'FY2017 Alpha RPDC '!C260</f>
        <v>5805</v>
      </c>
      <c r="D261" t="str">
        <f>'FY2017 Alpha RPDC '!D260</f>
        <v>SAYDEL</v>
      </c>
      <c r="E261">
        <f>'FY2017 Alpha RPDC '!E260</f>
        <v>1177.7</v>
      </c>
      <c r="F261">
        <f>'FY2017 Alpha RPDC '!F260</f>
        <v>6514</v>
      </c>
      <c r="G261">
        <f>'FY2017 Alpha RPDC '!G260</f>
        <v>7671538</v>
      </c>
      <c r="H261">
        <f>'FY2017 Alpha RPDC '!H260</f>
        <v>0</v>
      </c>
      <c r="I261">
        <f>'FY2017 Alpha RPDC '!I260</f>
        <v>7671538</v>
      </c>
      <c r="J261">
        <f>'FY2017 Alpha RPDC '!J260</f>
        <v>1150.4000000000001</v>
      </c>
      <c r="K261">
        <f>'FY2017 Alpha RPDC '!K260</f>
        <v>6659</v>
      </c>
      <c r="L261">
        <f>'FY2017 Alpha RPDC '!L260</f>
        <v>7660513.6000000006</v>
      </c>
      <c r="M261" t="e">
        <f>'FY2017 Alpha RPDC '!#REF!</f>
        <v>#REF!</v>
      </c>
      <c r="N261" t="e">
        <f>'FY2017 Alpha RPDC '!#REF!</f>
        <v>#REF!</v>
      </c>
      <c r="O261" t="e">
        <f>'FY2017 Alpha RPDC '!#REF!</f>
        <v>#REF!</v>
      </c>
      <c r="P261">
        <f>'FY2017 Alpha RPDC '!M260</f>
        <v>87739.779999999329</v>
      </c>
      <c r="Q261">
        <f>'FY2017 Alpha RPDC '!N260</f>
        <v>7748253.3799999999</v>
      </c>
      <c r="R261">
        <f>'FY2017 Alpha RPDC '!O260</f>
        <v>76715.379999999888</v>
      </c>
      <c r="S261">
        <f>'FY2017 Alpha RPDC '!P260</f>
        <v>9.9999999999999846E-3</v>
      </c>
      <c r="T261">
        <f>'FY2017 Alpha RPDC '!Q260</f>
        <v>-27.299999999999955</v>
      </c>
      <c r="U261">
        <f>'FY2017 Alpha RPDC '!R260</f>
        <v>-2.3180776088986971E-2</v>
      </c>
    </row>
    <row r="262" spans="1:21" x14ac:dyDescent="0.5">
      <c r="A262">
        <f>'FY2017 Alpha RPDC '!A261</f>
        <v>254</v>
      </c>
      <c r="B262">
        <f>'FY2017 Alpha RPDC '!B261</f>
        <v>5823</v>
      </c>
      <c r="C262">
        <f>'FY2017 Alpha RPDC '!C261</f>
        <v>5823</v>
      </c>
      <c r="D262" t="str">
        <f>'FY2017 Alpha RPDC '!D261</f>
        <v>SCHALLER-CRESTLAND</v>
      </c>
      <c r="E262">
        <f>'FY2017 Alpha RPDC '!E261</f>
        <v>366.3</v>
      </c>
      <c r="F262">
        <f>'FY2017 Alpha RPDC '!F261</f>
        <v>6513</v>
      </c>
      <c r="G262">
        <f>'FY2017 Alpha RPDC '!G261</f>
        <v>2385712</v>
      </c>
      <c r="H262">
        <f>'FY2017 Alpha RPDC '!H261</f>
        <v>66380</v>
      </c>
      <c r="I262">
        <f>'FY2017 Alpha RPDC '!I261</f>
        <v>2452092</v>
      </c>
      <c r="J262">
        <f>'FY2017 Alpha RPDC '!J261</f>
        <v>351.3</v>
      </c>
      <c r="K262">
        <f>'FY2017 Alpha RPDC '!K261</f>
        <v>6658</v>
      </c>
      <c r="L262">
        <f>'FY2017 Alpha RPDC '!L261</f>
        <v>2338955.4</v>
      </c>
      <c r="M262" t="e">
        <f>'FY2017 Alpha RPDC '!#REF!</f>
        <v>#REF!</v>
      </c>
      <c r="N262" t="e">
        <f>'FY2017 Alpha RPDC '!#REF!</f>
        <v>#REF!</v>
      </c>
      <c r="O262" t="e">
        <f>'FY2017 Alpha RPDC '!#REF!</f>
        <v>#REF!</v>
      </c>
      <c r="P262">
        <f>'FY2017 Alpha RPDC '!M261</f>
        <v>70613.720000000205</v>
      </c>
      <c r="Q262">
        <f>'FY2017 Alpha RPDC '!N261</f>
        <v>2409569.12</v>
      </c>
      <c r="R262">
        <f>'FY2017 Alpha RPDC '!O261</f>
        <v>-42522.879999999888</v>
      </c>
      <c r="S262">
        <f>'FY2017 Alpha RPDC '!P261</f>
        <v>-1.7341470059035261E-2</v>
      </c>
      <c r="T262">
        <f>'FY2017 Alpha RPDC '!Q261</f>
        <v>-15</v>
      </c>
      <c r="U262">
        <f>'FY2017 Alpha RPDC '!R261</f>
        <v>-4.0950040950040949E-2</v>
      </c>
    </row>
    <row r="263" spans="1:21" x14ac:dyDescent="0.5">
      <c r="A263">
        <f>'FY2017 Alpha RPDC '!A262</f>
        <v>255</v>
      </c>
      <c r="B263">
        <f>'FY2017 Alpha RPDC '!B262</f>
        <v>5832</v>
      </c>
      <c r="C263">
        <f>'FY2017 Alpha RPDC '!C262</f>
        <v>5832</v>
      </c>
      <c r="D263" t="str">
        <f>'FY2017 Alpha RPDC '!D262</f>
        <v>SCHLESWIG</v>
      </c>
      <c r="E263">
        <f>'FY2017 Alpha RPDC '!E262</f>
        <v>315.89999999999998</v>
      </c>
      <c r="F263">
        <f>'FY2017 Alpha RPDC '!F262</f>
        <v>6446</v>
      </c>
      <c r="G263">
        <f>'FY2017 Alpha RPDC '!G262</f>
        <v>2036291</v>
      </c>
      <c r="H263">
        <f>'FY2017 Alpha RPDC '!H262</f>
        <v>0</v>
      </c>
      <c r="I263">
        <f>'FY2017 Alpha RPDC '!I262</f>
        <v>2036291</v>
      </c>
      <c r="J263">
        <f>'FY2017 Alpha RPDC '!J262</f>
        <v>293.2</v>
      </c>
      <c r="K263">
        <f>'FY2017 Alpha RPDC '!K262</f>
        <v>6591</v>
      </c>
      <c r="L263">
        <f>'FY2017 Alpha RPDC '!L262</f>
        <v>1932481.2</v>
      </c>
      <c r="M263" t="e">
        <f>'FY2017 Alpha RPDC '!#REF!</f>
        <v>#REF!</v>
      </c>
      <c r="N263" t="e">
        <f>'FY2017 Alpha RPDC '!#REF!</f>
        <v>#REF!</v>
      </c>
      <c r="O263" t="e">
        <f>'FY2017 Alpha RPDC '!#REF!</f>
        <v>#REF!</v>
      </c>
      <c r="P263">
        <f>'FY2017 Alpha RPDC '!M262</f>
        <v>124172.70999999996</v>
      </c>
      <c r="Q263">
        <f>'FY2017 Alpha RPDC '!N262</f>
        <v>2056653.91</v>
      </c>
      <c r="R263">
        <f>'FY2017 Alpha RPDC '!O262</f>
        <v>20362.909999999916</v>
      </c>
      <c r="S263">
        <f>'FY2017 Alpha RPDC '!P262</f>
        <v>9.9999999999999586E-3</v>
      </c>
      <c r="T263">
        <f>'FY2017 Alpha RPDC '!Q262</f>
        <v>-22.699999999999989</v>
      </c>
      <c r="U263">
        <f>'FY2017 Alpha RPDC '!R262</f>
        <v>-7.1858182969294054E-2</v>
      </c>
    </row>
    <row r="264" spans="1:21" x14ac:dyDescent="0.5">
      <c r="A264">
        <f>'FY2017 Alpha RPDC '!A263</f>
        <v>256</v>
      </c>
      <c r="B264">
        <f>'FY2017 Alpha RPDC '!B263</f>
        <v>5877</v>
      </c>
      <c r="C264">
        <f>'FY2017 Alpha RPDC '!C263</f>
        <v>5877</v>
      </c>
      <c r="D264" t="str">
        <f>'FY2017 Alpha RPDC '!D263</f>
        <v>SERGEANT BLUFF-LUTON</v>
      </c>
      <c r="E264">
        <f>'FY2017 Alpha RPDC '!E263</f>
        <v>1373.7</v>
      </c>
      <c r="F264">
        <f>'FY2017 Alpha RPDC '!F263</f>
        <v>6446</v>
      </c>
      <c r="G264">
        <f>'FY2017 Alpha RPDC '!G263</f>
        <v>8854870</v>
      </c>
      <c r="H264">
        <f>'FY2017 Alpha RPDC '!H263</f>
        <v>0</v>
      </c>
      <c r="I264">
        <f>'FY2017 Alpha RPDC '!I263</f>
        <v>8854870</v>
      </c>
      <c r="J264">
        <f>'FY2017 Alpha RPDC '!J263</f>
        <v>1403.2</v>
      </c>
      <c r="K264">
        <f>'FY2017 Alpha RPDC '!K263</f>
        <v>6591</v>
      </c>
      <c r="L264">
        <f>'FY2017 Alpha RPDC '!L263</f>
        <v>9248491.2000000011</v>
      </c>
      <c r="M264" t="e">
        <f>'FY2017 Alpha RPDC '!#REF!</f>
        <v>#REF!</v>
      </c>
      <c r="N264" t="e">
        <f>'FY2017 Alpha RPDC '!#REF!</f>
        <v>#REF!</v>
      </c>
      <c r="O264" t="e">
        <f>'FY2017 Alpha RPDC '!#REF!</f>
        <v>#REF!</v>
      </c>
      <c r="P264">
        <f>'FY2017 Alpha RPDC '!M263</f>
        <v>0</v>
      </c>
      <c r="Q264">
        <f>'FY2017 Alpha RPDC '!N263</f>
        <v>9248491.2000000011</v>
      </c>
      <c r="R264">
        <f>'FY2017 Alpha RPDC '!O263</f>
        <v>393621.20000000112</v>
      </c>
      <c r="S264">
        <f>'FY2017 Alpha RPDC '!P263</f>
        <v>4.4452510313533811E-2</v>
      </c>
      <c r="T264">
        <f>'FY2017 Alpha RPDC '!Q263</f>
        <v>29.5</v>
      </c>
      <c r="U264">
        <f>'FY2017 Alpha RPDC '!R263</f>
        <v>2.147484894809638E-2</v>
      </c>
    </row>
    <row r="265" spans="1:21" x14ac:dyDescent="0.5">
      <c r="A265" t="e">
        <f>'FY2017 Alpha RPDC '!#REF!</f>
        <v>#REF!</v>
      </c>
      <c r="B265" t="e">
        <f>'FY2017 Alpha RPDC '!#REF!</f>
        <v>#REF!</v>
      </c>
      <c r="C265" t="e">
        <f>'FY2017 Alpha RPDC '!#REF!</f>
        <v>#REF!</v>
      </c>
      <c r="D265" t="e">
        <f>'FY2017 Alpha RPDC '!#REF!</f>
        <v>#REF!</v>
      </c>
      <c r="E265" t="e">
        <f>'FY2017 Alpha RPDC '!#REF!</f>
        <v>#REF!</v>
      </c>
      <c r="F265" t="e">
        <f>'FY2017 Alpha RPDC '!#REF!</f>
        <v>#REF!</v>
      </c>
      <c r="G265" t="e">
        <f>'FY2017 Alpha RPDC '!#REF!</f>
        <v>#REF!</v>
      </c>
      <c r="H265" t="e">
        <f>'FY2017 Alpha RPDC '!#REF!</f>
        <v>#REF!</v>
      </c>
      <c r="I265" t="e">
        <f>'FY2017 Alpha RPDC '!#REF!</f>
        <v>#REF!</v>
      </c>
      <c r="J265" t="e">
        <f>'FY2017 Alpha RPDC '!#REF!</f>
        <v>#REF!</v>
      </c>
      <c r="K265" t="e">
        <f>'FY2017 Alpha RPDC '!#REF!</f>
        <v>#REF!</v>
      </c>
      <c r="L265" t="e">
        <f>'FY2017 Alpha RPDC '!#REF!</f>
        <v>#REF!</v>
      </c>
      <c r="M265" t="e">
        <f>'FY2017 Alpha RPDC '!#REF!</f>
        <v>#REF!</v>
      </c>
      <c r="N265" t="e">
        <f>'FY2017 Alpha RPDC '!#REF!</f>
        <v>#REF!</v>
      </c>
      <c r="O265" t="e">
        <f>'FY2017 Alpha RPDC '!#REF!</f>
        <v>#REF!</v>
      </c>
      <c r="P265" t="e">
        <f>'FY2017 Alpha RPDC '!#REF!</f>
        <v>#REF!</v>
      </c>
      <c r="Q265" t="e">
        <f>'FY2017 Alpha RPDC '!#REF!</f>
        <v>#REF!</v>
      </c>
      <c r="R265" t="e">
        <f>'FY2017 Alpha RPDC '!#REF!</f>
        <v>#REF!</v>
      </c>
      <c r="S265" t="e">
        <f>'FY2017 Alpha RPDC '!#REF!</f>
        <v>#REF!</v>
      </c>
      <c r="T265" t="e">
        <f>'FY2017 Alpha RPDC '!#REF!</f>
        <v>#REF!</v>
      </c>
      <c r="U265" t="e">
        <f>'FY2017 Alpha RPDC '!#REF!</f>
        <v>#REF!</v>
      </c>
    </row>
    <row r="266" spans="1:21" x14ac:dyDescent="0.5">
      <c r="A266">
        <f>'FY2017 Alpha RPDC '!A264</f>
        <v>257</v>
      </c>
      <c r="B266">
        <f>'FY2017 Alpha RPDC '!B264</f>
        <v>5895</v>
      </c>
      <c r="C266">
        <f>'FY2017 Alpha RPDC '!C264</f>
        <v>5895</v>
      </c>
      <c r="D266" t="str">
        <f>'FY2017 Alpha RPDC '!D264</f>
        <v>SEYMOUR</v>
      </c>
      <c r="E266">
        <f>'FY2017 Alpha RPDC '!E264</f>
        <v>271.60000000000002</v>
      </c>
      <c r="F266">
        <f>'FY2017 Alpha RPDC '!F264</f>
        <v>6446</v>
      </c>
      <c r="G266">
        <f>'FY2017 Alpha RPDC '!G264</f>
        <v>1750734</v>
      </c>
      <c r="H266">
        <f>'FY2017 Alpha RPDC '!H264</f>
        <v>0</v>
      </c>
      <c r="I266">
        <f>'FY2017 Alpha RPDC '!I264</f>
        <v>1750734</v>
      </c>
      <c r="J266">
        <f>'FY2017 Alpha RPDC '!J264</f>
        <v>297.7</v>
      </c>
      <c r="K266">
        <f>'FY2017 Alpha RPDC '!K264</f>
        <v>6591</v>
      </c>
      <c r="L266">
        <f>'FY2017 Alpha RPDC '!L264</f>
        <v>1962140.7</v>
      </c>
      <c r="M266" t="e">
        <f>'FY2017 Alpha RPDC '!#REF!</f>
        <v>#REF!</v>
      </c>
      <c r="N266" t="e">
        <f>'FY2017 Alpha RPDC '!#REF!</f>
        <v>#REF!</v>
      </c>
      <c r="O266" t="e">
        <f>'FY2017 Alpha RPDC '!#REF!</f>
        <v>#REF!</v>
      </c>
      <c r="P266">
        <f>'FY2017 Alpha RPDC '!M264</f>
        <v>0</v>
      </c>
      <c r="Q266">
        <f>'FY2017 Alpha RPDC '!N264</f>
        <v>1962140.7</v>
      </c>
      <c r="R266">
        <f>'FY2017 Alpha RPDC '!O264</f>
        <v>211406.69999999995</v>
      </c>
      <c r="S266">
        <f>'FY2017 Alpha RPDC '!P264</f>
        <v>0.12075318123712681</v>
      </c>
      <c r="T266">
        <f>'FY2017 Alpha RPDC '!Q264</f>
        <v>26.099999999999966</v>
      </c>
      <c r="U266">
        <f>'FY2017 Alpha RPDC '!R264</f>
        <v>9.6097201767304727E-2</v>
      </c>
    </row>
    <row r="267" spans="1:21" x14ac:dyDescent="0.5">
      <c r="A267">
        <f>'FY2017 Alpha RPDC '!A265</f>
        <v>258</v>
      </c>
      <c r="B267">
        <f>'FY2017 Alpha RPDC '!B265</f>
        <v>5949</v>
      </c>
      <c r="C267">
        <f>'FY2017 Alpha RPDC '!C265</f>
        <v>5949</v>
      </c>
      <c r="D267" t="str">
        <f>'FY2017 Alpha RPDC '!D265</f>
        <v>SHELDON</v>
      </c>
      <c r="E267">
        <f>'FY2017 Alpha RPDC '!E265</f>
        <v>1018.9</v>
      </c>
      <c r="F267">
        <f>'FY2017 Alpha RPDC '!F265</f>
        <v>6446</v>
      </c>
      <c r="G267">
        <f>'FY2017 Alpha RPDC '!G265</f>
        <v>6567829</v>
      </c>
      <c r="H267">
        <f>'FY2017 Alpha RPDC '!H265</f>
        <v>0</v>
      </c>
      <c r="I267">
        <f>'FY2017 Alpha RPDC '!I265</f>
        <v>6567829</v>
      </c>
      <c r="J267">
        <f>'FY2017 Alpha RPDC '!J265</f>
        <v>1079.5</v>
      </c>
      <c r="K267">
        <f>'FY2017 Alpha RPDC '!K265</f>
        <v>6591</v>
      </c>
      <c r="L267">
        <f>'FY2017 Alpha RPDC '!L265</f>
        <v>7114984.5</v>
      </c>
      <c r="M267" t="e">
        <f>'FY2017 Alpha RPDC '!#REF!</f>
        <v>#REF!</v>
      </c>
      <c r="N267" t="e">
        <f>'FY2017 Alpha RPDC '!#REF!</f>
        <v>#REF!</v>
      </c>
      <c r="O267" t="e">
        <f>'FY2017 Alpha RPDC '!#REF!</f>
        <v>#REF!</v>
      </c>
      <c r="P267">
        <f>'FY2017 Alpha RPDC '!M265</f>
        <v>0</v>
      </c>
      <c r="Q267">
        <f>'FY2017 Alpha RPDC '!N265</f>
        <v>7114984.5</v>
      </c>
      <c r="R267">
        <f>'FY2017 Alpha RPDC '!O265</f>
        <v>547155.5</v>
      </c>
      <c r="S267">
        <f>'FY2017 Alpha RPDC '!P265</f>
        <v>8.33084265744434E-2</v>
      </c>
      <c r="T267">
        <f>'FY2017 Alpha RPDC '!Q265</f>
        <v>60.600000000000023</v>
      </c>
      <c r="U267">
        <f>'FY2017 Alpha RPDC '!R265</f>
        <v>5.9475905388163733E-2</v>
      </c>
    </row>
    <row r="268" spans="1:21" x14ac:dyDescent="0.5">
      <c r="A268">
        <f>'FY2017 Alpha RPDC '!A266</f>
        <v>259</v>
      </c>
      <c r="B268">
        <f>'FY2017 Alpha RPDC '!B266</f>
        <v>5976</v>
      </c>
      <c r="C268">
        <f>'FY2017 Alpha RPDC '!C266</f>
        <v>5976</v>
      </c>
      <c r="D268" t="str">
        <f>'FY2017 Alpha RPDC '!D266</f>
        <v>SHENANDOAH</v>
      </c>
      <c r="E268">
        <f>'FY2017 Alpha RPDC '!E266</f>
        <v>978.9</v>
      </c>
      <c r="F268">
        <f>'FY2017 Alpha RPDC '!F266</f>
        <v>6446</v>
      </c>
      <c r="G268">
        <f>'FY2017 Alpha RPDC '!G266</f>
        <v>6309989</v>
      </c>
      <c r="H268">
        <f>'FY2017 Alpha RPDC '!H266</f>
        <v>0</v>
      </c>
      <c r="I268">
        <f>'FY2017 Alpha RPDC '!I266</f>
        <v>6309989</v>
      </c>
      <c r="J268">
        <f>'FY2017 Alpha RPDC '!J266</f>
        <v>1003.5</v>
      </c>
      <c r="K268">
        <f>'FY2017 Alpha RPDC '!K266</f>
        <v>6591</v>
      </c>
      <c r="L268">
        <f>'FY2017 Alpha RPDC '!L266</f>
        <v>6614068.5</v>
      </c>
      <c r="M268" t="e">
        <f>'FY2017 Alpha RPDC '!#REF!</f>
        <v>#REF!</v>
      </c>
      <c r="N268" t="e">
        <f>'FY2017 Alpha RPDC '!#REF!</f>
        <v>#REF!</v>
      </c>
      <c r="O268" t="e">
        <f>'FY2017 Alpha RPDC '!#REF!</f>
        <v>#REF!</v>
      </c>
      <c r="P268">
        <f>'FY2017 Alpha RPDC '!M266</f>
        <v>0</v>
      </c>
      <c r="Q268">
        <f>'FY2017 Alpha RPDC '!N266</f>
        <v>6614068.5</v>
      </c>
      <c r="R268">
        <f>'FY2017 Alpha RPDC '!O266</f>
        <v>304079.5</v>
      </c>
      <c r="S268">
        <f>'FY2017 Alpha RPDC '!P266</f>
        <v>4.8190179095399376E-2</v>
      </c>
      <c r="T268">
        <f>'FY2017 Alpha RPDC '!Q266</f>
        <v>24.600000000000023</v>
      </c>
      <c r="U268">
        <f>'FY2017 Alpha RPDC '!R266</f>
        <v>2.5130248237817981E-2</v>
      </c>
    </row>
    <row r="269" spans="1:21" x14ac:dyDescent="0.5">
      <c r="A269">
        <f>'FY2017 Alpha RPDC '!A267</f>
        <v>260</v>
      </c>
      <c r="B269">
        <f>'FY2017 Alpha RPDC '!B267</f>
        <v>5994</v>
      </c>
      <c r="C269">
        <f>'FY2017 Alpha RPDC '!C267</f>
        <v>5994</v>
      </c>
      <c r="D269" t="str">
        <f>'FY2017 Alpha RPDC '!D267</f>
        <v>SIBLEY-OCHEYEDAN</v>
      </c>
      <c r="E269">
        <f>'FY2017 Alpha RPDC '!E267</f>
        <v>782.9</v>
      </c>
      <c r="F269">
        <f>'FY2017 Alpha RPDC '!F267</f>
        <v>6476</v>
      </c>
      <c r="G269">
        <f>'FY2017 Alpha RPDC '!G267</f>
        <v>5070060</v>
      </c>
      <c r="H269">
        <f>'FY2017 Alpha RPDC '!H267</f>
        <v>0</v>
      </c>
      <c r="I269">
        <f>'FY2017 Alpha RPDC '!I267</f>
        <v>5070060</v>
      </c>
      <c r="J269">
        <f>'FY2017 Alpha RPDC '!J267</f>
        <v>768.1</v>
      </c>
      <c r="K269">
        <f>'FY2017 Alpha RPDC '!K267</f>
        <v>6621</v>
      </c>
      <c r="L269">
        <f>'FY2017 Alpha RPDC '!L267</f>
        <v>5085590.1000000006</v>
      </c>
      <c r="M269" t="e">
        <f>'FY2017 Alpha RPDC '!#REF!</f>
        <v>#REF!</v>
      </c>
      <c r="N269" t="e">
        <f>'FY2017 Alpha RPDC '!#REF!</f>
        <v>#REF!</v>
      </c>
      <c r="O269" t="e">
        <f>'FY2017 Alpha RPDC '!#REF!</f>
        <v>#REF!</v>
      </c>
      <c r="P269">
        <f>'FY2017 Alpha RPDC '!M267</f>
        <v>35170.499999999069</v>
      </c>
      <c r="Q269">
        <f>'FY2017 Alpha RPDC '!N267</f>
        <v>5120760.5999999996</v>
      </c>
      <c r="R269">
        <f>'FY2017 Alpha RPDC '!O267</f>
        <v>50700.599999999627</v>
      </c>
      <c r="S269">
        <f>'FY2017 Alpha RPDC '!P267</f>
        <v>9.9999999999999273E-3</v>
      </c>
      <c r="T269">
        <f>'FY2017 Alpha RPDC '!Q267</f>
        <v>-14.799999999999955</v>
      </c>
      <c r="U269">
        <f>'FY2017 Alpha RPDC '!R267</f>
        <v>-1.8904074594456449E-2</v>
      </c>
    </row>
    <row r="270" spans="1:21" x14ac:dyDescent="0.5">
      <c r="A270">
        <f>'FY2017 Alpha RPDC '!A268</f>
        <v>261</v>
      </c>
      <c r="B270">
        <f>'FY2017 Alpha RPDC '!B268</f>
        <v>6003</v>
      </c>
      <c r="C270">
        <f>'FY2017 Alpha RPDC '!C268</f>
        <v>6003</v>
      </c>
      <c r="D270" t="str">
        <f>'FY2017 Alpha RPDC '!D268</f>
        <v>SIDNEY</v>
      </c>
      <c r="E270">
        <f>'FY2017 Alpha RPDC '!E268</f>
        <v>301.60000000000002</v>
      </c>
      <c r="F270">
        <f>'FY2017 Alpha RPDC '!F268</f>
        <v>6458</v>
      </c>
      <c r="G270">
        <f>'FY2017 Alpha RPDC '!G268</f>
        <v>1947733</v>
      </c>
      <c r="H270">
        <f>'FY2017 Alpha RPDC '!H268</f>
        <v>130385</v>
      </c>
      <c r="I270">
        <f>'FY2017 Alpha RPDC '!I268</f>
        <v>2078118</v>
      </c>
      <c r="J270">
        <f>'FY2017 Alpha RPDC '!J268</f>
        <v>332.8</v>
      </c>
      <c r="K270">
        <f>'FY2017 Alpha RPDC '!K268</f>
        <v>6603</v>
      </c>
      <c r="L270">
        <f>'FY2017 Alpha RPDC '!L268</f>
        <v>2197478.3999999999</v>
      </c>
      <c r="M270" t="e">
        <f>'FY2017 Alpha RPDC '!#REF!</f>
        <v>#REF!</v>
      </c>
      <c r="N270" t="e">
        <f>'FY2017 Alpha RPDC '!#REF!</f>
        <v>#REF!</v>
      </c>
      <c r="O270" t="e">
        <f>'FY2017 Alpha RPDC '!#REF!</f>
        <v>#REF!</v>
      </c>
      <c r="P270">
        <f>'FY2017 Alpha RPDC '!M268</f>
        <v>0</v>
      </c>
      <c r="Q270">
        <f>'FY2017 Alpha RPDC '!N268</f>
        <v>2197478.3999999999</v>
      </c>
      <c r="R270">
        <f>'FY2017 Alpha RPDC '!O268</f>
        <v>119360.39999999991</v>
      </c>
      <c r="S270">
        <f>'FY2017 Alpha RPDC '!P268</f>
        <v>5.7436776929895177E-2</v>
      </c>
      <c r="T270">
        <f>'FY2017 Alpha RPDC '!Q268</f>
        <v>31.199999999999989</v>
      </c>
      <c r="U270">
        <f>'FY2017 Alpha RPDC '!R268</f>
        <v>0.10344827586206892</v>
      </c>
    </row>
    <row r="271" spans="1:21" x14ac:dyDescent="0.5">
      <c r="A271">
        <f>'FY2017 Alpha RPDC '!A270</f>
        <v>263</v>
      </c>
      <c r="B271">
        <f>'FY2017 Alpha RPDC '!B270</f>
        <v>6030</v>
      </c>
      <c r="C271">
        <f>'FY2017 Alpha RPDC '!C270</f>
        <v>6030</v>
      </c>
      <c r="D271" t="str">
        <f>'FY2017 Alpha RPDC '!D270</f>
        <v>SIOUX CENTER</v>
      </c>
      <c r="E271">
        <f>'FY2017 Alpha RPDC '!E270</f>
        <v>1140.9000000000001</v>
      </c>
      <c r="F271">
        <f>'FY2017 Alpha RPDC '!F270</f>
        <v>6446</v>
      </c>
      <c r="G271">
        <f>'FY2017 Alpha RPDC '!G270</f>
        <v>7354241</v>
      </c>
      <c r="H271">
        <f>'FY2017 Alpha RPDC '!H270</f>
        <v>0</v>
      </c>
      <c r="I271">
        <f>'FY2017 Alpha RPDC '!I270</f>
        <v>7354241</v>
      </c>
      <c r="J271">
        <f>'FY2017 Alpha RPDC '!J270</f>
        <v>1194.9000000000001</v>
      </c>
      <c r="K271">
        <f>'FY2017 Alpha RPDC '!K270</f>
        <v>6591</v>
      </c>
      <c r="L271">
        <f>'FY2017 Alpha RPDC '!L270</f>
        <v>7875585.9000000004</v>
      </c>
      <c r="M271" t="e">
        <f>'FY2017 Alpha RPDC '!#REF!</f>
        <v>#REF!</v>
      </c>
      <c r="N271" t="e">
        <f>'FY2017 Alpha RPDC '!#REF!</f>
        <v>#REF!</v>
      </c>
      <c r="O271" t="e">
        <f>'FY2017 Alpha RPDC '!#REF!</f>
        <v>#REF!</v>
      </c>
      <c r="P271">
        <f>'FY2017 Alpha RPDC '!M270</f>
        <v>0</v>
      </c>
      <c r="Q271">
        <f>'FY2017 Alpha RPDC '!N270</f>
        <v>7875585.9000000004</v>
      </c>
      <c r="R271">
        <f>'FY2017 Alpha RPDC '!O270</f>
        <v>521344.90000000037</v>
      </c>
      <c r="S271">
        <f>'FY2017 Alpha RPDC '!P270</f>
        <v>7.0890374683125063E-2</v>
      </c>
      <c r="T271">
        <f>'FY2017 Alpha RPDC '!Q270</f>
        <v>54</v>
      </c>
      <c r="U271">
        <f>'FY2017 Alpha RPDC '!R270</f>
        <v>4.7331054430712595E-2</v>
      </c>
    </row>
    <row r="272" spans="1:21" x14ac:dyDescent="0.5">
      <c r="A272">
        <f>'FY2017 Alpha RPDC '!A271</f>
        <v>264</v>
      </c>
      <c r="B272">
        <f>'FY2017 Alpha RPDC '!B271</f>
        <v>6048</v>
      </c>
      <c r="C272">
        <f>'FY2017 Alpha RPDC '!C271</f>
        <v>6035</v>
      </c>
      <c r="D272" t="str">
        <f>'FY2017 Alpha RPDC '!D271</f>
        <v>SIOUX CENTRAL</v>
      </c>
      <c r="E272">
        <f>'FY2017 Alpha RPDC '!E271</f>
        <v>471.5</v>
      </c>
      <c r="F272">
        <f>'FY2017 Alpha RPDC '!F271</f>
        <v>6461</v>
      </c>
      <c r="G272">
        <f>'FY2017 Alpha RPDC '!G271</f>
        <v>3046362</v>
      </c>
      <c r="H272">
        <f>'FY2017 Alpha RPDC '!H271</f>
        <v>145108</v>
      </c>
      <c r="I272">
        <f>'FY2017 Alpha RPDC '!I271</f>
        <v>3191470</v>
      </c>
      <c r="J272">
        <f>'FY2017 Alpha RPDC '!J271</f>
        <v>482.5</v>
      </c>
      <c r="K272">
        <f>'FY2017 Alpha RPDC '!K271</f>
        <v>6606</v>
      </c>
      <c r="L272">
        <f>'FY2017 Alpha RPDC '!L271</f>
        <v>3187395</v>
      </c>
      <c r="M272" t="e">
        <f>'FY2017 Alpha RPDC '!#REF!</f>
        <v>#REF!</v>
      </c>
      <c r="N272" t="e">
        <f>'FY2017 Alpha RPDC '!#REF!</f>
        <v>#REF!</v>
      </c>
      <c r="O272" t="e">
        <f>'FY2017 Alpha RPDC '!#REF!</f>
        <v>#REF!</v>
      </c>
      <c r="P272">
        <f>'FY2017 Alpha RPDC '!M271</f>
        <v>0</v>
      </c>
      <c r="Q272">
        <f>'FY2017 Alpha RPDC '!N271</f>
        <v>3187395</v>
      </c>
      <c r="R272">
        <f>'FY2017 Alpha RPDC '!O271</f>
        <v>-4075</v>
      </c>
      <c r="S272">
        <f>'FY2017 Alpha RPDC '!P271</f>
        <v>-1.276841079502549E-3</v>
      </c>
      <c r="T272">
        <f>'FY2017 Alpha RPDC '!Q271</f>
        <v>11</v>
      </c>
      <c r="U272">
        <f>'FY2017 Alpha RPDC '!R271</f>
        <v>2.3329798515376459E-2</v>
      </c>
    </row>
    <row r="273" spans="1:21" x14ac:dyDescent="0.5">
      <c r="A273">
        <f>'FY2017 Alpha RPDC '!A272</f>
        <v>265</v>
      </c>
      <c r="B273">
        <f>'FY2017 Alpha RPDC '!B272</f>
        <v>6039</v>
      </c>
      <c r="C273">
        <f>'FY2017 Alpha RPDC '!C272</f>
        <v>6039</v>
      </c>
      <c r="D273" t="str">
        <f>'FY2017 Alpha RPDC '!D272</f>
        <v>SIOUX CITY</v>
      </c>
      <c r="E273">
        <f>'FY2017 Alpha RPDC '!E272</f>
        <v>14331.6</v>
      </c>
      <c r="F273">
        <f>'FY2017 Alpha RPDC '!F272</f>
        <v>6446</v>
      </c>
      <c r="G273">
        <f>'FY2017 Alpha RPDC '!G272</f>
        <v>92381494</v>
      </c>
      <c r="H273">
        <f>'FY2017 Alpha RPDC '!H272</f>
        <v>0</v>
      </c>
      <c r="I273">
        <f>'FY2017 Alpha RPDC '!I272</f>
        <v>92381494</v>
      </c>
      <c r="J273">
        <f>'FY2017 Alpha RPDC '!J272</f>
        <v>14614.8</v>
      </c>
      <c r="K273">
        <f>'FY2017 Alpha RPDC '!K272</f>
        <v>6591</v>
      </c>
      <c r="L273">
        <f>'FY2017 Alpha RPDC '!L272</f>
        <v>96326146.799999997</v>
      </c>
      <c r="M273" t="e">
        <f>'FY2017 Alpha RPDC '!#REF!</f>
        <v>#REF!</v>
      </c>
      <c r="N273" t="e">
        <f>'FY2017 Alpha RPDC '!#REF!</f>
        <v>#REF!</v>
      </c>
      <c r="O273" t="e">
        <f>'FY2017 Alpha RPDC '!#REF!</f>
        <v>#REF!</v>
      </c>
      <c r="P273">
        <f>'FY2017 Alpha RPDC '!M272</f>
        <v>0</v>
      </c>
      <c r="Q273">
        <f>'FY2017 Alpha RPDC '!N272</f>
        <v>96326146.799999997</v>
      </c>
      <c r="R273">
        <f>'FY2017 Alpha RPDC '!O272</f>
        <v>3944652.799999997</v>
      </c>
      <c r="S273">
        <f>'FY2017 Alpha RPDC '!P272</f>
        <v>4.2699599553997221E-2</v>
      </c>
      <c r="T273">
        <f>'FY2017 Alpha RPDC '!Q272</f>
        <v>283.19999999999891</v>
      </c>
      <c r="U273">
        <f>'FY2017 Alpha RPDC '!R272</f>
        <v>1.9760529180272886E-2</v>
      </c>
    </row>
    <row r="274" spans="1:21" x14ac:dyDescent="0.5">
      <c r="A274">
        <f>'FY2017 Alpha RPDC '!A273</f>
        <v>266</v>
      </c>
      <c r="B274">
        <f>'FY2017 Alpha RPDC '!B273</f>
        <v>6093</v>
      </c>
      <c r="C274">
        <f>'FY2017 Alpha RPDC '!C273</f>
        <v>6093</v>
      </c>
      <c r="D274" t="str">
        <f>'FY2017 Alpha RPDC '!D273</f>
        <v>SOLON</v>
      </c>
      <c r="E274">
        <f>'FY2017 Alpha RPDC '!E273</f>
        <v>1294.2</v>
      </c>
      <c r="F274">
        <f>'FY2017 Alpha RPDC '!F273</f>
        <v>6446</v>
      </c>
      <c r="G274">
        <f>'FY2017 Alpha RPDC '!G273</f>
        <v>8342413</v>
      </c>
      <c r="H274">
        <f>'FY2017 Alpha RPDC '!H273</f>
        <v>0</v>
      </c>
      <c r="I274">
        <f>'FY2017 Alpha RPDC '!I273</f>
        <v>8342413</v>
      </c>
      <c r="J274">
        <f>'FY2017 Alpha RPDC '!J273</f>
        <v>1297</v>
      </c>
      <c r="K274">
        <f>'FY2017 Alpha RPDC '!K273</f>
        <v>6591</v>
      </c>
      <c r="L274">
        <f>'FY2017 Alpha RPDC '!L273</f>
        <v>8548527</v>
      </c>
      <c r="M274" t="e">
        <f>'FY2017 Alpha RPDC '!#REF!</f>
        <v>#REF!</v>
      </c>
      <c r="N274" t="e">
        <f>'FY2017 Alpha RPDC '!#REF!</f>
        <v>#REF!</v>
      </c>
      <c r="O274" t="e">
        <f>'FY2017 Alpha RPDC '!#REF!</f>
        <v>#REF!</v>
      </c>
      <c r="P274">
        <f>'FY2017 Alpha RPDC '!M273</f>
        <v>0</v>
      </c>
      <c r="Q274">
        <f>'FY2017 Alpha RPDC '!N273</f>
        <v>8548527</v>
      </c>
      <c r="R274">
        <f>'FY2017 Alpha RPDC '!O273</f>
        <v>206114</v>
      </c>
      <c r="S274">
        <f>'FY2017 Alpha RPDC '!P273</f>
        <v>2.470676050202741E-2</v>
      </c>
      <c r="T274">
        <f>'FY2017 Alpha RPDC '!Q273</f>
        <v>2.7999999999999545</v>
      </c>
      <c r="U274">
        <f>'FY2017 Alpha RPDC '!R273</f>
        <v>2.163498686447191E-3</v>
      </c>
    </row>
    <row r="275" spans="1:21" x14ac:dyDescent="0.5">
      <c r="A275">
        <f>'FY2017 Alpha RPDC '!A274</f>
        <v>267</v>
      </c>
      <c r="B275">
        <f>'FY2017 Alpha RPDC '!B274</f>
        <v>6091</v>
      </c>
      <c r="C275">
        <f>'FY2017 Alpha RPDC '!C274</f>
        <v>6091</v>
      </c>
      <c r="D275" t="str">
        <f>'FY2017 Alpha RPDC '!D274</f>
        <v>SOUTH CENTRAL CALHOUN</v>
      </c>
      <c r="E275">
        <f>'FY2017 Alpha RPDC '!E274</f>
        <v>904.8</v>
      </c>
      <c r="F275">
        <f>'FY2017 Alpha RPDC '!F274</f>
        <v>6479</v>
      </c>
      <c r="G275">
        <f>'FY2017 Alpha RPDC '!G274</f>
        <v>5862199</v>
      </c>
      <c r="H275">
        <f>'FY2017 Alpha RPDC '!H274</f>
        <v>28170</v>
      </c>
      <c r="I275">
        <f>'FY2017 Alpha RPDC '!I274</f>
        <v>5890369</v>
      </c>
      <c r="J275">
        <f>'FY2017 Alpha RPDC '!J274</f>
        <v>920.9</v>
      </c>
      <c r="K275">
        <f>'FY2017 Alpha RPDC '!K274</f>
        <v>6624</v>
      </c>
      <c r="L275">
        <f>'FY2017 Alpha RPDC '!L274</f>
        <v>6100041.5999999996</v>
      </c>
      <c r="M275" t="e">
        <f>'FY2017 Alpha RPDC '!#REF!</f>
        <v>#REF!</v>
      </c>
      <c r="N275" t="e">
        <f>'FY2017 Alpha RPDC '!#REF!</f>
        <v>#REF!</v>
      </c>
      <c r="O275" t="e">
        <f>'FY2017 Alpha RPDC '!#REF!</f>
        <v>#REF!</v>
      </c>
      <c r="P275">
        <f>'FY2017 Alpha RPDC '!M274</f>
        <v>0</v>
      </c>
      <c r="Q275">
        <f>'FY2017 Alpha RPDC '!N274</f>
        <v>6100041.5999999996</v>
      </c>
      <c r="R275">
        <f>'FY2017 Alpha RPDC '!O274</f>
        <v>209672.59999999963</v>
      </c>
      <c r="S275">
        <f>'FY2017 Alpha RPDC '!P274</f>
        <v>3.5595834488467468E-2</v>
      </c>
      <c r="T275">
        <f>'FY2017 Alpha RPDC '!Q274</f>
        <v>16.100000000000023</v>
      </c>
      <c r="U275">
        <f>'FY2017 Alpha RPDC '!R274</f>
        <v>1.7793987621573856E-2</v>
      </c>
    </row>
    <row r="276" spans="1:21" x14ac:dyDescent="0.5">
      <c r="A276">
        <f>'FY2017 Alpha RPDC '!A275</f>
        <v>268</v>
      </c>
      <c r="B276">
        <f>'FY2017 Alpha RPDC '!B275</f>
        <v>6095</v>
      </c>
      <c r="C276">
        <f>'FY2017 Alpha RPDC '!C275</f>
        <v>6095</v>
      </c>
      <c r="D276" t="str">
        <f>'FY2017 Alpha RPDC '!D275</f>
        <v>SOUTH HAMILTON</v>
      </c>
      <c r="E276">
        <f>'FY2017 Alpha RPDC '!E275</f>
        <v>653.5</v>
      </c>
      <c r="F276">
        <f>'FY2017 Alpha RPDC '!F275</f>
        <v>6508</v>
      </c>
      <c r="G276">
        <f>'FY2017 Alpha RPDC '!G275</f>
        <v>4252978</v>
      </c>
      <c r="H276">
        <f>'FY2017 Alpha RPDC '!H275</f>
        <v>0</v>
      </c>
      <c r="I276">
        <f>'FY2017 Alpha RPDC '!I275</f>
        <v>4252978</v>
      </c>
      <c r="J276">
        <f>'FY2017 Alpha RPDC '!J275</f>
        <v>651.29999999999995</v>
      </c>
      <c r="K276">
        <f>'FY2017 Alpha RPDC '!K275</f>
        <v>6653</v>
      </c>
      <c r="L276">
        <f>'FY2017 Alpha RPDC '!L275</f>
        <v>4333098.8999999994</v>
      </c>
      <c r="M276" t="e">
        <f>'FY2017 Alpha RPDC '!#REF!</f>
        <v>#REF!</v>
      </c>
      <c r="N276" t="e">
        <f>'FY2017 Alpha RPDC '!#REF!</f>
        <v>#REF!</v>
      </c>
      <c r="O276" t="e">
        <f>'FY2017 Alpha RPDC '!#REF!</f>
        <v>#REF!</v>
      </c>
      <c r="P276">
        <f>'FY2017 Alpha RPDC '!M275</f>
        <v>0</v>
      </c>
      <c r="Q276">
        <f>'FY2017 Alpha RPDC '!N275</f>
        <v>4333098.8999999994</v>
      </c>
      <c r="R276">
        <f>'FY2017 Alpha RPDC '!O275</f>
        <v>80120.899999999441</v>
      </c>
      <c r="S276">
        <f>'FY2017 Alpha RPDC '!P275</f>
        <v>1.8838776029407967E-2</v>
      </c>
      <c r="T276">
        <f>'FY2017 Alpha RPDC '!Q275</f>
        <v>0</v>
      </c>
      <c r="U276">
        <f>'FY2017 Alpha RPDC '!R275</f>
        <v>0</v>
      </c>
    </row>
    <row r="277" spans="1:21" x14ac:dyDescent="0.5">
      <c r="A277">
        <f>'FY2017 Alpha RPDC '!A276</f>
        <v>269</v>
      </c>
      <c r="B277">
        <f>'FY2017 Alpha RPDC '!B276</f>
        <v>5157</v>
      </c>
      <c r="C277">
        <f>'FY2017 Alpha RPDC '!C276</f>
        <v>6099</v>
      </c>
      <c r="D277" t="str">
        <f>'FY2017 Alpha RPDC '!D276</f>
        <v>SOUTH O BRIEN</v>
      </c>
      <c r="E277">
        <f>'FY2017 Alpha RPDC '!E276</f>
        <v>627.79999999999995</v>
      </c>
      <c r="F277">
        <f>'FY2017 Alpha RPDC '!F276</f>
        <v>6499</v>
      </c>
      <c r="G277">
        <f>'FY2017 Alpha RPDC '!G276</f>
        <v>4080072</v>
      </c>
      <c r="H277">
        <f>'FY2017 Alpha RPDC '!H276</f>
        <v>270148</v>
      </c>
      <c r="I277">
        <f>'FY2017 Alpha RPDC '!I276</f>
        <v>4350220</v>
      </c>
      <c r="J277">
        <f>'FY2017 Alpha RPDC '!J276</f>
        <v>624.6</v>
      </c>
      <c r="K277">
        <f>'FY2017 Alpha RPDC '!K276</f>
        <v>6644</v>
      </c>
      <c r="L277">
        <f>'FY2017 Alpha RPDC '!L276</f>
        <v>4149842.4000000004</v>
      </c>
      <c r="M277" t="e">
        <f>'FY2017 Alpha RPDC '!#REF!</f>
        <v>#REF!</v>
      </c>
      <c r="N277" t="e">
        <f>'FY2017 Alpha RPDC '!#REF!</f>
        <v>#REF!</v>
      </c>
      <c r="O277" t="e">
        <f>'FY2017 Alpha RPDC '!#REF!</f>
        <v>#REF!</v>
      </c>
      <c r="P277">
        <f>'FY2017 Alpha RPDC '!M276</f>
        <v>0</v>
      </c>
      <c r="Q277">
        <f>'FY2017 Alpha RPDC '!N276</f>
        <v>4149842.4000000004</v>
      </c>
      <c r="R277">
        <f>'FY2017 Alpha RPDC '!O276</f>
        <v>-200377.59999999963</v>
      </c>
      <c r="S277">
        <f>'FY2017 Alpha RPDC '!P276</f>
        <v>-4.6061486545507957E-2</v>
      </c>
      <c r="T277">
        <f>'FY2017 Alpha RPDC '!Q276</f>
        <v>-3.1999999999999318</v>
      </c>
      <c r="U277">
        <f>'FY2017 Alpha RPDC '!R276</f>
        <v>-5.0971647021343294E-3</v>
      </c>
    </row>
    <row r="278" spans="1:21" x14ac:dyDescent="0.5">
      <c r="A278">
        <f>'FY2017 Alpha RPDC '!A277</f>
        <v>270</v>
      </c>
      <c r="B278">
        <f>'FY2017 Alpha RPDC '!B277</f>
        <v>6097</v>
      </c>
      <c r="C278">
        <f>'FY2017 Alpha RPDC '!C277</f>
        <v>6097</v>
      </c>
      <c r="D278" t="str">
        <f>'FY2017 Alpha RPDC '!D277</f>
        <v>SOUTH PAGE</v>
      </c>
      <c r="E278">
        <f>'FY2017 Alpha RPDC '!E277</f>
        <v>199</v>
      </c>
      <c r="F278">
        <f>'FY2017 Alpha RPDC '!F277</f>
        <v>6446</v>
      </c>
      <c r="G278">
        <f>'FY2017 Alpha RPDC '!G277</f>
        <v>1282754</v>
      </c>
      <c r="H278">
        <f>'FY2017 Alpha RPDC '!H277</f>
        <v>0</v>
      </c>
      <c r="I278">
        <f>'FY2017 Alpha RPDC '!I277</f>
        <v>1282754</v>
      </c>
      <c r="J278">
        <f>'FY2017 Alpha RPDC '!J277</f>
        <v>187</v>
      </c>
      <c r="K278">
        <f>'FY2017 Alpha RPDC '!K277</f>
        <v>6591</v>
      </c>
      <c r="L278">
        <f>'FY2017 Alpha RPDC '!L277</f>
        <v>1232517</v>
      </c>
      <c r="M278" t="e">
        <f>'FY2017 Alpha RPDC '!#REF!</f>
        <v>#REF!</v>
      </c>
      <c r="N278" t="e">
        <f>'FY2017 Alpha RPDC '!#REF!</f>
        <v>#REF!</v>
      </c>
      <c r="O278" t="e">
        <f>'FY2017 Alpha RPDC '!#REF!</f>
        <v>#REF!</v>
      </c>
      <c r="P278">
        <f>'FY2017 Alpha RPDC '!M277</f>
        <v>63064.540000000037</v>
      </c>
      <c r="Q278">
        <f>'FY2017 Alpha RPDC '!N277</f>
        <v>1295581.54</v>
      </c>
      <c r="R278">
        <f>'FY2017 Alpha RPDC '!O277</f>
        <v>12827.540000000037</v>
      </c>
      <c r="S278">
        <f>'FY2017 Alpha RPDC '!P277</f>
        <v>1.000000000000003E-2</v>
      </c>
      <c r="T278">
        <f>'FY2017 Alpha RPDC '!Q277</f>
        <v>-12</v>
      </c>
      <c r="U278">
        <f>'FY2017 Alpha RPDC '!R277</f>
        <v>-6.030150753768844E-2</v>
      </c>
    </row>
    <row r="279" spans="1:21" x14ac:dyDescent="0.5">
      <c r="A279">
        <f>'FY2017 Alpha RPDC '!A278</f>
        <v>271</v>
      </c>
      <c r="B279">
        <f>'FY2017 Alpha RPDC '!B278</f>
        <v>6098</v>
      </c>
      <c r="C279">
        <f>'FY2017 Alpha RPDC '!C278</f>
        <v>6098</v>
      </c>
      <c r="D279" t="str">
        <f>'FY2017 Alpha RPDC '!D278</f>
        <v>SOUTH TAMA COUNTY</v>
      </c>
      <c r="E279">
        <f>'FY2017 Alpha RPDC '!E278</f>
        <v>1523</v>
      </c>
      <c r="F279">
        <f>'FY2017 Alpha RPDC '!F278</f>
        <v>6466</v>
      </c>
      <c r="G279">
        <f>'FY2017 Alpha RPDC '!G278</f>
        <v>9847718</v>
      </c>
      <c r="H279">
        <f>'FY2017 Alpha RPDC '!H278</f>
        <v>0</v>
      </c>
      <c r="I279">
        <f>'FY2017 Alpha RPDC '!I278</f>
        <v>9847718</v>
      </c>
      <c r="J279">
        <f>'FY2017 Alpha RPDC '!J278</f>
        <v>1544.1</v>
      </c>
      <c r="K279">
        <f>'FY2017 Alpha RPDC '!K278</f>
        <v>6611</v>
      </c>
      <c r="L279">
        <f>'FY2017 Alpha RPDC '!L278</f>
        <v>10208045.1</v>
      </c>
      <c r="M279" t="e">
        <f>'FY2017 Alpha RPDC '!#REF!</f>
        <v>#REF!</v>
      </c>
      <c r="N279" t="e">
        <f>'FY2017 Alpha RPDC '!#REF!</f>
        <v>#REF!</v>
      </c>
      <c r="O279" t="e">
        <f>'FY2017 Alpha RPDC '!#REF!</f>
        <v>#REF!</v>
      </c>
      <c r="P279">
        <f>'FY2017 Alpha RPDC '!M278</f>
        <v>0</v>
      </c>
      <c r="Q279">
        <f>'FY2017 Alpha RPDC '!N278</f>
        <v>10208045.1</v>
      </c>
      <c r="R279">
        <f>'FY2017 Alpha RPDC '!O278</f>
        <v>360327.09999999963</v>
      </c>
      <c r="S279">
        <f>'FY2017 Alpha RPDC '!P278</f>
        <v>3.658990844376328E-2</v>
      </c>
      <c r="T279">
        <f>'FY2017 Alpha RPDC '!Q278</f>
        <v>21.099999999999909</v>
      </c>
      <c r="U279">
        <f>'FY2017 Alpha RPDC '!R278</f>
        <v>1.3854235062376829E-2</v>
      </c>
    </row>
    <row r="280" spans="1:21" x14ac:dyDescent="0.5">
      <c r="A280">
        <f>'FY2017 Alpha RPDC '!A279</f>
        <v>272</v>
      </c>
      <c r="B280">
        <f>'FY2017 Alpha RPDC '!B279</f>
        <v>6100</v>
      </c>
      <c r="C280">
        <f>'FY2017 Alpha RPDC '!C279</f>
        <v>6100</v>
      </c>
      <c r="D280" t="str">
        <f>'FY2017 Alpha RPDC '!D279</f>
        <v>SOUTH WINNESHIEK</v>
      </c>
      <c r="E280">
        <f>'FY2017 Alpha RPDC '!E279</f>
        <v>559.70000000000005</v>
      </c>
      <c r="F280">
        <f>'FY2017 Alpha RPDC '!F279</f>
        <v>6446</v>
      </c>
      <c r="G280">
        <f>'FY2017 Alpha RPDC '!G279</f>
        <v>3607826</v>
      </c>
      <c r="H280">
        <f>'FY2017 Alpha RPDC '!H279</f>
        <v>21074</v>
      </c>
      <c r="I280">
        <f>'FY2017 Alpha RPDC '!I279</f>
        <v>3628900</v>
      </c>
      <c r="J280">
        <f>'FY2017 Alpha RPDC '!J279</f>
        <v>546</v>
      </c>
      <c r="K280">
        <f>'FY2017 Alpha RPDC '!K279</f>
        <v>6591</v>
      </c>
      <c r="L280">
        <f>'FY2017 Alpha RPDC '!L279</f>
        <v>3598686</v>
      </c>
      <c r="M280" t="e">
        <f>'FY2017 Alpha RPDC '!#REF!</f>
        <v>#REF!</v>
      </c>
      <c r="N280" t="e">
        <f>'FY2017 Alpha RPDC '!#REF!</f>
        <v>#REF!</v>
      </c>
      <c r="O280" t="e">
        <f>'FY2017 Alpha RPDC '!#REF!</f>
        <v>#REF!</v>
      </c>
      <c r="P280">
        <f>'FY2017 Alpha RPDC '!M279</f>
        <v>45218.260000000242</v>
      </c>
      <c r="Q280">
        <f>'FY2017 Alpha RPDC '!N279</f>
        <v>3643904.2600000002</v>
      </c>
      <c r="R280">
        <f>'FY2017 Alpha RPDC '!O279</f>
        <v>15004.260000000242</v>
      </c>
      <c r="S280">
        <f>'FY2017 Alpha RPDC '!P279</f>
        <v>4.1346578853096649E-3</v>
      </c>
      <c r="T280">
        <f>'FY2017 Alpha RPDC '!Q279</f>
        <v>-13.700000000000045</v>
      </c>
      <c r="U280">
        <f>'FY2017 Alpha RPDC '!R279</f>
        <v>-2.4477398606396365E-2</v>
      </c>
    </row>
    <row r="281" spans="1:21" x14ac:dyDescent="0.5">
      <c r="A281">
        <f>'FY2017 Alpha RPDC '!A280</f>
        <v>273</v>
      </c>
      <c r="B281">
        <f>'FY2017 Alpha RPDC '!B280</f>
        <v>6101</v>
      </c>
      <c r="C281">
        <f>'FY2017 Alpha RPDC '!C280</f>
        <v>6101</v>
      </c>
      <c r="D281" t="str">
        <f>'FY2017 Alpha RPDC '!D280</f>
        <v>SOUTHEAST POLK</v>
      </c>
      <c r="E281">
        <f>'FY2017 Alpha RPDC '!E280</f>
        <v>6634.4</v>
      </c>
      <c r="F281">
        <f>'FY2017 Alpha RPDC '!F280</f>
        <v>6446</v>
      </c>
      <c r="G281">
        <f>'FY2017 Alpha RPDC '!G280</f>
        <v>42765342</v>
      </c>
      <c r="H281">
        <f>'FY2017 Alpha RPDC '!H280</f>
        <v>0</v>
      </c>
      <c r="I281">
        <f>'FY2017 Alpha RPDC '!I280</f>
        <v>42765342</v>
      </c>
      <c r="J281">
        <f>'FY2017 Alpha RPDC '!J280</f>
        <v>6801.5</v>
      </c>
      <c r="K281">
        <f>'FY2017 Alpha RPDC '!K280</f>
        <v>6591</v>
      </c>
      <c r="L281">
        <f>'FY2017 Alpha RPDC '!L280</f>
        <v>44828686.5</v>
      </c>
      <c r="M281" t="e">
        <f>'FY2017 Alpha RPDC '!#REF!</f>
        <v>#REF!</v>
      </c>
      <c r="N281" t="e">
        <f>'FY2017 Alpha RPDC '!#REF!</f>
        <v>#REF!</v>
      </c>
      <c r="O281" t="e">
        <f>'FY2017 Alpha RPDC '!#REF!</f>
        <v>#REF!</v>
      </c>
      <c r="P281">
        <f>'FY2017 Alpha RPDC '!M280</f>
        <v>0</v>
      </c>
      <c r="Q281">
        <f>'FY2017 Alpha RPDC '!N280</f>
        <v>44828686.5</v>
      </c>
      <c r="R281">
        <f>'FY2017 Alpha RPDC '!O280</f>
        <v>2063344.5</v>
      </c>
      <c r="S281">
        <f>'FY2017 Alpha RPDC '!P280</f>
        <v>4.8248053295119213E-2</v>
      </c>
      <c r="T281">
        <f>'FY2017 Alpha RPDC '!Q280</f>
        <v>167.10000000000036</v>
      </c>
      <c r="U281">
        <f>'FY2017 Alpha RPDC '!R280</f>
        <v>2.5186904618352882E-2</v>
      </c>
    </row>
    <row r="282" spans="1:21" x14ac:dyDescent="0.5">
      <c r="A282">
        <f>'FY2017 Alpha RPDC '!A281</f>
        <v>274</v>
      </c>
      <c r="B282">
        <f>'FY2017 Alpha RPDC '!B281</f>
        <v>6094</v>
      </c>
      <c r="C282">
        <f>'FY2017 Alpha RPDC '!C281</f>
        <v>6094</v>
      </c>
      <c r="D282" t="str">
        <f>'FY2017 Alpha RPDC '!D281</f>
        <v>SOUTHEAST WARREN</v>
      </c>
      <c r="E282">
        <f>'FY2017 Alpha RPDC '!E281</f>
        <v>588.20000000000005</v>
      </c>
      <c r="F282">
        <f>'FY2017 Alpha RPDC '!F281</f>
        <v>6446</v>
      </c>
      <c r="G282">
        <f>'FY2017 Alpha RPDC '!G281</f>
        <v>3791537</v>
      </c>
      <c r="H282">
        <f>'FY2017 Alpha RPDC '!H281</f>
        <v>0</v>
      </c>
      <c r="I282">
        <f>'FY2017 Alpha RPDC '!I281</f>
        <v>3791537</v>
      </c>
      <c r="J282">
        <f>'FY2017 Alpha RPDC '!J281</f>
        <v>597.4</v>
      </c>
      <c r="K282">
        <f>'FY2017 Alpha RPDC '!K281</f>
        <v>6591</v>
      </c>
      <c r="L282">
        <f>'FY2017 Alpha RPDC '!L281</f>
        <v>3937463.4</v>
      </c>
      <c r="M282" t="e">
        <f>'FY2017 Alpha RPDC '!#REF!</f>
        <v>#REF!</v>
      </c>
      <c r="N282" t="e">
        <f>'FY2017 Alpha RPDC '!#REF!</f>
        <v>#REF!</v>
      </c>
      <c r="O282" t="e">
        <f>'FY2017 Alpha RPDC '!#REF!</f>
        <v>#REF!</v>
      </c>
      <c r="P282">
        <f>'FY2017 Alpha RPDC '!M281</f>
        <v>0</v>
      </c>
      <c r="Q282">
        <f>'FY2017 Alpha RPDC '!N281</f>
        <v>3937463.4</v>
      </c>
      <c r="R282">
        <f>'FY2017 Alpha RPDC '!O281</f>
        <v>145926.39999999991</v>
      </c>
      <c r="S282">
        <f>'FY2017 Alpha RPDC '!P281</f>
        <v>3.8487399700965576E-2</v>
      </c>
      <c r="T282">
        <f>'FY2017 Alpha RPDC '!Q281</f>
        <v>9.1999999999999318</v>
      </c>
      <c r="U282">
        <f>'FY2017 Alpha RPDC '!R281</f>
        <v>1.5640938456307263E-2</v>
      </c>
    </row>
    <row r="283" spans="1:21" x14ac:dyDescent="0.5">
      <c r="A283">
        <f>'FY2017 Alpha RPDC '!A282</f>
        <v>275</v>
      </c>
      <c r="B283">
        <f>'FY2017 Alpha RPDC '!B282</f>
        <v>6096</v>
      </c>
      <c r="C283">
        <f>'FY2017 Alpha RPDC '!C282</f>
        <v>6096</v>
      </c>
      <c r="D283" t="str">
        <f>'FY2017 Alpha RPDC '!D282</f>
        <v>SOUTHEAST WEBSTER - GRAND</v>
      </c>
      <c r="E283">
        <f>'FY2017 Alpha RPDC '!E282</f>
        <v>538.29999999999995</v>
      </c>
      <c r="F283">
        <f>'FY2017 Alpha RPDC '!F282</f>
        <v>6575</v>
      </c>
      <c r="G283">
        <f>'FY2017 Alpha RPDC '!G282</f>
        <v>3539323</v>
      </c>
      <c r="H283">
        <f>'FY2017 Alpha RPDC '!H282</f>
        <v>24698</v>
      </c>
      <c r="I283">
        <f>'FY2017 Alpha RPDC '!I282</f>
        <v>3564021</v>
      </c>
      <c r="J283">
        <f>'FY2017 Alpha RPDC '!J282</f>
        <v>535.6</v>
      </c>
      <c r="K283">
        <f>'FY2017 Alpha RPDC '!K282</f>
        <v>6720</v>
      </c>
      <c r="L283">
        <f>'FY2017 Alpha RPDC '!L282</f>
        <v>3599232</v>
      </c>
      <c r="M283" t="e">
        <f>'FY2017 Alpha RPDC '!#REF!</f>
        <v>#REF!</v>
      </c>
      <c r="N283" t="e">
        <f>'FY2017 Alpha RPDC '!#REF!</f>
        <v>#REF!</v>
      </c>
      <c r="O283" t="e">
        <f>'FY2017 Alpha RPDC '!#REF!</f>
        <v>#REF!</v>
      </c>
      <c r="P283">
        <f>'FY2017 Alpha RPDC '!M282</f>
        <v>0</v>
      </c>
      <c r="Q283">
        <f>'FY2017 Alpha RPDC '!N282</f>
        <v>3599232</v>
      </c>
      <c r="R283">
        <f>'FY2017 Alpha RPDC '!O282</f>
        <v>35211</v>
      </c>
      <c r="S283">
        <f>'FY2017 Alpha RPDC '!P282</f>
        <v>9.879571416666736E-3</v>
      </c>
      <c r="T283">
        <f>'FY2017 Alpha RPDC '!Q282</f>
        <v>-2.6999999999999318</v>
      </c>
      <c r="U283">
        <f>'FY2017 Alpha RPDC '!R282</f>
        <v>-5.0157904514210143E-3</v>
      </c>
    </row>
    <row r="284" spans="1:21" x14ac:dyDescent="0.5">
      <c r="A284">
        <f>'FY2017 Alpha RPDC '!A283</f>
        <v>276</v>
      </c>
      <c r="B284">
        <f>'FY2017 Alpha RPDC '!B283</f>
        <v>6102</v>
      </c>
      <c r="C284">
        <f>'FY2017 Alpha RPDC '!C283</f>
        <v>6102</v>
      </c>
      <c r="D284" t="str">
        <f>'FY2017 Alpha RPDC '!D283</f>
        <v>SPENCER</v>
      </c>
      <c r="E284">
        <f>'FY2017 Alpha RPDC '!E283</f>
        <v>1924.2</v>
      </c>
      <c r="F284">
        <f>'FY2017 Alpha RPDC '!F283</f>
        <v>6446</v>
      </c>
      <c r="G284">
        <f>'FY2017 Alpha RPDC '!G283</f>
        <v>12403393</v>
      </c>
      <c r="H284">
        <f>'FY2017 Alpha RPDC '!H283</f>
        <v>27069</v>
      </c>
      <c r="I284">
        <f>'FY2017 Alpha RPDC '!I283</f>
        <v>12430462</v>
      </c>
      <c r="J284">
        <f>'FY2017 Alpha RPDC '!J283</f>
        <v>1875</v>
      </c>
      <c r="K284">
        <f>'FY2017 Alpha RPDC '!K283</f>
        <v>6591</v>
      </c>
      <c r="L284">
        <f>'FY2017 Alpha RPDC '!L283</f>
        <v>12358125</v>
      </c>
      <c r="M284" t="e">
        <f>'FY2017 Alpha RPDC '!#REF!</f>
        <v>#REF!</v>
      </c>
      <c r="N284" t="e">
        <f>'FY2017 Alpha RPDC '!#REF!</f>
        <v>#REF!</v>
      </c>
      <c r="O284" t="e">
        <f>'FY2017 Alpha RPDC '!#REF!</f>
        <v>#REF!</v>
      </c>
      <c r="P284">
        <f>'FY2017 Alpha RPDC '!M283</f>
        <v>169301.9299999997</v>
      </c>
      <c r="Q284">
        <f>'FY2017 Alpha RPDC '!N283</f>
        <v>12527426.93</v>
      </c>
      <c r="R284">
        <f>'FY2017 Alpha RPDC '!O283</f>
        <v>96964.929999999702</v>
      </c>
      <c r="S284">
        <f>'FY2017 Alpha RPDC '!P283</f>
        <v>7.800589390804598E-3</v>
      </c>
      <c r="T284">
        <f>'FY2017 Alpha RPDC '!Q283</f>
        <v>-49.200000000000045</v>
      </c>
      <c r="U284">
        <f>'FY2017 Alpha RPDC '!R283</f>
        <v>-2.5569067664483965E-2</v>
      </c>
    </row>
    <row r="285" spans="1:21" x14ac:dyDescent="0.5">
      <c r="A285" t="e">
        <f>'FY2017 Alpha RPDC '!#REF!</f>
        <v>#REF!</v>
      </c>
      <c r="B285" t="e">
        <f>'FY2017 Alpha RPDC '!#REF!</f>
        <v>#REF!</v>
      </c>
      <c r="C285" t="e">
        <f>'FY2017 Alpha RPDC '!#REF!</f>
        <v>#REF!</v>
      </c>
      <c r="D285" t="e">
        <f>'FY2017 Alpha RPDC '!#REF!</f>
        <v>#REF!</v>
      </c>
      <c r="E285" t="e">
        <f>'FY2017 Alpha RPDC '!#REF!</f>
        <v>#REF!</v>
      </c>
      <c r="F285" t="e">
        <f>'FY2017 Alpha RPDC '!#REF!</f>
        <v>#REF!</v>
      </c>
      <c r="G285" t="e">
        <f>'FY2017 Alpha RPDC '!#REF!</f>
        <v>#REF!</v>
      </c>
      <c r="H285" t="e">
        <f>'FY2017 Alpha RPDC '!#REF!</f>
        <v>#REF!</v>
      </c>
      <c r="I285" t="e">
        <f>'FY2017 Alpha RPDC '!#REF!</f>
        <v>#REF!</v>
      </c>
      <c r="J285" t="e">
        <f>'FY2017 Alpha RPDC '!#REF!</f>
        <v>#REF!</v>
      </c>
      <c r="K285" t="e">
        <f>'FY2017 Alpha RPDC '!#REF!</f>
        <v>#REF!</v>
      </c>
      <c r="L285" t="e">
        <f>'FY2017 Alpha RPDC '!#REF!</f>
        <v>#REF!</v>
      </c>
      <c r="M285" t="e">
        <f>'FY2017 Alpha RPDC '!#REF!</f>
        <v>#REF!</v>
      </c>
      <c r="N285" t="e">
        <f>'FY2017 Alpha RPDC '!#REF!</f>
        <v>#REF!</v>
      </c>
      <c r="O285" t="e">
        <f>'FY2017 Alpha RPDC '!#REF!</f>
        <v>#REF!</v>
      </c>
      <c r="P285" t="e">
        <f>'FY2017 Alpha RPDC '!#REF!</f>
        <v>#REF!</v>
      </c>
      <c r="Q285" t="e">
        <f>'FY2017 Alpha RPDC '!#REF!</f>
        <v>#REF!</v>
      </c>
      <c r="R285" t="e">
        <f>'FY2017 Alpha RPDC '!#REF!</f>
        <v>#REF!</v>
      </c>
      <c r="S285" t="e">
        <f>'FY2017 Alpha RPDC '!#REF!</f>
        <v>#REF!</v>
      </c>
      <c r="T285" t="e">
        <f>'FY2017 Alpha RPDC '!#REF!</f>
        <v>#REF!</v>
      </c>
      <c r="U285" t="e">
        <f>'FY2017 Alpha RPDC '!#REF!</f>
        <v>#REF!</v>
      </c>
    </row>
    <row r="286" spans="1:21" x14ac:dyDescent="0.5">
      <c r="A286">
        <f>'FY2017 Alpha RPDC '!A284</f>
        <v>277</v>
      </c>
      <c r="B286">
        <f>'FY2017 Alpha RPDC '!B284</f>
        <v>6120</v>
      </c>
      <c r="C286">
        <f>'FY2017 Alpha RPDC '!C284</f>
        <v>6120</v>
      </c>
      <c r="D286" t="str">
        <f>'FY2017 Alpha RPDC '!D284</f>
        <v>SPIRIT LAKE</v>
      </c>
      <c r="E286">
        <f>'FY2017 Alpha RPDC '!E284</f>
        <v>1177.8</v>
      </c>
      <c r="F286">
        <f>'FY2017 Alpha RPDC '!F284</f>
        <v>6446</v>
      </c>
      <c r="G286">
        <f>'FY2017 Alpha RPDC '!G284</f>
        <v>7592099</v>
      </c>
      <c r="H286">
        <f>'FY2017 Alpha RPDC '!H284</f>
        <v>0</v>
      </c>
      <c r="I286">
        <f>'FY2017 Alpha RPDC '!I284</f>
        <v>7592099</v>
      </c>
      <c r="J286">
        <f>'FY2017 Alpha RPDC '!J284</f>
        <v>1170.7</v>
      </c>
      <c r="K286">
        <f>'FY2017 Alpha RPDC '!K284</f>
        <v>6591</v>
      </c>
      <c r="L286">
        <f>'FY2017 Alpha RPDC '!L284</f>
        <v>7716083.7000000002</v>
      </c>
      <c r="M286" t="e">
        <f>'FY2017 Alpha RPDC '!#REF!</f>
        <v>#REF!</v>
      </c>
      <c r="N286" t="e">
        <f>'FY2017 Alpha RPDC '!#REF!</f>
        <v>#REF!</v>
      </c>
      <c r="O286" t="e">
        <f>'FY2017 Alpha RPDC '!#REF!</f>
        <v>#REF!</v>
      </c>
      <c r="P286">
        <f>'FY2017 Alpha RPDC '!M284</f>
        <v>0</v>
      </c>
      <c r="Q286">
        <f>'FY2017 Alpha RPDC '!N284</f>
        <v>7716083.7000000002</v>
      </c>
      <c r="R286">
        <f>'FY2017 Alpha RPDC '!O284</f>
        <v>123984.70000000019</v>
      </c>
      <c r="S286">
        <f>'FY2017 Alpha RPDC '!P284</f>
        <v>1.6330753853446879E-2</v>
      </c>
      <c r="T286">
        <f>'FY2017 Alpha RPDC '!Q284</f>
        <v>-7.0999999999999091</v>
      </c>
      <c r="U286">
        <f>'FY2017 Alpha RPDC '!R284</f>
        <v>-6.0281881473933686E-3</v>
      </c>
    </row>
    <row r="287" spans="1:21" x14ac:dyDescent="0.5">
      <c r="A287">
        <f>'FY2017 Alpha RPDC '!A285</f>
        <v>278</v>
      </c>
      <c r="B287">
        <f>'FY2017 Alpha RPDC '!B285</f>
        <v>6138</v>
      </c>
      <c r="C287">
        <f>'FY2017 Alpha RPDC '!C285</f>
        <v>6138</v>
      </c>
      <c r="D287" t="str">
        <f>'FY2017 Alpha RPDC '!D285</f>
        <v>SPRINGVILLE</v>
      </c>
      <c r="E287">
        <f>'FY2017 Alpha RPDC '!E285</f>
        <v>367.7</v>
      </c>
      <c r="F287">
        <f>'FY2017 Alpha RPDC '!F285</f>
        <v>6488</v>
      </c>
      <c r="G287">
        <f>'FY2017 Alpha RPDC '!G285</f>
        <v>2385638</v>
      </c>
      <c r="H287">
        <f>'FY2017 Alpha RPDC '!H285</f>
        <v>29095</v>
      </c>
      <c r="I287">
        <f>'FY2017 Alpha RPDC '!I285</f>
        <v>2414733</v>
      </c>
      <c r="J287">
        <f>'FY2017 Alpha RPDC '!J285</f>
        <v>359.3</v>
      </c>
      <c r="K287">
        <f>'FY2017 Alpha RPDC '!K285</f>
        <v>6633</v>
      </c>
      <c r="L287">
        <f>'FY2017 Alpha RPDC '!L285</f>
        <v>2383236.9</v>
      </c>
      <c r="M287" t="e">
        <f>'FY2017 Alpha RPDC '!#REF!</f>
        <v>#REF!</v>
      </c>
      <c r="N287" t="e">
        <f>'FY2017 Alpha RPDC '!#REF!</f>
        <v>#REF!</v>
      </c>
      <c r="O287" t="e">
        <f>'FY2017 Alpha RPDC '!#REF!</f>
        <v>#REF!</v>
      </c>
      <c r="P287">
        <f>'FY2017 Alpha RPDC '!M285</f>
        <v>26257.479999999981</v>
      </c>
      <c r="Q287">
        <f>'FY2017 Alpha RPDC '!N285</f>
        <v>2409494.38</v>
      </c>
      <c r="R287">
        <f>'FY2017 Alpha RPDC '!O285</f>
        <v>-5238.6200000001118</v>
      </c>
      <c r="S287">
        <f>'FY2017 Alpha RPDC '!P285</f>
        <v>-2.1694406793629408E-3</v>
      </c>
      <c r="T287">
        <f>'FY2017 Alpha RPDC '!Q285</f>
        <v>-8.3999999999999773</v>
      </c>
      <c r="U287">
        <f>'FY2017 Alpha RPDC '!R285</f>
        <v>-2.2844710361707852E-2</v>
      </c>
    </row>
    <row r="288" spans="1:21" x14ac:dyDescent="0.5">
      <c r="A288">
        <f>'FY2017 Alpha RPDC '!A286</f>
        <v>279</v>
      </c>
      <c r="B288">
        <f>'FY2017 Alpha RPDC '!B286</f>
        <v>5751</v>
      </c>
      <c r="C288">
        <f>'FY2017 Alpha RPDC '!C286</f>
        <v>5751</v>
      </c>
      <c r="D288" t="str">
        <f>'FY2017 Alpha RPDC '!D286</f>
        <v>ST ANSGAR</v>
      </c>
      <c r="E288">
        <f>'FY2017 Alpha RPDC '!E286</f>
        <v>635.29999999999995</v>
      </c>
      <c r="F288">
        <f>'FY2017 Alpha RPDC '!F286</f>
        <v>6472</v>
      </c>
      <c r="G288">
        <f>'FY2017 Alpha RPDC '!G286</f>
        <v>4111662</v>
      </c>
      <c r="H288">
        <f>'FY2017 Alpha RPDC '!H286</f>
        <v>0</v>
      </c>
      <c r="I288">
        <f>'FY2017 Alpha RPDC '!I286</f>
        <v>4111662</v>
      </c>
      <c r="J288">
        <f>'FY2017 Alpha RPDC '!J286</f>
        <v>608.4</v>
      </c>
      <c r="K288">
        <f>'FY2017 Alpha RPDC '!K286</f>
        <v>6617</v>
      </c>
      <c r="L288">
        <f>'FY2017 Alpha RPDC '!L286</f>
        <v>4025782.8</v>
      </c>
      <c r="M288" t="e">
        <f>'FY2017 Alpha RPDC '!#REF!</f>
        <v>#REF!</v>
      </c>
      <c r="N288" t="e">
        <f>'FY2017 Alpha RPDC '!#REF!</f>
        <v>#REF!</v>
      </c>
      <c r="O288" t="e">
        <f>'FY2017 Alpha RPDC '!#REF!</f>
        <v>#REF!</v>
      </c>
      <c r="P288">
        <f>'FY2017 Alpha RPDC '!M286</f>
        <v>126995.8200000003</v>
      </c>
      <c r="Q288">
        <f>'FY2017 Alpha RPDC '!N286</f>
        <v>4152778.62</v>
      </c>
      <c r="R288">
        <f>'FY2017 Alpha RPDC '!O286</f>
        <v>41116.620000000112</v>
      </c>
      <c r="S288">
        <f>'FY2017 Alpha RPDC '!P286</f>
        <v>1.0000000000000028E-2</v>
      </c>
      <c r="T288">
        <f>'FY2017 Alpha RPDC '!Q286</f>
        <v>-26.899999999999977</v>
      </c>
      <c r="U288">
        <f>'FY2017 Alpha RPDC '!R286</f>
        <v>-4.2342200535180195E-2</v>
      </c>
    </row>
    <row r="289" spans="1:21" x14ac:dyDescent="0.5">
      <c r="A289">
        <f>'FY2017 Alpha RPDC '!A287</f>
        <v>280</v>
      </c>
      <c r="B289">
        <f>'FY2017 Alpha RPDC '!B287</f>
        <v>6165</v>
      </c>
      <c r="C289">
        <f>'FY2017 Alpha RPDC '!C287</f>
        <v>6165</v>
      </c>
      <c r="D289" t="str">
        <f>'FY2017 Alpha RPDC '!D287</f>
        <v>STANTON</v>
      </c>
      <c r="E289">
        <f>'FY2017 Alpha RPDC '!E287</f>
        <v>178.1</v>
      </c>
      <c r="F289">
        <f>'FY2017 Alpha RPDC '!F287</f>
        <v>6446</v>
      </c>
      <c r="G289">
        <f>'FY2017 Alpha RPDC '!G287</f>
        <v>1148033</v>
      </c>
      <c r="H289">
        <f>'FY2017 Alpha RPDC '!H287</f>
        <v>9306</v>
      </c>
      <c r="I289">
        <f>'FY2017 Alpha RPDC '!I287</f>
        <v>1157339</v>
      </c>
      <c r="J289">
        <f>'FY2017 Alpha RPDC '!J287</f>
        <v>186</v>
      </c>
      <c r="K289">
        <f>'FY2017 Alpha RPDC '!K287</f>
        <v>6591</v>
      </c>
      <c r="L289">
        <f>'FY2017 Alpha RPDC '!L287</f>
        <v>1225926</v>
      </c>
      <c r="M289" t="e">
        <f>'FY2017 Alpha RPDC '!#REF!</f>
        <v>#REF!</v>
      </c>
      <c r="N289" t="e">
        <f>'FY2017 Alpha RPDC '!#REF!</f>
        <v>#REF!</v>
      </c>
      <c r="O289" t="e">
        <f>'FY2017 Alpha RPDC '!#REF!</f>
        <v>#REF!</v>
      </c>
      <c r="P289">
        <f>'FY2017 Alpha RPDC '!M287</f>
        <v>0</v>
      </c>
      <c r="Q289">
        <f>'FY2017 Alpha RPDC '!N287</f>
        <v>1225926</v>
      </c>
      <c r="R289">
        <f>'FY2017 Alpha RPDC '!O287</f>
        <v>68587</v>
      </c>
      <c r="S289">
        <f>'FY2017 Alpha RPDC '!P287</f>
        <v>5.9262670660886738E-2</v>
      </c>
      <c r="T289">
        <f>'FY2017 Alpha RPDC '!Q287</f>
        <v>7.9000000000000057</v>
      </c>
      <c r="U289">
        <f>'FY2017 Alpha RPDC '!R287</f>
        <v>4.4357102751263366E-2</v>
      </c>
    </row>
    <row r="290" spans="1:21" x14ac:dyDescent="0.5">
      <c r="A290">
        <f>'FY2017 Alpha RPDC '!A288</f>
        <v>281</v>
      </c>
      <c r="B290">
        <f>'FY2017 Alpha RPDC '!B288</f>
        <v>6175</v>
      </c>
      <c r="C290">
        <f>'FY2017 Alpha RPDC '!C288</f>
        <v>6175</v>
      </c>
      <c r="D290" t="str">
        <f>'FY2017 Alpha RPDC '!D288</f>
        <v>STARMONT</v>
      </c>
      <c r="E290">
        <f>'FY2017 Alpha RPDC '!E288</f>
        <v>624.6</v>
      </c>
      <c r="F290">
        <f>'FY2017 Alpha RPDC '!F288</f>
        <v>6460</v>
      </c>
      <c r="G290">
        <f>'FY2017 Alpha RPDC '!G288</f>
        <v>4034916</v>
      </c>
      <c r="H290">
        <f>'FY2017 Alpha RPDC '!H288</f>
        <v>0</v>
      </c>
      <c r="I290">
        <f>'FY2017 Alpha RPDC '!I288</f>
        <v>4034916</v>
      </c>
      <c r="J290">
        <f>'FY2017 Alpha RPDC '!J288</f>
        <v>620.4</v>
      </c>
      <c r="K290">
        <f>'FY2017 Alpha RPDC '!K288</f>
        <v>6605</v>
      </c>
      <c r="L290">
        <f>'FY2017 Alpha RPDC '!L288</f>
        <v>4097742</v>
      </c>
      <c r="M290" t="e">
        <f>'FY2017 Alpha RPDC '!#REF!</f>
        <v>#REF!</v>
      </c>
      <c r="N290" t="e">
        <f>'FY2017 Alpha RPDC '!#REF!</f>
        <v>#REF!</v>
      </c>
      <c r="O290" t="e">
        <f>'FY2017 Alpha RPDC '!#REF!</f>
        <v>#REF!</v>
      </c>
      <c r="P290">
        <f>'FY2017 Alpha RPDC '!M288</f>
        <v>0</v>
      </c>
      <c r="Q290">
        <f>'FY2017 Alpha RPDC '!N288</f>
        <v>4097742</v>
      </c>
      <c r="R290">
        <f>'FY2017 Alpha RPDC '!O288</f>
        <v>62826</v>
      </c>
      <c r="S290">
        <f>'FY2017 Alpha RPDC '!P288</f>
        <v>1.5570584369042626E-2</v>
      </c>
      <c r="T290">
        <f>'FY2017 Alpha RPDC '!Q288</f>
        <v>-4.2000000000000455</v>
      </c>
      <c r="U290">
        <f>'FY2017 Alpha RPDC '!R288</f>
        <v>-6.7243035542748084E-3</v>
      </c>
    </row>
    <row r="291" spans="1:21" x14ac:dyDescent="0.5">
      <c r="A291">
        <f>'FY2017 Alpha RPDC '!A289</f>
        <v>282</v>
      </c>
      <c r="B291">
        <f>'FY2017 Alpha RPDC '!B289</f>
        <v>6219</v>
      </c>
      <c r="C291">
        <f>'FY2017 Alpha RPDC '!C289</f>
        <v>6219</v>
      </c>
      <c r="D291" t="str">
        <f>'FY2017 Alpha RPDC '!D289</f>
        <v>STORM LAKE</v>
      </c>
      <c r="E291">
        <f>'FY2017 Alpha RPDC '!E289</f>
        <v>2265.5</v>
      </c>
      <c r="F291">
        <f>'FY2017 Alpha RPDC '!F289</f>
        <v>6446</v>
      </c>
      <c r="G291">
        <f>'FY2017 Alpha RPDC '!G289</f>
        <v>14603413</v>
      </c>
      <c r="H291">
        <f>'FY2017 Alpha RPDC '!H289</f>
        <v>0</v>
      </c>
      <c r="I291">
        <f>'FY2017 Alpha RPDC '!I289</f>
        <v>14603413</v>
      </c>
      <c r="J291">
        <f>'FY2017 Alpha RPDC '!J289</f>
        <v>2321.6999999999998</v>
      </c>
      <c r="K291">
        <f>'FY2017 Alpha RPDC '!K289</f>
        <v>6591</v>
      </c>
      <c r="L291">
        <f>'FY2017 Alpha RPDC '!L289</f>
        <v>15302324.699999999</v>
      </c>
      <c r="M291" t="e">
        <f>'FY2017 Alpha RPDC '!#REF!</f>
        <v>#REF!</v>
      </c>
      <c r="N291" t="e">
        <f>'FY2017 Alpha RPDC '!#REF!</f>
        <v>#REF!</v>
      </c>
      <c r="O291" t="e">
        <f>'FY2017 Alpha RPDC '!#REF!</f>
        <v>#REF!</v>
      </c>
      <c r="P291">
        <f>'FY2017 Alpha RPDC '!M289</f>
        <v>0</v>
      </c>
      <c r="Q291">
        <f>'FY2017 Alpha RPDC '!N289</f>
        <v>15302324.699999999</v>
      </c>
      <c r="R291">
        <f>'FY2017 Alpha RPDC '!O289</f>
        <v>698911.69999999925</v>
      </c>
      <c r="S291">
        <f>'FY2017 Alpha RPDC '!P289</f>
        <v>4.7859476411438839E-2</v>
      </c>
      <c r="T291">
        <f>'FY2017 Alpha RPDC '!Q289</f>
        <v>56.199999999999818</v>
      </c>
      <c r="U291">
        <f>'FY2017 Alpha RPDC '!R289</f>
        <v>2.4806885897152867E-2</v>
      </c>
    </row>
    <row r="292" spans="1:21" x14ac:dyDescent="0.5">
      <c r="A292">
        <f>'FY2017 Alpha RPDC '!A290</f>
        <v>283</v>
      </c>
      <c r="B292">
        <f>'FY2017 Alpha RPDC '!B290</f>
        <v>6246</v>
      </c>
      <c r="C292">
        <f>'FY2017 Alpha RPDC '!C290</f>
        <v>6246</v>
      </c>
      <c r="D292" t="str">
        <f>'FY2017 Alpha RPDC '!D290</f>
        <v>STRATFORD</v>
      </c>
      <c r="E292">
        <f>'FY2017 Alpha RPDC '!E290</f>
        <v>176.8</v>
      </c>
      <c r="F292">
        <f>'FY2017 Alpha RPDC '!F290</f>
        <v>6621</v>
      </c>
      <c r="G292">
        <f>'FY2017 Alpha RPDC '!G290</f>
        <v>1170593</v>
      </c>
      <c r="H292">
        <f>'FY2017 Alpha RPDC '!H290</f>
        <v>0</v>
      </c>
      <c r="I292">
        <f>'FY2017 Alpha RPDC '!I290</f>
        <v>1170593</v>
      </c>
      <c r="J292">
        <f>'FY2017 Alpha RPDC '!J290</f>
        <v>169.7</v>
      </c>
      <c r="K292">
        <f>'FY2017 Alpha RPDC '!K290</f>
        <v>6766</v>
      </c>
      <c r="L292">
        <f>'FY2017 Alpha RPDC '!L290</f>
        <v>1148190.2</v>
      </c>
      <c r="M292" t="e">
        <f>'FY2017 Alpha RPDC '!#REF!</f>
        <v>#REF!</v>
      </c>
      <c r="N292" t="e">
        <f>'FY2017 Alpha RPDC '!#REF!</f>
        <v>#REF!</v>
      </c>
      <c r="O292" t="e">
        <f>'FY2017 Alpha RPDC '!#REF!</f>
        <v>#REF!</v>
      </c>
      <c r="P292">
        <f>'FY2017 Alpha RPDC '!M290</f>
        <v>34108.729999999981</v>
      </c>
      <c r="Q292">
        <f>'FY2017 Alpha RPDC '!N290</f>
        <v>1182298.93</v>
      </c>
      <c r="R292">
        <f>'FY2017 Alpha RPDC '!O290</f>
        <v>11705.929999999935</v>
      </c>
      <c r="S292">
        <f>'FY2017 Alpha RPDC '!P290</f>
        <v>9.9999999999999447E-3</v>
      </c>
      <c r="T292">
        <f>'FY2017 Alpha RPDC '!Q290</f>
        <v>-7.1000000000000227</v>
      </c>
      <c r="U292">
        <f>'FY2017 Alpha RPDC '!R290</f>
        <v>-4.015837104072411E-2</v>
      </c>
    </row>
    <row r="293" spans="1:21" x14ac:dyDescent="0.5">
      <c r="A293">
        <f>'FY2017 Alpha RPDC '!A291</f>
        <v>284</v>
      </c>
      <c r="B293">
        <f>'FY2017 Alpha RPDC '!B291</f>
        <v>6273</v>
      </c>
      <c r="C293">
        <f>'FY2017 Alpha RPDC '!C291</f>
        <v>6273</v>
      </c>
      <c r="D293" t="str">
        <f>'FY2017 Alpha RPDC '!D291</f>
        <v>SUMNER-FREDERICKSBURG</v>
      </c>
      <c r="E293">
        <f>'FY2017 Alpha RPDC '!E291</f>
        <v>831.6</v>
      </c>
      <c r="F293">
        <f>'FY2017 Alpha RPDC '!F291</f>
        <v>6446</v>
      </c>
      <c r="G293">
        <f>'FY2017 Alpha RPDC '!G291</f>
        <v>5360494</v>
      </c>
      <c r="H293">
        <f>'FY2017 Alpha RPDC '!H291</f>
        <v>158083</v>
      </c>
      <c r="I293">
        <f>'FY2017 Alpha RPDC '!I291</f>
        <v>5518577</v>
      </c>
      <c r="J293">
        <f>'FY2017 Alpha RPDC '!J291</f>
        <v>832.5</v>
      </c>
      <c r="K293">
        <f>'FY2017 Alpha RPDC '!K291</f>
        <v>6591</v>
      </c>
      <c r="L293">
        <f>'FY2017 Alpha RPDC '!L291</f>
        <v>5487007.5</v>
      </c>
      <c r="M293" t="e">
        <f>'FY2017 Alpha RPDC '!#REF!</f>
        <v>#REF!</v>
      </c>
      <c r="N293" t="e">
        <f>'FY2017 Alpha RPDC '!#REF!</f>
        <v>#REF!</v>
      </c>
      <c r="O293" t="e">
        <f>'FY2017 Alpha RPDC '!#REF!</f>
        <v>#REF!</v>
      </c>
      <c r="P293">
        <f>'FY2017 Alpha RPDC '!M291</f>
        <v>0</v>
      </c>
      <c r="Q293">
        <f>'FY2017 Alpha RPDC '!N291</f>
        <v>5487007.5</v>
      </c>
      <c r="R293">
        <f>'FY2017 Alpha RPDC '!O291</f>
        <v>-31569.5</v>
      </c>
      <c r="S293">
        <f>'FY2017 Alpha RPDC '!P291</f>
        <v>-5.7205870281414935E-3</v>
      </c>
      <c r="T293">
        <f>'FY2017 Alpha RPDC '!Q291</f>
        <v>0.89999999999997726</v>
      </c>
      <c r="U293">
        <f>'FY2017 Alpha RPDC '!R291</f>
        <v>1.0822510822510549E-3</v>
      </c>
    </row>
    <row r="294" spans="1:21" x14ac:dyDescent="0.5">
      <c r="A294">
        <f>'FY2017 Alpha RPDC '!A292</f>
        <v>285</v>
      </c>
      <c r="B294">
        <f>'FY2017 Alpha RPDC '!B292</f>
        <v>6408</v>
      </c>
      <c r="C294">
        <f>'FY2017 Alpha RPDC '!C292</f>
        <v>6408</v>
      </c>
      <c r="D294" t="str">
        <f>'FY2017 Alpha RPDC '!D292</f>
        <v>TIPTON</v>
      </c>
      <c r="E294">
        <f>'FY2017 Alpha RPDC '!E292</f>
        <v>892.6</v>
      </c>
      <c r="F294">
        <f>'FY2017 Alpha RPDC '!F292</f>
        <v>6497</v>
      </c>
      <c r="G294">
        <f>'FY2017 Alpha RPDC '!G292</f>
        <v>5799222</v>
      </c>
      <c r="H294">
        <f>'FY2017 Alpha RPDC '!H292</f>
        <v>0</v>
      </c>
      <c r="I294">
        <f>'FY2017 Alpha RPDC '!I292</f>
        <v>5799222</v>
      </c>
      <c r="J294">
        <f>'FY2017 Alpha RPDC '!J292</f>
        <v>871.4</v>
      </c>
      <c r="K294">
        <f>'FY2017 Alpha RPDC '!K292</f>
        <v>6642</v>
      </c>
      <c r="L294">
        <f>'FY2017 Alpha RPDC '!L292</f>
        <v>5787838.7999999998</v>
      </c>
      <c r="M294" t="e">
        <f>'FY2017 Alpha RPDC '!#REF!</f>
        <v>#REF!</v>
      </c>
      <c r="N294" t="e">
        <f>'FY2017 Alpha RPDC '!#REF!</f>
        <v>#REF!</v>
      </c>
      <c r="O294" t="e">
        <f>'FY2017 Alpha RPDC '!#REF!</f>
        <v>#REF!</v>
      </c>
      <c r="P294">
        <f>'FY2017 Alpha RPDC '!M292</f>
        <v>69375.419999999925</v>
      </c>
      <c r="Q294">
        <f>'FY2017 Alpha RPDC '!N292</f>
        <v>5857214.2199999997</v>
      </c>
      <c r="R294">
        <f>'FY2017 Alpha RPDC '!O292</f>
        <v>57992.219999999739</v>
      </c>
      <c r="S294">
        <f>'FY2017 Alpha RPDC '!P292</f>
        <v>9.9999999999999551E-3</v>
      </c>
      <c r="T294">
        <f>'FY2017 Alpha RPDC '!Q292</f>
        <v>-21.200000000000045</v>
      </c>
      <c r="U294">
        <f>'FY2017 Alpha RPDC '!R292</f>
        <v>-2.3750840241989743E-2</v>
      </c>
    </row>
    <row r="295" spans="1:21" x14ac:dyDescent="0.5">
      <c r="A295">
        <f>'FY2017 Alpha RPDC '!A293</f>
        <v>286</v>
      </c>
      <c r="B295">
        <f>'FY2017 Alpha RPDC '!B293</f>
        <v>6453</v>
      </c>
      <c r="C295">
        <f>'FY2017 Alpha RPDC '!C293</f>
        <v>6453</v>
      </c>
      <c r="D295" t="str">
        <f>'FY2017 Alpha RPDC '!D293</f>
        <v>TREYNOR</v>
      </c>
      <c r="E295">
        <f>'FY2017 Alpha RPDC '!E293</f>
        <v>578.1</v>
      </c>
      <c r="F295">
        <f>'FY2017 Alpha RPDC '!F293</f>
        <v>6446</v>
      </c>
      <c r="G295">
        <f>'FY2017 Alpha RPDC '!G293</f>
        <v>3726433</v>
      </c>
      <c r="H295">
        <f>'FY2017 Alpha RPDC '!H293</f>
        <v>4056</v>
      </c>
      <c r="I295">
        <f>'FY2017 Alpha RPDC '!I293</f>
        <v>3730489</v>
      </c>
      <c r="J295">
        <f>'FY2017 Alpha RPDC '!J293</f>
        <v>572.20000000000005</v>
      </c>
      <c r="K295">
        <f>'FY2017 Alpha RPDC '!K293</f>
        <v>6591</v>
      </c>
      <c r="L295">
        <f>'FY2017 Alpha RPDC '!L293</f>
        <v>3771370.2</v>
      </c>
      <c r="M295" t="e">
        <f>'FY2017 Alpha RPDC '!#REF!</f>
        <v>#REF!</v>
      </c>
      <c r="N295" t="e">
        <f>'FY2017 Alpha RPDC '!#REF!</f>
        <v>#REF!</v>
      </c>
      <c r="O295" t="e">
        <f>'FY2017 Alpha RPDC '!#REF!</f>
        <v>#REF!</v>
      </c>
      <c r="P295">
        <f>'FY2017 Alpha RPDC '!M293</f>
        <v>0</v>
      </c>
      <c r="Q295">
        <f>'FY2017 Alpha RPDC '!N293</f>
        <v>3771370.2</v>
      </c>
      <c r="R295">
        <f>'FY2017 Alpha RPDC '!O293</f>
        <v>40881.200000000186</v>
      </c>
      <c r="S295">
        <f>'FY2017 Alpha RPDC '!P293</f>
        <v>1.0958670565708728E-2</v>
      </c>
      <c r="T295">
        <f>'FY2017 Alpha RPDC '!Q293</f>
        <v>-5.8999999999999773</v>
      </c>
      <c r="U295">
        <f>'FY2017 Alpha RPDC '!R293</f>
        <v>-1.0205846739318417E-2</v>
      </c>
    </row>
    <row r="296" spans="1:21" x14ac:dyDescent="0.5">
      <c r="A296" t="e">
        <f>'FY2017 Alpha RPDC '!#REF!</f>
        <v>#REF!</v>
      </c>
      <c r="B296" t="e">
        <f>'FY2017 Alpha RPDC '!#REF!</f>
        <v>#REF!</v>
      </c>
      <c r="C296" t="e">
        <f>'FY2017 Alpha RPDC '!#REF!</f>
        <v>#REF!</v>
      </c>
      <c r="D296" t="e">
        <f>'FY2017 Alpha RPDC '!#REF!</f>
        <v>#REF!</v>
      </c>
      <c r="E296" t="e">
        <f>'FY2017 Alpha RPDC '!#REF!</f>
        <v>#REF!</v>
      </c>
      <c r="F296" t="e">
        <f>'FY2017 Alpha RPDC '!#REF!</f>
        <v>#REF!</v>
      </c>
      <c r="G296" t="e">
        <f>'FY2017 Alpha RPDC '!#REF!</f>
        <v>#REF!</v>
      </c>
      <c r="H296" t="e">
        <f>'FY2017 Alpha RPDC '!#REF!</f>
        <v>#REF!</v>
      </c>
      <c r="I296" t="e">
        <f>'FY2017 Alpha RPDC '!#REF!</f>
        <v>#REF!</v>
      </c>
      <c r="J296" t="e">
        <f>'FY2017 Alpha RPDC '!#REF!</f>
        <v>#REF!</v>
      </c>
      <c r="K296" t="e">
        <f>'FY2017 Alpha RPDC '!#REF!</f>
        <v>#REF!</v>
      </c>
      <c r="L296" t="e">
        <f>'FY2017 Alpha RPDC '!#REF!</f>
        <v>#REF!</v>
      </c>
      <c r="M296" t="e">
        <f>'FY2017 Alpha RPDC '!#REF!</f>
        <v>#REF!</v>
      </c>
      <c r="N296" t="e">
        <f>'FY2017 Alpha RPDC '!#REF!</f>
        <v>#REF!</v>
      </c>
      <c r="O296" t="e">
        <f>'FY2017 Alpha RPDC '!#REF!</f>
        <v>#REF!</v>
      </c>
      <c r="P296" t="e">
        <f>'FY2017 Alpha RPDC '!#REF!</f>
        <v>#REF!</v>
      </c>
      <c r="Q296" t="e">
        <f>'FY2017 Alpha RPDC '!#REF!</f>
        <v>#REF!</v>
      </c>
      <c r="R296" t="e">
        <f>'FY2017 Alpha RPDC '!#REF!</f>
        <v>#REF!</v>
      </c>
      <c r="S296" t="e">
        <f>'FY2017 Alpha RPDC '!#REF!</f>
        <v>#REF!</v>
      </c>
      <c r="T296" t="e">
        <f>'FY2017 Alpha RPDC '!#REF!</f>
        <v>#REF!</v>
      </c>
      <c r="U296" t="e">
        <f>'FY2017 Alpha RPDC '!#REF!</f>
        <v>#REF!</v>
      </c>
    </row>
    <row r="297" spans="1:21" x14ac:dyDescent="0.5">
      <c r="A297">
        <f>'FY2017 Alpha RPDC '!A294</f>
        <v>287</v>
      </c>
      <c r="B297">
        <f>'FY2017 Alpha RPDC '!B294</f>
        <v>6460</v>
      </c>
      <c r="C297">
        <f>'FY2017 Alpha RPDC '!C294</f>
        <v>6460</v>
      </c>
      <c r="D297" t="str">
        <f>'FY2017 Alpha RPDC '!D294</f>
        <v>TRI-CENTER</v>
      </c>
      <c r="E297">
        <f>'FY2017 Alpha RPDC '!E294</f>
        <v>648.20000000000005</v>
      </c>
      <c r="F297">
        <f>'FY2017 Alpha RPDC '!F294</f>
        <v>6478</v>
      </c>
      <c r="G297">
        <f>'FY2017 Alpha RPDC '!G294</f>
        <v>4199040</v>
      </c>
      <c r="H297">
        <f>'FY2017 Alpha RPDC '!H294</f>
        <v>220954</v>
      </c>
      <c r="I297">
        <f>'FY2017 Alpha RPDC '!I294</f>
        <v>4419994</v>
      </c>
      <c r="J297">
        <f>'FY2017 Alpha RPDC '!J294</f>
        <v>647.6</v>
      </c>
      <c r="K297">
        <f>'FY2017 Alpha RPDC '!K294</f>
        <v>6623</v>
      </c>
      <c r="L297">
        <f>'FY2017 Alpha RPDC '!L294</f>
        <v>4289054.8</v>
      </c>
      <c r="M297" t="e">
        <f>'FY2017 Alpha RPDC '!#REF!</f>
        <v>#REF!</v>
      </c>
      <c r="N297" t="e">
        <f>'FY2017 Alpha RPDC '!#REF!</f>
        <v>#REF!</v>
      </c>
      <c r="O297" t="e">
        <f>'FY2017 Alpha RPDC '!#REF!</f>
        <v>#REF!</v>
      </c>
      <c r="P297">
        <f>'FY2017 Alpha RPDC '!M294</f>
        <v>0</v>
      </c>
      <c r="Q297">
        <f>'FY2017 Alpha RPDC '!N294</f>
        <v>4289054.8</v>
      </c>
      <c r="R297">
        <f>'FY2017 Alpha RPDC '!O294</f>
        <v>-130939.20000000019</v>
      </c>
      <c r="S297">
        <f>'FY2017 Alpha RPDC '!P294</f>
        <v>-2.9624293607638425E-2</v>
      </c>
      <c r="T297">
        <f>'FY2017 Alpha RPDC '!Q294</f>
        <v>-0.60000000000002274</v>
      </c>
      <c r="U297">
        <f>'FY2017 Alpha RPDC '!R294</f>
        <v>-9.2564023449556113E-4</v>
      </c>
    </row>
    <row r="298" spans="1:21" x14ac:dyDescent="0.5">
      <c r="A298">
        <f>'FY2017 Alpha RPDC '!A295</f>
        <v>288</v>
      </c>
      <c r="B298">
        <f>'FY2017 Alpha RPDC '!B295</f>
        <v>6462</v>
      </c>
      <c r="C298">
        <f>'FY2017 Alpha RPDC '!C295</f>
        <v>6462</v>
      </c>
      <c r="D298" t="str">
        <f>'FY2017 Alpha RPDC '!D295</f>
        <v>TRI-COUNTY</v>
      </c>
      <c r="E298">
        <f>'FY2017 Alpha RPDC '!E295</f>
        <v>258</v>
      </c>
      <c r="F298">
        <f>'FY2017 Alpha RPDC '!F295</f>
        <v>6446</v>
      </c>
      <c r="G298">
        <f>'FY2017 Alpha RPDC '!G295</f>
        <v>1663068</v>
      </c>
      <c r="H298">
        <f>'FY2017 Alpha RPDC '!H295</f>
        <v>8644</v>
      </c>
      <c r="I298">
        <f>'FY2017 Alpha RPDC '!I295</f>
        <v>1671712</v>
      </c>
      <c r="J298">
        <f>'FY2017 Alpha RPDC '!J295</f>
        <v>265.10000000000002</v>
      </c>
      <c r="K298">
        <f>'FY2017 Alpha RPDC '!K295</f>
        <v>6591</v>
      </c>
      <c r="L298">
        <f>'FY2017 Alpha RPDC '!L295</f>
        <v>1747274.1</v>
      </c>
      <c r="M298" t="e">
        <f>'FY2017 Alpha RPDC '!#REF!</f>
        <v>#REF!</v>
      </c>
      <c r="N298" t="e">
        <f>'FY2017 Alpha RPDC '!#REF!</f>
        <v>#REF!</v>
      </c>
      <c r="O298" t="e">
        <f>'FY2017 Alpha RPDC '!#REF!</f>
        <v>#REF!</v>
      </c>
      <c r="P298">
        <f>'FY2017 Alpha RPDC '!M295</f>
        <v>0</v>
      </c>
      <c r="Q298">
        <f>'FY2017 Alpha RPDC '!N295</f>
        <v>1747274.1</v>
      </c>
      <c r="R298">
        <f>'FY2017 Alpha RPDC '!O295</f>
        <v>75562.100000000093</v>
      </c>
      <c r="S298">
        <f>'FY2017 Alpha RPDC '!P295</f>
        <v>4.5200429260542539E-2</v>
      </c>
      <c r="T298">
        <f>'FY2017 Alpha RPDC '!Q295</f>
        <v>7.1000000000000227</v>
      </c>
      <c r="U298">
        <f>'FY2017 Alpha RPDC '!R295</f>
        <v>2.751937984496133E-2</v>
      </c>
    </row>
    <row r="299" spans="1:21" x14ac:dyDescent="0.5">
      <c r="A299">
        <f>'FY2017 Alpha RPDC '!A296</f>
        <v>289</v>
      </c>
      <c r="B299">
        <f>'FY2017 Alpha RPDC '!B296</f>
        <v>6471</v>
      </c>
      <c r="C299">
        <f>'FY2017 Alpha RPDC '!C296</f>
        <v>6471</v>
      </c>
      <c r="D299" t="str">
        <f>'FY2017 Alpha RPDC '!D296</f>
        <v>TRIPOLI</v>
      </c>
      <c r="E299">
        <f>'FY2017 Alpha RPDC '!E296</f>
        <v>435</v>
      </c>
      <c r="F299">
        <f>'FY2017 Alpha RPDC '!F296</f>
        <v>6485</v>
      </c>
      <c r="G299">
        <f>'FY2017 Alpha RPDC '!G296</f>
        <v>2820975</v>
      </c>
      <c r="H299">
        <f>'FY2017 Alpha RPDC '!H296</f>
        <v>0</v>
      </c>
      <c r="I299">
        <f>'FY2017 Alpha RPDC '!I296</f>
        <v>2820975</v>
      </c>
      <c r="J299">
        <f>'FY2017 Alpha RPDC '!J296</f>
        <v>452</v>
      </c>
      <c r="K299">
        <f>'FY2017 Alpha RPDC '!K296</f>
        <v>6630</v>
      </c>
      <c r="L299">
        <f>'FY2017 Alpha RPDC '!L296</f>
        <v>2996760</v>
      </c>
      <c r="M299" t="e">
        <f>'FY2017 Alpha RPDC '!#REF!</f>
        <v>#REF!</v>
      </c>
      <c r="N299" t="e">
        <f>'FY2017 Alpha RPDC '!#REF!</f>
        <v>#REF!</v>
      </c>
      <c r="O299" t="e">
        <f>'FY2017 Alpha RPDC '!#REF!</f>
        <v>#REF!</v>
      </c>
      <c r="P299">
        <f>'FY2017 Alpha RPDC '!M296</f>
        <v>0</v>
      </c>
      <c r="Q299">
        <f>'FY2017 Alpha RPDC '!N296</f>
        <v>2996760</v>
      </c>
      <c r="R299">
        <f>'FY2017 Alpha RPDC '!O296</f>
        <v>175785</v>
      </c>
      <c r="S299">
        <f>'FY2017 Alpha RPDC '!P296</f>
        <v>6.2313561800441335E-2</v>
      </c>
      <c r="T299">
        <f>'FY2017 Alpha RPDC '!Q296</f>
        <v>17</v>
      </c>
      <c r="U299">
        <f>'FY2017 Alpha RPDC '!R296</f>
        <v>3.9080459770114942E-2</v>
      </c>
    </row>
    <row r="300" spans="1:21" x14ac:dyDescent="0.5">
      <c r="A300">
        <f>'FY2017 Alpha RPDC '!A297</f>
        <v>290</v>
      </c>
      <c r="B300">
        <f>'FY2017 Alpha RPDC '!B297</f>
        <v>6509</v>
      </c>
      <c r="C300">
        <f>'FY2017 Alpha RPDC '!C297</f>
        <v>6509</v>
      </c>
      <c r="D300" t="str">
        <f>'FY2017 Alpha RPDC '!D297</f>
        <v>TURKEY VALLEY</v>
      </c>
      <c r="E300">
        <f>'FY2017 Alpha RPDC '!E297</f>
        <v>361.2</v>
      </c>
      <c r="F300">
        <f>'FY2017 Alpha RPDC '!F297</f>
        <v>6613</v>
      </c>
      <c r="G300">
        <f>'FY2017 Alpha RPDC '!G297</f>
        <v>2388616</v>
      </c>
      <c r="H300">
        <f>'FY2017 Alpha RPDC '!H297</f>
        <v>0</v>
      </c>
      <c r="I300">
        <f>'FY2017 Alpha RPDC '!I297</f>
        <v>2388616</v>
      </c>
      <c r="J300">
        <f>'FY2017 Alpha RPDC '!J297</f>
        <v>341.2</v>
      </c>
      <c r="K300">
        <f>'FY2017 Alpha RPDC '!K297</f>
        <v>6758</v>
      </c>
      <c r="L300">
        <f>'FY2017 Alpha RPDC '!L297</f>
        <v>2305829.6</v>
      </c>
      <c r="M300" t="e">
        <f>'FY2017 Alpha RPDC '!#REF!</f>
        <v>#REF!</v>
      </c>
      <c r="N300" t="e">
        <f>'FY2017 Alpha RPDC '!#REF!</f>
        <v>#REF!</v>
      </c>
      <c r="O300" t="e">
        <f>'FY2017 Alpha RPDC '!#REF!</f>
        <v>#REF!</v>
      </c>
      <c r="P300">
        <f>'FY2017 Alpha RPDC '!M297</f>
        <v>106672.56000000006</v>
      </c>
      <c r="Q300">
        <f>'FY2017 Alpha RPDC '!N297</f>
        <v>2412502.16</v>
      </c>
      <c r="R300">
        <f>'FY2017 Alpha RPDC '!O297</f>
        <v>23886.160000000149</v>
      </c>
      <c r="S300">
        <f>'FY2017 Alpha RPDC '!P297</f>
        <v>1.0000000000000063E-2</v>
      </c>
      <c r="T300">
        <f>'FY2017 Alpha RPDC '!Q297</f>
        <v>-20</v>
      </c>
      <c r="U300">
        <f>'FY2017 Alpha RPDC '!R297</f>
        <v>-5.5370985603543747E-2</v>
      </c>
    </row>
    <row r="301" spans="1:21" x14ac:dyDescent="0.5">
      <c r="A301">
        <f>'FY2017 Alpha RPDC '!A298</f>
        <v>291</v>
      </c>
      <c r="B301">
        <f>'FY2017 Alpha RPDC '!B298</f>
        <v>6512</v>
      </c>
      <c r="C301">
        <f>'FY2017 Alpha RPDC '!C298</f>
        <v>6512</v>
      </c>
      <c r="D301" t="str">
        <f>'FY2017 Alpha RPDC '!D298</f>
        <v>TWIN CEDARS</v>
      </c>
      <c r="E301">
        <f>'FY2017 Alpha RPDC '!E298</f>
        <v>359.8</v>
      </c>
      <c r="F301">
        <f>'FY2017 Alpha RPDC '!F298</f>
        <v>6496</v>
      </c>
      <c r="G301">
        <f>'FY2017 Alpha RPDC '!G298</f>
        <v>2337261</v>
      </c>
      <c r="H301">
        <f>'FY2017 Alpha RPDC '!H298</f>
        <v>90855</v>
      </c>
      <c r="I301">
        <f>'FY2017 Alpha RPDC '!I298</f>
        <v>2428116</v>
      </c>
      <c r="J301">
        <f>'FY2017 Alpha RPDC '!J298</f>
        <v>343.5</v>
      </c>
      <c r="K301">
        <f>'FY2017 Alpha RPDC '!K298</f>
        <v>6641</v>
      </c>
      <c r="L301">
        <f>'FY2017 Alpha RPDC '!L298</f>
        <v>2281183.5</v>
      </c>
      <c r="M301" t="e">
        <f>'FY2017 Alpha RPDC '!#REF!</f>
        <v>#REF!</v>
      </c>
      <c r="N301" t="e">
        <f>'FY2017 Alpha RPDC '!#REF!</f>
        <v>#REF!</v>
      </c>
      <c r="O301" t="e">
        <f>'FY2017 Alpha RPDC '!#REF!</f>
        <v>#REF!</v>
      </c>
      <c r="P301">
        <f>'FY2017 Alpha RPDC '!M298</f>
        <v>79450.10999999987</v>
      </c>
      <c r="Q301">
        <f>'FY2017 Alpha RPDC '!N298</f>
        <v>2360633.61</v>
      </c>
      <c r="R301">
        <f>'FY2017 Alpha RPDC '!O298</f>
        <v>-67482.39000000013</v>
      </c>
      <c r="S301">
        <f>'FY2017 Alpha RPDC '!P298</f>
        <v>-2.7792078302684108E-2</v>
      </c>
      <c r="T301">
        <f>'FY2017 Alpha RPDC '!Q298</f>
        <v>-16.300000000000011</v>
      </c>
      <c r="U301">
        <f>'FY2017 Alpha RPDC '!R298</f>
        <v>-4.5302946081156231E-2</v>
      </c>
    </row>
    <row r="302" spans="1:21" x14ac:dyDescent="0.5">
      <c r="A302">
        <f>'FY2017 Alpha RPDC '!A299</f>
        <v>292</v>
      </c>
      <c r="B302">
        <f>'FY2017 Alpha RPDC '!B299</f>
        <v>6516</v>
      </c>
      <c r="C302">
        <f>'FY2017 Alpha RPDC '!C299</f>
        <v>6516</v>
      </c>
      <c r="D302" t="str">
        <f>'FY2017 Alpha RPDC '!D299</f>
        <v>TWIN RIVERS</v>
      </c>
      <c r="E302">
        <f>'FY2017 Alpha RPDC '!E299</f>
        <v>174</v>
      </c>
      <c r="F302">
        <f>'FY2017 Alpha RPDC '!F299</f>
        <v>6621</v>
      </c>
      <c r="G302">
        <f>'FY2017 Alpha RPDC '!G299</f>
        <v>1152054</v>
      </c>
      <c r="H302">
        <f>'FY2017 Alpha RPDC '!H299</f>
        <v>4068</v>
      </c>
      <c r="I302">
        <f>'FY2017 Alpha RPDC '!I299</f>
        <v>1156122</v>
      </c>
      <c r="J302">
        <f>'FY2017 Alpha RPDC '!J299</f>
        <v>162</v>
      </c>
      <c r="K302">
        <f>'FY2017 Alpha RPDC '!K299</f>
        <v>6766</v>
      </c>
      <c r="L302">
        <f>'FY2017 Alpha RPDC '!L299</f>
        <v>1096092</v>
      </c>
      <c r="M302" t="e">
        <f>'FY2017 Alpha RPDC '!#REF!</f>
        <v>#REF!</v>
      </c>
      <c r="N302" t="e">
        <f>'FY2017 Alpha RPDC '!#REF!</f>
        <v>#REF!</v>
      </c>
      <c r="O302" t="e">
        <f>'FY2017 Alpha RPDC '!#REF!</f>
        <v>#REF!</v>
      </c>
      <c r="P302">
        <f>'FY2017 Alpha RPDC '!M299</f>
        <v>67482.540000000037</v>
      </c>
      <c r="Q302">
        <f>'FY2017 Alpha RPDC '!N299</f>
        <v>1163574.54</v>
      </c>
      <c r="R302">
        <f>'FY2017 Alpha RPDC '!O299</f>
        <v>7452.5400000000373</v>
      </c>
      <c r="S302">
        <f>'FY2017 Alpha RPDC '!P299</f>
        <v>6.4461536066263226E-3</v>
      </c>
      <c r="T302">
        <f>'FY2017 Alpha RPDC '!Q299</f>
        <v>-12</v>
      </c>
      <c r="U302">
        <f>'FY2017 Alpha RPDC '!R299</f>
        <v>-6.8965517241379309E-2</v>
      </c>
    </row>
    <row r="303" spans="1:21" x14ac:dyDescent="0.5">
      <c r="A303">
        <f>'FY2017 Alpha RPDC '!A300</f>
        <v>293</v>
      </c>
      <c r="B303">
        <f>'FY2017 Alpha RPDC '!B300</f>
        <v>6534</v>
      </c>
      <c r="C303">
        <f>'FY2017 Alpha RPDC '!C300</f>
        <v>6534</v>
      </c>
      <c r="D303" t="str">
        <f>'FY2017 Alpha RPDC '!D300</f>
        <v>UNDERWOOD</v>
      </c>
      <c r="E303">
        <f>'FY2017 Alpha RPDC '!E300</f>
        <v>692.5</v>
      </c>
      <c r="F303">
        <f>'FY2017 Alpha RPDC '!F300</f>
        <v>6446</v>
      </c>
      <c r="G303">
        <f>'FY2017 Alpha RPDC '!G300</f>
        <v>4463855</v>
      </c>
      <c r="H303">
        <f>'FY2017 Alpha RPDC '!H300</f>
        <v>0</v>
      </c>
      <c r="I303">
        <f>'FY2017 Alpha RPDC '!I300</f>
        <v>4463855</v>
      </c>
      <c r="J303">
        <f>'FY2017 Alpha RPDC '!J300</f>
        <v>697.4</v>
      </c>
      <c r="K303">
        <f>'FY2017 Alpha RPDC '!K300</f>
        <v>6591</v>
      </c>
      <c r="L303">
        <f>'FY2017 Alpha RPDC '!L300</f>
        <v>4596563.3999999994</v>
      </c>
      <c r="M303" t="e">
        <f>'FY2017 Alpha RPDC '!#REF!</f>
        <v>#REF!</v>
      </c>
      <c r="N303" t="e">
        <f>'FY2017 Alpha RPDC '!#REF!</f>
        <v>#REF!</v>
      </c>
      <c r="O303" t="e">
        <f>'FY2017 Alpha RPDC '!#REF!</f>
        <v>#REF!</v>
      </c>
      <c r="P303">
        <f>'FY2017 Alpha RPDC '!M300</f>
        <v>0</v>
      </c>
      <c r="Q303">
        <f>'FY2017 Alpha RPDC '!N300</f>
        <v>4596563.3999999994</v>
      </c>
      <c r="R303">
        <f>'FY2017 Alpha RPDC '!O300</f>
        <v>132708.39999999944</v>
      </c>
      <c r="S303">
        <f>'FY2017 Alpha RPDC '!P300</f>
        <v>2.9729549906974899E-2</v>
      </c>
      <c r="T303">
        <f>'FY2017 Alpha RPDC '!Q300</f>
        <v>4.8999999999999773</v>
      </c>
      <c r="U303">
        <f>'FY2017 Alpha RPDC '!R300</f>
        <v>7.0758122743681982E-3</v>
      </c>
    </row>
    <row r="304" spans="1:21" x14ac:dyDescent="0.5">
      <c r="A304">
        <f>'FY2017 Alpha RPDC '!A301</f>
        <v>294</v>
      </c>
      <c r="B304">
        <f>'FY2017 Alpha RPDC '!B301</f>
        <v>1935</v>
      </c>
      <c r="C304">
        <f>'FY2017 Alpha RPDC '!C301</f>
        <v>6536</v>
      </c>
      <c r="D304" t="str">
        <f>'FY2017 Alpha RPDC '!D301</f>
        <v>UNION</v>
      </c>
      <c r="E304">
        <f>'FY2017 Alpha RPDC '!E301</f>
        <v>1158.8</v>
      </c>
      <c r="F304">
        <f>'FY2017 Alpha RPDC '!F301</f>
        <v>6528</v>
      </c>
      <c r="G304">
        <f>'FY2017 Alpha RPDC '!G301</f>
        <v>7564646</v>
      </c>
      <c r="H304">
        <f>'FY2017 Alpha RPDC '!H301</f>
        <v>344110</v>
      </c>
      <c r="I304">
        <f>'FY2017 Alpha RPDC '!I301</f>
        <v>7908756</v>
      </c>
      <c r="J304">
        <f>'FY2017 Alpha RPDC '!J301</f>
        <v>1126.5</v>
      </c>
      <c r="K304">
        <f>'FY2017 Alpha RPDC '!K301</f>
        <v>6673</v>
      </c>
      <c r="L304">
        <f>'FY2017 Alpha RPDC '!L301</f>
        <v>7517134.5</v>
      </c>
      <c r="M304" t="e">
        <f>'FY2017 Alpha RPDC '!#REF!</f>
        <v>#REF!</v>
      </c>
      <c r="N304" t="e">
        <f>'FY2017 Alpha RPDC '!#REF!</f>
        <v>#REF!</v>
      </c>
      <c r="O304" t="e">
        <f>'FY2017 Alpha RPDC '!#REF!</f>
        <v>#REF!</v>
      </c>
      <c r="P304">
        <f>'FY2017 Alpha RPDC '!M301</f>
        <v>123157.95999999996</v>
      </c>
      <c r="Q304">
        <f>'FY2017 Alpha RPDC '!N301</f>
        <v>7640292.46</v>
      </c>
      <c r="R304">
        <f>'FY2017 Alpha RPDC '!O301</f>
        <v>-268463.54000000004</v>
      </c>
      <c r="S304">
        <f>'FY2017 Alpha RPDC '!P301</f>
        <v>-3.3945103376561377E-2</v>
      </c>
      <c r="T304">
        <f>'FY2017 Alpha RPDC '!Q301</f>
        <v>-32.299999999999955</v>
      </c>
      <c r="U304">
        <f>'FY2017 Alpha RPDC '!R301</f>
        <v>-2.7873662409388985E-2</v>
      </c>
    </row>
    <row r="305" spans="1:21" x14ac:dyDescent="0.5">
      <c r="A305">
        <f>'FY2017 Alpha RPDC '!A302</f>
        <v>295</v>
      </c>
      <c r="B305">
        <f>'FY2017 Alpha RPDC '!B302</f>
        <v>6561</v>
      </c>
      <c r="C305">
        <f>'FY2017 Alpha RPDC '!C302</f>
        <v>6561</v>
      </c>
      <c r="D305" t="str">
        <f>'FY2017 Alpha RPDC '!D302</f>
        <v>UNITED</v>
      </c>
      <c r="E305">
        <f>'FY2017 Alpha RPDC '!E302</f>
        <v>338.9</v>
      </c>
      <c r="F305">
        <f>'FY2017 Alpha RPDC '!F302</f>
        <v>6446</v>
      </c>
      <c r="G305">
        <f>'FY2017 Alpha RPDC '!G302</f>
        <v>2184549</v>
      </c>
      <c r="H305">
        <f>'FY2017 Alpha RPDC '!H302</f>
        <v>0</v>
      </c>
      <c r="I305">
        <f>'FY2017 Alpha RPDC '!I302</f>
        <v>2184549</v>
      </c>
      <c r="J305">
        <f>'FY2017 Alpha RPDC '!J302</f>
        <v>342.6</v>
      </c>
      <c r="K305">
        <f>'FY2017 Alpha RPDC '!K302</f>
        <v>6591</v>
      </c>
      <c r="L305">
        <f>'FY2017 Alpha RPDC '!L302</f>
        <v>2258076.6</v>
      </c>
      <c r="M305" t="e">
        <f>'FY2017 Alpha RPDC '!#REF!</f>
        <v>#REF!</v>
      </c>
      <c r="N305" t="e">
        <f>'FY2017 Alpha RPDC '!#REF!</f>
        <v>#REF!</v>
      </c>
      <c r="O305" t="e">
        <f>'FY2017 Alpha RPDC '!#REF!</f>
        <v>#REF!</v>
      </c>
      <c r="P305">
        <f>'FY2017 Alpha RPDC '!M302</f>
        <v>0</v>
      </c>
      <c r="Q305">
        <f>'FY2017 Alpha RPDC '!N302</f>
        <v>2258076.6</v>
      </c>
      <c r="R305">
        <f>'FY2017 Alpha RPDC '!O302</f>
        <v>73527.600000000093</v>
      </c>
      <c r="S305">
        <f>'FY2017 Alpha RPDC '!P302</f>
        <v>3.3658022777241475E-2</v>
      </c>
      <c r="T305">
        <f>'FY2017 Alpha RPDC '!Q302</f>
        <v>3.7000000000000455</v>
      </c>
      <c r="U305">
        <f>'FY2017 Alpha RPDC '!R302</f>
        <v>1.0917674830333566E-2</v>
      </c>
    </row>
    <row r="306" spans="1:21" x14ac:dyDescent="0.5">
      <c r="A306">
        <f>'FY2017 Alpha RPDC '!A303</f>
        <v>296</v>
      </c>
      <c r="B306">
        <f>'FY2017 Alpha RPDC '!B303</f>
        <v>6579</v>
      </c>
      <c r="C306">
        <f>'FY2017 Alpha RPDC '!C303</f>
        <v>6579</v>
      </c>
      <c r="D306" t="str">
        <f>'FY2017 Alpha RPDC '!D303</f>
        <v>URBANDALE</v>
      </c>
      <c r="E306">
        <f>'FY2017 Alpha RPDC '!E303</f>
        <v>3350.2</v>
      </c>
      <c r="F306">
        <f>'FY2017 Alpha RPDC '!F303</f>
        <v>6446</v>
      </c>
      <c r="G306">
        <f>'FY2017 Alpha RPDC '!G303</f>
        <v>21595389</v>
      </c>
      <c r="H306">
        <f>'FY2017 Alpha RPDC '!H303</f>
        <v>108572</v>
      </c>
      <c r="I306">
        <f>'FY2017 Alpha RPDC '!I303</f>
        <v>21703961</v>
      </c>
      <c r="J306">
        <f>'FY2017 Alpha RPDC '!J303</f>
        <v>3408.7</v>
      </c>
      <c r="K306">
        <f>'FY2017 Alpha RPDC '!K303</f>
        <v>6591</v>
      </c>
      <c r="L306">
        <f>'FY2017 Alpha RPDC '!L303</f>
        <v>22466741.699999999</v>
      </c>
      <c r="M306" t="e">
        <f>'FY2017 Alpha RPDC '!#REF!</f>
        <v>#REF!</v>
      </c>
      <c r="N306" t="e">
        <f>'FY2017 Alpha RPDC '!#REF!</f>
        <v>#REF!</v>
      </c>
      <c r="O306" t="e">
        <f>'FY2017 Alpha RPDC '!#REF!</f>
        <v>#REF!</v>
      </c>
      <c r="P306">
        <f>'FY2017 Alpha RPDC '!M303</f>
        <v>0</v>
      </c>
      <c r="Q306">
        <f>'FY2017 Alpha RPDC '!N303</f>
        <v>22466741.699999999</v>
      </c>
      <c r="R306">
        <f>'FY2017 Alpha RPDC '!O303</f>
        <v>762780.69999999925</v>
      </c>
      <c r="S306">
        <f>'FY2017 Alpha RPDC '!P303</f>
        <v>3.5144769196737834E-2</v>
      </c>
      <c r="T306">
        <f>'FY2017 Alpha RPDC '!Q303</f>
        <v>58.5</v>
      </c>
      <c r="U306">
        <f>'FY2017 Alpha RPDC '!R303</f>
        <v>1.7461644080950391E-2</v>
      </c>
    </row>
    <row r="307" spans="1:21" x14ac:dyDescent="0.5">
      <c r="A307">
        <f>'FY2017 Alpha RPDC '!A304</f>
        <v>297</v>
      </c>
      <c r="B307">
        <f>'FY2017 Alpha RPDC '!B304</f>
        <v>6591</v>
      </c>
      <c r="C307">
        <f>'FY2017 Alpha RPDC '!C304</f>
        <v>6591</v>
      </c>
      <c r="D307" t="str">
        <f>'FY2017 Alpha RPDC '!D304</f>
        <v>VALLEY</v>
      </c>
      <c r="E307">
        <f>'FY2017 Alpha RPDC '!E304</f>
        <v>394</v>
      </c>
      <c r="F307">
        <f>'FY2017 Alpha RPDC '!F304</f>
        <v>6469</v>
      </c>
      <c r="G307">
        <f>'FY2017 Alpha RPDC '!G304</f>
        <v>2548786</v>
      </c>
      <c r="H307">
        <f>'FY2017 Alpha RPDC '!H304</f>
        <v>0</v>
      </c>
      <c r="I307">
        <f>'FY2017 Alpha RPDC '!I304</f>
        <v>2548786</v>
      </c>
      <c r="J307">
        <f>'FY2017 Alpha RPDC '!J304</f>
        <v>381.1</v>
      </c>
      <c r="K307">
        <f>'FY2017 Alpha RPDC '!K304</f>
        <v>6614</v>
      </c>
      <c r="L307">
        <f>'FY2017 Alpha RPDC '!L304</f>
        <v>2520595.4000000004</v>
      </c>
      <c r="M307" t="e">
        <f>'FY2017 Alpha RPDC '!#REF!</f>
        <v>#REF!</v>
      </c>
      <c r="N307" t="e">
        <f>'FY2017 Alpha RPDC '!#REF!</f>
        <v>#REF!</v>
      </c>
      <c r="O307" t="e">
        <f>'FY2017 Alpha RPDC '!#REF!</f>
        <v>#REF!</v>
      </c>
      <c r="P307">
        <f>'FY2017 Alpha RPDC '!M304</f>
        <v>53678.459999999497</v>
      </c>
      <c r="Q307">
        <f>'FY2017 Alpha RPDC '!N304</f>
        <v>2574273.86</v>
      </c>
      <c r="R307">
        <f>'FY2017 Alpha RPDC '!O304</f>
        <v>25487.85999999987</v>
      </c>
      <c r="S307">
        <f>'FY2017 Alpha RPDC '!P304</f>
        <v>9.9999999999999482E-3</v>
      </c>
      <c r="T307">
        <f>'FY2017 Alpha RPDC '!Q304</f>
        <v>-12.899999999999977</v>
      </c>
      <c r="U307">
        <f>'FY2017 Alpha RPDC '!R304</f>
        <v>-3.2741116751268978E-2</v>
      </c>
    </row>
    <row r="308" spans="1:21" x14ac:dyDescent="0.5">
      <c r="A308">
        <f>'FY2017 Alpha RPDC '!A305</f>
        <v>298</v>
      </c>
      <c r="B308">
        <f>'FY2017 Alpha RPDC '!B305</f>
        <v>6592</v>
      </c>
      <c r="C308">
        <f>'FY2017 Alpha RPDC '!C305</f>
        <v>6592</v>
      </c>
      <c r="D308" t="str">
        <f>'FY2017 Alpha RPDC '!D305</f>
        <v>VAN BUREN</v>
      </c>
      <c r="E308">
        <f>'FY2017 Alpha RPDC '!E305</f>
        <v>631.1</v>
      </c>
      <c r="F308">
        <f>'FY2017 Alpha RPDC '!F305</f>
        <v>6447</v>
      </c>
      <c r="G308">
        <f>'FY2017 Alpha RPDC '!G305</f>
        <v>4068702</v>
      </c>
      <c r="H308">
        <f>'FY2017 Alpha RPDC '!H305</f>
        <v>0</v>
      </c>
      <c r="I308">
        <f>'FY2017 Alpha RPDC '!I305</f>
        <v>4068702</v>
      </c>
      <c r="J308">
        <f>'FY2017 Alpha RPDC '!J305</f>
        <v>631.1</v>
      </c>
      <c r="K308">
        <f>'FY2017 Alpha RPDC '!K305</f>
        <v>6592</v>
      </c>
      <c r="L308">
        <f>'FY2017 Alpha RPDC '!L305</f>
        <v>4160211.2</v>
      </c>
      <c r="M308" t="e">
        <f>'FY2017 Alpha RPDC '!#REF!</f>
        <v>#REF!</v>
      </c>
      <c r="N308" t="e">
        <f>'FY2017 Alpha RPDC '!#REF!</f>
        <v>#REF!</v>
      </c>
      <c r="O308" t="e">
        <f>'FY2017 Alpha RPDC '!#REF!</f>
        <v>#REF!</v>
      </c>
      <c r="P308">
        <f>'FY2017 Alpha RPDC '!M305</f>
        <v>0</v>
      </c>
      <c r="Q308">
        <f>'FY2017 Alpha RPDC '!N305</f>
        <v>4160211.2</v>
      </c>
      <c r="R308">
        <f>'FY2017 Alpha RPDC '!O305</f>
        <v>91509.200000000186</v>
      </c>
      <c r="S308">
        <f>'FY2017 Alpha RPDC '!P305</f>
        <v>2.2491005731066119E-2</v>
      </c>
      <c r="T308">
        <f>'FY2017 Alpha RPDC '!Q305</f>
        <v>0</v>
      </c>
      <c r="U308">
        <f>'FY2017 Alpha RPDC '!R305</f>
        <v>0</v>
      </c>
    </row>
    <row r="309" spans="1:21" x14ac:dyDescent="0.5">
      <c r="A309">
        <f>'FY2017 Alpha RPDC '!A306</f>
        <v>299</v>
      </c>
      <c r="B309">
        <f>'FY2017 Alpha RPDC '!B306</f>
        <v>6615</v>
      </c>
      <c r="C309">
        <f>'FY2017 Alpha RPDC '!C306</f>
        <v>6615</v>
      </c>
      <c r="D309" t="str">
        <f>'FY2017 Alpha RPDC '!D306</f>
        <v>VAN METER</v>
      </c>
      <c r="E309">
        <f>'FY2017 Alpha RPDC '!E306</f>
        <v>566.6</v>
      </c>
      <c r="F309">
        <f>'FY2017 Alpha RPDC '!F306</f>
        <v>6446</v>
      </c>
      <c r="G309">
        <f>'FY2017 Alpha RPDC '!G306</f>
        <v>3652304</v>
      </c>
      <c r="H309">
        <f>'FY2017 Alpha RPDC '!H306</f>
        <v>64039</v>
      </c>
      <c r="I309">
        <f>'FY2017 Alpha RPDC '!I306</f>
        <v>3716343</v>
      </c>
      <c r="J309">
        <f>'FY2017 Alpha RPDC '!J306</f>
        <v>605.9</v>
      </c>
      <c r="K309">
        <f>'FY2017 Alpha RPDC '!K306</f>
        <v>6591</v>
      </c>
      <c r="L309">
        <f>'FY2017 Alpha RPDC '!L306</f>
        <v>3993486.9</v>
      </c>
      <c r="M309" t="e">
        <f>'FY2017 Alpha RPDC '!#REF!</f>
        <v>#REF!</v>
      </c>
      <c r="N309" t="e">
        <f>'FY2017 Alpha RPDC '!#REF!</f>
        <v>#REF!</v>
      </c>
      <c r="O309" t="e">
        <f>'FY2017 Alpha RPDC '!#REF!</f>
        <v>#REF!</v>
      </c>
      <c r="P309">
        <f>'FY2017 Alpha RPDC '!M306</f>
        <v>0</v>
      </c>
      <c r="Q309">
        <f>'FY2017 Alpha RPDC '!N306</f>
        <v>3993486.9</v>
      </c>
      <c r="R309">
        <f>'FY2017 Alpha RPDC '!O306</f>
        <v>277143.89999999991</v>
      </c>
      <c r="S309">
        <f>'FY2017 Alpha RPDC '!P306</f>
        <v>7.4574359794023298E-2</v>
      </c>
      <c r="T309">
        <f>'FY2017 Alpha RPDC '!Q306</f>
        <v>39.299999999999955</v>
      </c>
      <c r="U309">
        <f>'FY2017 Alpha RPDC '!R306</f>
        <v>6.9361101306035927E-2</v>
      </c>
    </row>
    <row r="310" spans="1:21" x14ac:dyDescent="0.5">
      <c r="A310">
        <f>'FY2017 Alpha RPDC '!A307</f>
        <v>300</v>
      </c>
      <c r="B310">
        <f>'FY2017 Alpha RPDC '!B307</f>
        <v>6651</v>
      </c>
      <c r="C310">
        <f>'FY2017 Alpha RPDC '!C307</f>
        <v>6651</v>
      </c>
      <c r="D310" t="str">
        <f>'FY2017 Alpha RPDC '!D307</f>
        <v>VILLISCA</v>
      </c>
      <c r="E310">
        <f>'FY2017 Alpha RPDC '!E307</f>
        <v>337</v>
      </c>
      <c r="F310">
        <f>'FY2017 Alpha RPDC '!F307</f>
        <v>6446</v>
      </c>
      <c r="G310">
        <f>'FY2017 Alpha RPDC '!G307</f>
        <v>2172302</v>
      </c>
      <c r="H310">
        <f>'FY2017 Alpha RPDC '!H307</f>
        <v>0</v>
      </c>
      <c r="I310">
        <f>'FY2017 Alpha RPDC '!I307</f>
        <v>2172302</v>
      </c>
      <c r="J310">
        <f>'FY2017 Alpha RPDC '!J307</f>
        <v>303</v>
      </c>
      <c r="K310">
        <f>'FY2017 Alpha RPDC '!K307</f>
        <v>6591</v>
      </c>
      <c r="L310">
        <f>'FY2017 Alpha RPDC '!L307</f>
        <v>1997073</v>
      </c>
      <c r="M310" t="e">
        <f>'FY2017 Alpha RPDC '!#REF!</f>
        <v>#REF!</v>
      </c>
      <c r="N310" t="e">
        <f>'FY2017 Alpha RPDC '!#REF!</f>
        <v>#REF!</v>
      </c>
      <c r="O310" t="e">
        <f>'FY2017 Alpha RPDC '!#REF!</f>
        <v>#REF!</v>
      </c>
      <c r="P310">
        <f>'FY2017 Alpha RPDC '!M307</f>
        <v>196952.02000000002</v>
      </c>
      <c r="Q310">
        <f>'FY2017 Alpha RPDC '!N307</f>
        <v>2194025.02</v>
      </c>
      <c r="R310">
        <f>'FY2017 Alpha RPDC '!O307</f>
        <v>21723.020000000019</v>
      </c>
      <c r="S310">
        <f>'FY2017 Alpha RPDC '!P307</f>
        <v>1.0000000000000009E-2</v>
      </c>
      <c r="T310">
        <f>'FY2017 Alpha RPDC '!Q307</f>
        <v>-34</v>
      </c>
      <c r="U310">
        <f>'FY2017 Alpha RPDC '!R307</f>
        <v>-0.10089020771513353</v>
      </c>
    </row>
    <row r="311" spans="1:21" x14ac:dyDescent="0.5">
      <c r="A311" t="e">
        <f>'FY2017 Alpha RPDC '!#REF!</f>
        <v>#REF!</v>
      </c>
      <c r="B311" t="e">
        <f>'FY2017 Alpha RPDC '!#REF!</f>
        <v>#REF!</v>
      </c>
      <c r="C311" t="e">
        <f>'FY2017 Alpha RPDC '!#REF!</f>
        <v>#REF!</v>
      </c>
      <c r="D311" t="e">
        <f>'FY2017 Alpha RPDC '!#REF!</f>
        <v>#REF!</v>
      </c>
      <c r="E311" t="e">
        <f>'FY2017 Alpha RPDC '!#REF!</f>
        <v>#REF!</v>
      </c>
      <c r="F311" t="e">
        <f>'FY2017 Alpha RPDC '!#REF!</f>
        <v>#REF!</v>
      </c>
      <c r="G311" t="e">
        <f>'FY2017 Alpha RPDC '!#REF!</f>
        <v>#REF!</v>
      </c>
      <c r="H311" t="e">
        <f>'FY2017 Alpha RPDC '!#REF!</f>
        <v>#REF!</v>
      </c>
      <c r="I311" t="e">
        <f>'FY2017 Alpha RPDC '!#REF!</f>
        <v>#REF!</v>
      </c>
      <c r="J311" t="e">
        <f>'FY2017 Alpha RPDC '!#REF!</f>
        <v>#REF!</v>
      </c>
      <c r="K311" t="e">
        <f>'FY2017 Alpha RPDC '!#REF!</f>
        <v>#REF!</v>
      </c>
      <c r="L311" t="e">
        <f>'FY2017 Alpha RPDC '!#REF!</f>
        <v>#REF!</v>
      </c>
      <c r="M311" t="e">
        <f>'FY2017 Alpha RPDC '!#REF!</f>
        <v>#REF!</v>
      </c>
      <c r="N311" t="e">
        <f>'FY2017 Alpha RPDC '!#REF!</f>
        <v>#REF!</v>
      </c>
      <c r="O311" t="e">
        <f>'FY2017 Alpha RPDC '!#REF!</f>
        <v>#REF!</v>
      </c>
      <c r="P311" t="e">
        <f>'FY2017 Alpha RPDC '!#REF!</f>
        <v>#REF!</v>
      </c>
      <c r="Q311" t="e">
        <f>'FY2017 Alpha RPDC '!#REF!</f>
        <v>#REF!</v>
      </c>
      <c r="R311" t="e">
        <f>'FY2017 Alpha RPDC '!#REF!</f>
        <v>#REF!</v>
      </c>
      <c r="S311" t="e">
        <f>'FY2017 Alpha RPDC '!#REF!</f>
        <v>#REF!</v>
      </c>
      <c r="T311" t="e">
        <f>'FY2017 Alpha RPDC '!#REF!</f>
        <v>#REF!</v>
      </c>
      <c r="U311" t="e">
        <f>'FY2017 Alpha RPDC '!#REF!</f>
        <v>#REF!</v>
      </c>
    </row>
    <row r="312" spans="1:21" x14ac:dyDescent="0.5">
      <c r="A312">
        <f>'FY2017 Alpha RPDC '!A308</f>
        <v>301</v>
      </c>
      <c r="B312">
        <f>'FY2017 Alpha RPDC '!B308</f>
        <v>6660</v>
      </c>
      <c r="C312">
        <f>'FY2017 Alpha RPDC '!C308</f>
        <v>6660</v>
      </c>
      <c r="D312" t="str">
        <f>'FY2017 Alpha RPDC '!D308</f>
        <v>VINTON-SHELLSBURG</v>
      </c>
      <c r="E312">
        <f>'FY2017 Alpha RPDC '!E308</f>
        <v>1592.1</v>
      </c>
      <c r="F312">
        <f>'FY2017 Alpha RPDC '!F308</f>
        <v>6446</v>
      </c>
      <c r="G312">
        <f>'FY2017 Alpha RPDC '!G308</f>
        <v>10262677</v>
      </c>
      <c r="H312">
        <f>'FY2017 Alpha RPDC '!H308</f>
        <v>0</v>
      </c>
      <c r="I312">
        <f>'FY2017 Alpha RPDC '!I308</f>
        <v>10262677</v>
      </c>
      <c r="J312">
        <f>'FY2017 Alpha RPDC '!J308</f>
        <v>1591</v>
      </c>
      <c r="K312">
        <f>'FY2017 Alpha RPDC '!K308</f>
        <v>6591</v>
      </c>
      <c r="L312">
        <f>'FY2017 Alpha RPDC '!L308</f>
        <v>10486281</v>
      </c>
      <c r="M312" t="e">
        <f>'FY2017 Alpha RPDC '!#REF!</f>
        <v>#REF!</v>
      </c>
      <c r="N312" t="e">
        <f>'FY2017 Alpha RPDC '!#REF!</f>
        <v>#REF!</v>
      </c>
      <c r="O312" t="e">
        <f>'FY2017 Alpha RPDC '!#REF!</f>
        <v>#REF!</v>
      </c>
      <c r="P312">
        <f>'FY2017 Alpha RPDC '!M308</f>
        <v>0</v>
      </c>
      <c r="Q312">
        <f>'FY2017 Alpha RPDC '!N308</f>
        <v>10486281</v>
      </c>
      <c r="R312">
        <f>'FY2017 Alpha RPDC '!O308</f>
        <v>223604</v>
      </c>
      <c r="S312">
        <f>'FY2017 Alpha RPDC '!P308</f>
        <v>2.1788077321346078E-2</v>
      </c>
      <c r="T312">
        <f>'FY2017 Alpha RPDC '!Q308</f>
        <v>-1.0999999999999091</v>
      </c>
      <c r="U312">
        <f>'FY2017 Alpha RPDC '!R308</f>
        <v>-6.9091137491357902E-4</v>
      </c>
    </row>
    <row r="313" spans="1:21" x14ac:dyDescent="0.5">
      <c r="A313">
        <f>'FY2017 Alpha RPDC '!A309</f>
        <v>302</v>
      </c>
      <c r="B313">
        <f>'FY2017 Alpha RPDC '!B309</f>
        <v>6700</v>
      </c>
      <c r="C313">
        <f>'FY2017 Alpha RPDC '!C309</f>
        <v>6700</v>
      </c>
      <c r="D313" t="str">
        <f>'FY2017 Alpha RPDC '!D309</f>
        <v>WACO</v>
      </c>
      <c r="E313">
        <f>'FY2017 Alpha RPDC '!E309</f>
        <v>483.9</v>
      </c>
      <c r="F313">
        <f>'FY2017 Alpha RPDC '!F309</f>
        <v>6570</v>
      </c>
      <c r="G313">
        <f>'FY2017 Alpha RPDC '!G309</f>
        <v>3179223</v>
      </c>
      <c r="H313">
        <f>'FY2017 Alpha RPDC '!H309</f>
        <v>0</v>
      </c>
      <c r="I313">
        <f>'FY2017 Alpha RPDC '!I309</f>
        <v>3179223</v>
      </c>
      <c r="J313">
        <f>'FY2017 Alpha RPDC '!J309</f>
        <v>467.8</v>
      </c>
      <c r="K313">
        <f>'FY2017 Alpha RPDC '!K309</f>
        <v>6715</v>
      </c>
      <c r="L313">
        <f>'FY2017 Alpha RPDC '!L309</f>
        <v>3141277</v>
      </c>
      <c r="M313" t="e">
        <f>'FY2017 Alpha RPDC '!#REF!</f>
        <v>#REF!</v>
      </c>
      <c r="N313" t="e">
        <f>'FY2017 Alpha RPDC '!#REF!</f>
        <v>#REF!</v>
      </c>
      <c r="O313" t="e">
        <f>'FY2017 Alpha RPDC '!#REF!</f>
        <v>#REF!</v>
      </c>
      <c r="P313">
        <f>'FY2017 Alpha RPDC '!M309</f>
        <v>69738.229999999981</v>
      </c>
      <c r="Q313">
        <f>'FY2017 Alpha RPDC '!N309</f>
        <v>3211015.23</v>
      </c>
      <c r="R313">
        <f>'FY2017 Alpha RPDC '!O309</f>
        <v>31792.229999999981</v>
      </c>
      <c r="S313">
        <f>'FY2017 Alpha RPDC '!P309</f>
        <v>9.999999999999995E-3</v>
      </c>
      <c r="T313">
        <f>'FY2017 Alpha RPDC '!Q309</f>
        <v>-16.099999999999966</v>
      </c>
      <c r="U313">
        <f>'FY2017 Alpha RPDC '!R309</f>
        <v>-3.3271337053110077E-2</v>
      </c>
    </row>
    <row r="314" spans="1:21" x14ac:dyDescent="0.5">
      <c r="A314">
        <f>'FY2017 Alpha RPDC '!A310</f>
        <v>303</v>
      </c>
      <c r="B314">
        <f>'FY2017 Alpha RPDC '!B310</f>
        <v>6750</v>
      </c>
      <c r="C314">
        <f>'FY2017 Alpha RPDC '!C310</f>
        <v>6750</v>
      </c>
      <c r="D314" t="str">
        <f>'FY2017 Alpha RPDC '!D310</f>
        <v>WALNUT</v>
      </c>
      <c r="E314">
        <f>'FY2017 Alpha RPDC '!E310</f>
        <v>158</v>
      </c>
      <c r="F314">
        <f>'FY2017 Alpha RPDC '!F310</f>
        <v>6446</v>
      </c>
      <c r="G314">
        <f>'FY2017 Alpha RPDC '!G310</f>
        <v>1018468</v>
      </c>
      <c r="H314">
        <f>'FY2017 Alpha RPDC '!H310</f>
        <v>24423</v>
      </c>
      <c r="I314">
        <f>'FY2017 Alpha RPDC '!I310</f>
        <v>1042891</v>
      </c>
      <c r="J314">
        <f>'FY2017 Alpha RPDC '!J310</f>
        <v>160</v>
      </c>
      <c r="K314">
        <f>'FY2017 Alpha RPDC '!K310</f>
        <v>6591</v>
      </c>
      <c r="L314">
        <f>'FY2017 Alpha RPDC '!L310</f>
        <v>1054560</v>
      </c>
      <c r="M314" t="e">
        <f>'FY2017 Alpha RPDC '!#REF!</f>
        <v>#REF!</v>
      </c>
      <c r="N314" t="e">
        <f>'FY2017 Alpha RPDC '!#REF!</f>
        <v>#REF!</v>
      </c>
      <c r="O314" t="e">
        <f>'FY2017 Alpha RPDC '!#REF!</f>
        <v>#REF!</v>
      </c>
      <c r="P314">
        <f>'FY2017 Alpha RPDC '!M310</f>
        <v>0</v>
      </c>
      <c r="Q314">
        <f>'FY2017 Alpha RPDC '!N310</f>
        <v>1054560</v>
      </c>
      <c r="R314">
        <f>'FY2017 Alpha RPDC '!O310</f>
        <v>11669</v>
      </c>
      <c r="S314">
        <f>'FY2017 Alpha RPDC '!P310</f>
        <v>1.1189088792596733E-2</v>
      </c>
      <c r="T314">
        <f>'FY2017 Alpha RPDC '!Q310</f>
        <v>2</v>
      </c>
      <c r="U314">
        <f>'FY2017 Alpha RPDC '!R310</f>
        <v>1.2658227848101266E-2</v>
      </c>
    </row>
    <row r="315" spans="1:21" x14ac:dyDescent="0.5">
      <c r="A315">
        <f>'FY2017 Alpha RPDC '!A311</f>
        <v>304</v>
      </c>
      <c r="B315">
        <f>'FY2017 Alpha RPDC '!B311</f>
        <v>6759</v>
      </c>
      <c r="C315">
        <f>'FY2017 Alpha RPDC '!C311</f>
        <v>6759</v>
      </c>
      <c r="D315" t="str">
        <f>'FY2017 Alpha RPDC '!D311</f>
        <v>WAPELLO</v>
      </c>
      <c r="E315">
        <f>'FY2017 Alpha RPDC '!E311</f>
        <v>679</v>
      </c>
      <c r="F315">
        <f>'FY2017 Alpha RPDC '!F311</f>
        <v>6469</v>
      </c>
      <c r="G315">
        <f>'FY2017 Alpha RPDC '!G311</f>
        <v>4392451</v>
      </c>
      <c r="H315">
        <f>'FY2017 Alpha RPDC '!H311</f>
        <v>40684</v>
      </c>
      <c r="I315">
        <f>'FY2017 Alpha RPDC '!I311</f>
        <v>4433135</v>
      </c>
      <c r="J315">
        <f>'FY2017 Alpha RPDC '!J311</f>
        <v>668.2</v>
      </c>
      <c r="K315">
        <f>'FY2017 Alpha RPDC '!K311</f>
        <v>6614</v>
      </c>
      <c r="L315">
        <f>'FY2017 Alpha RPDC '!L311</f>
        <v>4419474.8000000007</v>
      </c>
      <c r="M315" t="e">
        <f>'FY2017 Alpha RPDC '!#REF!</f>
        <v>#REF!</v>
      </c>
      <c r="N315" t="e">
        <f>'FY2017 Alpha RPDC '!#REF!</f>
        <v>#REF!</v>
      </c>
      <c r="O315" t="e">
        <f>'FY2017 Alpha RPDC '!#REF!</f>
        <v>#REF!</v>
      </c>
      <c r="P315">
        <f>'FY2017 Alpha RPDC '!M311</f>
        <v>16900.709999999031</v>
      </c>
      <c r="Q315">
        <f>'FY2017 Alpha RPDC '!N311</f>
        <v>4436375.51</v>
      </c>
      <c r="R315">
        <f>'FY2017 Alpha RPDC '!O311</f>
        <v>3240.5099999997765</v>
      </c>
      <c r="S315">
        <f>'FY2017 Alpha RPDC '!P311</f>
        <v>7.3097480676762082E-4</v>
      </c>
      <c r="T315">
        <f>'FY2017 Alpha RPDC '!Q311</f>
        <v>-10.799999999999955</v>
      </c>
      <c r="U315">
        <f>'FY2017 Alpha RPDC '!R311</f>
        <v>-1.590574374079522E-2</v>
      </c>
    </row>
    <row r="316" spans="1:21" x14ac:dyDescent="0.5">
      <c r="A316">
        <f>'FY2017 Alpha RPDC '!A312</f>
        <v>305</v>
      </c>
      <c r="B316">
        <f>'FY2017 Alpha RPDC '!B312</f>
        <v>6762</v>
      </c>
      <c r="C316">
        <f>'FY2017 Alpha RPDC '!C312</f>
        <v>6762</v>
      </c>
      <c r="D316" t="str">
        <f>'FY2017 Alpha RPDC '!D312</f>
        <v>WAPSIE VALLEY</v>
      </c>
      <c r="E316">
        <f>'FY2017 Alpha RPDC '!E312</f>
        <v>691.7</v>
      </c>
      <c r="F316">
        <f>'FY2017 Alpha RPDC '!F312</f>
        <v>6492</v>
      </c>
      <c r="G316">
        <f>'FY2017 Alpha RPDC '!G312</f>
        <v>4490516</v>
      </c>
      <c r="H316">
        <f>'FY2017 Alpha RPDC '!H312</f>
        <v>155453</v>
      </c>
      <c r="I316">
        <f>'FY2017 Alpha RPDC '!I312</f>
        <v>4645969</v>
      </c>
      <c r="J316">
        <f>'FY2017 Alpha RPDC '!J312</f>
        <v>689.8</v>
      </c>
      <c r="K316">
        <f>'FY2017 Alpha RPDC '!K312</f>
        <v>6637</v>
      </c>
      <c r="L316">
        <f>'FY2017 Alpha RPDC '!L312</f>
        <v>4578202.5999999996</v>
      </c>
      <c r="M316" t="e">
        <f>'FY2017 Alpha RPDC '!#REF!</f>
        <v>#REF!</v>
      </c>
      <c r="N316" t="e">
        <f>'FY2017 Alpha RPDC '!#REF!</f>
        <v>#REF!</v>
      </c>
      <c r="O316" t="e">
        <f>'FY2017 Alpha RPDC '!#REF!</f>
        <v>#REF!</v>
      </c>
      <c r="P316">
        <f>'FY2017 Alpha RPDC '!M312</f>
        <v>0</v>
      </c>
      <c r="Q316">
        <f>'FY2017 Alpha RPDC '!N312</f>
        <v>4578202.5999999996</v>
      </c>
      <c r="R316">
        <f>'FY2017 Alpha RPDC '!O312</f>
        <v>-67766.400000000373</v>
      </c>
      <c r="S316">
        <f>'FY2017 Alpha RPDC '!P312</f>
        <v>-1.4586063746873983E-2</v>
      </c>
      <c r="T316">
        <f>'FY2017 Alpha RPDC '!Q312</f>
        <v>-1.9000000000000909</v>
      </c>
      <c r="U316">
        <f>'FY2017 Alpha RPDC '!R312</f>
        <v>-2.7468555732255181E-3</v>
      </c>
    </row>
    <row r="317" spans="1:21" x14ac:dyDescent="0.5">
      <c r="A317">
        <f>'FY2017 Alpha RPDC '!A313</f>
        <v>306</v>
      </c>
      <c r="B317">
        <f>'FY2017 Alpha RPDC '!B313</f>
        <v>6768</v>
      </c>
      <c r="C317">
        <f>'FY2017 Alpha RPDC '!C313</f>
        <v>6768</v>
      </c>
      <c r="D317" t="str">
        <f>'FY2017 Alpha RPDC '!D313</f>
        <v>WASHINGTON</v>
      </c>
      <c r="E317">
        <f>'FY2017 Alpha RPDC '!E313</f>
        <v>1757.5</v>
      </c>
      <c r="F317">
        <f>'FY2017 Alpha RPDC '!F313</f>
        <v>6446</v>
      </c>
      <c r="G317">
        <f>'FY2017 Alpha RPDC '!G313</f>
        <v>11328845</v>
      </c>
      <c r="H317">
        <f>'FY2017 Alpha RPDC '!H313</f>
        <v>145527</v>
      </c>
      <c r="I317">
        <f>'FY2017 Alpha RPDC '!I313</f>
        <v>11474372</v>
      </c>
      <c r="J317">
        <f>'FY2017 Alpha RPDC '!J313</f>
        <v>1705.1</v>
      </c>
      <c r="K317">
        <f>'FY2017 Alpha RPDC '!K313</f>
        <v>6591</v>
      </c>
      <c r="L317">
        <f>'FY2017 Alpha RPDC '!L313</f>
        <v>11238314.1</v>
      </c>
      <c r="M317" t="e">
        <f>'FY2017 Alpha RPDC '!#REF!</f>
        <v>#REF!</v>
      </c>
      <c r="N317" t="e">
        <f>'FY2017 Alpha RPDC '!#REF!</f>
        <v>#REF!</v>
      </c>
      <c r="O317" t="e">
        <f>'FY2017 Alpha RPDC '!#REF!</f>
        <v>#REF!</v>
      </c>
      <c r="P317">
        <f>'FY2017 Alpha RPDC '!M313</f>
        <v>203819.34999999963</v>
      </c>
      <c r="Q317">
        <f>'FY2017 Alpha RPDC '!N313</f>
        <v>11442133.449999999</v>
      </c>
      <c r="R317">
        <f>'FY2017 Alpha RPDC '!O313</f>
        <v>-32238.550000000745</v>
      </c>
      <c r="S317">
        <f>'FY2017 Alpha RPDC '!P313</f>
        <v>-2.8096134585841163E-3</v>
      </c>
      <c r="T317">
        <f>'FY2017 Alpha RPDC '!Q313</f>
        <v>-52.400000000000091</v>
      </c>
      <c r="U317">
        <f>'FY2017 Alpha RPDC '!R313</f>
        <v>-2.9815078236130919E-2</v>
      </c>
    </row>
    <row r="318" spans="1:21" x14ac:dyDescent="0.5">
      <c r="A318">
        <f>'FY2017 Alpha RPDC '!A314</f>
        <v>307</v>
      </c>
      <c r="B318">
        <f>'FY2017 Alpha RPDC '!B314</f>
        <v>6795</v>
      </c>
      <c r="C318">
        <f>'FY2017 Alpha RPDC '!C314</f>
        <v>6795</v>
      </c>
      <c r="D318" t="str">
        <f>'FY2017 Alpha RPDC '!D314</f>
        <v>WATERLOO</v>
      </c>
      <c r="E318">
        <f>'FY2017 Alpha RPDC '!E314</f>
        <v>11134.4</v>
      </c>
      <c r="F318">
        <f>'FY2017 Alpha RPDC '!F314</f>
        <v>6446</v>
      </c>
      <c r="G318">
        <f>'FY2017 Alpha RPDC '!G314</f>
        <v>71772342</v>
      </c>
      <c r="H318">
        <f>'FY2017 Alpha RPDC '!H314</f>
        <v>0</v>
      </c>
      <c r="I318">
        <f>'FY2017 Alpha RPDC '!I314</f>
        <v>71772342</v>
      </c>
      <c r="J318">
        <f>'FY2017 Alpha RPDC '!J314</f>
        <v>10935.7</v>
      </c>
      <c r="K318">
        <f>'FY2017 Alpha RPDC '!K314</f>
        <v>6591</v>
      </c>
      <c r="L318">
        <f>'FY2017 Alpha RPDC '!L314</f>
        <v>72077198.700000003</v>
      </c>
      <c r="M318" t="e">
        <f>'FY2017 Alpha RPDC '!#REF!</f>
        <v>#REF!</v>
      </c>
      <c r="N318" t="e">
        <f>'FY2017 Alpha RPDC '!#REF!</f>
        <v>#REF!</v>
      </c>
      <c r="O318" t="e">
        <f>'FY2017 Alpha RPDC '!#REF!</f>
        <v>#REF!</v>
      </c>
      <c r="P318">
        <f>'FY2017 Alpha RPDC '!M314</f>
        <v>412866.71999999881</v>
      </c>
      <c r="Q318">
        <f>'FY2017 Alpha RPDC '!N314</f>
        <v>72490065.420000002</v>
      </c>
      <c r="R318">
        <f>'FY2017 Alpha RPDC '!O314</f>
        <v>717723.42000000179</v>
      </c>
      <c r="S318">
        <f>'FY2017 Alpha RPDC '!P314</f>
        <v>1.0000000000000024E-2</v>
      </c>
      <c r="T318">
        <f>'FY2017 Alpha RPDC '!Q314</f>
        <v>-198.69999999999891</v>
      </c>
      <c r="U318">
        <f>'FY2017 Alpha RPDC '!R314</f>
        <v>-1.784559563155616E-2</v>
      </c>
    </row>
    <row r="319" spans="1:21" x14ac:dyDescent="0.5">
      <c r="A319">
        <f>'FY2017 Alpha RPDC '!A315</f>
        <v>308</v>
      </c>
      <c r="B319">
        <f>'FY2017 Alpha RPDC '!B315</f>
        <v>6822</v>
      </c>
      <c r="C319">
        <f>'FY2017 Alpha RPDC '!C315</f>
        <v>6822</v>
      </c>
      <c r="D319" t="str">
        <f>'FY2017 Alpha RPDC '!D315</f>
        <v>WAUKEE</v>
      </c>
      <c r="E319">
        <f>'FY2017 Alpha RPDC '!E315</f>
        <v>8773.2999999999993</v>
      </c>
      <c r="F319">
        <f>'FY2017 Alpha RPDC '!F315</f>
        <v>6446</v>
      </c>
      <c r="G319">
        <f>'FY2017 Alpha RPDC '!G315</f>
        <v>56552692</v>
      </c>
      <c r="H319">
        <f>'FY2017 Alpha RPDC '!H315</f>
        <v>0</v>
      </c>
      <c r="I319">
        <f>'FY2017 Alpha RPDC '!I315</f>
        <v>56552692</v>
      </c>
      <c r="J319">
        <f>'FY2017 Alpha RPDC '!J315</f>
        <v>9448.4</v>
      </c>
      <c r="K319">
        <f>'FY2017 Alpha RPDC '!K315</f>
        <v>6591</v>
      </c>
      <c r="L319">
        <f>'FY2017 Alpha RPDC '!L315</f>
        <v>62274404.399999999</v>
      </c>
      <c r="M319" t="e">
        <f>'FY2017 Alpha RPDC '!#REF!</f>
        <v>#REF!</v>
      </c>
      <c r="N319" t="e">
        <f>'FY2017 Alpha RPDC '!#REF!</f>
        <v>#REF!</v>
      </c>
      <c r="O319" t="e">
        <f>'FY2017 Alpha RPDC '!#REF!</f>
        <v>#REF!</v>
      </c>
      <c r="P319">
        <f>'FY2017 Alpha RPDC '!M315</f>
        <v>0</v>
      </c>
      <c r="Q319">
        <f>'FY2017 Alpha RPDC '!N315</f>
        <v>62274404.399999999</v>
      </c>
      <c r="R319">
        <f>'FY2017 Alpha RPDC '!O315</f>
        <v>5721712.3999999985</v>
      </c>
      <c r="S319">
        <f>'FY2017 Alpha RPDC '!P315</f>
        <v>0.10117489013608758</v>
      </c>
      <c r="T319">
        <f>'FY2017 Alpha RPDC '!Q315</f>
        <v>675.10000000000036</v>
      </c>
      <c r="U319">
        <f>'FY2017 Alpha RPDC '!R315</f>
        <v>7.6949380506764892E-2</v>
      </c>
    </row>
    <row r="320" spans="1:21" x14ac:dyDescent="0.5">
      <c r="A320">
        <f>'FY2017 Alpha RPDC '!A316</f>
        <v>309</v>
      </c>
      <c r="B320">
        <f>'FY2017 Alpha RPDC '!B316</f>
        <v>6840</v>
      </c>
      <c r="C320">
        <f>'FY2017 Alpha RPDC '!C316</f>
        <v>6840</v>
      </c>
      <c r="D320" t="str">
        <f>'FY2017 Alpha RPDC '!D316</f>
        <v>WAVERLY-SHELL ROCK</v>
      </c>
      <c r="E320">
        <f>'FY2017 Alpha RPDC '!E316</f>
        <v>2024.9</v>
      </c>
      <c r="F320">
        <f>'FY2017 Alpha RPDC '!F316</f>
        <v>6446</v>
      </c>
      <c r="G320">
        <f>'FY2017 Alpha RPDC '!G316</f>
        <v>13052505</v>
      </c>
      <c r="H320">
        <f>'FY2017 Alpha RPDC '!H316</f>
        <v>0</v>
      </c>
      <c r="I320">
        <f>'FY2017 Alpha RPDC '!I316</f>
        <v>13052505</v>
      </c>
      <c r="J320">
        <f>'FY2017 Alpha RPDC '!J316</f>
        <v>1995.9</v>
      </c>
      <c r="K320">
        <f>'FY2017 Alpha RPDC '!K316</f>
        <v>6591</v>
      </c>
      <c r="L320">
        <f>'FY2017 Alpha RPDC '!L316</f>
        <v>13154976.9</v>
      </c>
      <c r="M320" t="e">
        <f>'FY2017 Alpha RPDC '!#REF!</f>
        <v>#REF!</v>
      </c>
      <c r="N320" t="e">
        <f>'FY2017 Alpha RPDC '!#REF!</f>
        <v>#REF!</v>
      </c>
      <c r="O320" t="e">
        <f>'FY2017 Alpha RPDC '!#REF!</f>
        <v>#REF!</v>
      </c>
      <c r="P320">
        <f>'FY2017 Alpha RPDC '!M316</f>
        <v>28053.150000000373</v>
      </c>
      <c r="Q320">
        <f>'FY2017 Alpha RPDC '!N316</f>
        <v>13183030.050000001</v>
      </c>
      <c r="R320">
        <f>'FY2017 Alpha RPDC '!O316</f>
        <v>130525.05000000075</v>
      </c>
      <c r="S320">
        <f>'FY2017 Alpha RPDC '!P316</f>
        <v>1.0000000000000057E-2</v>
      </c>
      <c r="T320">
        <f>'FY2017 Alpha RPDC '!Q316</f>
        <v>-29</v>
      </c>
      <c r="U320">
        <f>'FY2017 Alpha RPDC '!R316</f>
        <v>-1.4321694898513506E-2</v>
      </c>
    </row>
    <row r="321" spans="1:21" x14ac:dyDescent="0.5">
      <c r="A321">
        <f>'FY2017 Alpha RPDC '!A317</f>
        <v>310</v>
      </c>
      <c r="B321">
        <f>'FY2017 Alpha RPDC '!B317</f>
        <v>6854</v>
      </c>
      <c r="C321">
        <f>'FY2017 Alpha RPDC '!C317</f>
        <v>6854</v>
      </c>
      <c r="D321" t="str">
        <f>'FY2017 Alpha RPDC '!D317</f>
        <v>WAYNE</v>
      </c>
      <c r="E321">
        <f>'FY2017 Alpha RPDC '!E317</f>
        <v>522.29999999999995</v>
      </c>
      <c r="F321">
        <f>'FY2017 Alpha RPDC '!F317</f>
        <v>6469</v>
      </c>
      <c r="G321">
        <f>'FY2017 Alpha RPDC '!G317</f>
        <v>3378759</v>
      </c>
      <c r="H321">
        <f>'FY2017 Alpha RPDC '!H317</f>
        <v>72892</v>
      </c>
      <c r="I321">
        <f>'FY2017 Alpha RPDC '!I317</f>
        <v>3451651</v>
      </c>
      <c r="J321">
        <f>'FY2017 Alpha RPDC '!J317</f>
        <v>548.79999999999995</v>
      </c>
      <c r="K321">
        <f>'FY2017 Alpha RPDC '!K317</f>
        <v>6614</v>
      </c>
      <c r="L321">
        <f>'FY2017 Alpha RPDC '!L317</f>
        <v>3629763.1999999997</v>
      </c>
      <c r="M321" t="e">
        <f>'FY2017 Alpha RPDC '!#REF!</f>
        <v>#REF!</v>
      </c>
      <c r="N321" t="e">
        <f>'FY2017 Alpha RPDC '!#REF!</f>
        <v>#REF!</v>
      </c>
      <c r="O321" t="e">
        <f>'FY2017 Alpha RPDC '!#REF!</f>
        <v>#REF!</v>
      </c>
      <c r="P321">
        <f>'FY2017 Alpha RPDC '!M317</f>
        <v>0</v>
      </c>
      <c r="Q321">
        <f>'FY2017 Alpha RPDC '!N317</f>
        <v>3629763.1999999997</v>
      </c>
      <c r="R321">
        <f>'FY2017 Alpha RPDC '!O317</f>
        <v>178112.19999999972</v>
      </c>
      <c r="S321">
        <f>'FY2017 Alpha RPDC '!P317</f>
        <v>5.1602030448617116E-2</v>
      </c>
      <c r="T321">
        <f>'FY2017 Alpha RPDC '!Q317</f>
        <v>26.5</v>
      </c>
      <c r="U321">
        <f>'FY2017 Alpha RPDC '!R317</f>
        <v>5.0737124258089225E-2</v>
      </c>
    </row>
    <row r="322" spans="1:21" x14ac:dyDescent="0.5">
      <c r="A322">
        <f>'FY2017 Alpha RPDC '!A318</f>
        <v>311</v>
      </c>
      <c r="B322">
        <f>'FY2017 Alpha RPDC '!B318</f>
        <v>6867</v>
      </c>
      <c r="C322">
        <f>'FY2017 Alpha RPDC '!C318</f>
        <v>6867</v>
      </c>
      <c r="D322" t="str">
        <f>'FY2017 Alpha RPDC '!D318</f>
        <v>WEBSTER CITY</v>
      </c>
      <c r="E322">
        <f>'FY2017 Alpha RPDC '!E318</f>
        <v>1537.3</v>
      </c>
      <c r="F322">
        <f>'FY2017 Alpha RPDC '!F318</f>
        <v>6446</v>
      </c>
      <c r="G322">
        <f>'FY2017 Alpha RPDC '!G318</f>
        <v>9909436</v>
      </c>
      <c r="H322">
        <f>'FY2017 Alpha RPDC '!H318</f>
        <v>52679</v>
      </c>
      <c r="I322">
        <f>'FY2017 Alpha RPDC '!I318</f>
        <v>9962115</v>
      </c>
      <c r="J322">
        <f>'FY2017 Alpha RPDC '!J318</f>
        <v>1529.2</v>
      </c>
      <c r="K322">
        <f>'FY2017 Alpha RPDC '!K318</f>
        <v>6591</v>
      </c>
      <c r="L322">
        <f>'FY2017 Alpha RPDC '!L318</f>
        <v>10078957.200000001</v>
      </c>
      <c r="M322" t="e">
        <f>'FY2017 Alpha RPDC '!#REF!</f>
        <v>#REF!</v>
      </c>
      <c r="N322" t="e">
        <f>'FY2017 Alpha RPDC '!#REF!</f>
        <v>#REF!</v>
      </c>
      <c r="O322" t="e">
        <f>'FY2017 Alpha RPDC '!#REF!</f>
        <v>#REF!</v>
      </c>
      <c r="P322">
        <f>'FY2017 Alpha RPDC '!M318</f>
        <v>0</v>
      </c>
      <c r="Q322">
        <f>'FY2017 Alpha RPDC '!N318</f>
        <v>10078957.200000001</v>
      </c>
      <c r="R322">
        <f>'FY2017 Alpha RPDC '!O318</f>
        <v>116842.20000000112</v>
      </c>
      <c r="S322">
        <f>'FY2017 Alpha RPDC '!P318</f>
        <v>1.1728654005700709E-2</v>
      </c>
      <c r="T322">
        <f>'FY2017 Alpha RPDC '!Q318</f>
        <v>-8.0999999999999091</v>
      </c>
      <c r="U322">
        <f>'FY2017 Alpha RPDC '!R318</f>
        <v>-5.2689780784491705E-3</v>
      </c>
    </row>
    <row r="323" spans="1:21" x14ac:dyDescent="0.5">
      <c r="A323">
        <f>'FY2017 Alpha RPDC '!A319</f>
        <v>312</v>
      </c>
      <c r="B323">
        <f>'FY2017 Alpha RPDC '!B319</f>
        <v>6921</v>
      </c>
      <c r="C323">
        <f>'FY2017 Alpha RPDC '!C319</f>
        <v>6921</v>
      </c>
      <c r="D323" t="str">
        <f>'FY2017 Alpha RPDC '!D319</f>
        <v>WEST BEND-MALLARD</v>
      </c>
      <c r="E323">
        <f>'FY2017 Alpha RPDC '!E319</f>
        <v>348</v>
      </c>
      <c r="F323">
        <f>'FY2017 Alpha RPDC '!F319</f>
        <v>6498</v>
      </c>
      <c r="G323">
        <f>'FY2017 Alpha RPDC '!G319</f>
        <v>2261304</v>
      </c>
      <c r="H323">
        <f>'FY2017 Alpha RPDC '!H319</f>
        <v>0</v>
      </c>
      <c r="I323">
        <f>'FY2017 Alpha RPDC '!I319</f>
        <v>2261304</v>
      </c>
      <c r="J323">
        <f>'FY2017 Alpha RPDC '!J319</f>
        <v>321.10000000000002</v>
      </c>
      <c r="K323">
        <f>'FY2017 Alpha RPDC '!K319</f>
        <v>6643</v>
      </c>
      <c r="L323">
        <f>'FY2017 Alpha RPDC '!L319</f>
        <v>2133067.3000000003</v>
      </c>
      <c r="M323" t="e">
        <f>'FY2017 Alpha RPDC '!#REF!</f>
        <v>#REF!</v>
      </c>
      <c r="N323" t="e">
        <f>'FY2017 Alpha RPDC '!#REF!</f>
        <v>#REF!</v>
      </c>
      <c r="O323" t="e">
        <f>'FY2017 Alpha RPDC '!#REF!</f>
        <v>#REF!</v>
      </c>
      <c r="P323">
        <f>'FY2017 Alpha RPDC '!M319</f>
        <v>150849.73999999976</v>
      </c>
      <c r="Q323">
        <f>'FY2017 Alpha RPDC '!N319</f>
        <v>2283917.04</v>
      </c>
      <c r="R323">
        <f>'FY2017 Alpha RPDC '!O319</f>
        <v>22613.040000000037</v>
      </c>
      <c r="S323">
        <f>'FY2017 Alpha RPDC '!P319</f>
        <v>1.0000000000000016E-2</v>
      </c>
      <c r="T323">
        <f>'FY2017 Alpha RPDC '!Q319</f>
        <v>-26.899999999999977</v>
      </c>
      <c r="U323">
        <f>'FY2017 Alpha RPDC '!R319</f>
        <v>-7.7298850574712571E-2</v>
      </c>
    </row>
    <row r="324" spans="1:21" x14ac:dyDescent="0.5">
      <c r="A324">
        <f>'FY2017 Alpha RPDC '!A320</f>
        <v>313</v>
      </c>
      <c r="B324">
        <f>'FY2017 Alpha RPDC '!B320</f>
        <v>6930</v>
      </c>
      <c r="C324">
        <f>'FY2017 Alpha RPDC '!C320</f>
        <v>6930</v>
      </c>
      <c r="D324" t="str">
        <f>'FY2017 Alpha RPDC '!D320</f>
        <v>WEST BRANCH</v>
      </c>
      <c r="E324">
        <f>'FY2017 Alpha RPDC '!E320</f>
        <v>801.5</v>
      </c>
      <c r="F324">
        <f>'FY2017 Alpha RPDC '!F320</f>
        <v>6478</v>
      </c>
      <c r="G324">
        <f>'FY2017 Alpha RPDC '!G320</f>
        <v>5192117</v>
      </c>
      <c r="H324">
        <f>'FY2017 Alpha RPDC '!H320</f>
        <v>63411</v>
      </c>
      <c r="I324">
        <f>'FY2017 Alpha RPDC '!I320</f>
        <v>5255528</v>
      </c>
      <c r="J324">
        <f>'FY2017 Alpha RPDC '!J320</f>
        <v>769.1</v>
      </c>
      <c r="K324">
        <f>'FY2017 Alpha RPDC '!K320</f>
        <v>6623</v>
      </c>
      <c r="L324">
        <f>'FY2017 Alpha RPDC '!L320</f>
        <v>5093749.3</v>
      </c>
      <c r="M324" t="e">
        <f>'FY2017 Alpha RPDC '!#REF!</f>
        <v>#REF!</v>
      </c>
      <c r="N324" t="e">
        <f>'FY2017 Alpha RPDC '!#REF!</f>
        <v>#REF!</v>
      </c>
      <c r="O324" t="e">
        <f>'FY2017 Alpha RPDC '!#REF!</f>
        <v>#REF!</v>
      </c>
      <c r="P324">
        <f>'FY2017 Alpha RPDC '!M320</f>
        <v>150288.87000000011</v>
      </c>
      <c r="Q324">
        <f>'FY2017 Alpha RPDC '!N320</f>
        <v>5244038.17</v>
      </c>
      <c r="R324">
        <f>'FY2017 Alpha RPDC '!O320</f>
        <v>-11489.830000000075</v>
      </c>
      <c r="S324">
        <f>'FY2017 Alpha RPDC '!P320</f>
        <v>-2.1862370441181312E-3</v>
      </c>
      <c r="T324">
        <f>'FY2017 Alpha RPDC '!Q320</f>
        <v>-32.399999999999977</v>
      </c>
      <c r="U324">
        <f>'FY2017 Alpha RPDC '!R320</f>
        <v>-4.0424204616344328E-2</v>
      </c>
    </row>
    <row r="325" spans="1:21" x14ac:dyDescent="0.5">
      <c r="A325">
        <f>'FY2017 Alpha RPDC '!A321</f>
        <v>314</v>
      </c>
      <c r="B325">
        <f>'FY2017 Alpha RPDC '!B321</f>
        <v>6937</v>
      </c>
      <c r="C325">
        <f>'FY2017 Alpha RPDC '!C321</f>
        <v>6937</v>
      </c>
      <c r="D325" t="str">
        <f>'FY2017 Alpha RPDC '!D321</f>
        <v>WEST BURLINGTON</v>
      </c>
      <c r="E325">
        <f>'FY2017 Alpha RPDC '!E321</f>
        <v>465.5</v>
      </c>
      <c r="F325">
        <f>'FY2017 Alpha RPDC '!F321</f>
        <v>6446</v>
      </c>
      <c r="G325">
        <f>'FY2017 Alpha RPDC '!G321</f>
        <v>3000613</v>
      </c>
      <c r="H325">
        <f>'FY2017 Alpha RPDC '!H321</f>
        <v>92697</v>
      </c>
      <c r="I325">
        <f>'FY2017 Alpha RPDC '!I321</f>
        <v>3093310</v>
      </c>
      <c r="J325">
        <f>'FY2017 Alpha RPDC '!J321</f>
        <v>472.3</v>
      </c>
      <c r="K325">
        <f>'FY2017 Alpha RPDC '!K321</f>
        <v>6591</v>
      </c>
      <c r="L325">
        <f>'FY2017 Alpha RPDC '!L321</f>
        <v>3112929.3000000003</v>
      </c>
      <c r="M325" t="e">
        <f>'FY2017 Alpha RPDC '!#REF!</f>
        <v>#REF!</v>
      </c>
      <c r="N325" t="e">
        <f>'FY2017 Alpha RPDC '!#REF!</f>
        <v>#REF!</v>
      </c>
      <c r="O325" t="e">
        <f>'FY2017 Alpha RPDC '!#REF!</f>
        <v>#REF!</v>
      </c>
      <c r="P325">
        <f>'FY2017 Alpha RPDC '!M321</f>
        <v>0</v>
      </c>
      <c r="Q325">
        <f>'FY2017 Alpha RPDC '!N321</f>
        <v>3112929.3000000003</v>
      </c>
      <c r="R325">
        <f>'FY2017 Alpha RPDC '!O321</f>
        <v>19619.300000000279</v>
      </c>
      <c r="S325">
        <f>'FY2017 Alpha RPDC '!P321</f>
        <v>6.3424939627778265E-3</v>
      </c>
      <c r="T325">
        <f>'FY2017 Alpha RPDC '!Q321</f>
        <v>6.8000000000000114</v>
      </c>
      <c r="U325">
        <f>'FY2017 Alpha RPDC '!R321</f>
        <v>1.4607948442534933E-2</v>
      </c>
    </row>
    <row r="326" spans="1:21" x14ac:dyDescent="0.5">
      <c r="A326">
        <f>'FY2017 Alpha RPDC '!A322</f>
        <v>315</v>
      </c>
      <c r="B326">
        <f>'FY2017 Alpha RPDC '!B322</f>
        <v>6943</v>
      </c>
      <c r="C326">
        <f>'FY2017 Alpha RPDC '!C322</f>
        <v>6943</v>
      </c>
      <c r="D326" t="str">
        <f>'FY2017 Alpha RPDC '!D322</f>
        <v>WEST CENTRAL</v>
      </c>
      <c r="E326">
        <f>'FY2017 Alpha RPDC '!E322</f>
        <v>265.5</v>
      </c>
      <c r="F326">
        <f>'FY2017 Alpha RPDC '!F322</f>
        <v>6446</v>
      </c>
      <c r="G326">
        <f>'FY2017 Alpha RPDC '!G322</f>
        <v>1711413</v>
      </c>
      <c r="H326">
        <f>'FY2017 Alpha RPDC '!H322</f>
        <v>81819</v>
      </c>
      <c r="I326">
        <f>'FY2017 Alpha RPDC '!I322</f>
        <v>1793232</v>
      </c>
      <c r="J326">
        <f>'FY2017 Alpha RPDC '!J322</f>
        <v>277.2</v>
      </c>
      <c r="K326">
        <f>'FY2017 Alpha RPDC '!K322</f>
        <v>6591</v>
      </c>
      <c r="L326">
        <f>'FY2017 Alpha RPDC '!L322</f>
        <v>1827025.2</v>
      </c>
      <c r="M326" t="e">
        <f>'FY2017 Alpha RPDC '!#REF!</f>
        <v>#REF!</v>
      </c>
      <c r="N326" t="e">
        <f>'FY2017 Alpha RPDC '!#REF!</f>
        <v>#REF!</v>
      </c>
      <c r="O326" t="e">
        <f>'FY2017 Alpha RPDC '!#REF!</f>
        <v>#REF!</v>
      </c>
      <c r="P326">
        <f>'FY2017 Alpha RPDC '!M322</f>
        <v>0</v>
      </c>
      <c r="Q326">
        <f>'FY2017 Alpha RPDC '!N322</f>
        <v>1827025.2</v>
      </c>
      <c r="R326">
        <f>'FY2017 Alpha RPDC '!O322</f>
        <v>33793.199999999953</v>
      </c>
      <c r="S326">
        <f>'FY2017 Alpha RPDC '!P322</f>
        <v>1.8844856661045507E-2</v>
      </c>
      <c r="T326">
        <f>'FY2017 Alpha RPDC '!Q322</f>
        <v>11.699999999999989</v>
      </c>
      <c r="U326">
        <f>'FY2017 Alpha RPDC '!R322</f>
        <v>4.4067796610169449E-2</v>
      </c>
    </row>
    <row r="327" spans="1:21" x14ac:dyDescent="0.5">
      <c r="A327">
        <f>'FY2017 Alpha RPDC '!A323</f>
        <v>316</v>
      </c>
      <c r="B327">
        <f>'FY2017 Alpha RPDC '!B323</f>
        <v>6264</v>
      </c>
      <c r="C327">
        <f>'FY2017 Alpha RPDC '!C323</f>
        <v>6264</v>
      </c>
      <c r="D327" t="str">
        <f>'FY2017 Alpha RPDC '!D323</f>
        <v>WEST CENTRAL VALLEY</v>
      </c>
      <c r="E327">
        <f>'FY2017 Alpha RPDC '!E323</f>
        <v>947</v>
      </c>
      <c r="F327">
        <f>'FY2017 Alpha RPDC '!F323</f>
        <v>6512</v>
      </c>
      <c r="G327">
        <f>'FY2017 Alpha RPDC '!G323</f>
        <v>6166864</v>
      </c>
      <c r="H327">
        <f>'FY2017 Alpha RPDC '!H323</f>
        <v>0</v>
      </c>
      <c r="I327">
        <f>'FY2017 Alpha RPDC '!I323</f>
        <v>6166864</v>
      </c>
      <c r="J327">
        <f>'FY2017 Alpha RPDC '!J323</f>
        <v>917.2</v>
      </c>
      <c r="K327">
        <f>'FY2017 Alpha RPDC '!K323</f>
        <v>6657</v>
      </c>
      <c r="L327">
        <f>'FY2017 Alpha RPDC '!L323</f>
        <v>6105800.4000000004</v>
      </c>
      <c r="M327" t="e">
        <f>'FY2017 Alpha RPDC '!#REF!</f>
        <v>#REF!</v>
      </c>
      <c r="N327" t="e">
        <f>'FY2017 Alpha RPDC '!#REF!</f>
        <v>#REF!</v>
      </c>
      <c r="O327" t="e">
        <f>'FY2017 Alpha RPDC '!#REF!</f>
        <v>#REF!</v>
      </c>
      <c r="P327">
        <f>'FY2017 Alpha RPDC '!M323</f>
        <v>122732.23999999929</v>
      </c>
      <c r="Q327">
        <f>'FY2017 Alpha RPDC '!N323</f>
        <v>6228532.6399999997</v>
      </c>
      <c r="R327">
        <f>'FY2017 Alpha RPDC '!O323</f>
        <v>61668.639999999665</v>
      </c>
      <c r="S327">
        <f>'FY2017 Alpha RPDC '!P323</f>
        <v>9.9999999999999464E-3</v>
      </c>
      <c r="T327">
        <f>'FY2017 Alpha RPDC '!Q323</f>
        <v>-29.799999999999955</v>
      </c>
      <c r="U327">
        <f>'FY2017 Alpha RPDC '!R323</f>
        <v>-3.146779303062297E-2</v>
      </c>
    </row>
    <row r="328" spans="1:21" x14ac:dyDescent="0.5">
      <c r="A328">
        <f>'FY2017 Alpha RPDC '!A324</f>
        <v>317</v>
      </c>
      <c r="B328">
        <f>'FY2017 Alpha RPDC '!B324</f>
        <v>6950</v>
      </c>
      <c r="C328">
        <f>'FY2017 Alpha RPDC '!C324</f>
        <v>6950</v>
      </c>
      <c r="D328" t="str">
        <f>'FY2017 Alpha RPDC '!D324</f>
        <v>WEST DELAWARE</v>
      </c>
      <c r="E328">
        <f>'FY2017 Alpha RPDC '!E324</f>
        <v>1518.8</v>
      </c>
      <c r="F328">
        <f>'FY2017 Alpha RPDC '!F324</f>
        <v>6449</v>
      </c>
      <c r="G328">
        <f>'FY2017 Alpha RPDC '!G324</f>
        <v>9794741</v>
      </c>
      <c r="H328">
        <f>'FY2017 Alpha RPDC '!H324</f>
        <v>146339</v>
      </c>
      <c r="I328">
        <f>'FY2017 Alpha RPDC '!I324</f>
        <v>9941080</v>
      </c>
      <c r="J328">
        <f>'FY2017 Alpha RPDC '!J324</f>
        <v>1505.1</v>
      </c>
      <c r="K328">
        <f>'FY2017 Alpha RPDC '!K324</f>
        <v>6594</v>
      </c>
      <c r="L328">
        <f>'FY2017 Alpha RPDC '!L324</f>
        <v>9924629.3999999985</v>
      </c>
      <c r="M328" t="e">
        <f>'FY2017 Alpha RPDC '!#REF!</f>
        <v>#REF!</v>
      </c>
      <c r="N328" t="e">
        <f>'FY2017 Alpha RPDC '!#REF!</f>
        <v>#REF!</v>
      </c>
      <c r="O328" t="e">
        <f>'FY2017 Alpha RPDC '!#REF!</f>
        <v>#REF!</v>
      </c>
      <c r="P328">
        <f>'FY2017 Alpha RPDC '!M324</f>
        <v>0</v>
      </c>
      <c r="Q328">
        <f>'FY2017 Alpha RPDC '!N324</f>
        <v>9924629.3999999985</v>
      </c>
      <c r="R328">
        <f>'FY2017 Alpha RPDC '!O324</f>
        <v>-16450.60000000149</v>
      </c>
      <c r="S328">
        <f>'FY2017 Alpha RPDC '!P324</f>
        <v>-1.654810141353001E-3</v>
      </c>
      <c r="T328">
        <f>'FY2017 Alpha RPDC '!Q324</f>
        <v>-13.700000000000045</v>
      </c>
      <c r="U328">
        <f>'FY2017 Alpha RPDC '!R324</f>
        <v>-9.0202791677640552E-3</v>
      </c>
    </row>
    <row r="329" spans="1:21" x14ac:dyDescent="0.5">
      <c r="A329">
        <f>'FY2017 Alpha RPDC '!A325</f>
        <v>318</v>
      </c>
      <c r="B329">
        <f>'FY2017 Alpha RPDC '!B325</f>
        <v>6957</v>
      </c>
      <c r="C329">
        <f>'FY2017 Alpha RPDC '!C325</f>
        <v>6957</v>
      </c>
      <c r="D329" t="str">
        <f>'FY2017 Alpha RPDC '!D325</f>
        <v>WEST DES MOINES</v>
      </c>
      <c r="E329">
        <f>'FY2017 Alpha RPDC '!E325</f>
        <v>9146.1</v>
      </c>
      <c r="F329">
        <f>'FY2017 Alpha RPDC '!F325</f>
        <v>6446</v>
      </c>
      <c r="G329">
        <f>'FY2017 Alpha RPDC '!G325</f>
        <v>58955761</v>
      </c>
      <c r="H329">
        <f>'FY2017 Alpha RPDC '!H325</f>
        <v>0</v>
      </c>
      <c r="I329">
        <f>'FY2017 Alpha RPDC '!I325</f>
        <v>58955761</v>
      </c>
      <c r="J329">
        <f>'FY2017 Alpha RPDC '!J325</f>
        <v>9012.5</v>
      </c>
      <c r="K329">
        <f>'FY2017 Alpha RPDC '!K325</f>
        <v>6591</v>
      </c>
      <c r="L329">
        <f>'FY2017 Alpha RPDC '!L325</f>
        <v>59401387.5</v>
      </c>
      <c r="M329" t="e">
        <f>'FY2017 Alpha RPDC '!#REF!</f>
        <v>#REF!</v>
      </c>
      <c r="N329" t="e">
        <f>'FY2017 Alpha RPDC '!#REF!</f>
        <v>#REF!</v>
      </c>
      <c r="O329" t="e">
        <f>'FY2017 Alpha RPDC '!#REF!</f>
        <v>#REF!</v>
      </c>
      <c r="P329">
        <f>'FY2017 Alpha RPDC '!M325</f>
        <v>143931.1099999994</v>
      </c>
      <c r="Q329">
        <f>'FY2017 Alpha RPDC '!N325</f>
        <v>59545318.609999999</v>
      </c>
      <c r="R329">
        <f>'FY2017 Alpha RPDC '!O325</f>
        <v>589557.6099999994</v>
      </c>
      <c r="S329">
        <f>'FY2017 Alpha RPDC '!P325</f>
        <v>9.9999999999999898E-3</v>
      </c>
      <c r="T329">
        <f>'FY2017 Alpha RPDC '!Q325</f>
        <v>-133.60000000000036</v>
      </c>
      <c r="U329">
        <f>'FY2017 Alpha RPDC '!R325</f>
        <v>-1.460731896655409E-2</v>
      </c>
    </row>
    <row r="330" spans="1:21" x14ac:dyDescent="0.5">
      <c r="A330">
        <f>'FY2017 Alpha RPDC '!A326</f>
        <v>319</v>
      </c>
      <c r="B330">
        <f>'FY2017 Alpha RPDC '!B326</f>
        <v>5922</v>
      </c>
      <c r="C330">
        <f>'FY2017 Alpha RPDC '!C326</f>
        <v>5922</v>
      </c>
      <c r="D330" t="str">
        <f>'FY2017 Alpha RPDC '!D326</f>
        <v>WEST FORK</v>
      </c>
      <c r="E330">
        <f>'FY2017 Alpha RPDC '!E326</f>
        <v>693.5</v>
      </c>
      <c r="F330">
        <f>'FY2017 Alpha RPDC '!F326</f>
        <v>6502</v>
      </c>
      <c r="G330">
        <f>'FY2017 Alpha RPDC '!G326</f>
        <v>4509137</v>
      </c>
      <c r="H330">
        <f>'FY2017 Alpha RPDC '!H326</f>
        <v>0</v>
      </c>
      <c r="I330">
        <f>'FY2017 Alpha RPDC '!I326</f>
        <v>4509137</v>
      </c>
      <c r="J330">
        <f>'FY2017 Alpha RPDC '!J326</f>
        <v>676.1</v>
      </c>
      <c r="K330">
        <f>'FY2017 Alpha RPDC '!K326</f>
        <v>6647</v>
      </c>
      <c r="L330">
        <f>'FY2017 Alpha RPDC '!L326</f>
        <v>4494036.7</v>
      </c>
      <c r="M330" t="e">
        <f>'FY2017 Alpha RPDC '!#REF!</f>
        <v>#REF!</v>
      </c>
      <c r="N330" t="e">
        <f>'FY2017 Alpha RPDC '!#REF!</f>
        <v>#REF!</v>
      </c>
      <c r="O330" t="e">
        <f>'FY2017 Alpha RPDC '!#REF!</f>
        <v>#REF!</v>
      </c>
      <c r="P330">
        <f>'FY2017 Alpha RPDC '!M326</f>
        <v>60191.669999999925</v>
      </c>
      <c r="Q330">
        <f>'FY2017 Alpha RPDC '!N326</f>
        <v>4554228.37</v>
      </c>
      <c r="R330">
        <f>'FY2017 Alpha RPDC '!O326</f>
        <v>45091.370000000112</v>
      </c>
      <c r="S330">
        <f>'FY2017 Alpha RPDC '!P326</f>
        <v>1.0000000000000024E-2</v>
      </c>
      <c r="T330">
        <f>'FY2017 Alpha RPDC '!Q326</f>
        <v>-17.399999999999977</v>
      </c>
      <c r="U330">
        <f>'FY2017 Alpha RPDC '!R326</f>
        <v>-2.5090122566690666E-2</v>
      </c>
    </row>
    <row r="331" spans="1:21" x14ac:dyDescent="0.5">
      <c r="A331">
        <f>'FY2017 Alpha RPDC '!A327</f>
        <v>320</v>
      </c>
      <c r="B331">
        <f>'FY2017 Alpha RPDC '!B327</f>
        <v>819</v>
      </c>
      <c r="C331">
        <f>'FY2017 Alpha RPDC '!C327</f>
        <v>819</v>
      </c>
      <c r="D331" t="str">
        <f>'FY2017 Alpha RPDC '!D327</f>
        <v>WEST HANCOCK</v>
      </c>
      <c r="E331">
        <f>'FY2017 Alpha RPDC '!E327</f>
        <v>618.4</v>
      </c>
      <c r="F331">
        <f>'FY2017 Alpha RPDC '!F327</f>
        <v>6464</v>
      </c>
      <c r="G331">
        <f>'FY2017 Alpha RPDC '!G327</f>
        <v>3997338</v>
      </c>
      <c r="H331">
        <f>'FY2017 Alpha RPDC '!H327</f>
        <v>0</v>
      </c>
      <c r="I331">
        <f>'FY2017 Alpha RPDC '!I327</f>
        <v>3997338</v>
      </c>
      <c r="J331">
        <f>'FY2017 Alpha RPDC '!J327</f>
        <v>602</v>
      </c>
      <c r="K331">
        <f>'FY2017 Alpha RPDC '!K327</f>
        <v>6609</v>
      </c>
      <c r="L331">
        <f>'FY2017 Alpha RPDC '!L327</f>
        <v>3978618</v>
      </c>
      <c r="M331" t="e">
        <f>'FY2017 Alpha RPDC '!#REF!</f>
        <v>#REF!</v>
      </c>
      <c r="N331" t="e">
        <f>'FY2017 Alpha RPDC '!#REF!</f>
        <v>#REF!</v>
      </c>
      <c r="O331" t="e">
        <f>'FY2017 Alpha RPDC '!#REF!</f>
        <v>#REF!</v>
      </c>
      <c r="P331">
        <f>'FY2017 Alpha RPDC '!M327</f>
        <v>58693.379999999888</v>
      </c>
      <c r="Q331">
        <f>'FY2017 Alpha RPDC '!N327</f>
        <v>4037311.38</v>
      </c>
      <c r="R331">
        <f>'FY2017 Alpha RPDC '!O327</f>
        <v>39973.379999999888</v>
      </c>
      <c r="S331">
        <f>'FY2017 Alpha RPDC '!P327</f>
        <v>9.9999999999999725E-3</v>
      </c>
      <c r="T331">
        <f>'FY2017 Alpha RPDC '!Q327</f>
        <v>-16.399999999999977</v>
      </c>
      <c r="U331">
        <f>'FY2017 Alpha RPDC '!R327</f>
        <v>-2.6520051746442397E-2</v>
      </c>
    </row>
    <row r="332" spans="1:21" x14ac:dyDescent="0.5">
      <c r="A332">
        <f>'FY2017 Alpha RPDC '!A328</f>
        <v>321</v>
      </c>
      <c r="B332">
        <f>'FY2017 Alpha RPDC '!B328</f>
        <v>6969</v>
      </c>
      <c r="C332">
        <f>'FY2017 Alpha RPDC '!C328</f>
        <v>6969</v>
      </c>
      <c r="D332" t="str">
        <f>'FY2017 Alpha RPDC '!D328</f>
        <v>WEST HARRISON</v>
      </c>
      <c r="E332">
        <f>'FY2017 Alpha RPDC '!E328</f>
        <v>369.9</v>
      </c>
      <c r="F332">
        <f>'FY2017 Alpha RPDC '!F328</f>
        <v>6616</v>
      </c>
      <c r="G332">
        <f>'FY2017 Alpha RPDC '!G328</f>
        <v>2447258</v>
      </c>
      <c r="H332">
        <f>'FY2017 Alpha RPDC '!H328</f>
        <v>71161</v>
      </c>
      <c r="I332">
        <f>'FY2017 Alpha RPDC '!I328</f>
        <v>2518419</v>
      </c>
      <c r="J332">
        <f>'FY2017 Alpha RPDC '!J328</f>
        <v>341.6</v>
      </c>
      <c r="K332">
        <f>'FY2017 Alpha RPDC '!K328</f>
        <v>6761</v>
      </c>
      <c r="L332">
        <f>'FY2017 Alpha RPDC '!L328</f>
        <v>2309557.6</v>
      </c>
      <c r="M332" t="e">
        <f>'FY2017 Alpha RPDC '!#REF!</f>
        <v>#REF!</v>
      </c>
      <c r="N332" t="e">
        <f>'FY2017 Alpha RPDC '!#REF!</f>
        <v>#REF!</v>
      </c>
      <c r="O332" t="e">
        <f>'FY2017 Alpha RPDC '!#REF!</f>
        <v>#REF!</v>
      </c>
      <c r="P332">
        <f>'FY2017 Alpha RPDC '!M328</f>
        <v>162172.97999999998</v>
      </c>
      <c r="Q332">
        <f>'FY2017 Alpha RPDC '!N328</f>
        <v>2471730.58</v>
      </c>
      <c r="R332">
        <f>'FY2017 Alpha RPDC '!O328</f>
        <v>-46688.419999999925</v>
      </c>
      <c r="S332">
        <f>'FY2017 Alpha RPDC '!P328</f>
        <v>-1.853878167215222E-2</v>
      </c>
      <c r="T332">
        <f>'FY2017 Alpha RPDC '!Q328</f>
        <v>-28.299999999999955</v>
      </c>
      <c r="U332">
        <f>'FY2017 Alpha RPDC '!R328</f>
        <v>-7.6507164098404856E-2</v>
      </c>
    </row>
    <row r="333" spans="1:21" x14ac:dyDescent="0.5">
      <c r="A333">
        <f>'FY2017 Alpha RPDC '!A329</f>
        <v>322</v>
      </c>
      <c r="B333">
        <f>'FY2017 Alpha RPDC '!B329</f>
        <v>6975</v>
      </c>
      <c r="C333">
        <f>'FY2017 Alpha RPDC '!C329</f>
        <v>6975</v>
      </c>
      <c r="D333" t="str">
        <f>'FY2017 Alpha RPDC '!D329</f>
        <v>WEST LIBERTY</v>
      </c>
      <c r="E333">
        <f>'FY2017 Alpha RPDC '!E329</f>
        <v>1229.5999999999999</v>
      </c>
      <c r="F333">
        <f>'FY2017 Alpha RPDC '!F329</f>
        <v>6446</v>
      </c>
      <c r="G333">
        <f>'FY2017 Alpha RPDC '!G329</f>
        <v>7926002</v>
      </c>
      <c r="H333">
        <f>'FY2017 Alpha RPDC '!H329</f>
        <v>0</v>
      </c>
      <c r="I333">
        <f>'FY2017 Alpha RPDC '!I329</f>
        <v>7926002</v>
      </c>
      <c r="J333">
        <f>'FY2017 Alpha RPDC '!J329</f>
        <v>1260.5999999999999</v>
      </c>
      <c r="K333">
        <f>'FY2017 Alpha RPDC '!K329</f>
        <v>6591</v>
      </c>
      <c r="L333">
        <f>'FY2017 Alpha RPDC '!L329</f>
        <v>8308614.5999999996</v>
      </c>
      <c r="M333" t="e">
        <f>'FY2017 Alpha RPDC '!#REF!</f>
        <v>#REF!</v>
      </c>
      <c r="N333" t="e">
        <f>'FY2017 Alpha RPDC '!#REF!</f>
        <v>#REF!</v>
      </c>
      <c r="O333" t="e">
        <f>'FY2017 Alpha RPDC '!#REF!</f>
        <v>#REF!</v>
      </c>
      <c r="P333">
        <f>'FY2017 Alpha RPDC '!M329</f>
        <v>0</v>
      </c>
      <c r="Q333">
        <f>'FY2017 Alpha RPDC '!N329</f>
        <v>8308614.5999999996</v>
      </c>
      <c r="R333">
        <f>'FY2017 Alpha RPDC '!O329</f>
        <v>382612.59999999963</v>
      </c>
      <c r="S333">
        <f>'FY2017 Alpha RPDC '!P329</f>
        <v>4.8273089005024174E-2</v>
      </c>
      <c r="T333">
        <f>'FY2017 Alpha RPDC '!Q329</f>
        <v>31</v>
      </c>
      <c r="U333">
        <f>'FY2017 Alpha RPDC '!R329</f>
        <v>2.5211450878334419E-2</v>
      </c>
    </row>
    <row r="334" spans="1:21" x14ac:dyDescent="0.5">
      <c r="A334">
        <f>'FY2017 Alpha RPDC '!A330</f>
        <v>323</v>
      </c>
      <c r="B334">
        <f>'FY2017 Alpha RPDC '!B330</f>
        <v>6983</v>
      </c>
      <c r="C334">
        <f>'FY2017 Alpha RPDC '!C330</f>
        <v>6983</v>
      </c>
      <c r="D334" t="str">
        <f>'FY2017 Alpha RPDC '!D330</f>
        <v>WEST LYON</v>
      </c>
      <c r="E334">
        <f>'FY2017 Alpha RPDC '!E330</f>
        <v>886</v>
      </c>
      <c r="F334">
        <f>'FY2017 Alpha RPDC '!F330</f>
        <v>6446</v>
      </c>
      <c r="G334">
        <f>'FY2017 Alpha RPDC '!G330</f>
        <v>5711156</v>
      </c>
      <c r="H334">
        <f>'FY2017 Alpha RPDC '!H330</f>
        <v>0</v>
      </c>
      <c r="I334">
        <f>'FY2017 Alpha RPDC '!I330</f>
        <v>5711156</v>
      </c>
      <c r="J334">
        <f>'FY2017 Alpha RPDC '!J330</f>
        <v>908</v>
      </c>
      <c r="K334">
        <f>'FY2017 Alpha RPDC '!K330</f>
        <v>6591</v>
      </c>
      <c r="L334">
        <f>'FY2017 Alpha RPDC '!L330</f>
        <v>5984628</v>
      </c>
      <c r="M334" t="e">
        <f>'FY2017 Alpha RPDC '!#REF!</f>
        <v>#REF!</v>
      </c>
      <c r="N334" t="e">
        <f>'FY2017 Alpha RPDC '!#REF!</f>
        <v>#REF!</v>
      </c>
      <c r="O334" t="e">
        <f>'FY2017 Alpha RPDC '!#REF!</f>
        <v>#REF!</v>
      </c>
      <c r="P334">
        <f>'FY2017 Alpha RPDC '!M330</f>
        <v>0</v>
      </c>
      <c r="Q334">
        <f>'FY2017 Alpha RPDC '!N330</f>
        <v>5984628</v>
      </c>
      <c r="R334">
        <f>'FY2017 Alpha RPDC '!O330</f>
        <v>273472</v>
      </c>
      <c r="S334">
        <f>'FY2017 Alpha RPDC '!P330</f>
        <v>4.7883825971484585E-2</v>
      </c>
      <c r="T334">
        <f>'FY2017 Alpha RPDC '!Q330</f>
        <v>22</v>
      </c>
      <c r="U334">
        <f>'FY2017 Alpha RPDC '!R330</f>
        <v>2.4830699774266364E-2</v>
      </c>
    </row>
    <row r="335" spans="1:21" x14ac:dyDescent="0.5">
      <c r="A335">
        <f>'FY2017 Alpha RPDC '!A331</f>
        <v>324</v>
      </c>
      <c r="B335">
        <f>'FY2017 Alpha RPDC '!B331</f>
        <v>6985</v>
      </c>
      <c r="C335">
        <f>'FY2017 Alpha RPDC '!C331</f>
        <v>6985</v>
      </c>
      <c r="D335" t="str">
        <f>'FY2017 Alpha RPDC '!D331</f>
        <v>WEST MARSHALL</v>
      </c>
      <c r="E335">
        <f>'FY2017 Alpha RPDC '!E331</f>
        <v>836.7</v>
      </c>
      <c r="F335">
        <f>'FY2017 Alpha RPDC '!F331</f>
        <v>6453</v>
      </c>
      <c r="G335">
        <f>'FY2017 Alpha RPDC '!G331</f>
        <v>5399225</v>
      </c>
      <c r="H335">
        <f>'FY2017 Alpha RPDC '!H331</f>
        <v>158892</v>
      </c>
      <c r="I335">
        <f>'FY2017 Alpha RPDC '!I331</f>
        <v>5558117</v>
      </c>
      <c r="J335">
        <f>'FY2017 Alpha RPDC '!J331</f>
        <v>869.4</v>
      </c>
      <c r="K335">
        <f>'FY2017 Alpha RPDC '!K331</f>
        <v>6598</v>
      </c>
      <c r="L335">
        <f>'FY2017 Alpha RPDC '!L331</f>
        <v>5736301.2000000002</v>
      </c>
      <c r="M335" t="e">
        <f>'FY2017 Alpha RPDC '!#REF!</f>
        <v>#REF!</v>
      </c>
      <c r="N335" t="e">
        <f>'FY2017 Alpha RPDC '!#REF!</f>
        <v>#REF!</v>
      </c>
      <c r="O335" t="e">
        <f>'FY2017 Alpha RPDC '!#REF!</f>
        <v>#REF!</v>
      </c>
      <c r="P335">
        <f>'FY2017 Alpha RPDC '!M331</f>
        <v>0</v>
      </c>
      <c r="Q335">
        <f>'FY2017 Alpha RPDC '!N331</f>
        <v>5736301.2000000002</v>
      </c>
      <c r="R335">
        <f>'FY2017 Alpha RPDC '!O331</f>
        <v>178184.20000000019</v>
      </c>
      <c r="S335">
        <f>'FY2017 Alpha RPDC '!P331</f>
        <v>3.2058375165546209E-2</v>
      </c>
      <c r="T335">
        <f>'FY2017 Alpha RPDC '!Q331</f>
        <v>32.699999999999932</v>
      </c>
      <c r="U335">
        <f>'FY2017 Alpha RPDC '!R331</f>
        <v>3.9082108282538462E-2</v>
      </c>
    </row>
    <row r="336" spans="1:21" x14ac:dyDescent="0.5">
      <c r="A336">
        <f>'FY2017 Alpha RPDC '!A332</f>
        <v>325</v>
      </c>
      <c r="B336">
        <f>'FY2017 Alpha RPDC '!B332</f>
        <v>6987</v>
      </c>
      <c r="C336">
        <f>'FY2017 Alpha RPDC '!C332</f>
        <v>6987</v>
      </c>
      <c r="D336" t="str">
        <f>'FY2017 Alpha RPDC '!D332</f>
        <v>WEST MONONA</v>
      </c>
      <c r="E336">
        <f>'FY2017 Alpha RPDC '!E332</f>
        <v>684</v>
      </c>
      <c r="F336">
        <f>'FY2017 Alpha RPDC '!F332</f>
        <v>6455</v>
      </c>
      <c r="G336">
        <f>'FY2017 Alpha RPDC '!G332</f>
        <v>4415220</v>
      </c>
      <c r="H336">
        <f>'FY2017 Alpha RPDC '!H332</f>
        <v>0</v>
      </c>
      <c r="I336">
        <f>'FY2017 Alpha RPDC '!I332</f>
        <v>4415220</v>
      </c>
      <c r="J336">
        <f>'FY2017 Alpha RPDC '!J332</f>
        <v>691.9</v>
      </c>
      <c r="K336">
        <f>'FY2017 Alpha RPDC '!K332</f>
        <v>6600</v>
      </c>
      <c r="L336">
        <f>'FY2017 Alpha RPDC '!L332</f>
        <v>4566540</v>
      </c>
      <c r="M336" t="e">
        <f>'FY2017 Alpha RPDC '!#REF!</f>
        <v>#REF!</v>
      </c>
      <c r="N336" t="e">
        <f>'FY2017 Alpha RPDC '!#REF!</f>
        <v>#REF!</v>
      </c>
      <c r="O336" t="e">
        <f>'FY2017 Alpha RPDC '!#REF!</f>
        <v>#REF!</v>
      </c>
      <c r="P336">
        <f>'FY2017 Alpha RPDC '!M332</f>
        <v>0</v>
      </c>
      <c r="Q336">
        <f>'FY2017 Alpha RPDC '!N332</f>
        <v>4566540</v>
      </c>
      <c r="R336">
        <f>'FY2017 Alpha RPDC '!O332</f>
        <v>151320</v>
      </c>
      <c r="S336">
        <f>'FY2017 Alpha RPDC '!P332</f>
        <v>3.4272357889301101E-2</v>
      </c>
      <c r="T336">
        <f>'FY2017 Alpha RPDC '!Q332</f>
        <v>7.8999999999999773</v>
      </c>
      <c r="U336">
        <f>'FY2017 Alpha RPDC '!R332</f>
        <v>1.1549707602339148E-2</v>
      </c>
    </row>
    <row r="337" spans="1:21" x14ac:dyDescent="0.5">
      <c r="A337">
        <f>'FY2017 Alpha RPDC '!A333</f>
        <v>326</v>
      </c>
      <c r="B337">
        <f>'FY2017 Alpha RPDC '!B333</f>
        <v>6990</v>
      </c>
      <c r="C337">
        <f>'FY2017 Alpha RPDC '!C333</f>
        <v>6990</v>
      </c>
      <c r="D337" t="str">
        <f>'FY2017 Alpha RPDC '!D333</f>
        <v>WEST SIOUX</v>
      </c>
      <c r="E337">
        <f>'FY2017 Alpha RPDC '!E333</f>
        <v>785.1</v>
      </c>
      <c r="F337">
        <f>'FY2017 Alpha RPDC '!F333</f>
        <v>6469</v>
      </c>
      <c r="G337">
        <f>'FY2017 Alpha RPDC '!G333</f>
        <v>5078812</v>
      </c>
      <c r="H337">
        <f>'FY2017 Alpha RPDC '!H333</f>
        <v>0</v>
      </c>
      <c r="I337">
        <f>'FY2017 Alpha RPDC '!I333</f>
        <v>5078812</v>
      </c>
      <c r="J337">
        <f>'FY2017 Alpha RPDC '!J333</f>
        <v>819.1</v>
      </c>
      <c r="K337">
        <f>'FY2017 Alpha RPDC '!K333</f>
        <v>6614</v>
      </c>
      <c r="L337">
        <f>'FY2017 Alpha RPDC '!L333</f>
        <v>5417527.4000000004</v>
      </c>
      <c r="M337" t="e">
        <f>'FY2017 Alpha RPDC '!#REF!</f>
        <v>#REF!</v>
      </c>
      <c r="N337" t="e">
        <f>'FY2017 Alpha RPDC '!#REF!</f>
        <v>#REF!</v>
      </c>
      <c r="O337" t="e">
        <f>'FY2017 Alpha RPDC '!#REF!</f>
        <v>#REF!</v>
      </c>
      <c r="P337">
        <f>'FY2017 Alpha RPDC '!M333</f>
        <v>0</v>
      </c>
      <c r="Q337">
        <f>'FY2017 Alpha RPDC '!N333</f>
        <v>5417527.4000000004</v>
      </c>
      <c r="R337">
        <f>'FY2017 Alpha RPDC '!O333</f>
        <v>338715.40000000037</v>
      </c>
      <c r="S337">
        <f>'FY2017 Alpha RPDC '!P333</f>
        <v>6.669185628450125E-2</v>
      </c>
      <c r="T337">
        <f>'FY2017 Alpha RPDC '!Q333</f>
        <v>34</v>
      </c>
      <c r="U337">
        <f>'FY2017 Alpha RPDC '!R333</f>
        <v>4.330658514838874E-2</v>
      </c>
    </row>
    <row r="338" spans="1:21" x14ac:dyDescent="0.5">
      <c r="A338">
        <f>'FY2017 Alpha RPDC '!A334</f>
        <v>327</v>
      </c>
      <c r="B338">
        <f>'FY2017 Alpha RPDC '!B334</f>
        <v>6961</v>
      </c>
      <c r="C338">
        <f>'FY2017 Alpha RPDC '!C334</f>
        <v>6961</v>
      </c>
      <c r="D338" t="str">
        <f>'FY2017 Alpha RPDC '!D334</f>
        <v>WESTERN DUBUQUE</v>
      </c>
      <c r="E338">
        <f>'FY2017 Alpha RPDC '!E334</f>
        <v>2991.3</v>
      </c>
      <c r="F338">
        <f>'FY2017 Alpha RPDC '!F334</f>
        <v>6501</v>
      </c>
      <c r="G338">
        <f>'FY2017 Alpha RPDC '!G334</f>
        <v>19446441</v>
      </c>
      <c r="H338">
        <f>'FY2017 Alpha RPDC '!H334</f>
        <v>0</v>
      </c>
      <c r="I338">
        <f>'FY2017 Alpha RPDC '!I334</f>
        <v>19446441</v>
      </c>
      <c r="J338">
        <f>'FY2017 Alpha RPDC '!J334</f>
        <v>3050.7</v>
      </c>
      <c r="K338">
        <f>'FY2017 Alpha RPDC '!K334</f>
        <v>6646</v>
      </c>
      <c r="L338">
        <f>'FY2017 Alpha RPDC '!L334</f>
        <v>20274952.199999999</v>
      </c>
      <c r="M338" t="e">
        <f>'FY2017 Alpha RPDC '!#REF!</f>
        <v>#REF!</v>
      </c>
      <c r="N338" t="e">
        <f>'FY2017 Alpha RPDC '!#REF!</f>
        <v>#REF!</v>
      </c>
      <c r="O338" t="e">
        <f>'FY2017 Alpha RPDC '!#REF!</f>
        <v>#REF!</v>
      </c>
      <c r="P338">
        <f>'FY2017 Alpha RPDC '!M334</f>
        <v>0</v>
      </c>
      <c r="Q338">
        <f>'FY2017 Alpha RPDC '!N334</f>
        <v>20274952.199999999</v>
      </c>
      <c r="R338">
        <f>'FY2017 Alpha RPDC '!O334</f>
        <v>828511.19999999925</v>
      </c>
      <c r="S338">
        <f>'FY2017 Alpha RPDC '!P334</f>
        <v>4.2604772770503313E-2</v>
      </c>
      <c r="T338">
        <f>'FY2017 Alpha RPDC '!Q334</f>
        <v>59.399999999999636</v>
      </c>
      <c r="U338">
        <f>'FY2017 Alpha RPDC '!R334</f>
        <v>1.9857587002306568E-2</v>
      </c>
    </row>
    <row r="339" spans="1:21" x14ac:dyDescent="0.5">
      <c r="A339">
        <f>'FY2017 Alpha RPDC '!A335</f>
        <v>328</v>
      </c>
      <c r="B339">
        <f>'FY2017 Alpha RPDC '!B335</f>
        <v>6992</v>
      </c>
      <c r="C339">
        <f>'FY2017 Alpha RPDC '!C335</f>
        <v>6992</v>
      </c>
      <c r="D339" t="str">
        <f>'FY2017 Alpha RPDC '!D335</f>
        <v>WESTWOOD</v>
      </c>
      <c r="E339">
        <f>'FY2017 Alpha RPDC '!E335</f>
        <v>520</v>
      </c>
      <c r="F339">
        <f>'FY2017 Alpha RPDC '!F335</f>
        <v>6475</v>
      </c>
      <c r="G339">
        <f>'FY2017 Alpha RPDC '!G335</f>
        <v>3367000</v>
      </c>
      <c r="H339">
        <f>'FY2017 Alpha RPDC '!H335</f>
        <v>0</v>
      </c>
      <c r="I339">
        <f>'FY2017 Alpha RPDC '!I335</f>
        <v>3367000</v>
      </c>
      <c r="J339">
        <f>'FY2017 Alpha RPDC '!J335</f>
        <v>526</v>
      </c>
      <c r="K339">
        <f>'FY2017 Alpha RPDC '!K335</f>
        <v>6620</v>
      </c>
      <c r="L339">
        <f>'FY2017 Alpha RPDC '!L335</f>
        <v>3482120</v>
      </c>
      <c r="M339" t="e">
        <f>'FY2017 Alpha RPDC '!#REF!</f>
        <v>#REF!</v>
      </c>
      <c r="N339" t="e">
        <f>'FY2017 Alpha RPDC '!#REF!</f>
        <v>#REF!</v>
      </c>
      <c r="O339" t="e">
        <f>'FY2017 Alpha RPDC '!#REF!</f>
        <v>#REF!</v>
      </c>
      <c r="P339">
        <f>'FY2017 Alpha RPDC '!M335</f>
        <v>0</v>
      </c>
      <c r="Q339">
        <f>'FY2017 Alpha RPDC '!N335</f>
        <v>3482120</v>
      </c>
      <c r="R339">
        <f>'FY2017 Alpha RPDC '!O335</f>
        <v>115120</v>
      </c>
      <c r="S339">
        <f>'FY2017 Alpha RPDC '!P335</f>
        <v>3.4190674190674189E-2</v>
      </c>
      <c r="T339">
        <f>'FY2017 Alpha RPDC '!Q335</f>
        <v>6</v>
      </c>
      <c r="U339">
        <f>'FY2017 Alpha RPDC '!R335</f>
        <v>1.1538461538461539E-2</v>
      </c>
    </row>
    <row r="340" spans="1:21" x14ac:dyDescent="0.5">
      <c r="A340">
        <f>'FY2017 Alpha RPDC '!A336</f>
        <v>329</v>
      </c>
      <c r="B340">
        <f>'FY2017 Alpha RPDC '!B336</f>
        <v>7002</v>
      </c>
      <c r="C340">
        <f>'FY2017 Alpha RPDC '!C336</f>
        <v>7002</v>
      </c>
      <c r="D340" t="str">
        <f>'FY2017 Alpha RPDC '!D336</f>
        <v>WHITING</v>
      </c>
      <c r="E340">
        <f>'FY2017 Alpha RPDC '!E336</f>
        <v>177.9</v>
      </c>
      <c r="F340">
        <f>'FY2017 Alpha RPDC '!F336</f>
        <v>6446</v>
      </c>
      <c r="G340">
        <f>'FY2017 Alpha RPDC '!G336</f>
        <v>1146743</v>
      </c>
      <c r="H340">
        <f>'FY2017 Alpha RPDC '!H336</f>
        <v>0</v>
      </c>
      <c r="I340">
        <f>'FY2017 Alpha RPDC '!I336</f>
        <v>1146743</v>
      </c>
      <c r="J340">
        <f>'FY2017 Alpha RPDC '!J336</f>
        <v>185.6</v>
      </c>
      <c r="K340">
        <f>'FY2017 Alpha RPDC '!K336</f>
        <v>6591</v>
      </c>
      <c r="L340">
        <f>'FY2017 Alpha RPDC '!L336</f>
        <v>1223289.5999999999</v>
      </c>
      <c r="M340" t="e">
        <f>'FY2017 Alpha RPDC '!#REF!</f>
        <v>#REF!</v>
      </c>
      <c r="N340" t="e">
        <f>'FY2017 Alpha RPDC '!#REF!</f>
        <v>#REF!</v>
      </c>
      <c r="O340" t="e">
        <f>'FY2017 Alpha RPDC '!#REF!</f>
        <v>#REF!</v>
      </c>
      <c r="P340">
        <f>'FY2017 Alpha RPDC '!M336</f>
        <v>0</v>
      </c>
      <c r="Q340">
        <f>'FY2017 Alpha RPDC '!N336</f>
        <v>1223289.5999999999</v>
      </c>
      <c r="R340">
        <f>'FY2017 Alpha RPDC '!O336</f>
        <v>76546.59999999986</v>
      </c>
      <c r="S340">
        <f>'FY2017 Alpha RPDC '!P336</f>
        <v>6.6751312194624129E-2</v>
      </c>
      <c r="T340">
        <f>'FY2017 Alpha RPDC '!Q336</f>
        <v>7.6999999999999886</v>
      </c>
      <c r="U340">
        <f>'FY2017 Alpha RPDC '!R336</f>
        <v>4.3282743114108985E-2</v>
      </c>
    </row>
    <row r="341" spans="1:21" x14ac:dyDescent="0.5">
      <c r="A341">
        <f>'FY2017 Alpha RPDC '!A337</f>
        <v>330</v>
      </c>
      <c r="B341">
        <f>'FY2017 Alpha RPDC '!B337</f>
        <v>7029</v>
      </c>
      <c r="C341">
        <f>'FY2017 Alpha RPDC '!C337</f>
        <v>7029</v>
      </c>
      <c r="D341" t="str">
        <f>'FY2017 Alpha RPDC '!D337</f>
        <v>WILLIAMSBURG</v>
      </c>
      <c r="E341">
        <f>'FY2017 Alpha RPDC '!E337</f>
        <v>1140.3</v>
      </c>
      <c r="F341">
        <f>'FY2017 Alpha RPDC '!F337</f>
        <v>6462</v>
      </c>
      <c r="G341">
        <f>'FY2017 Alpha RPDC '!G337</f>
        <v>7368619</v>
      </c>
      <c r="H341">
        <f>'FY2017 Alpha RPDC '!H337</f>
        <v>2821</v>
      </c>
      <c r="I341">
        <f>'FY2017 Alpha RPDC '!I337</f>
        <v>7371440</v>
      </c>
      <c r="J341">
        <f>'FY2017 Alpha RPDC '!J337</f>
        <v>1146.0999999999999</v>
      </c>
      <c r="K341">
        <f>'FY2017 Alpha RPDC '!K337</f>
        <v>6607</v>
      </c>
      <c r="L341">
        <f>'FY2017 Alpha RPDC '!L337</f>
        <v>7572282.6999999993</v>
      </c>
      <c r="M341" t="e">
        <f>'FY2017 Alpha RPDC '!#REF!</f>
        <v>#REF!</v>
      </c>
      <c r="N341" t="e">
        <f>'FY2017 Alpha RPDC '!#REF!</f>
        <v>#REF!</v>
      </c>
      <c r="O341" t="e">
        <f>'FY2017 Alpha RPDC '!#REF!</f>
        <v>#REF!</v>
      </c>
      <c r="P341">
        <f>'FY2017 Alpha RPDC '!M337</f>
        <v>0</v>
      </c>
      <c r="Q341">
        <f>'FY2017 Alpha RPDC '!N337</f>
        <v>7572282.6999999993</v>
      </c>
      <c r="R341">
        <f>'FY2017 Alpha RPDC '!O337</f>
        <v>200842.69999999925</v>
      </c>
      <c r="S341">
        <f>'FY2017 Alpha RPDC '!P337</f>
        <v>2.7246060471223976E-2</v>
      </c>
      <c r="T341">
        <f>'FY2017 Alpha RPDC '!Q337</f>
        <v>5.7999999999999545</v>
      </c>
      <c r="U341">
        <f>'FY2017 Alpha RPDC '!R337</f>
        <v>5.0863807769884724E-3</v>
      </c>
    </row>
    <row r="342" spans="1:21" x14ac:dyDescent="0.5">
      <c r="A342">
        <f>'FY2017 Alpha RPDC '!A338</f>
        <v>331</v>
      </c>
      <c r="B342">
        <f>'FY2017 Alpha RPDC '!B338</f>
        <v>7038</v>
      </c>
      <c r="C342">
        <f>'FY2017 Alpha RPDC '!C338</f>
        <v>7038</v>
      </c>
      <c r="D342" t="str">
        <f>'FY2017 Alpha RPDC '!D338</f>
        <v>WILTON</v>
      </c>
      <c r="E342">
        <f>'FY2017 Alpha RPDC '!E338</f>
        <v>775.9</v>
      </c>
      <c r="F342">
        <f>'FY2017 Alpha RPDC '!F338</f>
        <v>6446</v>
      </c>
      <c r="G342">
        <f>'FY2017 Alpha RPDC '!G338</f>
        <v>5001451</v>
      </c>
      <c r="H342">
        <f>'FY2017 Alpha RPDC '!H338</f>
        <v>0</v>
      </c>
      <c r="I342">
        <f>'FY2017 Alpha RPDC '!I338</f>
        <v>5001451</v>
      </c>
      <c r="J342">
        <f>'FY2017 Alpha RPDC '!J338</f>
        <v>799.1</v>
      </c>
      <c r="K342">
        <f>'FY2017 Alpha RPDC '!K338</f>
        <v>6591</v>
      </c>
      <c r="L342">
        <f>'FY2017 Alpha RPDC '!L338</f>
        <v>5266868.1000000006</v>
      </c>
      <c r="M342" t="e">
        <f>'FY2017 Alpha RPDC '!#REF!</f>
        <v>#REF!</v>
      </c>
      <c r="N342" t="e">
        <f>'FY2017 Alpha RPDC '!#REF!</f>
        <v>#REF!</v>
      </c>
      <c r="O342" t="e">
        <f>'FY2017 Alpha RPDC '!#REF!</f>
        <v>#REF!</v>
      </c>
      <c r="P342">
        <f>'FY2017 Alpha RPDC '!M338</f>
        <v>0</v>
      </c>
      <c r="Q342">
        <f>'FY2017 Alpha RPDC '!N338</f>
        <v>5266868.1000000006</v>
      </c>
      <c r="R342">
        <f>'FY2017 Alpha RPDC '!O338</f>
        <v>265417.10000000056</v>
      </c>
      <c r="S342">
        <f>'FY2017 Alpha RPDC '!P338</f>
        <v>5.3068019660694576E-2</v>
      </c>
      <c r="T342">
        <f>'FY2017 Alpha RPDC '!Q338</f>
        <v>23.200000000000045</v>
      </c>
      <c r="U342">
        <f>'FY2017 Alpha RPDC '!R338</f>
        <v>2.9900760407269036E-2</v>
      </c>
    </row>
    <row r="343" spans="1:21" x14ac:dyDescent="0.5">
      <c r="A343">
        <f>'FY2017 Alpha RPDC '!A339</f>
        <v>332</v>
      </c>
      <c r="B343">
        <f>'FY2017 Alpha RPDC '!B339</f>
        <v>7047</v>
      </c>
      <c r="C343">
        <f>'FY2017 Alpha RPDC '!C339</f>
        <v>7047</v>
      </c>
      <c r="D343" t="str">
        <f>'FY2017 Alpha RPDC '!D339</f>
        <v>WINFIELD-MT UNION</v>
      </c>
      <c r="E343">
        <f>'FY2017 Alpha RPDC '!E339</f>
        <v>369.2</v>
      </c>
      <c r="F343">
        <f>'FY2017 Alpha RPDC '!F339</f>
        <v>6476</v>
      </c>
      <c r="G343">
        <f>'FY2017 Alpha RPDC '!G339</f>
        <v>2390939</v>
      </c>
      <c r="H343">
        <f>'FY2017 Alpha RPDC '!H339</f>
        <v>48988</v>
      </c>
      <c r="I343">
        <f>'FY2017 Alpha RPDC '!I339</f>
        <v>2439927</v>
      </c>
      <c r="J343">
        <f>'FY2017 Alpha RPDC '!J339</f>
        <v>358.1</v>
      </c>
      <c r="K343">
        <f>'FY2017 Alpha RPDC '!K339</f>
        <v>6621</v>
      </c>
      <c r="L343">
        <f>'FY2017 Alpha RPDC '!L339</f>
        <v>2370980.1</v>
      </c>
      <c r="M343" t="e">
        <f>'FY2017 Alpha RPDC '!#REF!</f>
        <v>#REF!</v>
      </c>
      <c r="N343" t="e">
        <f>'FY2017 Alpha RPDC '!#REF!</f>
        <v>#REF!</v>
      </c>
      <c r="O343" t="e">
        <f>'FY2017 Alpha RPDC '!#REF!</f>
        <v>#REF!</v>
      </c>
      <c r="P343">
        <f>'FY2017 Alpha RPDC '!M339</f>
        <v>43868.290000000037</v>
      </c>
      <c r="Q343">
        <f>'FY2017 Alpha RPDC '!N339</f>
        <v>2414848.39</v>
      </c>
      <c r="R343">
        <f>'FY2017 Alpha RPDC '!O339</f>
        <v>-25078.60999999987</v>
      </c>
      <c r="S343">
        <f>'FY2017 Alpha RPDC '!P339</f>
        <v>-1.0278426362755881E-2</v>
      </c>
      <c r="T343">
        <f>'FY2017 Alpha RPDC '!Q339</f>
        <v>-11.099999999999966</v>
      </c>
      <c r="U343">
        <f>'FY2017 Alpha RPDC '!R339</f>
        <v>-3.0065005417118002E-2</v>
      </c>
    </row>
    <row r="344" spans="1:21" x14ac:dyDescent="0.5">
      <c r="A344">
        <f>'FY2017 Alpha RPDC '!A340</f>
        <v>333</v>
      </c>
      <c r="B344">
        <f>'FY2017 Alpha RPDC '!B340</f>
        <v>7056</v>
      </c>
      <c r="C344">
        <f>'FY2017 Alpha RPDC '!C340</f>
        <v>7056</v>
      </c>
      <c r="D344" t="str">
        <f>'FY2017 Alpha RPDC '!D340</f>
        <v>WINTERSET</v>
      </c>
      <c r="E344">
        <f>'FY2017 Alpha RPDC '!E340</f>
        <v>1725.5</v>
      </c>
      <c r="F344">
        <f>'FY2017 Alpha RPDC '!F340</f>
        <v>6446</v>
      </c>
      <c r="G344">
        <f>'FY2017 Alpha RPDC '!G340</f>
        <v>11122573</v>
      </c>
      <c r="H344">
        <f>'FY2017 Alpha RPDC '!H340</f>
        <v>0</v>
      </c>
      <c r="I344">
        <f>'FY2017 Alpha RPDC '!I340</f>
        <v>11122573</v>
      </c>
      <c r="J344">
        <f>'FY2017 Alpha RPDC '!J340</f>
        <v>1722.6</v>
      </c>
      <c r="K344">
        <f>'FY2017 Alpha RPDC '!K340</f>
        <v>6591</v>
      </c>
      <c r="L344">
        <f>'FY2017 Alpha RPDC '!L340</f>
        <v>11353656.6</v>
      </c>
      <c r="M344" t="e">
        <f>'FY2017 Alpha RPDC '!#REF!</f>
        <v>#REF!</v>
      </c>
      <c r="N344" t="e">
        <f>'FY2017 Alpha RPDC '!#REF!</f>
        <v>#REF!</v>
      </c>
      <c r="O344" t="e">
        <f>'FY2017 Alpha RPDC '!#REF!</f>
        <v>#REF!</v>
      </c>
      <c r="P344">
        <f>'FY2017 Alpha RPDC '!M340</f>
        <v>0</v>
      </c>
      <c r="Q344">
        <f>'FY2017 Alpha RPDC '!N340</f>
        <v>11353656.6</v>
      </c>
      <c r="R344">
        <f>'FY2017 Alpha RPDC '!O340</f>
        <v>231083.59999999963</v>
      </c>
      <c r="S344">
        <f>'FY2017 Alpha RPDC '!P340</f>
        <v>2.0776092006768544E-2</v>
      </c>
      <c r="T344">
        <f>'FY2017 Alpha RPDC '!Q340</f>
        <v>-2.9000000000000909</v>
      </c>
      <c r="U344">
        <f>'FY2017 Alpha RPDC '!R340</f>
        <v>-1.6806722689076158E-3</v>
      </c>
    </row>
    <row r="345" spans="1:21" x14ac:dyDescent="0.5">
      <c r="A345">
        <f>'FY2017 Alpha RPDC '!A341</f>
        <v>334</v>
      </c>
      <c r="B345">
        <f>'FY2017 Alpha RPDC '!B341</f>
        <v>7092</v>
      </c>
      <c r="C345">
        <f>'FY2017 Alpha RPDC '!C341</f>
        <v>7092</v>
      </c>
      <c r="D345" t="str">
        <f>'FY2017 Alpha RPDC '!D341</f>
        <v>WOODBINE</v>
      </c>
      <c r="E345">
        <f>'FY2017 Alpha RPDC '!E341</f>
        <v>453</v>
      </c>
      <c r="F345">
        <f>'FY2017 Alpha RPDC '!F341</f>
        <v>6446</v>
      </c>
      <c r="G345">
        <f>'FY2017 Alpha RPDC '!G341</f>
        <v>2920038</v>
      </c>
      <c r="H345">
        <f>'FY2017 Alpha RPDC '!H341</f>
        <v>0</v>
      </c>
      <c r="I345">
        <f>'FY2017 Alpha RPDC '!I341</f>
        <v>2920038</v>
      </c>
      <c r="J345">
        <f>'FY2017 Alpha RPDC '!J341</f>
        <v>476.1</v>
      </c>
      <c r="K345">
        <f>'FY2017 Alpha RPDC '!K341</f>
        <v>6591</v>
      </c>
      <c r="L345">
        <f>'FY2017 Alpha RPDC '!L341</f>
        <v>3137975.1</v>
      </c>
      <c r="M345" t="e">
        <f>'FY2017 Alpha RPDC '!#REF!</f>
        <v>#REF!</v>
      </c>
      <c r="N345" t="e">
        <f>'FY2017 Alpha RPDC '!#REF!</f>
        <v>#REF!</v>
      </c>
      <c r="O345" t="e">
        <f>'FY2017 Alpha RPDC '!#REF!</f>
        <v>#REF!</v>
      </c>
      <c r="P345">
        <f>'FY2017 Alpha RPDC '!M341</f>
        <v>0</v>
      </c>
      <c r="Q345">
        <f>'FY2017 Alpha RPDC '!N341</f>
        <v>3137975.1</v>
      </c>
      <c r="R345">
        <f>'FY2017 Alpha RPDC '!O341</f>
        <v>217937.10000000009</v>
      </c>
      <c r="S345">
        <f>'FY2017 Alpha RPDC '!P341</f>
        <v>7.4635021873003055E-2</v>
      </c>
      <c r="T345">
        <f>'FY2017 Alpha RPDC '!Q341</f>
        <v>23.100000000000023</v>
      </c>
      <c r="U345">
        <f>'FY2017 Alpha RPDC '!R341</f>
        <v>5.0993377483443757E-2</v>
      </c>
    </row>
    <row r="346" spans="1:21" x14ac:dyDescent="0.5">
      <c r="A346" t="e">
        <f>'FY2017 Alpha RPDC '!#REF!</f>
        <v>#REF!</v>
      </c>
      <c r="B346" t="e">
        <f>'FY2017 Alpha RPDC '!#REF!</f>
        <v>#REF!</v>
      </c>
      <c r="C346" t="e">
        <f>'FY2017 Alpha RPDC '!#REF!</f>
        <v>#REF!</v>
      </c>
      <c r="D346" t="e">
        <f>'FY2017 Alpha RPDC '!#REF!</f>
        <v>#REF!</v>
      </c>
      <c r="E346" t="e">
        <f>'FY2017 Alpha RPDC '!#REF!</f>
        <v>#REF!</v>
      </c>
      <c r="F346" t="e">
        <f>'FY2017 Alpha RPDC '!#REF!</f>
        <v>#REF!</v>
      </c>
      <c r="G346" t="e">
        <f>'FY2017 Alpha RPDC '!#REF!</f>
        <v>#REF!</v>
      </c>
      <c r="H346" t="e">
        <f>'FY2017 Alpha RPDC '!#REF!</f>
        <v>#REF!</v>
      </c>
      <c r="I346" t="e">
        <f>'FY2017 Alpha RPDC '!#REF!</f>
        <v>#REF!</v>
      </c>
      <c r="J346" t="e">
        <f>'FY2017 Alpha RPDC '!#REF!</f>
        <v>#REF!</v>
      </c>
      <c r="K346" t="e">
        <f>'FY2017 Alpha RPDC '!#REF!</f>
        <v>#REF!</v>
      </c>
      <c r="L346" t="e">
        <f>'FY2017 Alpha RPDC '!#REF!</f>
        <v>#REF!</v>
      </c>
      <c r="M346" t="e">
        <f>'FY2017 Alpha RPDC '!#REF!</f>
        <v>#REF!</v>
      </c>
      <c r="N346" t="e">
        <f>'FY2017 Alpha RPDC '!#REF!</f>
        <v>#REF!</v>
      </c>
      <c r="O346" t="e">
        <f>'FY2017 Alpha RPDC '!#REF!</f>
        <v>#REF!</v>
      </c>
      <c r="P346" t="e">
        <f>'FY2017 Alpha RPDC '!#REF!</f>
        <v>#REF!</v>
      </c>
      <c r="Q346" t="e">
        <f>'FY2017 Alpha RPDC '!#REF!</f>
        <v>#REF!</v>
      </c>
      <c r="R346" t="e">
        <f>'FY2017 Alpha RPDC '!#REF!</f>
        <v>#REF!</v>
      </c>
      <c r="S346" t="e">
        <f>'FY2017 Alpha RPDC '!#REF!</f>
        <v>#REF!</v>
      </c>
      <c r="T346" t="e">
        <f>'FY2017 Alpha RPDC '!#REF!</f>
        <v>#REF!</v>
      </c>
      <c r="U346" t="e">
        <f>'FY2017 Alpha RPDC '!#REF!</f>
        <v>#REF!</v>
      </c>
    </row>
    <row r="347" spans="1:21" x14ac:dyDescent="0.5">
      <c r="A347">
        <f>'FY2017 Alpha RPDC '!A342</f>
        <v>335</v>
      </c>
      <c r="B347">
        <f>'FY2017 Alpha RPDC '!B342</f>
        <v>7098</v>
      </c>
      <c r="C347">
        <f>'FY2017 Alpha RPDC '!C342</f>
        <v>7098</v>
      </c>
      <c r="D347" t="str">
        <f>'FY2017 Alpha RPDC '!D342</f>
        <v>WOODBURY CENTRAL</v>
      </c>
      <c r="E347">
        <f>'FY2017 Alpha RPDC '!E342</f>
        <v>553.6</v>
      </c>
      <c r="F347">
        <f>'FY2017 Alpha RPDC '!F342</f>
        <v>6446</v>
      </c>
      <c r="G347">
        <f>'FY2017 Alpha RPDC '!G342</f>
        <v>3568506</v>
      </c>
      <c r="H347">
        <f>'FY2017 Alpha RPDC '!H342</f>
        <v>67467</v>
      </c>
      <c r="I347">
        <f>'FY2017 Alpha RPDC '!I342</f>
        <v>3635973</v>
      </c>
      <c r="J347">
        <f>'FY2017 Alpha RPDC '!J342</f>
        <v>551.4</v>
      </c>
      <c r="K347">
        <f>'FY2017 Alpha RPDC '!K342</f>
        <v>6591</v>
      </c>
      <c r="L347">
        <f>'FY2017 Alpha RPDC '!L342</f>
        <v>3634277.4</v>
      </c>
      <c r="M347" t="e">
        <f>'FY2017 Alpha RPDC '!#REF!</f>
        <v>#REF!</v>
      </c>
      <c r="N347" t="e">
        <f>'FY2017 Alpha RPDC '!#REF!</f>
        <v>#REF!</v>
      </c>
      <c r="O347" t="e">
        <f>'FY2017 Alpha RPDC '!#REF!</f>
        <v>#REF!</v>
      </c>
      <c r="P347">
        <f>'FY2017 Alpha RPDC '!M342</f>
        <v>0</v>
      </c>
      <c r="Q347">
        <f>'FY2017 Alpha RPDC '!N342</f>
        <v>3634277.4</v>
      </c>
      <c r="R347">
        <f>'FY2017 Alpha RPDC '!O342</f>
        <v>-1695.6000000000931</v>
      </c>
      <c r="S347">
        <f>'FY2017 Alpha RPDC '!P342</f>
        <v>-4.6634009658490125E-4</v>
      </c>
      <c r="T347">
        <f>'FY2017 Alpha RPDC '!Q342</f>
        <v>-2.2000000000000455</v>
      </c>
      <c r="U347">
        <f>'FY2017 Alpha RPDC '!R342</f>
        <v>-3.9739884393064405E-3</v>
      </c>
    </row>
    <row r="348" spans="1:21" x14ac:dyDescent="0.5">
      <c r="A348">
        <f>'FY2017 Alpha RPDC '!A343</f>
        <v>336</v>
      </c>
      <c r="B348">
        <f>'FY2017 Alpha RPDC '!B343</f>
        <v>7110</v>
      </c>
      <c r="C348">
        <f>'FY2017 Alpha RPDC '!C343</f>
        <v>7110</v>
      </c>
      <c r="D348" t="str">
        <f>'FY2017 Alpha RPDC '!D343</f>
        <v>WOODWARD-GRANGER</v>
      </c>
      <c r="E348">
        <f>'FY2017 Alpha RPDC '!E343</f>
        <v>928.7</v>
      </c>
      <c r="F348">
        <f>'FY2017 Alpha RPDC '!F343</f>
        <v>6538</v>
      </c>
      <c r="G348">
        <f>'FY2017 Alpha RPDC '!G343</f>
        <v>6071841</v>
      </c>
      <c r="H348">
        <f>'FY2017 Alpha RPDC '!H343</f>
        <v>0</v>
      </c>
      <c r="I348">
        <f>'FY2017 Alpha RPDC '!I343</f>
        <v>6071841</v>
      </c>
      <c r="J348">
        <f>'FY2017 Alpha RPDC '!J343</f>
        <v>927.1</v>
      </c>
      <c r="K348">
        <f>'FY2017 Alpha RPDC '!K343</f>
        <v>6683</v>
      </c>
      <c r="L348">
        <f>'FY2017 Alpha RPDC '!L343</f>
        <v>6195809.2999999998</v>
      </c>
      <c r="M348" t="e">
        <f>'FY2017 Alpha RPDC '!#REF!</f>
        <v>#REF!</v>
      </c>
      <c r="N348" t="e">
        <f>'FY2017 Alpha RPDC '!#REF!</f>
        <v>#REF!</v>
      </c>
      <c r="O348" t="e">
        <f>'FY2017 Alpha RPDC '!#REF!</f>
        <v>#REF!</v>
      </c>
      <c r="P348">
        <f>'FY2017 Alpha RPDC '!M343</f>
        <v>0</v>
      </c>
      <c r="Q348">
        <f>'FY2017 Alpha RPDC '!N343</f>
        <v>6195809.2999999998</v>
      </c>
      <c r="R348">
        <f>'FY2017 Alpha RPDC '!O343</f>
        <v>123968.29999999981</v>
      </c>
      <c r="S348">
        <f>'FY2017 Alpha RPDC '!P343</f>
        <v>2.0416921325838378E-2</v>
      </c>
      <c r="T348">
        <f>'FY2017 Alpha RPDC '!Q343</f>
        <v>-1.6000000000000227</v>
      </c>
      <c r="U348">
        <f>'FY2017 Alpha RPDC '!R343</f>
        <v>-1.7228383762248548E-3</v>
      </c>
    </row>
    <row r="349" spans="1:21" x14ac:dyDescent="0.5">
      <c r="A349" t="e">
        <f>'FY2017 Alpha RPDC '!#REF!</f>
        <v>#REF!</v>
      </c>
      <c r="B349" t="e">
        <f>'FY2017 Alpha RPDC '!#REF!</f>
        <v>#REF!</v>
      </c>
      <c r="C349" t="e">
        <f>'FY2017 Alpha RPDC '!#REF!</f>
        <v>#REF!</v>
      </c>
      <c r="D349" t="e">
        <f>'FY2017 Alpha RPDC '!#REF!</f>
        <v>#REF!</v>
      </c>
      <c r="E349" t="e">
        <f>'FY2017 Alpha RPDC '!#REF!</f>
        <v>#REF!</v>
      </c>
      <c r="F349" t="e">
        <f>'FY2017 Alpha RPDC '!#REF!</f>
        <v>#REF!</v>
      </c>
      <c r="G349" t="e">
        <f>'FY2017 Alpha RPDC '!#REF!</f>
        <v>#REF!</v>
      </c>
      <c r="H349" t="e">
        <f>'FY2017 Alpha RPDC '!#REF!</f>
        <v>#REF!</v>
      </c>
      <c r="I349" t="e">
        <f>'FY2017 Alpha RPDC '!#REF!</f>
        <v>#REF!</v>
      </c>
      <c r="J349" t="e">
        <f>'FY2017 Alpha RPDC '!#REF!</f>
        <v>#REF!</v>
      </c>
      <c r="K349" t="e">
        <f>'FY2017 Alpha RPDC '!#REF!</f>
        <v>#REF!</v>
      </c>
      <c r="L349" t="e">
        <f>'FY2017 Alpha RPDC '!#REF!</f>
        <v>#REF!</v>
      </c>
      <c r="M349" t="e">
        <f>'FY2017 Alpha RPDC '!#REF!</f>
        <v>#REF!</v>
      </c>
      <c r="N349" t="e">
        <f>'FY2017 Alpha RPDC '!#REF!</f>
        <v>#REF!</v>
      </c>
      <c r="O349" t="e">
        <f>'FY2017 Alpha RPDC '!#REF!</f>
        <v>#REF!</v>
      </c>
      <c r="P349" t="e">
        <f>'FY2017 Alpha RPDC '!#REF!</f>
        <v>#REF!</v>
      </c>
      <c r="Q349" t="e">
        <f>'FY2017 Alpha RPDC '!#REF!</f>
        <v>#REF!</v>
      </c>
      <c r="R349" t="e">
        <f>'FY2017 Alpha RPDC '!#REF!</f>
        <v>#REF!</v>
      </c>
      <c r="S349" t="e">
        <f>'FY2017 Alpha RPDC '!#REF!</f>
        <v>#REF!</v>
      </c>
      <c r="T349" t="e">
        <f>'FY2017 Alpha RPDC '!#REF!</f>
        <v>#REF!</v>
      </c>
      <c r="U349" t="e">
        <f>'FY2017 Alpha RPDC '!#REF!</f>
        <v>#REF!</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0"/>
  <sheetViews>
    <sheetView showGridLines="0" topLeftCell="D1" workbookViewId="0">
      <selection activeCell="H353" sqref="H353:H358"/>
    </sheetView>
  </sheetViews>
  <sheetFormatPr defaultRowHeight="14.35" x14ac:dyDescent="0.5"/>
  <cols>
    <col min="1" max="3" width="0" hidden="1" customWidth="1"/>
    <col min="4" max="4" width="29.87890625" style="1" customWidth="1"/>
    <col min="5" max="6" width="18" style="243" bestFit="1" customWidth="1"/>
    <col min="7" max="7" width="14.3515625" style="243" bestFit="1" customWidth="1"/>
    <col min="8" max="8" width="14.3515625" style="244" customWidth="1"/>
  </cols>
  <sheetData>
    <row r="1" spans="1:8" ht="20.350000000000001" x14ac:dyDescent="0.6">
      <c r="D1" s="331" t="s">
        <v>505</v>
      </c>
      <c r="E1" s="332"/>
      <c r="F1" s="332"/>
      <c r="G1" s="332"/>
      <c r="H1" s="333"/>
    </row>
    <row r="3" spans="1:8" s="245" customFormat="1" ht="43" x14ac:dyDescent="0.5">
      <c r="A3" s="245" t="s">
        <v>116</v>
      </c>
      <c r="B3" s="245" t="s">
        <v>484</v>
      </c>
      <c r="C3" s="245" t="s">
        <v>485</v>
      </c>
      <c r="D3" s="236" t="s">
        <v>0</v>
      </c>
      <c r="E3" s="247" t="s">
        <v>502</v>
      </c>
      <c r="F3" s="247" t="s">
        <v>503</v>
      </c>
      <c r="G3" s="247" t="s">
        <v>501</v>
      </c>
      <c r="H3" s="248" t="s">
        <v>504</v>
      </c>
    </row>
    <row r="4" spans="1:8" x14ac:dyDescent="0.5">
      <c r="A4">
        <v>1</v>
      </c>
      <c r="B4">
        <v>18</v>
      </c>
      <c r="C4">
        <v>18</v>
      </c>
      <c r="D4" s="246" t="s">
        <v>138</v>
      </c>
      <c r="E4" s="252">
        <v>2187033.3000000003</v>
      </c>
      <c r="F4" s="253">
        <v>2229909.3000000003</v>
      </c>
      <c r="G4" s="252">
        <v>42876</v>
      </c>
      <c r="H4" s="254">
        <v>1.960463976474432E-2</v>
      </c>
    </row>
    <row r="5" spans="1:8" x14ac:dyDescent="0.5">
      <c r="A5">
        <v>2</v>
      </c>
      <c r="B5">
        <v>27</v>
      </c>
      <c r="C5">
        <v>27</v>
      </c>
      <c r="D5" s="229" t="s">
        <v>1</v>
      </c>
      <c r="E5" s="255">
        <v>8964017.7000000011</v>
      </c>
      <c r="F5" s="256">
        <v>9139181.7000000011</v>
      </c>
      <c r="G5" s="255">
        <v>175164</v>
      </c>
      <c r="H5" s="257">
        <v>1.9540791402051779E-2</v>
      </c>
    </row>
    <row r="6" spans="1:8" x14ac:dyDescent="0.5">
      <c r="A6">
        <v>3</v>
      </c>
      <c r="B6">
        <v>9</v>
      </c>
      <c r="C6">
        <v>9</v>
      </c>
      <c r="D6" s="229" t="s">
        <v>2</v>
      </c>
      <c r="E6" s="255">
        <v>3942744.07</v>
      </c>
      <c r="F6" s="256">
        <v>3942744.07</v>
      </c>
      <c r="G6" s="255">
        <v>0</v>
      </c>
      <c r="H6" s="257">
        <v>0</v>
      </c>
    </row>
    <row r="7" spans="1:8" x14ac:dyDescent="0.5">
      <c r="A7">
        <v>4</v>
      </c>
      <c r="B7">
        <v>441</v>
      </c>
      <c r="C7">
        <v>441</v>
      </c>
      <c r="D7" s="229" t="s">
        <v>3</v>
      </c>
      <c r="E7" s="255">
        <v>3683385.16</v>
      </c>
      <c r="F7" s="256">
        <v>3733454.4</v>
      </c>
      <c r="G7" s="255">
        <v>50069.239999999758</v>
      </c>
      <c r="H7" s="257">
        <v>1.3593267558258761E-2</v>
      </c>
    </row>
    <row r="8" spans="1:8" x14ac:dyDescent="0.5">
      <c r="A8">
        <v>5</v>
      </c>
      <c r="B8">
        <v>63</v>
      </c>
      <c r="C8">
        <v>63</v>
      </c>
      <c r="D8" s="230" t="s">
        <v>140</v>
      </c>
      <c r="E8" s="261">
        <v>3158829.6</v>
      </c>
      <c r="F8" s="262">
        <v>3220245.6</v>
      </c>
      <c r="G8" s="261">
        <v>61416</v>
      </c>
      <c r="H8" s="263">
        <v>1.9442644199611146E-2</v>
      </c>
    </row>
    <row r="9" spans="1:8" x14ac:dyDescent="0.5">
      <c r="A9">
        <v>6</v>
      </c>
      <c r="B9">
        <v>72</v>
      </c>
      <c r="C9">
        <v>72</v>
      </c>
      <c r="D9" s="229" t="s">
        <v>4</v>
      </c>
      <c r="E9" s="255">
        <v>1321026</v>
      </c>
      <c r="F9" s="256">
        <v>1346586</v>
      </c>
      <c r="G9" s="255">
        <v>25560</v>
      </c>
      <c r="H9" s="257">
        <v>1.9348597226701063E-2</v>
      </c>
    </row>
    <row r="10" spans="1:8" x14ac:dyDescent="0.5">
      <c r="A10">
        <v>7</v>
      </c>
      <c r="B10">
        <v>81</v>
      </c>
      <c r="C10">
        <v>81</v>
      </c>
      <c r="D10" s="229" t="s">
        <v>141</v>
      </c>
      <c r="E10" s="255">
        <v>7241694.9500000002</v>
      </c>
      <c r="F10" s="256">
        <v>7381854.7999999998</v>
      </c>
      <c r="G10" s="255">
        <v>140159.84999999963</v>
      </c>
      <c r="H10" s="257">
        <v>1.9354564223945891E-2</v>
      </c>
    </row>
    <row r="11" spans="1:8" x14ac:dyDescent="0.5">
      <c r="A11">
        <v>8</v>
      </c>
      <c r="B11">
        <v>99</v>
      </c>
      <c r="C11">
        <v>99</v>
      </c>
      <c r="D11" s="229" t="s">
        <v>142</v>
      </c>
      <c r="E11" s="255">
        <v>3417966.4</v>
      </c>
      <c r="F11" s="256">
        <v>3484974.4</v>
      </c>
      <c r="G11" s="255">
        <v>67008</v>
      </c>
      <c r="H11" s="257">
        <v>1.9604639764744324E-2</v>
      </c>
    </row>
    <row r="12" spans="1:8" x14ac:dyDescent="0.5">
      <c r="A12">
        <v>9</v>
      </c>
      <c r="B12">
        <v>108</v>
      </c>
      <c r="C12">
        <v>108</v>
      </c>
      <c r="D12" s="229" t="s">
        <v>143</v>
      </c>
      <c r="E12" s="255">
        <v>1619004.5</v>
      </c>
      <c r="F12" s="256">
        <v>1650744.5</v>
      </c>
      <c r="G12" s="255">
        <v>31740</v>
      </c>
      <c r="H12" s="257">
        <v>1.9604639764744324E-2</v>
      </c>
    </row>
    <row r="13" spans="1:8" x14ac:dyDescent="0.5">
      <c r="A13">
        <v>10</v>
      </c>
      <c r="B13">
        <v>126</v>
      </c>
      <c r="C13">
        <v>126</v>
      </c>
      <c r="D13" s="230" t="s">
        <v>5</v>
      </c>
      <c r="E13" s="261">
        <v>7430876.0300000003</v>
      </c>
      <c r="F13" s="262">
        <v>7527949.7999999998</v>
      </c>
      <c r="G13" s="261">
        <v>97073.769999999553</v>
      </c>
      <c r="H13" s="263">
        <v>1.3063570110454331E-2</v>
      </c>
    </row>
    <row r="14" spans="1:8" x14ac:dyDescent="0.5">
      <c r="A14">
        <v>11</v>
      </c>
      <c r="B14">
        <v>135</v>
      </c>
      <c r="C14">
        <v>135</v>
      </c>
      <c r="D14" s="229" t="s">
        <v>144</v>
      </c>
      <c r="E14" s="255">
        <v>7492603.7000000002</v>
      </c>
      <c r="F14" s="256">
        <v>7637551.7000000002</v>
      </c>
      <c r="G14" s="255">
        <v>144948</v>
      </c>
      <c r="H14" s="257">
        <v>1.934547799451878E-2</v>
      </c>
    </row>
    <row r="15" spans="1:8" x14ac:dyDescent="0.5">
      <c r="A15">
        <v>12</v>
      </c>
      <c r="B15">
        <v>171</v>
      </c>
      <c r="C15">
        <v>171</v>
      </c>
      <c r="D15" s="229" t="s">
        <v>145</v>
      </c>
      <c r="E15" s="255">
        <v>3077638.8000000003</v>
      </c>
      <c r="F15" s="256">
        <v>3137974.8000000003</v>
      </c>
      <c r="G15" s="255">
        <v>60336</v>
      </c>
      <c r="H15" s="257">
        <v>1.960463976474432E-2</v>
      </c>
    </row>
    <row r="16" spans="1:8" x14ac:dyDescent="0.5">
      <c r="A16">
        <v>13</v>
      </c>
      <c r="B16">
        <v>225</v>
      </c>
      <c r="C16">
        <v>225</v>
      </c>
      <c r="D16" s="229" t="s">
        <v>146</v>
      </c>
      <c r="E16" s="255">
        <v>26264455.699999999</v>
      </c>
      <c r="F16" s="256">
        <v>26771899.699999999</v>
      </c>
      <c r="G16" s="255">
        <v>507444</v>
      </c>
      <c r="H16" s="257">
        <v>1.9320560296248592E-2</v>
      </c>
    </row>
    <row r="17" spans="1:8" x14ac:dyDescent="0.5">
      <c r="A17">
        <v>14</v>
      </c>
      <c r="B17">
        <v>234</v>
      </c>
      <c r="C17">
        <v>234</v>
      </c>
      <c r="D17" s="229" t="s">
        <v>147</v>
      </c>
      <c r="E17" s="255">
        <v>7599457.7999999998</v>
      </c>
      <c r="F17" s="256">
        <v>7748029.7999999998</v>
      </c>
      <c r="G17" s="255">
        <v>148572</v>
      </c>
      <c r="H17" s="257">
        <v>1.9550342130987292E-2</v>
      </c>
    </row>
    <row r="18" spans="1:8" x14ac:dyDescent="0.5">
      <c r="A18">
        <v>15</v>
      </c>
      <c r="B18">
        <v>243</v>
      </c>
      <c r="C18">
        <v>243</v>
      </c>
      <c r="D18" s="230" t="s">
        <v>148</v>
      </c>
      <c r="E18" s="261">
        <v>1699535.08</v>
      </c>
      <c r="F18" s="262">
        <v>1723429.8</v>
      </c>
      <c r="G18" s="261">
        <v>23894.719999999972</v>
      </c>
      <c r="H18" s="263">
        <v>1.4059562689344413E-2</v>
      </c>
    </row>
    <row r="19" spans="1:8" x14ac:dyDescent="0.5">
      <c r="A19">
        <v>16</v>
      </c>
      <c r="B19">
        <v>261</v>
      </c>
      <c r="C19">
        <v>261</v>
      </c>
      <c r="D19" s="229" t="s">
        <v>150</v>
      </c>
      <c r="E19" s="255">
        <v>57453542.299999997</v>
      </c>
      <c r="F19" s="256">
        <v>58579898.299999997</v>
      </c>
      <c r="G19" s="255">
        <v>1126356</v>
      </c>
      <c r="H19" s="257">
        <v>1.9604639764744324E-2</v>
      </c>
    </row>
    <row r="20" spans="1:8" x14ac:dyDescent="0.5">
      <c r="A20">
        <v>17</v>
      </c>
      <c r="B20">
        <v>279</v>
      </c>
      <c r="C20">
        <v>279</v>
      </c>
      <c r="D20" s="229" t="s">
        <v>7</v>
      </c>
      <c r="E20" s="255">
        <v>5153882</v>
      </c>
      <c r="F20" s="256">
        <v>5254922</v>
      </c>
      <c r="G20" s="255">
        <v>101040</v>
      </c>
      <c r="H20" s="257">
        <v>1.9604639764744324E-2</v>
      </c>
    </row>
    <row r="21" spans="1:8" x14ac:dyDescent="0.5">
      <c r="A21">
        <v>18</v>
      </c>
      <c r="B21">
        <v>333</v>
      </c>
      <c r="C21">
        <v>333</v>
      </c>
      <c r="D21" s="229" t="s">
        <v>8</v>
      </c>
      <c r="E21" s="255">
        <v>1838403</v>
      </c>
      <c r="F21" s="256">
        <v>1874187</v>
      </c>
      <c r="G21" s="255">
        <v>35784</v>
      </c>
      <c r="H21" s="257">
        <v>1.9464720194647202E-2</v>
      </c>
    </row>
    <row r="22" spans="1:8" x14ac:dyDescent="0.5">
      <c r="A22">
        <v>19</v>
      </c>
      <c r="B22">
        <v>355</v>
      </c>
      <c r="C22">
        <v>355</v>
      </c>
      <c r="D22" s="229" t="s">
        <v>152</v>
      </c>
      <c r="E22" s="255">
        <v>1833851.6</v>
      </c>
      <c r="F22" s="256">
        <v>1869803.6</v>
      </c>
      <c r="G22" s="255">
        <v>35952</v>
      </c>
      <c r="H22" s="257">
        <v>1.9604639764744324E-2</v>
      </c>
    </row>
    <row r="23" spans="1:8" x14ac:dyDescent="0.5">
      <c r="A23">
        <v>20</v>
      </c>
      <c r="B23">
        <v>387</v>
      </c>
      <c r="C23">
        <v>387</v>
      </c>
      <c r="D23" s="230" t="s">
        <v>153</v>
      </c>
      <c r="E23" s="261">
        <v>8751400</v>
      </c>
      <c r="F23" s="262">
        <v>8922856</v>
      </c>
      <c r="G23" s="261">
        <v>171456</v>
      </c>
      <c r="H23" s="263">
        <v>1.9591836734693877E-2</v>
      </c>
    </row>
    <row r="24" spans="1:8" x14ac:dyDescent="0.5">
      <c r="A24">
        <v>21</v>
      </c>
      <c r="B24">
        <v>414</v>
      </c>
      <c r="C24">
        <v>414</v>
      </c>
      <c r="D24" s="229" t="s">
        <v>154</v>
      </c>
      <c r="E24" s="255">
        <v>3366386.56</v>
      </c>
      <c r="F24" s="256">
        <v>3369192</v>
      </c>
      <c r="G24" s="255">
        <v>2805.4399999999441</v>
      </c>
      <c r="H24" s="257">
        <v>8.3336834614737294E-4</v>
      </c>
    </row>
    <row r="25" spans="1:8" x14ac:dyDescent="0.5">
      <c r="A25">
        <v>22</v>
      </c>
      <c r="B25">
        <v>423</v>
      </c>
      <c r="C25">
        <v>423</v>
      </c>
      <c r="D25" s="229" t="s">
        <v>155</v>
      </c>
      <c r="E25" s="255">
        <v>1590934.8</v>
      </c>
      <c r="F25" s="256">
        <v>1621786.8</v>
      </c>
      <c r="G25" s="255">
        <v>30852</v>
      </c>
      <c r="H25" s="257">
        <v>1.9392372333548805E-2</v>
      </c>
    </row>
    <row r="26" spans="1:8" x14ac:dyDescent="0.5">
      <c r="A26">
        <v>23</v>
      </c>
      <c r="B26">
        <v>472</v>
      </c>
      <c r="C26">
        <v>472</v>
      </c>
      <c r="D26" s="229" t="s">
        <v>156</v>
      </c>
      <c r="E26" s="255">
        <v>9431848.9000000004</v>
      </c>
      <c r="F26" s="256">
        <v>9616756.9000000004</v>
      </c>
      <c r="G26" s="255">
        <v>184908</v>
      </c>
      <c r="H26" s="257">
        <v>1.9604639764744324E-2</v>
      </c>
    </row>
    <row r="27" spans="1:8" x14ac:dyDescent="0.5">
      <c r="A27">
        <v>24</v>
      </c>
      <c r="B27">
        <v>504</v>
      </c>
      <c r="C27">
        <v>504</v>
      </c>
      <c r="D27" s="229" t="s">
        <v>9</v>
      </c>
      <c r="E27" s="255">
        <v>3962735.4</v>
      </c>
      <c r="F27" s="256">
        <v>4040423.4</v>
      </c>
      <c r="G27" s="255">
        <v>77688</v>
      </c>
      <c r="H27" s="257">
        <v>1.9604639764744324E-2</v>
      </c>
    </row>
    <row r="28" spans="1:8" x14ac:dyDescent="0.5">
      <c r="A28">
        <v>25</v>
      </c>
      <c r="B28">
        <v>513</v>
      </c>
      <c r="C28">
        <v>513</v>
      </c>
      <c r="D28" s="230" t="s">
        <v>157</v>
      </c>
      <c r="E28" s="261">
        <v>2332882.85</v>
      </c>
      <c r="F28" s="262">
        <v>2332882.85</v>
      </c>
      <c r="G28" s="261">
        <v>0</v>
      </c>
      <c r="H28" s="263">
        <v>0</v>
      </c>
    </row>
    <row r="29" spans="1:8" x14ac:dyDescent="0.5">
      <c r="A29">
        <v>26</v>
      </c>
      <c r="B29">
        <v>540</v>
      </c>
      <c r="C29">
        <v>540</v>
      </c>
      <c r="D29" s="229" t="s">
        <v>10</v>
      </c>
      <c r="E29" s="255">
        <v>3647606.92</v>
      </c>
      <c r="F29" s="256">
        <v>3683829.4000000004</v>
      </c>
      <c r="G29" s="255">
        <v>36222.480000000447</v>
      </c>
      <c r="H29" s="257">
        <v>9.9304779255108017E-3</v>
      </c>
    </row>
    <row r="30" spans="1:8" x14ac:dyDescent="0.5">
      <c r="A30">
        <v>27</v>
      </c>
      <c r="B30">
        <v>549</v>
      </c>
      <c r="C30">
        <v>549</v>
      </c>
      <c r="D30" s="229" t="s">
        <v>159</v>
      </c>
      <c r="E30" s="255">
        <v>3132330.17</v>
      </c>
      <c r="F30" s="256">
        <v>3132330.17</v>
      </c>
      <c r="G30" s="255">
        <v>0</v>
      </c>
      <c r="H30" s="257">
        <v>0</v>
      </c>
    </row>
    <row r="31" spans="1:8" x14ac:dyDescent="0.5">
      <c r="A31">
        <v>28</v>
      </c>
      <c r="B31">
        <v>576</v>
      </c>
      <c r="C31">
        <v>576</v>
      </c>
      <c r="D31" s="229" t="s">
        <v>160</v>
      </c>
      <c r="E31" s="255">
        <v>3576560.49</v>
      </c>
      <c r="F31" s="256">
        <v>3600242.5</v>
      </c>
      <c r="G31" s="255">
        <v>23682.009999999776</v>
      </c>
      <c r="H31" s="257">
        <v>6.6214481947709973E-3</v>
      </c>
    </row>
    <row r="32" spans="1:8" x14ac:dyDescent="0.5">
      <c r="A32">
        <v>29</v>
      </c>
      <c r="B32">
        <v>585</v>
      </c>
      <c r="C32">
        <v>585</v>
      </c>
      <c r="D32" s="229" t="s">
        <v>161</v>
      </c>
      <c r="E32" s="255">
        <v>3512810.8000000003</v>
      </c>
      <c r="F32" s="256">
        <v>3581042.8000000003</v>
      </c>
      <c r="G32" s="255">
        <v>68232</v>
      </c>
      <c r="H32" s="257">
        <v>1.9423761735189379E-2</v>
      </c>
    </row>
    <row r="33" spans="1:8" x14ac:dyDescent="0.5">
      <c r="A33">
        <v>30</v>
      </c>
      <c r="B33">
        <v>594</v>
      </c>
      <c r="C33">
        <v>594</v>
      </c>
      <c r="D33" s="230" t="s">
        <v>11</v>
      </c>
      <c r="E33" s="261">
        <v>4689453</v>
      </c>
      <c r="F33" s="262">
        <v>4781313</v>
      </c>
      <c r="G33" s="261">
        <v>91860</v>
      </c>
      <c r="H33" s="263">
        <v>1.9588638589618023E-2</v>
      </c>
    </row>
    <row r="34" spans="1:8" x14ac:dyDescent="0.5">
      <c r="A34">
        <v>31</v>
      </c>
      <c r="B34">
        <v>603</v>
      </c>
      <c r="C34">
        <v>603</v>
      </c>
      <c r="D34" s="229" t="s">
        <v>162</v>
      </c>
      <c r="E34" s="255">
        <v>1225392</v>
      </c>
      <c r="F34" s="256">
        <v>1248912</v>
      </c>
      <c r="G34" s="255">
        <v>23520</v>
      </c>
      <c r="H34" s="257">
        <v>1.9193857965451054E-2</v>
      </c>
    </row>
    <row r="35" spans="1:8" x14ac:dyDescent="0.5">
      <c r="A35">
        <v>32</v>
      </c>
      <c r="B35">
        <v>609</v>
      </c>
      <c r="C35">
        <v>609</v>
      </c>
      <c r="D35" s="229" t="s">
        <v>12</v>
      </c>
      <c r="E35" s="255">
        <v>9384204.9199999999</v>
      </c>
      <c r="F35" s="256">
        <v>9412335.5999999996</v>
      </c>
      <c r="G35" s="255">
        <v>28130.679999999702</v>
      </c>
      <c r="H35" s="257">
        <v>2.9976625872743306E-3</v>
      </c>
    </row>
    <row r="36" spans="1:8" x14ac:dyDescent="0.5">
      <c r="A36">
        <v>33</v>
      </c>
      <c r="B36">
        <v>621</v>
      </c>
      <c r="C36">
        <v>621</v>
      </c>
      <c r="D36" s="229" t="s">
        <v>163</v>
      </c>
      <c r="E36" s="255">
        <v>25170073.649999999</v>
      </c>
      <c r="F36" s="256">
        <v>25549227</v>
      </c>
      <c r="G36" s="255">
        <v>379153.35000000149</v>
      </c>
      <c r="H36" s="257">
        <v>1.50636567565229E-2</v>
      </c>
    </row>
    <row r="37" spans="1:8" x14ac:dyDescent="0.5">
      <c r="A37">
        <v>34</v>
      </c>
      <c r="B37">
        <v>720</v>
      </c>
      <c r="C37">
        <v>720</v>
      </c>
      <c r="D37" s="229" t="s">
        <v>164</v>
      </c>
      <c r="E37" s="255">
        <v>8977670.7000000011</v>
      </c>
      <c r="F37" s="256">
        <v>9153674.7000000011</v>
      </c>
      <c r="G37" s="255">
        <v>176004</v>
      </c>
      <c r="H37" s="257">
        <v>1.960463976474432E-2</v>
      </c>
    </row>
    <row r="38" spans="1:8" x14ac:dyDescent="0.5">
      <c r="A38">
        <v>35</v>
      </c>
      <c r="B38">
        <v>729</v>
      </c>
      <c r="C38">
        <v>729</v>
      </c>
      <c r="D38" s="230" t="s">
        <v>165</v>
      </c>
      <c r="E38" s="261">
        <v>13369488.199999999</v>
      </c>
      <c r="F38" s="262">
        <v>13631592.199999999</v>
      </c>
      <c r="G38" s="261">
        <v>262104</v>
      </c>
      <c r="H38" s="263">
        <v>1.9604639764744324E-2</v>
      </c>
    </row>
    <row r="39" spans="1:8" x14ac:dyDescent="0.5">
      <c r="A39">
        <v>36</v>
      </c>
      <c r="B39">
        <v>747</v>
      </c>
      <c r="C39">
        <v>747</v>
      </c>
      <c r="D39" s="229" t="s">
        <v>166</v>
      </c>
      <c r="E39" s="255">
        <v>3849496.9</v>
      </c>
      <c r="F39" s="256">
        <v>3924964.9</v>
      </c>
      <c r="G39" s="255">
        <v>75468</v>
      </c>
      <c r="H39" s="257">
        <v>1.9604639764744324E-2</v>
      </c>
    </row>
    <row r="40" spans="1:8" x14ac:dyDescent="0.5">
      <c r="A40">
        <v>37</v>
      </c>
      <c r="B40">
        <v>1917</v>
      </c>
      <c r="C40">
        <v>1917</v>
      </c>
      <c r="D40" s="229" t="s">
        <v>13</v>
      </c>
      <c r="E40" s="255">
        <v>2717598.6</v>
      </c>
      <c r="F40" s="256">
        <v>2770806.5999999996</v>
      </c>
      <c r="G40" s="255">
        <v>53207.999999999534</v>
      </c>
      <c r="H40" s="257">
        <v>1.957905041605465E-2</v>
      </c>
    </row>
    <row r="41" spans="1:8" x14ac:dyDescent="0.5">
      <c r="A41">
        <v>38</v>
      </c>
      <c r="B41">
        <v>846</v>
      </c>
      <c r="C41">
        <v>846</v>
      </c>
      <c r="D41" s="229" t="s">
        <v>14</v>
      </c>
      <c r="E41" s="255">
        <v>3244669.44</v>
      </c>
      <c r="F41" s="256">
        <v>3244669.44</v>
      </c>
      <c r="G41" s="255">
        <v>0</v>
      </c>
      <c r="H41" s="257">
        <v>0</v>
      </c>
    </row>
    <row r="42" spans="1:8" x14ac:dyDescent="0.5">
      <c r="A42">
        <v>39</v>
      </c>
      <c r="B42">
        <v>882</v>
      </c>
      <c r="C42">
        <v>882</v>
      </c>
      <c r="D42" s="229" t="s">
        <v>167</v>
      </c>
      <c r="E42" s="255">
        <v>28498763.899999999</v>
      </c>
      <c r="F42" s="256">
        <v>29057471.899999999</v>
      </c>
      <c r="G42" s="255">
        <v>558708</v>
      </c>
      <c r="H42" s="257">
        <v>1.9604639764744324E-2</v>
      </c>
    </row>
    <row r="43" spans="1:8" x14ac:dyDescent="0.5">
      <c r="A43">
        <v>40</v>
      </c>
      <c r="B43">
        <v>916</v>
      </c>
      <c r="C43">
        <v>916</v>
      </c>
      <c r="D43" s="230" t="s">
        <v>169</v>
      </c>
      <c r="E43" s="261">
        <v>1732541.4</v>
      </c>
      <c r="F43" s="262">
        <v>1765589.4</v>
      </c>
      <c r="G43" s="261">
        <v>33048</v>
      </c>
      <c r="H43" s="263">
        <v>1.9074868860276588E-2</v>
      </c>
    </row>
    <row r="44" spans="1:8" x14ac:dyDescent="0.5">
      <c r="A44">
        <v>41</v>
      </c>
      <c r="B44">
        <v>918</v>
      </c>
      <c r="C44">
        <v>918</v>
      </c>
      <c r="D44" s="229" t="s">
        <v>462</v>
      </c>
      <c r="E44" s="255">
        <v>2888532</v>
      </c>
      <c r="F44" s="256">
        <v>2944620</v>
      </c>
      <c r="G44" s="255">
        <v>56088</v>
      </c>
      <c r="H44" s="257">
        <v>1.9417475728155338E-2</v>
      </c>
    </row>
    <row r="45" spans="1:8" x14ac:dyDescent="0.5">
      <c r="A45">
        <v>42</v>
      </c>
      <c r="B45">
        <v>914</v>
      </c>
      <c r="C45">
        <v>914</v>
      </c>
      <c r="D45" s="229" t="s">
        <v>463</v>
      </c>
      <c r="E45" s="255">
        <v>2722028.1</v>
      </c>
      <c r="F45" s="256">
        <v>2774960.1</v>
      </c>
      <c r="G45" s="255">
        <v>52932</v>
      </c>
      <c r="H45" s="257">
        <v>1.9445794846864366E-2</v>
      </c>
    </row>
    <row r="46" spans="1:8" x14ac:dyDescent="0.5">
      <c r="A46">
        <v>43</v>
      </c>
      <c r="B46">
        <v>936</v>
      </c>
      <c r="C46">
        <v>936</v>
      </c>
      <c r="D46" s="229" t="s">
        <v>171</v>
      </c>
      <c r="E46" s="255">
        <v>5553097.1600000001</v>
      </c>
      <c r="F46" s="256">
        <v>5579454</v>
      </c>
      <c r="G46" s="255">
        <v>26356.839999999851</v>
      </c>
      <c r="H46" s="257">
        <v>4.7463315048497821E-3</v>
      </c>
    </row>
    <row r="47" spans="1:8" x14ac:dyDescent="0.5">
      <c r="A47">
        <v>44</v>
      </c>
      <c r="B47">
        <v>977</v>
      </c>
      <c r="C47">
        <v>977</v>
      </c>
      <c r="D47" s="229" t="s">
        <v>172</v>
      </c>
      <c r="E47" s="255">
        <v>3719036.14</v>
      </c>
      <c r="F47" s="256">
        <v>3719036.14</v>
      </c>
      <c r="G47" s="255">
        <v>0</v>
      </c>
      <c r="H47" s="257">
        <v>0</v>
      </c>
    </row>
    <row r="48" spans="1:8" x14ac:dyDescent="0.5">
      <c r="A48">
        <v>45</v>
      </c>
      <c r="B48">
        <v>981</v>
      </c>
      <c r="C48">
        <v>981</v>
      </c>
      <c r="D48" s="230" t="s">
        <v>173</v>
      </c>
      <c r="E48" s="261">
        <v>10940063.299999999</v>
      </c>
      <c r="F48" s="262">
        <v>11154539.299999999</v>
      </c>
      <c r="G48" s="261">
        <v>214476</v>
      </c>
      <c r="H48" s="263">
        <v>1.9604639764744324E-2</v>
      </c>
    </row>
    <row r="49" spans="1:8" x14ac:dyDescent="0.5">
      <c r="A49">
        <v>46</v>
      </c>
      <c r="B49">
        <v>999</v>
      </c>
      <c r="C49">
        <v>999</v>
      </c>
      <c r="D49" s="229" t="s">
        <v>174</v>
      </c>
      <c r="E49" s="255">
        <v>10420088.189999999</v>
      </c>
      <c r="F49" s="256">
        <v>10550410.5</v>
      </c>
      <c r="G49" s="255">
        <v>130322.31000000052</v>
      </c>
      <c r="H49" s="257">
        <v>1.2506833687364457E-2</v>
      </c>
    </row>
    <row r="50" spans="1:8" x14ac:dyDescent="0.5">
      <c r="A50">
        <v>47</v>
      </c>
      <c r="B50">
        <v>1044</v>
      </c>
      <c r="C50">
        <v>1044</v>
      </c>
      <c r="D50" s="229" t="s">
        <v>175</v>
      </c>
      <c r="E50" s="255">
        <v>29796787.199999999</v>
      </c>
      <c r="F50" s="256">
        <v>30380275.199999999</v>
      </c>
      <c r="G50" s="255">
        <v>583488</v>
      </c>
      <c r="H50" s="257">
        <v>1.95822454308094E-2</v>
      </c>
    </row>
    <row r="51" spans="1:8" x14ac:dyDescent="0.5">
      <c r="A51">
        <v>48</v>
      </c>
      <c r="B51">
        <v>1053</v>
      </c>
      <c r="C51">
        <v>1053</v>
      </c>
      <c r="D51" s="229" t="s">
        <v>176</v>
      </c>
      <c r="E51" s="255">
        <v>101921383.09999999</v>
      </c>
      <c r="F51" s="256">
        <v>103919515.09999999</v>
      </c>
      <c r="G51" s="255">
        <v>1998132</v>
      </c>
      <c r="H51" s="257">
        <v>1.9604639764744324E-2</v>
      </c>
    </row>
    <row r="52" spans="1:8" x14ac:dyDescent="0.5">
      <c r="A52">
        <v>49</v>
      </c>
      <c r="B52">
        <v>1062</v>
      </c>
      <c r="C52">
        <v>1062</v>
      </c>
      <c r="D52" s="229" t="s">
        <v>15</v>
      </c>
      <c r="E52" s="255">
        <v>8065029.5999999996</v>
      </c>
      <c r="F52" s="256">
        <v>8223141.5999999996</v>
      </c>
      <c r="G52" s="255">
        <v>158112</v>
      </c>
      <c r="H52" s="257">
        <v>1.9604639764744324E-2</v>
      </c>
    </row>
    <row r="53" spans="1:8" x14ac:dyDescent="0.5">
      <c r="A53">
        <v>50</v>
      </c>
      <c r="B53">
        <v>1071</v>
      </c>
      <c r="C53">
        <v>1071</v>
      </c>
      <c r="D53" s="230" t="s">
        <v>177</v>
      </c>
      <c r="E53" s="261">
        <v>8546322</v>
      </c>
      <c r="F53" s="262">
        <v>8712270</v>
      </c>
      <c r="G53" s="261">
        <v>165948</v>
      </c>
      <c r="H53" s="263">
        <v>1.9417475728155338E-2</v>
      </c>
    </row>
    <row r="54" spans="1:8" x14ac:dyDescent="0.5">
      <c r="A54">
        <v>51</v>
      </c>
      <c r="B54">
        <v>1080</v>
      </c>
      <c r="C54">
        <v>1080</v>
      </c>
      <c r="D54" s="229" t="s">
        <v>16</v>
      </c>
      <c r="E54" s="255">
        <v>2901405.79</v>
      </c>
      <c r="F54" s="256">
        <v>2946376.1</v>
      </c>
      <c r="G54" s="255">
        <v>44970.310000000056</v>
      </c>
      <c r="H54" s="257">
        <v>1.5499489990333291E-2</v>
      </c>
    </row>
    <row r="55" spans="1:8" x14ac:dyDescent="0.5">
      <c r="A55">
        <v>52</v>
      </c>
      <c r="B55">
        <v>1089</v>
      </c>
      <c r="C55">
        <v>1089</v>
      </c>
      <c r="D55" s="229" t="s">
        <v>181</v>
      </c>
      <c r="E55" s="255">
        <v>3026089</v>
      </c>
      <c r="F55" s="256">
        <v>3084829</v>
      </c>
      <c r="G55" s="255">
        <v>58740</v>
      </c>
      <c r="H55" s="257">
        <v>1.9411193788417987E-2</v>
      </c>
    </row>
    <row r="56" spans="1:8" x14ac:dyDescent="0.5">
      <c r="A56">
        <v>53</v>
      </c>
      <c r="B56">
        <v>1082</v>
      </c>
      <c r="C56">
        <v>1082</v>
      </c>
      <c r="D56" s="229" t="s">
        <v>180</v>
      </c>
      <c r="E56" s="255">
        <v>9238797.2400000002</v>
      </c>
      <c r="F56" s="256">
        <v>9284111.5999999996</v>
      </c>
      <c r="G56" s="255">
        <v>45314.359999999404</v>
      </c>
      <c r="H56" s="257">
        <v>4.9047899659284437E-3</v>
      </c>
    </row>
    <row r="57" spans="1:8" x14ac:dyDescent="0.5">
      <c r="A57">
        <v>54</v>
      </c>
      <c r="B57">
        <v>1093</v>
      </c>
      <c r="C57">
        <v>1093</v>
      </c>
      <c r="D57" s="229" t="s">
        <v>182</v>
      </c>
      <c r="E57" s="255">
        <v>4117596.7</v>
      </c>
      <c r="F57" s="256">
        <v>4198320.7</v>
      </c>
      <c r="G57" s="255">
        <v>80724</v>
      </c>
      <c r="H57" s="257">
        <v>1.9604639764744324E-2</v>
      </c>
    </row>
    <row r="58" spans="1:8" x14ac:dyDescent="0.5">
      <c r="A58">
        <v>55</v>
      </c>
      <c r="B58">
        <v>1079</v>
      </c>
      <c r="C58">
        <v>1079</v>
      </c>
      <c r="D58" s="230" t="s">
        <v>178</v>
      </c>
      <c r="E58" s="261">
        <v>5096344.6000000006</v>
      </c>
      <c r="F58" s="262">
        <v>5196256.6000000006</v>
      </c>
      <c r="G58" s="261">
        <v>99912</v>
      </c>
      <c r="H58" s="263">
        <v>1.960463976474432E-2</v>
      </c>
    </row>
    <row r="59" spans="1:8" x14ac:dyDescent="0.5">
      <c r="A59">
        <v>56</v>
      </c>
      <c r="B59">
        <v>1095</v>
      </c>
      <c r="C59">
        <v>1095</v>
      </c>
      <c r="D59" s="229" t="s">
        <v>183</v>
      </c>
      <c r="E59" s="255">
        <v>4331198.1500000004</v>
      </c>
      <c r="F59" s="256">
        <v>4346856.5</v>
      </c>
      <c r="G59" s="255">
        <v>15658.349999999627</v>
      </c>
      <c r="H59" s="257">
        <v>3.6152467418281535E-3</v>
      </c>
    </row>
    <row r="60" spans="1:8" x14ac:dyDescent="0.5">
      <c r="A60">
        <v>57</v>
      </c>
      <c r="B60">
        <v>4772</v>
      </c>
      <c r="C60">
        <v>4772</v>
      </c>
      <c r="D60" s="229" t="s">
        <v>464</v>
      </c>
      <c r="E60" s="255">
        <v>5318384.4000000004</v>
      </c>
      <c r="F60" s="256">
        <v>5422208.4000000004</v>
      </c>
      <c r="G60" s="255">
        <v>103824</v>
      </c>
      <c r="H60" s="257">
        <v>1.9521717911176181E-2</v>
      </c>
    </row>
    <row r="61" spans="1:8" x14ac:dyDescent="0.5">
      <c r="A61">
        <v>58</v>
      </c>
      <c r="B61">
        <v>1107</v>
      </c>
      <c r="C61">
        <v>1107</v>
      </c>
      <c r="D61" s="229" t="s">
        <v>184</v>
      </c>
      <c r="E61" s="255">
        <v>8366617.7999999998</v>
      </c>
      <c r="F61" s="256">
        <v>8494625.0999999996</v>
      </c>
      <c r="G61" s="255">
        <v>128007.29999999981</v>
      </c>
      <c r="H61" s="257">
        <v>1.5299766651226714E-2</v>
      </c>
    </row>
    <row r="62" spans="1:8" x14ac:dyDescent="0.5">
      <c r="A62">
        <v>59</v>
      </c>
      <c r="B62">
        <v>1116</v>
      </c>
      <c r="C62">
        <v>1116</v>
      </c>
      <c r="D62" s="229" t="s">
        <v>185</v>
      </c>
      <c r="E62" s="255">
        <v>9764125.7000000011</v>
      </c>
      <c r="F62" s="256">
        <v>9953689.7000000011</v>
      </c>
      <c r="G62" s="255">
        <v>189564</v>
      </c>
      <c r="H62" s="257">
        <v>1.9414334250121339E-2</v>
      </c>
    </row>
    <row r="63" spans="1:8" x14ac:dyDescent="0.5">
      <c r="A63">
        <v>60</v>
      </c>
      <c r="B63">
        <v>1134</v>
      </c>
      <c r="C63">
        <v>1134</v>
      </c>
      <c r="D63" s="230" t="s">
        <v>186</v>
      </c>
      <c r="E63" s="261">
        <v>1927391.08</v>
      </c>
      <c r="F63" s="262">
        <v>1927391.08</v>
      </c>
      <c r="G63" s="261">
        <v>0</v>
      </c>
      <c r="H63" s="263">
        <v>0</v>
      </c>
    </row>
    <row r="64" spans="1:8" x14ac:dyDescent="0.5">
      <c r="A64">
        <v>61</v>
      </c>
      <c r="B64">
        <v>1152</v>
      </c>
      <c r="C64">
        <v>1152</v>
      </c>
      <c r="D64" s="229" t="s">
        <v>187</v>
      </c>
      <c r="E64" s="255">
        <v>5920182.4000000004</v>
      </c>
      <c r="F64" s="256">
        <v>6035286.4000000004</v>
      </c>
      <c r="G64" s="255">
        <v>115104</v>
      </c>
      <c r="H64" s="257">
        <v>1.9442644199611146E-2</v>
      </c>
    </row>
    <row r="65" spans="1:8" x14ac:dyDescent="0.5">
      <c r="A65">
        <v>62</v>
      </c>
      <c r="B65">
        <v>1197</v>
      </c>
      <c r="C65">
        <v>1197</v>
      </c>
      <c r="D65" s="229" t="s">
        <v>188</v>
      </c>
      <c r="E65" s="255">
        <v>5797811.2000000002</v>
      </c>
      <c r="F65" s="256">
        <v>5911475.2000000002</v>
      </c>
      <c r="G65" s="255">
        <v>113664</v>
      </c>
      <c r="H65" s="257">
        <v>1.9604639764744324E-2</v>
      </c>
    </row>
    <row r="66" spans="1:8" x14ac:dyDescent="0.5">
      <c r="A66">
        <v>63</v>
      </c>
      <c r="B66">
        <v>1206</v>
      </c>
      <c r="C66">
        <v>1206</v>
      </c>
      <c r="D66" s="229" t="s">
        <v>17</v>
      </c>
      <c r="E66" s="255">
        <v>4899411</v>
      </c>
      <c r="F66" s="256">
        <v>4995243</v>
      </c>
      <c r="G66" s="255">
        <v>95832</v>
      </c>
      <c r="H66" s="257">
        <v>1.9559902200488997E-2</v>
      </c>
    </row>
    <row r="67" spans="1:8" x14ac:dyDescent="0.5">
      <c r="A67">
        <v>64</v>
      </c>
      <c r="B67">
        <v>1211</v>
      </c>
      <c r="C67">
        <v>1211</v>
      </c>
      <c r="D67" s="229" t="s">
        <v>189</v>
      </c>
      <c r="E67" s="255">
        <v>8787307.5999999996</v>
      </c>
      <c r="F67" s="256">
        <v>8959579.5999999996</v>
      </c>
      <c r="G67" s="255">
        <v>172272</v>
      </c>
      <c r="H67" s="257">
        <v>1.9604639764744324E-2</v>
      </c>
    </row>
    <row r="68" spans="1:8" x14ac:dyDescent="0.5">
      <c r="A68">
        <v>65</v>
      </c>
      <c r="B68">
        <v>1215</v>
      </c>
      <c r="C68">
        <v>1215</v>
      </c>
      <c r="D68" s="230" t="s">
        <v>190</v>
      </c>
      <c r="E68" s="261">
        <v>2152264.5499999998</v>
      </c>
      <c r="F68" s="262">
        <v>2152264.5499999998</v>
      </c>
      <c r="G68" s="261">
        <v>0</v>
      </c>
      <c r="H68" s="263">
        <v>0</v>
      </c>
    </row>
    <row r="69" spans="1:8" x14ac:dyDescent="0.5">
      <c r="A69">
        <v>66</v>
      </c>
      <c r="B69">
        <v>1218</v>
      </c>
      <c r="C69">
        <v>1218</v>
      </c>
      <c r="D69" s="229" t="s">
        <v>18</v>
      </c>
      <c r="E69" s="255">
        <v>2401832.52</v>
      </c>
      <c r="F69" s="256">
        <v>2401832.52</v>
      </c>
      <c r="G69" s="255">
        <v>0</v>
      </c>
      <c r="H69" s="257">
        <v>0</v>
      </c>
    </row>
    <row r="70" spans="1:8" x14ac:dyDescent="0.5">
      <c r="A70">
        <v>67</v>
      </c>
      <c r="B70">
        <v>2763</v>
      </c>
      <c r="C70">
        <v>2763</v>
      </c>
      <c r="D70" s="229" t="s">
        <v>19</v>
      </c>
      <c r="E70" s="255">
        <v>3969284.85</v>
      </c>
      <c r="F70" s="256">
        <v>3982190.4</v>
      </c>
      <c r="G70" s="255">
        <v>12905.549999999814</v>
      </c>
      <c r="H70" s="257">
        <v>3.2513539561162545E-3</v>
      </c>
    </row>
    <row r="71" spans="1:8" x14ac:dyDescent="0.5">
      <c r="A71">
        <v>68</v>
      </c>
      <c r="B71">
        <v>1221</v>
      </c>
      <c r="C71">
        <v>1221</v>
      </c>
      <c r="D71" s="229" t="s">
        <v>20</v>
      </c>
      <c r="E71" s="255">
        <v>10290194.1</v>
      </c>
      <c r="F71" s="256">
        <v>10490750.1</v>
      </c>
      <c r="G71" s="255">
        <v>200556</v>
      </c>
      <c r="H71" s="257">
        <v>1.9490011369173301E-2</v>
      </c>
    </row>
    <row r="72" spans="1:8" x14ac:dyDescent="0.5">
      <c r="A72">
        <v>69</v>
      </c>
      <c r="B72">
        <v>1233</v>
      </c>
      <c r="C72">
        <v>1233</v>
      </c>
      <c r="D72" s="229" t="s">
        <v>193</v>
      </c>
      <c r="E72" s="255">
        <v>7813247.8899999997</v>
      </c>
      <c r="F72" s="256">
        <v>7884879.4000000004</v>
      </c>
      <c r="G72" s="255">
        <v>71631.510000000708</v>
      </c>
      <c r="H72" s="257">
        <v>9.1679556323408431E-3</v>
      </c>
    </row>
    <row r="73" spans="1:8" x14ac:dyDescent="0.5">
      <c r="A73">
        <v>70</v>
      </c>
      <c r="B73">
        <v>1224</v>
      </c>
      <c r="C73">
        <v>1224</v>
      </c>
      <c r="D73" s="230" t="s">
        <v>192</v>
      </c>
      <c r="E73" s="261">
        <v>536864.49</v>
      </c>
      <c r="F73" s="262">
        <v>536864.49</v>
      </c>
      <c r="G73" s="261">
        <v>0</v>
      </c>
      <c r="H73" s="263">
        <v>0</v>
      </c>
    </row>
    <row r="74" spans="1:8" x14ac:dyDescent="0.5">
      <c r="A74">
        <v>71</v>
      </c>
      <c r="B74">
        <v>1278</v>
      </c>
      <c r="C74">
        <v>1278</v>
      </c>
      <c r="D74" s="229" t="s">
        <v>194</v>
      </c>
      <c r="E74" s="255">
        <v>24770066.18</v>
      </c>
      <c r="F74" s="256">
        <v>24931098.5</v>
      </c>
      <c r="G74" s="255">
        <v>161032.3200000003</v>
      </c>
      <c r="H74" s="257">
        <v>6.5010855776405641E-3</v>
      </c>
    </row>
    <row r="75" spans="1:8" x14ac:dyDescent="0.5">
      <c r="A75">
        <v>72</v>
      </c>
      <c r="B75">
        <v>1332</v>
      </c>
      <c r="C75">
        <v>1332</v>
      </c>
      <c r="D75" s="229" t="s">
        <v>195</v>
      </c>
      <c r="E75" s="255">
        <v>4676675.72</v>
      </c>
      <c r="F75" s="256">
        <v>4676675.72</v>
      </c>
      <c r="G75" s="255">
        <v>0</v>
      </c>
      <c r="H75" s="257">
        <v>0</v>
      </c>
    </row>
    <row r="76" spans="1:8" x14ac:dyDescent="0.5">
      <c r="A76">
        <v>73</v>
      </c>
      <c r="B76">
        <v>1337</v>
      </c>
      <c r="C76">
        <v>1337</v>
      </c>
      <c r="D76" s="229" t="s">
        <v>196</v>
      </c>
      <c r="E76" s="255">
        <v>27960728</v>
      </c>
      <c r="F76" s="256">
        <v>28508888</v>
      </c>
      <c r="G76" s="255">
        <v>548160</v>
      </c>
      <c r="H76" s="257">
        <v>1.9604639764744324E-2</v>
      </c>
    </row>
    <row r="77" spans="1:8" x14ac:dyDescent="0.5">
      <c r="A77">
        <v>74</v>
      </c>
      <c r="B77">
        <v>1350</v>
      </c>
      <c r="C77">
        <v>1350</v>
      </c>
      <c r="D77" s="229" t="s">
        <v>21</v>
      </c>
      <c r="E77" s="255">
        <v>3033536.0100000002</v>
      </c>
      <c r="F77" s="256">
        <v>3033536.0100000002</v>
      </c>
      <c r="G77" s="255">
        <v>0</v>
      </c>
      <c r="H77" s="257">
        <v>0</v>
      </c>
    </row>
    <row r="78" spans="1:8" x14ac:dyDescent="0.5">
      <c r="A78">
        <v>75</v>
      </c>
      <c r="B78">
        <v>1359</v>
      </c>
      <c r="C78">
        <v>1359</v>
      </c>
      <c r="D78" s="230" t="s">
        <v>465</v>
      </c>
      <c r="E78" s="261">
        <v>3074457.5999999996</v>
      </c>
      <c r="F78" s="262">
        <v>3134505.5999999996</v>
      </c>
      <c r="G78" s="261">
        <v>60048</v>
      </c>
      <c r="H78" s="263">
        <v>1.9531250000000003E-2</v>
      </c>
    </row>
    <row r="79" spans="1:8" x14ac:dyDescent="0.5">
      <c r="A79">
        <v>76</v>
      </c>
      <c r="B79">
        <v>1368</v>
      </c>
      <c r="C79">
        <v>1368</v>
      </c>
      <c r="D79" s="229" t="s">
        <v>198</v>
      </c>
      <c r="E79" s="255">
        <v>5447029.9900000002</v>
      </c>
      <c r="F79" s="256">
        <v>5447029.9900000002</v>
      </c>
      <c r="G79" s="255">
        <v>0</v>
      </c>
      <c r="H79" s="257">
        <v>0</v>
      </c>
    </row>
    <row r="80" spans="1:8" x14ac:dyDescent="0.5">
      <c r="A80">
        <v>77</v>
      </c>
      <c r="B80">
        <v>1413</v>
      </c>
      <c r="C80">
        <v>1413</v>
      </c>
      <c r="D80" s="229" t="s">
        <v>199</v>
      </c>
      <c r="E80" s="255">
        <v>2648343.2200000002</v>
      </c>
      <c r="F80" s="256">
        <v>2648343.2200000002</v>
      </c>
      <c r="G80" s="255">
        <v>0</v>
      </c>
      <c r="H80" s="257">
        <v>0</v>
      </c>
    </row>
    <row r="81" spans="1:8" x14ac:dyDescent="0.5">
      <c r="A81">
        <v>78</v>
      </c>
      <c r="B81">
        <v>1431</v>
      </c>
      <c r="C81">
        <v>1431</v>
      </c>
      <c r="D81" s="229" t="s">
        <v>200</v>
      </c>
      <c r="E81" s="255">
        <v>2633976.98</v>
      </c>
      <c r="F81" s="256">
        <v>2653536</v>
      </c>
      <c r="G81" s="255">
        <v>19559.020000000019</v>
      </c>
      <c r="H81" s="257">
        <v>7.4256609486389735E-3</v>
      </c>
    </row>
    <row r="82" spans="1:8" x14ac:dyDescent="0.5">
      <c r="A82">
        <v>79</v>
      </c>
      <c r="B82">
        <v>1449</v>
      </c>
      <c r="C82">
        <v>1449</v>
      </c>
      <c r="D82" s="229" t="s">
        <v>201</v>
      </c>
      <c r="E82" s="255">
        <v>724040</v>
      </c>
      <c r="F82" s="256">
        <v>737840</v>
      </c>
      <c r="G82" s="255">
        <v>13800</v>
      </c>
      <c r="H82" s="257">
        <v>1.9059720457433291E-2</v>
      </c>
    </row>
    <row r="83" spans="1:8" x14ac:dyDescent="0.5">
      <c r="A83">
        <v>80</v>
      </c>
      <c r="B83">
        <v>1476</v>
      </c>
      <c r="C83">
        <v>1476</v>
      </c>
      <c r="D83" s="230" t="s">
        <v>202</v>
      </c>
      <c r="E83" s="261">
        <v>55378000.030000001</v>
      </c>
      <c r="F83" s="262">
        <v>56440426</v>
      </c>
      <c r="G83" s="261">
        <v>1062425.9699999988</v>
      </c>
      <c r="H83" s="263">
        <v>1.9184982654202921E-2</v>
      </c>
    </row>
    <row r="84" spans="1:8" x14ac:dyDescent="0.5">
      <c r="A84">
        <v>81</v>
      </c>
      <c r="B84">
        <v>1503</v>
      </c>
      <c r="C84">
        <v>1503</v>
      </c>
      <c r="D84" s="229" t="s">
        <v>203</v>
      </c>
      <c r="E84" s="255">
        <v>8613471.2000000011</v>
      </c>
      <c r="F84" s="256">
        <v>8782335.2000000011</v>
      </c>
      <c r="G84" s="255">
        <v>168864</v>
      </c>
      <c r="H84" s="257">
        <v>1.960463976474432E-2</v>
      </c>
    </row>
    <row r="85" spans="1:8" x14ac:dyDescent="0.5">
      <c r="A85">
        <v>82</v>
      </c>
      <c r="B85">
        <v>1576</v>
      </c>
      <c r="C85">
        <v>1576</v>
      </c>
      <c r="D85" s="229" t="s">
        <v>204</v>
      </c>
      <c r="E85" s="255">
        <v>13097715.800000001</v>
      </c>
      <c r="F85" s="256">
        <v>13354491.800000001</v>
      </c>
      <c r="G85" s="255">
        <v>256776</v>
      </c>
      <c r="H85" s="257">
        <v>1.960463976474432E-2</v>
      </c>
    </row>
    <row r="86" spans="1:8" x14ac:dyDescent="0.5">
      <c r="A86">
        <v>83</v>
      </c>
      <c r="B86">
        <v>1602</v>
      </c>
      <c r="C86">
        <v>1602</v>
      </c>
      <c r="D86" s="229" t="s">
        <v>205</v>
      </c>
      <c r="E86" s="255">
        <v>2956443</v>
      </c>
      <c r="F86" s="256">
        <v>3014403</v>
      </c>
      <c r="G86" s="255">
        <v>57960</v>
      </c>
      <c r="H86" s="257">
        <v>1.9604639764744324E-2</v>
      </c>
    </row>
    <row r="87" spans="1:8" x14ac:dyDescent="0.5">
      <c r="A87">
        <v>84</v>
      </c>
      <c r="B87">
        <v>1611</v>
      </c>
      <c r="C87">
        <v>1611</v>
      </c>
      <c r="D87" s="229" t="s">
        <v>206</v>
      </c>
      <c r="E87" s="255">
        <v>97771364.310000002</v>
      </c>
      <c r="F87" s="256">
        <v>99482788.200000003</v>
      </c>
      <c r="G87" s="255">
        <v>1711423.8900000006</v>
      </c>
      <c r="H87" s="257">
        <v>1.7504347025102902E-2</v>
      </c>
    </row>
    <row r="88" spans="1:8" x14ac:dyDescent="0.5">
      <c r="A88">
        <v>85</v>
      </c>
      <c r="B88">
        <v>1619</v>
      </c>
      <c r="C88">
        <v>1619</v>
      </c>
      <c r="D88" s="230" t="s">
        <v>207</v>
      </c>
      <c r="E88" s="261">
        <v>7318879.7000000002</v>
      </c>
      <c r="F88" s="262">
        <v>7462363.7000000002</v>
      </c>
      <c r="G88" s="261">
        <v>143484</v>
      </c>
      <c r="H88" s="263">
        <v>1.9604639764744324E-2</v>
      </c>
    </row>
    <row r="89" spans="1:8" x14ac:dyDescent="0.5">
      <c r="A89">
        <v>86</v>
      </c>
      <c r="B89">
        <v>1638</v>
      </c>
      <c r="C89">
        <v>1638</v>
      </c>
      <c r="D89" s="229" t="s">
        <v>208</v>
      </c>
      <c r="E89" s="255">
        <v>8706178.5</v>
      </c>
      <c r="F89" s="256">
        <v>8876470.5</v>
      </c>
      <c r="G89" s="255">
        <v>170292</v>
      </c>
      <c r="H89" s="257">
        <v>1.9559902200488997E-2</v>
      </c>
    </row>
    <row r="90" spans="1:8" x14ac:dyDescent="0.5">
      <c r="A90">
        <v>87</v>
      </c>
      <c r="B90">
        <v>1675</v>
      </c>
      <c r="C90">
        <v>1675</v>
      </c>
      <c r="D90" s="229" t="s">
        <v>209</v>
      </c>
      <c r="E90" s="255">
        <v>1361703.21</v>
      </c>
      <c r="F90" s="256">
        <v>1361703.21</v>
      </c>
      <c r="G90" s="255">
        <v>0</v>
      </c>
      <c r="H90" s="257">
        <v>0</v>
      </c>
    </row>
    <row r="91" spans="1:8" x14ac:dyDescent="0.5">
      <c r="A91">
        <v>88</v>
      </c>
      <c r="B91">
        <v>1701</v>
      </c>
      <c r="C91">
        <v>1701</v>
      </c>
      <c r="D91" s="229" t="s">
        <v>210</v>
      </c>
      <c r="E91" s="255">
        <v>12661900.6</v>
      </c>
      <c r="F91" s="256">
        <v>12910132.6</v>
      </c>
      <c r="G91" s="255">
        <v>248232</v>
      </c>
      <c r="H91" s="257">
        <v>1.9604639764744324E-2</v>
      </c>
    </row>
    <row r="92" spans="1:8" x14ac:dyDescent="0.5">
      <c r="A92">
        <v>89</v>
      </c>
      <c r="B92">
        <v>1719</v>
      </c>
      <c r="C92">
        <v>1719</v>
      </c>
      <c r="D92" s="229" t="s">
        <v>211</v>
      </c>
      <c r="E92" s="255">
        <v>4451205.34</v>
      </c>
      <c r="F92" s="256">
        <v>4475421.1000000006</v>
      </c>
      <c r="G92" s="255">
        <v>24215.760000000708</v>
      </c>
      <c r="H92" s="257">
        <v>5.4402702527312991E-3</v>
      </c>
    </row>
    <row r="93" spans="1:8" x14ac:dyDescent="0.5">
      <c r="A93">
        <v>90</v>
      </c>
      <c r="B93">
        <v>1737</v>
      </c>
      <c r="C93">
        <v>1737</v>
      </c>
      <c r="D93" s="230" t="s">
        <v>212</v>
      </c>
      <c r="E93" s="261">
        <v>198432336.89999998</v>
      </c>
      <c r="F93" s="262">
        <v>202279788.89999998</v>
      </c>
      <c r="G93" s="261">
        <v>3847452</v>
      </c>
      <c r="H93" s="263">
        <v>1.9389238972370337E-2</v>
      </c>
    </row>
    <row r="94" spans="1:8" x14ac:dyDescent="0.5">
      <c r="A94">
        <v>91</v>
      </c>
      <c r="B94">
        <v>1782</v>
      </c>
      <c r="C94">
        <v>1782</v>
      </c>
      <c r="D94" s="229" t="s">
        <v>213</v>
      </c>
      <c r="E94" s="255">
        <v>686784</v>
      </c>
      <c r="F94" s="256">
        <v>700224</v>
      </c>
      <c r="G94" s="255">
        <v>13440</v>
      </c>
      <c r="H94" s="257">
        <v>1.9569471624266144E-2</v>
      </c>
    </row>
    <row r="95" spans="1:8" x14ac:dyDescent="0.5">
      <c r="A95">
        <v>92</v>
      </c>
      <c r="B95">
        <v>1791</v>
      </c>
      <c r="C95">
        <v>1791</v>
      </c>
      <c r="D95" s="229" t="s">
        <v>22</v>
      </c>
      <c r="E95" s="255">
        <v>5182650.7</v>
      </c>
      <c r="F95" s="256">
        <v>5284254.7</v>
      </c>
      <c r="G95" s="255">
        <v>101604</v>
      </c>
      <c r="H95" s="257">
        <v>1.9604639764744324E-2</v>
      </c>
    </row>
    <row r="96" spans="1:8" x14ac:dyDescent="0.5">
      <c r="A96">
        <v>93</v>
      </c>
      <c r="B96">
        <v>1854</v>
      </c>
      <c r="C96">
        <v>1854</v>
      </c>
      <c r="D96" s="229" t="s">
        <v>215</v>
      </c>
      <c r="E96" s="255">
        <v>803628.72</v>
      </c>
      <c r="F96" s="256">
        <v>803628.72</v>
      </c>
      <c r="G96" s="255">
        <v>0</v>
      </c>
      <c r="H96" s="257">
        <v>0</v>
      </c>
    </row>
    <row r="97" spans="1:8" x14ac:dyDescent="0.5">
      <c r="A97">
        <v>94</v>
      </c>
      <c r="B97">
        <v>1863</v>
      </c>
      <c r="C97">
        <v>1863</v>
      </c>
      <c r="D97" s="229" t="s">
        <v>216</v>
      </c>
      <c r="E97" s="255">
        <v>64425502.399999999</v>
      </c>
      <c r="F97" s="256">
        <v>65687098.399999999</v>
      </c>
      <c r="G97" s="255">
        <v>1261596</v>
      </c>
      <c r="H97" s="257">
        <v>1.95822454308094E-2</v>
      </c>
    </row>
    <row r="98" spans="1:8" x14ac:dyDescent="0.5">
      <c r="A98">
        <v>95</v>
      </c>
      <c r="B98">
        <v>1908</v>
      </c>
      <c r="C98">
        <v>1908</v>
      </c>
      <c r="D98" s="230" t="s">
        <v>217</v>
      </c>
      <c r="E98" s="261">
        <v>2917268.6</v>
      </c>
      <c r="F98" s="262">
        <v>2974460.6</v>
      </c>
      <c r="G98" s="261">
        <v>57192</v>
      </c>
      <c r="H98" s="263">
        <v>1.9604639764744324E-2</v>
      </c>
    </row>
    <row r="99" spans="1:8" x14ac:dyDescent="0.5">
      <c r="A99">
        <v>96</v>
      </c>
      <c r="B99">
        <v>1926</v>
      </c>
      <c r="C99">
        <v>1926</v>
      </c>
      <c r="D99" s="229" t="s">
        <v>218</v>
      </c>
      <c r="E99" s="255">
        <v>3575313.14</v>
      </c>
      <c r="F99" s="256">
        <v>3575313.14</v>
      </c>
      <c r="G99" s="255">
        <v>0</v>
      </c>
      <c r="H99" s="257">
        <v>0</v>
      </c>
    </row>
    <row r="100" spans="1:8" x14ac:dyDescent="0.5">
      <c r="A100">
        <v>97</v>
      </c>
      <c r="B100">
        <v>1944</v>
      </c>
      <c r="C100">
        <v>1944</v>
      </c>
      <c r="D100" s="229" t="s">
        <v>219</v>
      </c>
      <c r="E100" s="255">
        <v>5204573.8000000007</v>
      </c>
      <c r="F100" s="256">
        <v>5304677.8000000007</v>
      </c>
      <c r="G100" s="255">
        <v>100104</v>
      </c>
      <c r="H100" s="257">
        <v>1.9233851578778646E-2</v>
      </c>
    </row>
    <row r="101" spans="1:8" x14ac:dyDescent="0.5">
      <c r="A101">
        <v>98</v>
      </c>
      <c r="B101">
        <v>1953</v>
      </c>
      <c r="C101">
        <v>1953</v>
      </c>
      <c r="D101" s="229" t="s">
        <v>220</v>
      </c>
      <c r="E101" s="255">
        <v>3778493.3</v>
      </c>
      <c r="F101" s="256">
        <v>3852569.3</v>
      </c>
      <c r="G101" s="255">
        <v>74076</v>
      </c>
      <c r="H101" s="257">
        <v>1.9604639764744324E-2</v>
      </c>
    </row>
    <row r="102" spans="1:8" x14ac:dyDescent="0.5">
      <c r="A102">
        <v>99</v>
      </c>
      <c r="B102">
        <v>1963</v>
      </c>
      <c r="C102">
        <v>1963</v>
      </c>
      <c r="D102" s="229" t="s">
        <v>221</v>
      </c>
      <c r="E102" s="255">
        <v>3417966.4</v>
      </c>
      <c r="F102" s="256">
        <v>3484974.4</v>
      </c>
      <c r="G102" s="255">
        <v>67008</v>
      </c>
      <c r="H102" s="257">
        <v>1.9604639764744324E-2</v>
      </c>
    </row>
    <row r="103" spans="1:8" x14ac:dyDescent="0.5">
      <c r="A103">
        <v>100</v>
      </c>
      <c r="B103">
        <v>1965</v>
      </c>
      <c r="C103">
        <v>1965</v>
      </c>
      <c r="D103" s="230" t="s">
        <v>222</v>
      </c>
      <c r="E103" s="261">
        <v>2078926.43</v>
      </c>
      <c r="F103" s="262">
        <v>2109458</v>
      </c>
      <c r="G103" s="261">
        <v>30531.570000000065</v>
      </c>
      <c r="H103" s="263">
        <v>1.4686219559967817E-2</v>
      </c>
    </row>
    <row r="104" spans="1:8" x14ac:dyDescent="0.5">
      <c r="A104">
        <v>101</v>
      </c>
      <c r="B104">
        <v>1967</v>
      </c>
      <c r="C104">
        <v>1967</v>
      </c>
      <c r="D104" s="229" t="s">
        <v>223</v>
      </c>
      <c r="E104" s="255">
        <v>2038462.8</v>
      </c>
      <c r="F104" s="256">
        <v>2038462.8</v>
      </c>
      <c r="G104" s="255">
        <v>0</v>
      </c>
      <c r="H104" s="257">
        <v>0</v>
      </c>
    </row>
    <row r="105" spans="1:8" x14ac:dyDescent="0.5">
      <c r="A105">
        <v>102</v>
      </c>
      <c r="B105">
        <v>3582</v>
      </c>
      <c r="C105">
        <v>1968</v>
      </c>
      <c r="D105" s="229" t="s">
        <v>23</v>
      </c>
      <c r="E105" s="255">
        <v>4054417.75</v>
      </c>
      <c r="F105" s="256">
        <v>4127695</v>
      </c>
      <c r="G105" s="255">
        <v>73277.25</v>
      </c>
      <c r="H105" s="257">
        <v>1.807343360214916E-2</v>
      </c>
    </row>
    <row r="106" spans="1:8" x14ac:dyDescent="0.5">
      <c r="A106">
        <v>103</v>
      </c>
      <c r="B106">
        <v>3978</v>
      </c>
      <c r="C106">
        <v>3978</v>
      </c>
      <c r="D106" s="229" t="s">
        <v>466</v>
      </c>
      <c r="E106" s="255">
        <v>3441390.17</v>
      </c>
      <c r="F106" s="256">
        <v>3506210.5</v>
      </c>
      <c r="G106" s="255">
        <v>64820.330000000075</v>
      </c>
      <c r="H106" s="257">
        <v>1.8835507396128836E-2</v>
      </c>
    </row>
    <row r="107" spans="1:8" x14ac:dyDescent="0.5">
      <c r="A107">
        <v>104</v>
      </c>
      <c r="B107">
        <v>6741</v>
      </c>
      <c r="C107">
        <v>6741</v>
      </c>
      <c r="D107" s="229" t="s">
        <v>467</v>
      </c>
      <c r="E107" s="255">
        <v>5621197.5999999996</v>
      </c>
      <c r="F107" s="256">
        <v>5731165.5999999996</v>
      </c>
      <c r="G107" s="255">
        <v>109968</v>
      </c>
      <c r="H107" s="257">
        <v>1.9563090968373005E-2</v>
      </c>
    </row>
    <row r="108" spans="1:8" x14ac:dyDescent="0.5">
      <c r="A108">
        <v>105</v>
      </c>
      <c r="B108">
        <v>1970</v>
      </c>
      <c r="C108">
        <v>1970</v>
      </c>
      <c r="D108" s="230" t="s">
        <v>224</v>
      </c>
      <c r="E108" s="261">
        <v>3016580.5</v>
      </c>
      <c r="F108" s="262">
        <v>3075488.5</v>
      </c>
      <c r="G108" s="261">
        <v>58908</v>
      </c>
      <c r="H108" s="263">
        <v>1.9528071602929211E-2</v>
      </c>
    </row>
    <row r="109" spans="1:8" x14ac:dyDescent="0.5">
      <c r="A109">
        <v>106</v>
      </c>
      <c r="B109">
        <v>1972</v>
      </c>
      <c r="C109">
        <v>1972</v>
      </c>
      <c r="D109" s="229" t="s">
        <v>225</v>
      </c>
      <c r="E109" s="255">
        <v>2327427.84</v>
      </c>
      <c r="F109" s="256">
        <v>2352857</v>
      </c>
      <c r="G109" s="255">
        <v>25429.160000000149</v>
      </c>
      <c r="H109" s="257">
        <v>1.0925863978665887E-2</v>
      </c>
    </row>
    <row r="110" spans="1:8" x14ac:dyDescent="0.5">
      <c r="A110">
        <v>107</v>
      </c>
      <c r="B110">
        <v>657</v>
      </c>
      <c r="C110">
        <v>657</v>
      </c>
      <c r="D110" s="241" t="s">
        <v>477</v>
      </c>
      <c r="E110" s="255">
        <v>5423206</v>
      </c>
      <c r="F110" s="256">
        <v>5529526</v>
      </c>
      <c r="G110" s="255">
        <v>106320</v>
      </c>
      <c r="H110" s="257">
        <v>1.9604639764744324E-2</v>
      </c>
    </row>
    <row r="111" spans="1:8" x14ac:dyDescent="0.5">
      <c r="A111">
        <v>108</v>
      </c>
      <c r="B111">
        <v>1989</v>
      </c>
      <c r="C111">
        <v>1989</v>
      </c>
      <c r="D111" s="229" t="s">
        <v>226</v>
      </c>
      <c r="E111" s="255">
        <v>2794731.61</v>
      </c>
      <c r="F111" s="256">
        <v>2794731.61</v>
      </c>
      <c r="G111" s="255">
        <v>0</v>
      </c>
      <c r="H111" s="257">
        <v>0</v>
      </c>
    </row>
    <row r="112" spans="1:8" x14ac:dyDescent="0.5">
      <c r="A112">
        <v>109</v>
      </c>
      <c r="B112">
        <v>2007</v>
      </c>
      <c r="C112">
        <v>2007</v>
      </c>
      <c r="D112" s="229" t="s">
        <v>227</v>
      </c>
      <c r="E112" s="255">
        <v>3952329.7</v>
      </c>
      <c r="F112" s="256">
        <v>4029813.7</v>
      </c>
      <c r="G112" s="255">
        <v>77484</v>
      </c>
      <c r="H112" s="257">
        <v>1.9604639764744324E-2</v>
      </c>
    </row>
    <row r="113" spans="1:8" x14ac:dyDescent="0.5">
      <c r="A113">
        <v>110</v>
      </c>
      <c r="B113">
        <v>2016</v>
      </c>
      <c r="C113">
        <v>2016</v>
      </c>
      <c r="D113" s="230" t="s">
        <v>228</v>
      </c>
      <c r="E113" s="261">
        <v>1477680.5</v>
      </c>
      <c r="F113" s="262">
        <v>1477680.5</v>
      </c>
      <c r="G113" s="261">
        <v>0</v>
      </c>
      <c r="H113" s="263">
        <v>0</v>
      </c>
    </row>
    <row r="114" spans="1:8" x14ac:dyDescent="0.5">
      <c r="A114">
        <v>111</v>
      </c>
      <c r="B114">
        <v>2088</v>
      </c>
      <c r="C114">
        <v>2088</v>
      </c>
      <c r="D114" s="229" t="s">
        <v>229</v>
      </c>
      <c r="E114" s="255">
        <v>4167870</v>
      </c>
      <c r="F114" s="256">
        <v>4247970</v>
      </c>
      <c r="G114" s="255">
        <v>80100</v>
      </c>
      <c r="H114" s="257">
        <v>1.9218449711723255E-2</v>
      </c>
    </row>
    <row r="115" spans="1:8" x14ac:dyDescent="0.5">
      <c r="A115">
        <v>112</v>
      </c>
      <c r="B115">
        <v>2097</v>
      </c>
      <c r="C115">
        <v>2097</v>
      </c>
      <c r="D115" s="229" t="s">
        <v>230</v>
      </c>
      <c r="E115" s="255">
        <v>3050806</v>
      </c>
      <c r="F115" s="256">
        <v>3050806</v>
      </c>
      <c r="G115" s="255">
        <v>0</v>
      </c>
      <c r="H115" s="257">
        <v>0</v>
      </c>
    </row>
    <row r="116" spans="1:8" x14ac:dyDescent="0.5">
      <c r="A116">
        <v>113</v>
      </c>
      <c r="B116">
        <v>2113</v>
      </c>
      <c r="C116">
        <v>2113</v>
      </c>
      <c r="D116" s="229" t="s">
        <v>231</v>
      </c>
      <c r="E116" s="255">
        <v>1401911.31</v>
      </c>
      <c r="F116" s="256">
        <v>1401911.31</v>
      </c>
      <c r="G116" s="255">
        <v>0</v>
      </c>
      <c r="H116" s="257">
        <v>0</v>
      </c>
    </row>
    <row r="117" spans="1:8" x14ac:dyDescent="0.5">
      <c r="A117">
        <v>114</v>
      </c>
      <c r="B117">
        <v>2124</v>
      </c>
      <c r="C117">
        <v>2124</v>
      </c>
      <c r="D117" s="229" t="s">
        <v>25</v>
      </c>
      <c r="E117" s="255">
        <v>8293789</v>
      </c>
      <c r="F117" s="256">
        <v>8455909</v>
      </c>
      <c r="G117" s="255">
        <v>162120</v>
      </c>
      <c r="H117" s="257">
        <v>1.9547157517510995E-2</v>
      </c>
    </row>
    <row r="118" spans="1:8" x14ac:dyDescent="0.5">
      <c r="A118">
        <v>115</v>
      </c>
      <c r="B118">
        <v>2151</v>
      </c>
      <c r="C118">
        <v>2151</v>
      </c>
      <c r="D118" s="230" t="s">
        <v>232</v>
      </c>
      <c r="E118" s="261">
        <v>1413427.33</v>
      </c>
      <c r="F118" s="262">
        <v>1413427.33</v>
      </c>
      <c r="G118" s="261">
        <v>0</v>
      </c>
      <c r="H118" s="263">
        <v>0</v>
      </c>
    </row>
    <row r="119" spans="1:8" x14ac:dyDescent="0.5">
      <c r="A119">
        <v>116</v>
      </c>
      <c r="B119">
        <v>2169</v>
      </c>
      <c r="C119">
        <v>2169</v>
      </c>
      <c r="D119" s="229" t="s">
        <v>233</v>
      </c>
      <c r="E119" s="255">
        <v>10374631.119999999</v>
      </c>
      <c r="F119" s="256">
        <v>10575998.6</v>
      </c>
      <c r="G119" s="255">
        <v>201367.48000000045</v>
      </c>
      <c r="H119" s="257">
        <v>1.9409603837557982E-2</v>
      </c>
    </row>
    <row r="120" spans="1:8" x14ac:dyDescent="0.5">
      <c r="A120">
        <v>117</v>
      </c>
      <c r="B120">
        <v>2205</v>
      </c>
      <c r="C120">
        <v>2205</v>
      </c>
      <c r="D120" s="229" t="s">
        <v>234</v>
      </c>
      <c r="E120" s="255">
        <v>1373434.36</v>
      </c>
      <c r="F120" s="256">
        <v>1373434.36</v>
      </c>
      <c r="G120" s="255">
        <v>0</v>
      </c>
      <c r="H120" s="257">
        <v>0</v>
      </c>
    </row>
    <row r="121" spans="1:8" x14ac:dyDescent="0.5">
      <c r="A121">
        <v>118</v>
      </c>
      <c r="B121">
        <v>2295</v>
      </c>
      <c r="C121">
        <v>2295</v>
      </c>
      <c r="D121" s="229" t="s">
        <v>235</v>
      </c>
      <c r="E121" s="255">
        <v>6412548.5800000001</v>
      </c>
      <c r="F121" s="256">
        <v>6412548.5800000001</v>
      </c>
      <c r="G121" s="255">
        <v>0</v>
      </c>
      <c r="H121" s="257">
        <v>0</v>
      </c>
    </row>
    <row r="122" spans="1:8" x14ac:dyDescent="0.5">
      <c r="A122">
        <v>119</v>
      </c>
      <c r="B122">
        <v>2313</v>
      </c>
      <c r="C122">
        <v>2313</v>
      </c>
      <c r="D122" s="229" t="s">
        <v>236</v>
      </c>
      <c r="E122" s="255">
        <v>22820146.400000002</v>
      </c>
      <c r="F122" s="256">
        <v>23265562.400000002</v>
      </c>
      <c r="G122" s="255">
        <v>445416</v>
      </c>
      <c r="H122" s="257">
        <v>1.9518542615484708E-2</v>
      </c>
    </row>
    <row r="123" spans="1:8" x14ac:dyDescent="0.5">
      <c r="A123">
        <v>120</v>
      </c>
      <c r="B123">
        <v>2322</v>
      </c>
      <c r="C123">
        <v>2322</v>
      </c>
      <c r="D123" s="230" t="s">
        <v>237</v>
      </c>
      <c r="E123" s="261">
        <v>13883652.199999999</v>
      </c>
      <c r="F123" s="262">
        <v>14155836.199999999</v>
      </c>
      <c r="G123" s="261">
        <v>272184</v>
      </c>
      <c r="H123" s="263">
        <v>1.9604639764744324E-2</v>
      </c>
    </row>
    <row r="124" spans="1:8" x14ac:dyDescent="0.5">
      <c r="A124">
        <v>121</v>
      </c>
      <c r="B124">
        <v>2349</v>
      </c>
      <c r="C124">
        <v>2349</v>
      </c>
      <c r="D124" s="229" t="s">
        <v>238</v>
      </c>
      <c r="E124" s="255">
        <v>1560855</v>
      </c>
      <c r="F124" s="256">
        <v>1591455</v>
      </c>
      <c r="G124" s="255">
        <v>30600</v>
      </c>
      <c r="H124" s="257">
        <v>1.9604639764744324E-2</v>
      </c>
    </row>
    <row r="125" spans="1:8" x14ac:dyDescent="0.5">
      <c r="A125">
        <v>122</v>
      </c>
      <c r="B125">
        <v>2369</v>
      </c>
      <c r="C125">
        <v>2369</v>
      </c>
      <c r="D125" s="229" t="s">
        <v>240</v>
      </c>
      <c r="E125" s="255">
        <v>2733638.6</v>
      </c>
      <c r="F125" s="256">
        <v>2787230.6</v>
      </c>
      <c r="G125" s="255">
        <v>53592</v>
      </c>
      <c r="H125" s="257">
        <v>1.9604639764744324E-2</v>
      </c>
    </row>
    <row r="126" spans="1:8" x14ac:dyDescent="0.5">
      <c r="A126">
        <v>123</v>
      </c>
      <c r="B126">
        <v>2376</v>
      </c>
      <c r="C126">
        <v>2376</v>
      </c>
      <c r="D126" s="229" t="s">
        <v>241</v>
      </c>
      <c r="E126" s="255">
        <v>2731488</v>
      </c>
      <c r="F126" s="256">
        <v>2784768</v>
      </c>
      <c r="G126" s="255">
        <v>53280</v>
      </c>
      <c r="H126" s="257">
        <v>1.950585175552666E-2</v>
      </c>
    </row>
    <row r="127" spans="1:8" x14ac:dyDescent="0.5">
      <c r="A127">
        <v>124</v>
      </c>
      <c r="B127">
        <v>2403</v>
      </c>
      <c r="C127">
        <v>2403</v>
      </c>
      <c r="D127" s="229" t="s">
        <v>242</v>
      </c>
      <c r="E127" s="255">
        <v>4804985</v>
      </c>
      <c r="F127" s="256">
        <v>4899185</v>
      </c>
      <c r="G127" s="255">
        <v>94200</v>
      </c>
      <c r="H127" s="257">
        <v>1.9604639764744324E-2</v>
      </c>
    </row>
    <row r="128" spans="1:8" x14ac:dyDescent="0.5">
      <c r="A128">
        <v>125</v>
      </c>
      <c r="B128">
        <v>2457</v>
      </c>
      <c r="C128">
        <v>2457</v>
      </c>
      <c r="D128" s="230" t="s">
        <v>26</v>
      </c>
      <c r="E128" s="261">
        <v>2848674.7</v>
      </c>
      <c r="F128" s="262">
        <v>2848674.7</v>
      </c>
      <c r="G128" s="261">
        <v>0</v>
      </c>
      <c r="H128" s="263">
        <v>0</v>
      </c>
    </row>
    <row r="129" spans="1:8" x14ac:dyDescent="0.5">
      <c r="A129">
        <v>126</v>
      </c>
      <c r="B129">
        <v>2466</v>
      </c>
      <c r="C129">
        <v>2466</v>
      </c>
      <c r="D129" s="229" t="s">
        <v>244</v>
      </c>
      <c r="E129" s="255">
        <v>7934652.2999999998</v>
      </c>
      <c r="F129" s="256">
        <v>8090208.2999999998</v>
      </c>
      <c r="G129" s="255">
        <v>155556</v>
      </c>
      <c r="H129" s="257">
        <v>1.9604639764744324E-2</v>
      </c>
    </row>
    <row r="130" spans="1:8" x14ac:dyDescent="0.5">
      <c r="A130">
        <v>127</v>
      </c>
      <c r="B130">
        <v>2493</v>
      </c>
      <c r="C130">
        <v>2493</v>
      </c>
      <c r="D130" s="229" t="s">
        <v>27</v>
      </c>
      <c r="E130" s="255">
        <v>816088.08</v>
      </c>
      <c r="F130" s="256">
        <v>826632</v>
      </c>
      <c r="G130" s="255">
        <v>10543.920000000042</v>
      </c>
      <c r="H130" s="257">
        <v>1.2920075980033972E-2</v>
      </c>
    </row>
    <row r="131" spans="1:8" x14ac:dyDescent="0.5">
      <c r="A131">
        <v>128</v>
      </c>
      <c r="B131">
        <v>2502</v>
      </c>
      <c r="C131">
        <v>2502</v>
      </c>
      <c r="D131" s="229" t="s">
        <v>28</v>
      </c>
      <c r="E131" s="255">
        <v>3867893.98</v>
      </c>
      <c r="F131" s="256">
        <v>3873082.8</v>
      </c>
      <c r="G131" s="255">
        <v>5188.8199999998324</v>
      </c>
      <c r="H131" s="257">
        <v>1.3415103999308254E-3</v>
      </c>
    </row>
    <row r="132" spans="1:8" x14ac:dyDescent="0.5">
      <c r="A132">
        <v>129</v>
      </c>
      <c r="B132">
        <v>2511</v>
      </c>
      <c r="C132">
        <v>2511</v>
      </c>
      <c r="D132" s="229" t="s">
        <v>245</v>
      </c>
      <c r="E132" s="255">
        <v>12385843.5</v>
      </c>
      <c r="F132" s="256">
        <v>12628663.5</v>
      </c>
      <c r="G132" s="255">
        <v>242820</v>
      </c>
      <c r="H132" s="257">
        <v>1.9604639764744324E-2</v>
      </c>
    </row>
    <row r="133" spans="1:8" x14ac:dyDescent="0.5">
      <c r="A133">
        <v>130</v>
      </c>
      <c r="B133">
        <v>2520</v>
      </c>
      <c r="C133">
        <v>2520</v>
      </c>
      <c r="D133" s="230" t="s">
        <v>246</v>
      </c>
      <c r="E133" s="261">
        <v>1971419</v>
      </c>
      <c r="F133" s="262">
        <v>1971419</v>
      </c>
      <c r="G133" s="261">
        <v>0</v>
      </c>
      <c r="H133" s="263">
        <v>0</v>
      </c>
    </row>
    <row r="134" spans="1:8" x14ac:dyDescent="0.5">
      <c r="A134">
        <v>131</v>
      </c>
      <c r="B134">
        <v>2682</v>
      </c>
      <c r="C134">
        <v>2682</v>
      </c>
      <c r="D134" s="229" t="s">
        <v>29</v>
      </c>
      <c r="E134" s="255">
        <v>1948314.3</v>
      </c>
      <c r="F134" s="256">
        <v>1986510.3</v>
      </c>
      <c r="G134" s="255">
        <v>38196</v>
      </c>
      <c r="H134" s="257">
        <v>1.9604639764744324E-2</v>
      </c>
    </row>
    <row r="135" spans="1:8" x14ac:dyDescent="0.5">
      <c r="A135">
        <v>132</v>
      </c>
      <c r="B135">
        <v>2556</v>
      </c>
      <c r="C135">
        <v>2556</v>
      </c>
      <c r="D135" s="241" t="s">
        <v>468</v>
      </c>
      <c r="E135" s="255">
        <v>2205646.08</v>
      </c>
      <c r="F135" s="256">
        <v>2205646.08</v>
      </c>
      <c r="G135" s="255">
        <v>0</v>
      </c>
      <c r="H135" s="257">
        <v>0</v>
      </c>
    </row>
    <row r="136" spans="1:8" x14ac:dyDescent="0.5">
      <c r="A136">
        <v>133</v>
      </c>
      <c r="B136">
        <v>2709</v>
      </c>
      <c r="C136">
        <v>2709</v>
      </c>
      <c r="D136" s="229" t="s">
        <v>249</v>
      </c>
      <c r="E136" s="255">
        <v>10605438.34</v>
      </c>
      <c r="F136" s="256">
        <v>10605438.34</v>
      </c>
      <c r="G136" s="255">
        <v>0</v>
      </c>
      <c r="H136" s="257">
        <v>0</v>
      </c>
    </row>
    <row r="137" spans="1:8" x14ac:dyDescent="0.5">
      <c r="A137">
        <v>134</v>
      </c>
      <c r="B137">
        <v>2718</v>
      </c>
      <c r="C137">
        <v>2718</v>
      </c>
      <c r="D137" s="229" t="s">
        <v>250</v>
      </c>
      <c r="E137" s="255">
        <v>3670772.4</v>
      </c>
      <c r="F137" s="256">
        <v>3741980.4</v>
      </c>
      <c r="G137" s="255">
        <v>71208</v>
      </c>
      <c r="H137" s="257">
        <v>1.9398642095053348E-2</v>
      </c>
    </row>
    <row r="138" spans="1:8" x14ac:dyDescent="0.5">
      <c r="A138">
        <v>135</v>
      </c>
      <c r="B138">
        <v>2727</v>
      </c>
      <c r="C138">
        <v>2727</v>
      </c>
      <c r="D138" s="230" t="s">
        <v>251</v>
      </c>
      <c r="E138" s="261">
        <v>3962082.54</v>
      </c>
      <c r="F138" s="262">
        <v>3978013.4</v>
      </c>
      <c r="G138" s="261">
        <v>15930.85999999987</v>
      </c>
      <c r="H138" s="263">
        <v>4.0208299143611155E-3</v>
      </c>
    </row>
    <row r="139" spans="1:8" x14ac:dyDescent="0.5">
      <c r="A139">
        <v>136</v>
      </c>
      <c r="B139">
        <v>2754</v>
      </c>
      <c r="C139">
        <v>2754</v>
      </c>
      <c r="D139" s="229" t="s">
        <v>252</v>
      </c>
      <c r="E139" s="255">
        <v>2883191.45</v>
      </c>
      <c r="F139" s="256">
        <v>2925128.5</v>
      </c>
      <c r="G139" s="255">
        <v>41937.049999999814</v>
      </c>
      <c r="H139" s="257">
        <v>1.4545357367787634E-2</v>
      </c>
    </row>
    <row r="140" spans="1:8" x14ac:dyDescent="0.5">
      <c r="A140">
        <v>137</v>
      </c>
      <c r="B140">
        <v>2766</v>
      </c>
      <c r="C140">
        <v>2766</v>
      </c>
      <c r="D140" s="229" t="s">
        <v>469</v>
      </c>
      <c r="E140" s="255">
        <v>2041473.61</v>
      </c>
      <c r="F140" s="256">
        <v>2041473.61</v>
      </c>
      <c r="G140" s="255">
        <v>0</v>
      </c>
      <c r="H140" s="257">
        <v>0</v>
      </c>
    </row>
    <row r="141" spans="1:8" x14ac:dyDescent="0.5">
      <c r="A141">
        <v>138</v>
      </c>
      <c r="B141">
        <v>2772</v>
      </c>
      <c r="C141">
        <v>2772</v>
      </c>
      <c r="D141" s="229" t="s">
        <v>254</v>
      </c>
      <c r="E141" s="255">
        <v>1621858</v>
      </c>
      <c r="F141" s="256">
        <v>1652938</v>
      </c>
      <c r="G141" s="255">
        <v>31080</v>
      </c>
      <c r="H141" s="257">
        <v>1.916320664324497E-2</v>
      </c>
    </row>
    <row r="142" spans="1:8" x14ac:dyDescent="0.5">
      <c r="A142">
        <v>139</v>
      </c>
      <c r="B142">
        <v>2781</v>
      </c>
      <c r="C142">
        <v>2781</v>
      </c>
      <c r="D142" s="229" t="s">
        <v>30</v>
      </c>
      <c r="E142" s="255">
        <v>7339079</v>
      </c>
      <c r="F142" s="256">
        <v>7482959</v>
      </c>
      <c r="G142" s="255">
        <v>143880</v>
      </c>
      <c r="H142" s="257">
        <v>1.9604639764744324E-2</v>
      </c>
    </row>
    <row r="143" spans="1:8" x14ac:dyDescent="0.5">
      <c r="A143">
        <v>140</v>
      </c>
      <c r="B143">
        <v>2826</v>
      </c>
      <c r="C143">
        <v>2826</v>
      </c>
      <c r="D143" s="230" t="s">
        <v>255</v>
      </c>
      <c r="E143" s="261">
        <v>8927289</v>
      </c>
      <c r="F143" s="262">
        <v>9101169</v>
      </c>
      <c r="G143" s="261">
        <v>173880</v>
      </c>
      <c r="H143" s="263">
        <v>1.9477357571822757E-2</v>
      </c>
    </row>
    <row r="144" spans="1:8" x14ac:dyDescent="0.5">
      <c r="A144">
        <v>141</v>
      </c>
      <c r="B144">
        <v>2834</v>
      </c>
      <c r="C144">
        <v>2834</v>
      </c>
      <c r="D144" s="229" t="s">
        <v>256</v>
      </c>
      <c r="E144" s="255">
        <v>2203560</v>
      </c>
      <c r="F144" s="256">
        <v>2246760</v>
      </c>
      <c r="G144" s="255">
        <v>43200</v>
      </c>
      <c r="H144" s="257">
        <v>1.9604639764744324E-2</v>
      </c>
    </row>
    <row r="145" spans="1:8" x14ac:dyDescent="0.5">
      <c r="A145">
        <v>142</v>
      </c>
      <c r="B145">
        <v>2846</v>
      </c>
      <c r="C145">
        <v>2846</v>
      </c>
      <c r="D145" s="229" t="s">
        <v>257</v>
      </c>
      <c r="E145" s="255">
        <v>2008684.7999999998</v>
      </c>
      <c r="F145" s="256">
        <v>2047612.7999999998</v>
      </c>
      <c r="G145" s="255">
        <v>38928</v>
      </c>
      <c r="H145" s="257">
        <v>1.9379844961240313E-2</v>
      </c>
    </row>
    <row r="146" spans="1:8" x14ac:dyDescent="0.5">
      <c r="A146">
        <v>143</v>
      </c>
      <c r="B146">
        <v>2862</v>
      </c>
      <c r="C146">
        <v>2862</v>
      </c>
      <c r="D146" s="229" t="s">
        <v>31</v>
      </c>
      <c r="E146" s="255">
        <v>3900026.4</v>
      </c>
      <c r="F146" s="256">
        <v>3975902.4</v>
      </c>
      <c r="G146" s="255">
        <v>75876</v>
      </c>
      <c r="H146" s="257">
        <v>1.9455252918287938E-2</v>
      </c>
    </row>
    <row r="147" spans="1:8" x14ac:dyDescent="0.5">
      <c r="A147">
        <v>144</v>
      </c>
      <c r="B147">
        <v>2977</v>
      </c>
      <c r="C147">
        <v>2977</v>
      </c>
      <c r="D147" s="229" t="s">
        <v>258</v>
      </c>
      <c r="E147" s="255">
        <v>4037411.6</v>
      </c>
      <c r="F147" s="256">
        <v>4116563.6</v>
      </c>
      <c r="G147" s="255">
        <v>79152</v>
      </c>
      <c r="H147" s="257">
        <v>1.9604639764744324E-2</v>
      </c>
    </row>
    <row r="148" spans="1:8" x14ac:dyDescent="0.5">
      <c r="A148">
        <v>145</v>
      </c>
      <c r="B148">
        <v>2988</v>
      </c>
      <c r="C148">
        <v>2988</v>
      </c>
      <c r="D148" s="230" t="s">
        <v>259</v>
      </c>
      <c r="E148" s="261">
        <v>3242905.8</v>
      </c>
      <c r="F148" s="262">
        <v>3306481.8</v>
      </c>
      <c r="G148" s="261">
        <v>63576</v>
      </c>
      <c r="H148" s="263">
        <v>1.9604639764744324E-2</v>
      </c>
    </row>
    <row r="149" spans="1:8" x14ac:dyDescent="0.5">
      <c r="A149">
        <v>146</v>
      </c>
      <c r="B149">
        <v>3029</v>
      </c>
      <c r="C149">
        <v>3029</v>
      </c>
      <c r="D149" s="229" t="s">
        <v>260</v>
      </c>
      <c r="E149" s="255">
        <v>8296262.21</v>
      </c>
      <c r="F149" s="256">
        <v>8405571.1999999993</v>
      </c>
      <c r="G149" s="255">
        <v>109308.98999999929</v>
      </c>
      <c r="H149" s="257">
        <v>1.3175691321357029E-2</v>
      </c>
    </row>
    <row r="150" spans="1:8" x14ac:dyDescent="0.5">
      <c r="A150">
        <v>147</v>
      </c>
      <c r="B150">
        <v>3033</v>
      </c>
      <c r="C150">
        <v>3033</v>
      </c>
      <c r="D150" s="229" t="s">
        <v>32</v>
      </c>
      <c r="E150" s="255">
        <v>2659621.1</v>
      </c>
      <c r="F150" s="256">
        <v>2710825.1</v>
      </c>
      <c r="G150" s="255">
        <v>51204</v>
      </c>
      <c r="H150" s="257">
        <v>1.9252366436707843E-2</v>
      </c>
    </row>
    <row r="151" spans="1:8" x14ac:dyDescent="0.5">
      <c r="A151">
        <v>148</v>
      </c>
      <c r="B151">
        <v>3042</v>
      </c>
      <c r="C151">
        <v>3042</v>
      </c>
      <c r="D151" s="229" t="s">
        <v>261</v>
      </c>
      <c r="E151" s="255">
        <v>4356832</v>
      </c>
      <c r="F151" s="256">
        <v>4439872</v>
      </c>
      <c r="G151" s="255">
        <v>83040</v>
      </c>
      <c r="H151" s="257">
        <v>1.9059720457433291E-2</v>
      </c>
    </row>
    <row r="152" spans="1:8" x14ac:dyDescent="0.5">
      <c r="A152">
        <v>149</v>
      </c>
      <c r="B152">
        <v>3060</v>
      </c>
      <c r="C152">
        <v>3060</v>
      </c>
      <c r="D152" s="229" t="s">
        <v>262</v>
      </c>
      <c r="E152" s="255">
        <v>7127904.5</v>
      </c>
      <c r="F152" s="256">
        <v>7267644.5</v>
      </c>
      <c r="G152" s="255">
        <v>139740</v>
      </c>
      <c r="H152" s="257">
        <v>1.9604639764744324E-2</v>
      </c>
    </row>
    <row r="153" spans="1:8" x14ac:dyDescent="0.5">
      <c r="A153">
        <v>150</v>
      </c>
      <c r="B153">
        <v>3168</v>
      </c>
      <c r="C153">
        <v>3168</v>
      </c>
      <c r="D153" s="230" t="s">
        <v>470</v>
      </c>
      <c r="E153" s="261">
        <v>4553239.58</v>
      </c>
      <c r="F153" s="262">
        <v>4639173</v>
      </c>
      <c r="G153" s="261">
        <v>85933.419999999925</v>
      </c>
      <c r="H153" s="263">
        <v>1.8873028420788682E-2</v>
      </c>
    </row>
    <row r="154" spans="1:8" x14ac:dyDescent="0.5">
      <c r="A154">
        <v>151</v>
      </c>
      <c r="B154">
        <v>3105</v>
      </c>
      <c r="C154">
        <v>3105</v>
      </c>
      <c r="D154" s="229" t="s">
        <v>263</v>
      </c>
      <c r="E154" s="255">
        <v>8453713.0999999996</v>
      </c>
      <c r="F154" s="256">
        <v>8619445.0999999996</v>
      </c>
      <c r="G154" s="255">
        <v>165732</v>
      </c>
      <c r="H154" s="257">
        <v>1.9604639764744324E-2</v>
      </c>
    </row>
    <row r="155" spans="1:8" x14ac:dyDescent="0.5">
      <c r="A155">
        <v>152</v>
      </c>
      <c r="B155">
        <v>3114</v>
      </c>
      <c r="C155">
        <v>3114</v>
      </c>
      <c r="D155" s="229" t="s">
        <v>264</v>
      </c>
      <c r="E155" s="255">
        <v>20868937.400000002</v>
      </c>
      <c r="F155" s="256">
        <v>21278065.400000002</v>
      </c>
      <c r="G155" s="255">
        <v>409128</v>
      </c>
      <c r="H155" s="257">
        <v>1.960463976474432E-2</v>
      </c>
    </row>
    <row r="156" spans="1:8" x14ac:dyDescent="0.5">
      <c r="A156">
        <v>153</v>
      </c>
      <c r="B156">
        <v>3119</v>
      </c>
      <c r="C156">
        <v>3119</v>
      </c>
      <c r="D156" s="229" t="s">
        <v>265</v>
      </c>
      <c r="E156" s="255">
        <v>5562152.7000000002</v>
      </c>
      <c r="F156" s="256">
        <v>5671196.7000000002</v>
      </c>
      <c r="G156" s="255">
        <v>109044</v>
      </c>
      <c r="H156" s="257">
        <v>1.9604639764744324E-2</v>
      </c>
    </row>
    <row r="157" spans="1:8" x14ac:dyDescent="0.5">
      <c r="A157">
        <v>154</v>
      </c>
      <c r="B157">
        <v>3141</v>
      </c>
      <c r="C157">
        <v>3141</v>
      </c>
      <c r="D157" s="229" t="s">
        <v>266</v>
      </c>
      <c r="E157" s="255">
        <v>78409267.200000003</v>
      </c>
      <c r="F157" s="256">
        <v>79942195.200000003</v>
      </c>
      <c r="G157" s="255">
        <v>1532928</v>
      </c>
      <c r="H157" s="257">
        <v>1.9550342130987292E-2</v>
      </c>
    </row>
    <row r="158" spans="1:8" x14ac:dyDescent="0.5">
      <c r="A158">
        <v>155</v>
      </c>
      <c r="B158">
        <v>3150</v>
      </c>
      <c r="C158">
        <v>3150</v>
      </c>
      <c r="D158" s="230" t="s">
        <v>267</v>
      </c>
      <c r="E158" s="261">
        <v>6658962</v>
      </c>
      <c r="F158" s="262">
        <v>6789402</v>
      </c>
      <c r="G158" s="261">
        <v>130440</v>
      </c>
      <c r="H158" s="263">
        <v>1.9588638589618023E-2</v>
      </c>
    </row>
    <row r="159" spans="1:8" x14ac:dyDescent="0.5">
      <c r="A159">
        <v>156</v>
      </c>
      <c r="B159">
        <v>3154</v>
      </c>
      <c r="C159">
        <v>3154</v>
      </c>
      <c r="D159" s="229" t="s">
        <v>268</v>
      </c>
      <c r="E159" s="255">
        <v>3532962.83</v>
      </c>
      <c r="F159" s="256">
        <v>3532962.83</v>
      </c>
      <c r="G159" s="255">
        <v>0</v>
      </c>
      <c r="H159" s="257">
        <v>0</v>
      </c>
    </row>
    <row r="160" spans="1:8" x14ac:dyDescent="0.5">
      <c r="A160">
        <v>157</v>
      </c>
      <c r="B160">
        <v>3186</v>
      </c>
      <c r="C160">
        <v>3186</v>
      </c>
      <c r="D160" s="229" t="s">
        <v>269</v>
      </c>
      <c r="E160" s="255">
        <v>2229485.11</v>
      </c>
      <c r="F160" s="256">
        <v>2264286</v>
      </c>
      <c r="G160" s="255">
        <v>34800.89000000013</v>
      </c>
      <c r="H160" s="257">
        <v>1.560938435691106E-2</v>
      </c>
    </row>
    <row r="161" spans="1:8" x14ac:dyDescent="0.5">
      <c r="A161">
        <v>158</v>
      </c>
      <c r="B161">
        <v>3195</v>
      </c>
      <c r="C161">
        <v>3195</v>
      </c>
      <c r="D161" s="229" t="s">
        <v>34</v>
      </c>
      <c r="E161" s="255">
        <v>6265477.4299999997</v>
      </c>
      <c r="F161" s="256">
        <v>6335646</v>
      </c>
      <c r="G161" s="255">
        <v>70168.570000000298</v>
      </c>
      <c r="H161" s="257">
        <v>1.1199237533603293E-2</v>
      </c>
    </row>
    <row r="162" spans="1:8" x14ac:dyDescent="0.5">
      <c r="A162">
        <v>159</v>
      </c>
      <c r="B162">
        <v>3204</v>
      </c>
      <c r="C162">
        <v>3204</v>
      </c>
      <c r="D162" s="229" t="s">
        <v>270</v>
      </c>
      <c r="E162" s="255">
        <v>5517469.3999999994</v>
      </c>
      <c r="F162" s="256">
        <v>5625637.3999999994</v>
      </c>
      <c r="G162" s="255">
        <v>108168</v>
      </c>
      <c r="H162" s="257">
        <v>1.9604639764744324E-2</v>
      </c>
    </row>
    <row r="163" spans="1:8" x14ac:dyDescent="0.5">
      <c r="A163">
        <v>160</v>
      </c>
      <c r="B163">
        <v>3231</v>
      </c>
      <c r="C163">
        <v>3231</v>
      </c>
      <c r="D163" s="230" t="s">
        <v>271</v>
      </c>
      <c r="E163" s="261">
        <v>38372549</v>
      </c>
      <c r="F163" s="262">
        <v>39124829</v>
      </c>
      <c r="G163" s="261">
        <v>752280</v>
      </c>
      <c r="H163" s="263">
        <v>1.9604639764744324E-2</v>
      </c>
    </row>
    <row r="164" spans="1:8" x14ac:dyDescent="0.5">
      <c r="A164">
        <v>161</v>
      </c>
      <c r="B164">
        <v>3312</v>
      </c>
      <c r="C164">
        <v>3312</v>
      </c>
      <c r="D164" s="229" t="s">
        <v>272</v>
      </c>
      <c r="E164" s="255">
        <v>12223024.9</v>
      </c>
      <c r="F164" s="256">
        <v>12462652.9</v>
      </c>
      <c r="G164" s="255">
        <v>239628</v>
      </c>
      <c r="H164" s="257">
        <v>1.9604639764744324E-2</v>
      </c>
    </row>
    <row r="165" spans="1:8" x14ac:dyDescent="0.5">
      <c r="A165">
        <v>162</v>
      </c>
      <c r="B165">
        <v>3330</v>
      </c>
      <c r="C165">
        <v>3330</v>
      </c>
      <c r="D165" s="229" t="s">
        <v>273</v>
      </c>
      <c r="E165" s="255">
        <v>2107197</v>
      </c>
      <c r="F165" s="256">
        <v>2148213</v>
      </c>
      <c r="G165" s="255">
        <v>41016</v>
      </c>
      <c r="H165" s="257">
        <v>1.9464720194647202E-2</v>
      </c>
    </row>
    <row r="166" spans="1:8" x14ac:dyDescent="0.5">
      <c r="A166">
        <v>163</v>
      </c>
      <c r="B166">
        <v>3348</v>
      </c>
      <c r="C166">
        <v>3348</v>
      </c>
      <c r="D166" s="229" t="s">
        <v>274</v>
      </c>
      <c r="E166" s="255">
        <v>2885238.72</v>
      </c>
      <c r="F166" s="256">
        <v>2926487.2</v>
      </c>
      <c r="G166" s="255">
        <v>41248.479999999981</v>
      </c>
      <c r="H166" s="257">
        <v>1.4296383766817041E-2</v>
      </c>
    </row>
    <row r="167" spans="1:8" x14ac:dyDescent="0.5">
      <c r="A167">
        <v>164</v>
      </c>
      <c r="B167">
        <v>3375</v>
      </c>
      <c r="C167">
        <v>3375</v>
      </c>
      <c r="D167" s="229" t="s">
        <v>275</v>
      </c>
      <c r="E167" s="255">
        <v>11326209.689999999</v>
      </c>
      <c r="F167" s="256">
        <v>11351754.9</v>
      </c>
      <c r="G167" s="255">
        <v>25545.210000000894</v>
      </c>
      <c r="H167" s="257">
        <v>2.2554067688288488E-3</v>
      </c>
    </row>
    <row r="168" spans="1:8" x14ac:dyDescent="0.5">
      <c r="A168">
        <v>165</v>
      </c>
      <c r="B168">
        <v>3420</v>
      </c>
      <c r="C168">
        <v>3420</v>
      </c>
      <c r="D168" s="230" t="s">
        <v>276</v>
      </c>
      <c r="E168" s="261">
        <v>3622407.8</v>
      </c>
      <c r="F168" s="262">
        <v>3693423.8</v>
      </c>
      <c r="G168" s="261">
        <v>71016</v>
      </c>
      <c r="H168" s="263">
        <v>1.9604639764744324E-2</v>
      </c>
    </row>
    <row r="169" spans="1:8" x14ac:dyDescent="0.5">
      <c r="A169">
        <v>166</v>
      </c>
      <c r="B169">
        <v>3465</v>
      </c>
      <c r="C169">
        <v>3465</v>
      </c>
      <c r="D169" s="229" t="s">
        <v>277</v>
      </c>
      <c r="E169" s="255">
        <v>2087411.44</v>
      </c>
      <c r="F169" s="256">
        <v>2087411.44</v>
      </c>
      <c r="G169" s="255">
        <v>0</v>
      </c>
      <c r="H169" s="257">
        <v>0</v>
      </c>
    </row>
    <row r="170" spans="1:8" x14ac:dyDescent="0.5">
      <c r="A170">
        <v>167</v>
      </c>
      <c r="B170">
        <v>3537</v>
      </c>
      <c r="C170">
        <v>3537</v>
      </c>
      <c r="D170" s="229" t="s">
        <v>278</v>
      </c>
      <c r="E170" s="255">
        <v>2006194.31</v>
      </c>
      <c r="F170" s="256">
        <v>2006194.31</v>
      </c>
      <c r="G170" s="255">
        <v>0</v>
      </c>
      <c r="H170" s="257">
        <v>0</v>
      </c>
    </row>
    <row r="171" spans="1:8" x14ac:dyDescent="0.5">
      <c r="A171">
        <v>168</v>
      </c>
      <c r="B171">
        <v>3555</v>
      </c>
      <c r="C171">
        <v>3555</v>
      </c>
      <c r="D171" s="229" t="s">
        <v>279</v>
      </c>
      <c r="E171" s="255">
        <v>3825625</v>
      </c>
      <c r="F171" s="256">
        <v>3900625</v>
      </c>
      <c r="G171" s="255">
        <v>75000</v>
      </c>
      <c r="H171" s="257">
        <v>1.9604639764744324E-2</v>
      </c>
    </row>
    <row r="172" spans="1:8" x14ac:dyDescent="0.5">
      <c r="A172">
        <v>169</v>
      </c>
      <c r="B172">
        <v>3600</v>
      </c>
      <c r="C172">
        <v>3600</v>
      </c>
      <c r="D172" s="229" t="s">
        <v>281</v>
      </c>
      <c r="E172" s="255">
        <v>12811253</v>
      </c>
      <c r="F172" s="256">
        <v>13062413</v>
      </c>
      <c r="G172" s="255">
        <v>251160</v>
      </c>
      <c r="H172" s="257">
        <v>1.9604639764744324E-2</v>
      </c>
    </row>
    <row r="173" spans="1:8" x14ac:dyDescent="0.5">
      <c r="A173">
        <v>170</v>
      </c>
      <c r="B173">
        <v>3609</v>
      </c>
      <c r="C173">
        <v>3609</v>
      </c>
      <c r="D173" s="230" t="s">
        <v>282</v>
      </c>
      <c r="E173" s="261">
        <v>2483802.1</v>
      </c>
      <c r="F173" s="262">
        <v>2518243.5</v>
      </c>
      <c r="G173" s="261">
        <v>34441.399999999907</v>
      </c>
      <c r="H173" s="263">
        <v>1.3866402641337611E-2</v>
      </c>
    </row>
    <row r="174" spans="1:8" x14ac:dyDescent="0.5">
      <c r="A174">
        <v>171</v>
      </c>
      <c r="B174">
        <v>3645</v>
      </c>
      <c r="C174">
        <v>3645</v>
      </c>
      <c r="D174" s="229" t="s">
        <v>283</v>
      </c>
      <c r="E174" s="255">
        <v>15887667.6</v>
      </c>
      <c r="F174" s="256">
        <v>16199139.6</v>
      </c>
      <c r="G174" s="255">
        <v>311472</v>
      </c>
      <c r="H174" s="257">
        <v>1.9604639764744324E-2</v>
      </c>
    </row>
    <row r="175" spans="1:8" x14ac:dyDescent="0.5">
      <c r="A175">
        <v>172</v>
      </c>
      <c r="B175">
        <v>3715</v>
      </c>
      <c r="C175">
        <v>3715</v>
      </c>
      <c r="D175" s="229" t="s">
        <v>285</v>
      </c>
      <c r="E175" s="255">
        <v>42118747.799999997</v>
      </c>
      <c r="F175" s="256">
        <v>42944335.799999997</v>
      </c>
      <c r="G175" s="255">
        <v>825588</v>
      </c>
      <c r="H175" s="257">
        <v>1.9601437438745508E-2</v>
      </c>
    </row>
    <row r="176" spans="1:8" x14ac:dyDescent="0.5">
      <c r="A176">
        <v>173</v>
      </c>
      <c r="B176">
        <v>3744</v>
      </c>
      <c r="C176">
        <v>3744</v>
      </c>
      <c r="D176" s="229" t="s">
        <v>286</v>
      </c>
      <c r="E176" s="255">
        <v>4153098.5</v>
      </c>
      <c r="F176" s="256">
        <v>4234518.5</v>
      </c>
      <c r="G176" s="255">
        <v>81420</v>
      </c>
      <c r="H176" s="257">
        <v>1.9604639764744324E-2</v>
      </c>
    </row>
    <row r="177" spans="1:8" x14ac:dyDescent="0.5">
      <c r="A177">
        <v>174</v>
      </c>
      <c r="B177">
        <v>3798</v>
      </c>
      <c r="C177">
        <v>3798</v>
      </c>
      <c r="D177" s="229" t="s">
        <v>287</v>
      </c>
      <c r="E177" s="255">
        <v>3486745.23</v>
      </c>
      <c r="F177" s="256">
        <v>3554543</v>
      </c>
      <c r="G177" s="255">
        <v>67797.770000000019</v>
      </c>
      <c r="H177" s="257">
        <v>1.944442898112175E-2</v>
      </c>
    </row>
    <row r="178" spans="1:8" x14ac:dyDescent="0.5">
      <c r="A178">
        <v>175</v>
      </c>
      <c r="B178">
        <v>3816</v>
      </c>
      <c r="C178">
        <v>3816</v>
      </c>
      <c r="D178" s="230" t="s">
        <v>288</v>
      </c>
      <c r="E178" s="261">
        <v>2602037.1</v>
      </c>
      <c r="F178" s="262">
        <v>2653049.1</v>
      </c>
      <c r="G178" s="261">
        <v>51012</v>
      </c>
      <c r="H178" s="263">
        <v>1.9604639764744324E-2</v>
      </c>
    </row>
    <row r="179" spans="1:8" x14ac:dyDescent="0.5">
      <c r="A179">
        <v>176</v>
      </c>
      <c r="B179">
        <v>3841</v>
      </c>
      <c r="C179">
        <v>3841</v>
      </c>
      <c r="D179" s="229" t="s">
        <v>289</v>
      </c>
      <c r="E179" s="255">
        <v>4652572.1000000006</v>
      </c>
      <c r="F179" s="256">
        <v>4743784.1000000006</v>
      </c>
      <c r="G179" s="255">
        <v>91212</v>
      </c>
      <c r="H179" s="257">
        <v>1.960463976474432E-2</v>
      </c>
    </row>
    <row r="180" spans="1:8" x14ac:dyDescent="0.5">
      <c r="A180">
        <v>177</v>
      </c>
      <c r="B180">
        <v>3897</v>
      </c>
      <c r="C180">
        <v>3897</v>
      </c>
      <c r="D180" s="229" t="s">
        <v>290</v>
      </c>
      <c r="E180" s="255">
        <v>478496</v>
      </c>
      <c r="F180" s="256">
        <v>487616</v>
      </c>
      <c r="G180" s="255">
        <v>9120</v>
      </c>
      <c r="H180" s="257">
        <v>1.9059720457433291E-2</v>
      </c>
    </row>
    <row r="181" spans="1:8" x14ac:dyDescent="0.5">
      <c r="A181">
        <v>178</v>
      </c>
      <c r="B181">
        <v>3906</v>
      </c>
      <c r="C181">
        <v>3906</v>
      </c>
      <c r="D181" s="229" t="s">
        <v>291</v>
      </c>
      <c r="E181" s="255">
        <v>2703210.46</v>
      </c>
      <c r="F181" s="256">
        <v>2719827.8000000003</v>
      </c>
      <c r="G181" s="255">
        <v>16617.340000000317</v>
      </c>
      <c r="H181" s="257">
        <v>6.1472609128629657E-3</v>
      </c>
    </row>
    <row r="182" spans="1:8" x14ac:dyDescent="0.5">
      <c r="A182">
        <v>179</v>
      </c>
      <c r="B182">
        <v>3942</v>
      </c>
      <c r="C182">
        <v>3942</v>
      </c>
      <c r="D182" s="229" t="s">
        <v>292</v>
      </c>
      <c r="E182" s="255">
        <v>4138408.1</v>
      </c>
      <c r="F182" s="256">
        <v>4219540.1000000006</v>
      </c>
      <c r="G182" s="255">
        <v>81132.000000000466</v>
      </c>
      <c r="H182" s="257">
        <v>1.9604639764744435E-2</v>
      </c>
    </row>
    <row r="183" spans="1:8" x14ac:dyDescent="0.5">
      <c r="A183">
        <v>180</v>
      </c>
      <c r="B183">
        <v>4023</v>
      </c>
      <c r="C183">
        <v>4023</v>
      </c>
      <c r="D183" s="230" t="s">
        <v>35</v>
      </c>
      <c r="E183" s="261">
        <v>3907010.1</v>
      </c>
      <c r="F183" s="262">
        <v>3982862.1</v>
      </c>
      <c r="G183" s="261">
        <v>75852</v>
      </c>
      <c r="H183" s="263">
        <v>1.9414334250121339E-2</v>
      </c>
    </row>
    <row r="184" spans="1:8" x14ac:dyDescent="0.5">
      <c r="A184">
        <v>181</v>
      </c>
      <c r="B184">
        <v>4033</v>
      </c>
      <c r="C184">
        <v>4033</v>
      </c>
      <c r="D184" s="229" t="s">
        <v>479</v>
      </c>
      <c r="E184" s="255">
        <v>4380663.91</v>
      </c>
      <c r="F184" s="256">
        <v>4413129.6000000006</v>
      </c>
      <c r="G184" s="255">
        <v>32465.69000000041</v>
      </c>
      <c r="H184" s="257">
        <v>7.4111346286778726E-3</v>
      </c>
    </row>
    <row r="185" spans="1:8" x14ac:dyDescent="0.5">
      <c r="A185">
        <v>182</v>
      </c>
      <c r="B185">
        <v>4041</v>
      </c>
      <c r="C185">
        <v>4041</v>
      </c>
      <c r="D185" s="229" t="s">
        <v>296</v>
      </c>
      <c r="E185" s="255">
        <v>8508446.040000001</v>
      </c>
      <c r="F185" s="256">
        <v>8597601.5999999996</v>
      </c>
      <c r="G185" s="255">
        <v>89155.559999998659</v>
      </c>
      <c r="H185" s="257">
        <v>1.0478477454150798E-2</v>
      </c>
    </row>
    <row r="186" spans="1:8" x14ac:dyDescent="0.5">
      <c r="A186">
        <v>183</v>
      </c>
      <c r="B186">
        <v>4043</v>
      </c>
      <c r="C186">
        <v>4043</v>
      </c>
      <c r="D186" s="229" t="s">
        <v>297</v>
      </c>
      <c r="E186" s="255">
        <v>4427083.5</v>
      </c>
      <c r="F186" s="256">
        <v>4513423.5</v>
      </c>
      <c r="G186" s="255">
        <v>86340</v>
      </c>
      <c r="H186" s="257">
        <v>1.9502681618722574E-2</v>
      </c>
    </row>
    <row r="187" spans="1:8" x14ac:dyDescent="0.5">
      <c r="A187">
        <v>184</v>
      </c>
      <c r="B187">
        <v>4068</v>
      </c>
      <c r="C187">
        <v>4068</v>
      </c>
      <c r="D187" s="229" t="s">
        <v>36</v>
      </c>
      <c r="E187" s="255">
        <v>2778818.4</v>
      </c>
      <c r="F187" s="256">
        <v>2832986.4</v>
      </c>
      <c r="G187" s="255">
        <v>54168</v>
      </c>
      <c r="H187" s="257">
        <v>1.9493177387914229E-2</v>
      </c>
    </row>
    <row r="188" spans="1:8" x14ac:dyDescent="0.5">
      <c r="A188">
        <v>185</v>
      </c>
      <c r="B188">
        <v>4086</v>
      </c>
      <c r="C188">
        <v>4086</v>
      </c>
      <c r="D188" s="230" t="s">
        <v>299</v>
      </c>
      <c r="E188" s="261">
        <v>11604650.4</v>
      </c>
      <c r="F188" s="262">
        <v>11828426.4</v>
      </c>
      <c r="G188" s="261">
        <v>223776</v>
      </c>
      <c r="H188" s="263">
        <v>1.9283303872730195E-2</v>
      </c>
    </row>
    <row r="189" spans="1:8" x14ac:dyDescent="0.5">
      <c r="A189">
        <v>186</v>
      </c>
      <c r="B189">
        <v>4104</v>
      </c>
      <c r="C189">
        <v>4104</v>
      </c>
      <c r="D189" s="229" t="s">
        <v>300</v>
      </c>
      <c r="E189" s="255">
        <v>32709128.399999999</v>
      </c>
      <c r="F189" s="256">
        <v>33346112.399999999</v>
      </c>
      <c r="G189" s="255">
        <v>636984</v>
      </c>
      <c r="H189" s="257">
        <v>1.9474196689386564E-2</v>
      </c>
    </row>
    <row r="190" spans="1:8" x14ac:dyDescent="0.5">
      <c r="A190">
        <v>187</v>
      </c>
      <c r="B190">
        <v>4122</v>
      </c>
      <c r="C190">
        <v>4122</v>
      </c>
      <c r="D190" s="229" t="s">
        <v>37</v>
      </c>
      <c r="E190" s="255">
        <v>3252699.4</v>
      </c>
      <c r="F190" s="256">
        <v>3316467.4</v>
      </c>
      <c r="G190" s="255">
        <v>63768</v>
      </c>
      <c r="H190" s="257">
        <v>1.9604639764744324E-2</v>
      </c>
    </row>
    <row r="191" spans="1:8" x14ac:dyDescent="0.5">
      <c r="A191">
        <v>188</v>
      </c>
      <c r="B191">
        <v>4131</v>
      </c>
      <c r="C191">
        <v>4131</v>
      </c>
      <c r="D191" s="229" t="s">
        <v>301</v>
      </c>
      <c r="E191" s="255">
        <v>23285479.300000001</v>
      </c>
      <c r="F191" s="256">
        <v>23680694.300000001</v>
      </c>
      <c r="G191" s="255">
        <v>395215</v>
      </c>
      <c r="H191" s="257">
        <v>1.6972594590311911E-2</v>
      </c>
    </row>
    <row r="192" spans="1:8" x14ac:dyDescent="0.5">
      <c r="A192">
        <v>189</v>
      </c>
      <c r="B192">
        <v>4203</v>
      </c>
      <c r="C192">
        <v>4203</v>
      </c>
      <c r="D192" s="229" t="s">
        <v>302</v>
      </c>
      <c r="E192" s="255">
        <v>4973059.21</v>
      </c>
      <c r="F192" s="256">
        <v>4973059.21</v>
      </c>
      <c r="G192" s="255">
        <v>0</v>
      </c>
      <c r="H192" s="257">
        <v>0</v>
      </c>
    </row>
    <row r="193" spans="1:8" x14ac:dyDescent="0.5">
      <c r="A193">
        <v>190</v>
      </c>
      <c r="B193">
        <v>4212</v>
      </c>
      <c r="C193">
        <v>4212</v>
      </c>
      <c r="D193" s="230" t="s">
        <v>303</v>
      </c>
      <c r="E193" s="261">
        <v>1928115</v>
      </c>
      <c r="F193" s="262">
        <v>1965915</v>
      </c>
      <c r="G193" s="261">
        <v>37800</v>
      </c>
      <c r="H193" s="263">
        <v>1.9604639764744324E-2</v>
      </c>
    </row>
    <row r="194" spans="1:8" x14ac:dyDescent="0.5">
      <c r="A194">
        <v>191</v>
      </c>
      <c r="B194">
        <v>4419</v>
      </c>
      <c r="C194">
        <v>4419</v>
      </c>
      <c r="D194" s="229" t="s">
        <v>38</v>
      </c>
      <c r="E194" s="255">
        <v>4970179.7</v>
      </c>
      <c r="F194" s="256">
        <v>5004193.8</v>
      </c>
      <c r="G194" s="255">
        <v>34014.099999999627</v>
      </c>
      <c r="H194" s="257">
        <v>6.8436358548564407E-3</v>
      </c>
    </row>
    <row r="195" spans="1:8" x14ac:dyDescent="0.5">
      <c r="A195">
        <v>192</v>
      </c>
      <c r="B195">
        <v>4269</v>
      </c>
      <c r="C195">
        <v>4269</v>
      </c>
      <c r="D195" s="229" t="s">
        <v>39</v>
      </c>
      <c r="E195" s="255">
        <v>3446550</v>
      </c>
      <c r="F195" s="256">
        <v>3513150</v>
      </c>
      <c r="G195" s="255">
        <v>66600</v>
      </c>
      <c r="H195" s="257">
        <v>1.932367149758454E-2</v>
      </c>
    </row>
    <row r="196" spans="1:8" x14ac:dyDescent="0.5">
      <c r="A196">
        <v>193</v>
      </c>
      <c r="B196">
        <v>4271</v>
      </c>
      <c r="C196">
        <v>4271</v>
      </c>
      <c r="D196" s="229" t="s">
        <v>304</v>
      </c>
      <c r="E196" s="255">
        <v>7512262.5</v>
      </c>
      <c r="F196" s="256">
        <v>7658962.5</v>
      </c>
      <c r="G196" s="255">
        <v>146700</v>
      </c>
      <c r="H196" s="257">
        <v>1.9528071602929211E-2</v>
      </c>
    </row>
    <row r="197" spans="1:8" x14ac:dyDescent="0.5">
      <c r="A197">
        <v>194</v>
      </c>
      <c r="B197">
        <v>4356</v>
      </c>
      <c r="C197">
        <v>4356</v>
      </c>
      <c r="D197" s="229" t="s">
        <v>305</v>
      </c>
      <c r="E197" s="255">
        <v>5368117</v>
      </c>
      <c r="F197" s="256">
        <v>5473357</v>
      </c>
      <c r="G197" s="255">
        <v>105240</v>
      </c>
      <c r="H197" s="257">
        <v>1.9604639764744324E-2</v>
      </c>
    </row>
    <row r="198" spans="1:8" x14ac:dyDescent="0.5">
      <c r="A198">
        <v>195</v>
      </c>
      <c r="B198">
        <v>4149</v>
      </c>
      <c r="C198">
        <v>4149</v>
      </c>
      <c r="D198" s="230" t="s">
        <v>40</v>
      </c>
      <c r="E198" s="261">
        <v>8276071.2999999998</v>
      </c>
      <c r="F198" s="262">
        <v>8437267.2999999989</v>
      </c>
      <c r="G198" s="261">
        <v>161195.99999999907</v>
      </c>
      <c r="H198" s="263">
        <v>1.9477357571822645E-2</v>
      </c>
    </row>
    <row r="199" spans="1:8" x14ac:dyDescent="0.5">
      <c r="A199">
        <v>196</v>
      </c>
      <c r="B199">
        <v>4437</v>
      </c>
      <c r="C199">
        <v>4437</v>
      </c>
      <c r="D199" s="229" t="s">
        <v>307</v>
      </c>
      <c r="E199" s="255">
        <v>3232500.1</v>
      </c>
      <c r="F199" s="256">
        <v>3295872.1</v>
      </c>
      <c r="G199" s="255">
        <v>63372</v>
      </c>
      <c r="H199" s="257">
        <v>1.9604639764744324E-2</v>
      </c>
    </row>
    <row r="200" spans="1:8" x14ac:dyDescent="0.5">
      <c r="A200">
        <v>197</v>
      </c>
      <c r="B200">
        <v>4446</v>
      </c>
      <c r="C200">
        <v>4446</v>
      </c>
      <c r="D200" s="229" t="s">
        <v>308</v>
      </c>
      <c r="E200" s="255">
        <v>6215875.5</v>
      </c>
      <c r="F200" s="256">
        <v>6337735.5</v>
      </c>
      <c r="G200" s="255">
        <v>121860</v>
      </c>
      <c r="H200" s="257">
        <v>1.9604639764744324E-2</v>
      </c>
    </row>
    <row r="201" spans="1:8" x14ac:dyDescent="0.5">
      <c r="A201">
        <v>198</v>
      </c>
      <c r="B201">
        <v>4491</v>
      </c>
      <c r="C201">
        <v>4491</v>
      </c>
      <c r="D201" s="229" t="s">
        <v>309</v>
      </c>
      <c r="E201" s="255">
        <v>2126202.5100000002</v>
      </c>
      <c r="F201" s="256">
        <v>2126202.5100000002</v>
      </c>
      <c r="G201" s="255">
        <v>0</v>
      </c>
      <c r="H201" s="257">
        <v>0</v>
      </c>
    </row>
    <row r="202" spans="1:8" x14ac:dyDescent="0.5">
      <c r="A202">
        <v>199</v>
      </c>
      <c r="B202">
        <v>4505</v>
      </c>
      <c r="C202">
        <v>4505</v>
      </c>
      <c r="D202" s="229" t="s">
        <v>310</v>
      </c>
      <c r="E202" s="255">
        <v>1527188.68</v>
      </c>
      <c r="F202" s="256">
        <v>1527188.68</v>
      </c>
      <c r="G202" s="255">
        <v>0</v>
      </c>
      <c r="H202" s="257">
        <v>0</v>
      </c>
    </row>
    <row r="203" spans="1:8" x14ac:dyDescent="0.5">
      <c r="A203">
        <v>200</v>
      </c>
      <c r="B203">
        <v>4509</v>
      </c>
      <c r="C203">
        <v>4509</v>
      </c>
      <c r="D203" s="230" t="s">
        <v>311</v>
      </c>
      <c r="E203" s="261">
        <v>1347232.0999999999</v>
      </c>
      <c r="F203" s="262">
        <v>1373644.0999999999</v>
      </c>
      <c r="G203" s="261">
        <v>26412</v>
      </c>
      <c r="H203" s="263">
        <v>1.9604639764744324E-2</v>
      </c>
    </row>
    <row r="204" spans="1:8" x14ac:dyDescent="0.5">
      <c r="A204">
        <v>201</v>
      </c>
      <c r="B204">
        <v>4518</v>
      </c>
      <c r="C204">
        <v>4518</v>
      </c>
      <c r="D204" s="229" t="s">
        <v>312</v>
      </c>
      <c r="E204" s="255">
        <v>1371104</v>
      </c>
      <c r="F204" s="256">
        <v>1397984</v>
      </c>
      <c r="G204" s="255">
        <v>26880</v>
      </c>
      <c r="H204" s="257">
        <v>1.9604639764744324E-2</v>
      </c>
    </row>
    <row r="205" spans="1:8" x14ac:dyDescent="0.5">
      <c r="A205">
        <v>202</v>
      </c>
      <c r="B205">
        <v>4527</v>
      </c>
      <c r="C205">
        <v>4527</v>
      </c>
      <c r="D205" s="229" t="s">
        <v>313</v>
      </c>
      <c r="E205" s="255">
        <v>3778508</v>
      </c>
      <c r="F205" s="256">
        <v>3852548</v>
      </c>
      <c r="G205" s="255">
        <v>74040</v>
      </c>
      <c r="H205" s="257">
        <v>1.9595035924232528E-2</v>
      </c>
    </row>
    <row r="206" spans="1:8" x14ac:dyDescent="0.5">
      <c r="A206">
        <v>203</v>
      </c>
      <c r="B206">
        <v>4536</v>
      </c>
      <c r="C206">
        <v>4536</v>
      </c>
      <c r="D206" s="229" t="s">
        <v>314</v>
      </c>
      <c r="E206" s="255">
        <v>12417672.700000001</v>
      </c>
      <c r="F206" s="256">
        <v>12661116.700000001</v>
      </c>
      <c r="G206" s="255">
        <v>243444</v>
      </c>
      <c r="H206" s="257">
        <v>1.960463976474432E-2</v>
      </c>
    </row>
    <row r="207" spans="1:8" x14ac:dyDescent="0.5">
      <c r="A207">
        <v>204</v>
      </c>
      <c r="B207">
        <v>4554</v>
      </c>
      <c r="C207">
        <v>4554</v>
      </c>
      <c r="D207" s="229" t="s">
        <v>315</v>
      </c>
      <c r="E207" s="255">
        <v>6513356.0999999996</v>
      </c>
      <c r="F207" s="256">
        <v>6641048.0999999996</v>
      </c>
      <c r="G207" s="255">
        <v>127692</v>
      </c>
      <c r="H207" s="257">
        <v>1.9604639764744324E-2</v>
      </c>
    </row>
    <row r="208" spans="1:8" x14ac:dyDescent="0.5">
      <c r="A208">
        <v>205</v>
      </c>
      <c r="B208">
        <v>4572</v>
      </c>
      <c r="C208">
        <v>4572</v>
      </c>
      <c r="D208" s="230" t="s">
        <v>316</v>
      </c>
      <c r="E208" s="261">
        <v>1723061.5</v>
      </c>
      <c r="F208" s="262">
        <v>1756841.5</v>
      </c>
      <c r="G208" s="261">
        <v>33780</v>
      </c>
      <c r="H208" s="263">
        <v>1.9604639764744324E-2</v>
      </c>
    </row>
    <row r="209" spans="1:8" x14ac:dyDescent="0.5">
      <c r="A209">
        <v>206</v>
      </c>
      <c r="B209">
        <v>4581</v>
      </c>
      <c r="C209">
        <v>4581</v>
      </c>
      <c r="D209" s="229" t="s">
        <v>317</v>
      </c>
      <c r="E209" s="255">
        <v>32438239.5</v>
      </c>
      <c r="F209" s="256">
        <v>33074179.5</v>
      </c>
      <c r="G209" s="255">
        <v>635940</v>
      </c>
      <c r="H209" s="257">
        <v>1.9604639764744324E-2</v>
      </c>
    </row>
    <row r="210" spans="1:8" x14ac:dyDescent="0.5">
      <c r="A210">
        <v>207</v>
      </c>
      <c r="B210">
        <v>4599</v>
      </c>
      <c r="C210">
        <v>4599</v>
      </c>
      <c r="D210" s="229" t="s">
        <v>41</v>
      </c>
      <c r="E210" s="255">
        <v>4066409.1999999997</v>
      </c>
      <c r="F210" s="256">
        <v>4144697.1999999997</v>
      </c>
      <c r="G210" s="255">
        <v>78288</v>
      </c>
      <c r="H210" s="257">
        <v>1.9252366436707847E-2</v>
      </c>
    </row>
    <row r="211" spans="1:8" x14ac:dyDescent="0.5">
      <c r="A211">
        <v>208</v>
      </c>
      <c r="B211">
        <v>4617</v>
      </c>
      <c r="C211">
        <v>4617</v>
      </c>
      <c r="D211" s="229" t="s">
        <v>318</v>
      </c>
      <c r="E211" s="255">
        <v>9215165.5</v>
      </c>
      <c r="F211" s="256">
        <v>9395825.5</v>
      </c>
      <c r="G211" s="255">
        <v>180660</v>
      </c>
      <c r="H211" s="257">
        <v>1.9604639764744324E-2</v>
      </c>
    </row>
    <row r="212" spans="1:8" x14ac:dyDescent="0.5">
      <c r="A212">
        <v>209</v>
      </c>
      <c r="B212">
        <v>4662</v>
      </c>
      <c r="C212">
        <v>4662</v>
      </c>
      <c r="D212" s="229" t="s">
        <v>319</v>
      </c>
      <c r="E212" s="255">
        <v>6185867.21</v>
      </c>
      <c r="F212" s="256">
        <v>6260347.1000000006</v>
      </c>
      <c r="G212" s="255">
        <v>74479.890000000596</v>
      </c>
      <c r="H212" s="257">
        <v>1.2040331205234617E-2</v>
      </c>
    </row>
    <row r="213" spans="1:8" x14ac:dyDescent="0.5">
      <c r="A213">
        <v>210</v>
      </c>
      <c r="B213">
        <v>4689</v>
      </c>
      <c r="C213">
        <v>4689</v>
      </c>
      <c r="D213" s="230" t="s">
        <v>320</v>
      </c>
      <c r="E213" s="261">
        <v>3193325.7</v>
      </c>
      <c r="F213" s="262">
        <v>3255929.7</v>
      </c>
      <c r="G213" s="261">
        <v>62604</v>
      </c>
      <c r="H213" s="263">
        <v>1.960463976474432E-2</v>
      </c>
    </row>
    <row r="214" spans="1:8" x14ac:dyDescent="0.5">
      <c r="A214">
        <v>211</v>
      </c>
      <c r="B214">
        <v>4644</v>
      </c>
      <c r="C214">
        <v>4644</v>
      </c>
      <c r="D214" s="229" t="s">
        <v>42</v>
      </c>
      <c r="E214" s="255">
        <v>2882926.83</v>
      </c>
      <c r="F214" s="256">
        <v>2887746</v>
      </c>
      <c r="G214" s="255">
        <v>4819.1699999999255</v>
      </c>
      <c r="H214" s="257">
        <v>1.6716241112508308E-3</v>
      </c>
    </row>
    <row r="215" spans="1:8" x14ac:dyDescent="0.5">
      <c r="A215">
        <v>212</v>
      </c>
      <c r="B215">
        <v>4725</v>
      </c>
      <c r="C215">
        <v>4725</v>
      </c>
      <c r="D215" s="229" t="s">
        <v>321</v>
      </c>
      <c r="E215" s="255">
        <v>18401832.359999999</v>
      </c>
      <c r="F215" s="256">
        <v>18759821.900000002</v>
      </c>
      <c r="G215" s="255">
        <v>357989.54000000283</v>
      </c>
      <c r="H215" s="257">
        <v>1.9454015936921774E-2</v>
      </c>
    </row>
    <row r="216" spans="1:8" x14ac:dyDescent="0.5">
      <c r="A216">
        <v>213</v>
      </c>
      <c r="B216">
        <v>2673</v>
      </c>
      <c r="C216">
        <v>2673</v>
      </c>
      <c r="D216" s="229" t="s">
        <v>43</v>
      </c>
      <c r="E216" s="255">
        <v>4197514.55</v>
      </c>
      <c r="F216" s="256">
        <v>4220071.6000000006</v>
      </c>
      <c r="G216" s="255">
        <v>22557.050000000745</v>
      </c>
      <c r="H216" s="257">
        <v>5.3739063274958147E-3</v>
      </c>
    </row>
    <row r="217" spans="1:8" x14ac:dyDescent="0.5">
      <c r="A217">
        <v>214</v>
      </c>
      <c r="B217">
        <v>153</v>
      </c>
      <c r="C217">
        <v>153</v>
      </c>
      <c r="D217" s="229" t="s">
        <v>471</v>
      </c>
      <c r="E217" s="255">
        <v>3786880</v>
      </c>
      <c r="F217" s="256">
        <v>3860080</v>
      </c>
      <c r="G217" s="255">
        <v>73200</v>
      </c>
      <c r="H217" s="257">
        <v>1.9329896907216496E-2</v>
      </c>
    </row>
    <row r="218" spans="1:8" x14ac:dyDescent="0.5">
      <c r="A218">
        <v>215</v>
      </c>
      <c r="B218">
        <v>3691</v>
      </c>
      <c r="C218">
        <v>3691</v>
      </c>
      <c r="D218" s="230" t="s">
        <v>45</v>
      </c>
      <c r="E218" s="261">
        <v>5473870.7400000002</v>
      </c>
      <c r="F218" s="262">
        <v>5473870.7400000002</v>
      </c>
      <c r="G218" s="261">
        <v>0</v>
      </c>
      <c r="H218" s="263">
        <v>0</v>
      </c>
    </row>
    <row r="219" spans="1:8" x14ac:dyDescent="0.5">
      <c r="A219">
        <v>216</v>
      </c>
      <c r="B219">
        <v>4774</v>
      </c>
      <c r="C219">
        <v>4774</v>
      </c>
      <c r="D219" s="229" t="s">
        <v>325</v>
      </c>
      <c r="E219" s="255">
        <v>5238042.8099999996</v>
      </c>
      <c r="F219" s="256">
        <v>5259019.5</v>
      </c>
      <c r="G219" s="255">
        <v>20976.69000000041</v>
      </c>
      <c r="H219" s="257">
        <v>4.0046809010330356E-3</v>
      </c>
    </row>
    <row r="220" spans="1:8" x14ac:dyDescent="0.5">
      <c r="A220">
        <v>217</v>
      </c>
      <c r="B220">
        <v>873</v>
      </c>
      <c r="C220">
        <v>873</v>
      </c>
      <c r="D220" s="229" t="s">
        <v>46</v>
      </c>
      <c r="E220" s="255">
        <v>2940529.15</v>
      </c>
      <c r="F220" s="256">
        <v>2940529.15</v>
      </c>
      <c r="G220" s="255">
        <v>0</v>
      </c>
      <c r="H220" s="257">
        <v>0</v>
      </c>
    </row>
    <row r="221" spans="1:8" x14ac:dyDescent="0.5">
      <c r="A221">
        <v>218</v>
      </c>
      <c r="B221">
        <v>4778</v>
      </c>
      <c r="C221">
        <v>4778</v>
      </c>
      <c r="D221" s="229" t="s">
        <v>47</v>
      </c>
      <c r="E221" s="255">
        <v>1853558</v>
      </c>
      <c r="F221" s="256">
        <v>1889678</v>
      </c>
      <c r="G221" s="255">
        <v>36120</v>
      </c>
      <c r="H221" s="257">
        <v>1.948684637869438E-2</v>
      </c>
    </row>
    <row r="222" spans="1:8" x14ac:dyDescent="0.5">
      <c r="A222">
        <v>219</v>
      </c>
      <c r="B222">
        <v>4777</v>
      </c>
      <c r="C222">
        <v>4777</v>
      </c>
      <c r="D222" s="229" t="s">
        <v>328</v>
      </c>
      <c r="E222" s="255">
        <v>4328067.1500000004</v>
      </c>
      <c r="F222" s="256">
        <v>4328067.1500000004</v>
      </c>
      <c r="G222" s="255">
        <v>0</v>
      </c>
      <c r="H222" s="257">
        <v>0</v>
      </c>
    </row>
    <row r="223" spans="1:8" x14ac:dyDescent="0.5">
      <c r="A223">
        <v>220</v>
      </c>
      <c r="B223">
        <v>4776</v>
      </c>
      <c r="C223">
        <v>4776</v>
      </c>
      <c r="D223" s="230" t="s">
        <v>327</v>
      </c>
      <c r="E223" s="261">
        <v>3366595.1999999997</v>
      </c>
      <c r="F223" s="262">
        <v>3430843.1999999997</v>
      </c>
      <c r="G223" s="261">
        <v>64248</v>
      </c>
      <c r="H223" s="263">
        <v>1.9083969465648856E-2</v>
      </c>
    </row>
    <row r="224" spans="1:8" x14ac:dyDescent="0.5">
      <c r="A224">
        <v>221</v>
      </c>
      <c r="B224">
        <v>4779</v>
      </c>
      <c r="C224">
        <v>4779</v>
      </c>
      <c r="D224" s="229" t="s">
        <v>329</v>
      </c>
      <c r="E224" s="255">
        <v>8329456.7999999998</v>
      </c>
      <c r="F224" s="256">
        <v>8492752.7999999989</v>
      </c>
      <c r="G224" s="255">
        <v>163295.99999999907</v>
      </c>
      <c r="H224" s="257">
        <v>1.9604639764744212E-2</v>
      </c>
    </row>
    <row r="225" spans="1:8" x14ac:dyDescent="0.5">
      <c r="A225">
        <v>222</v>
      </c>
      <c r="B225">
        <v>4784</v>
      </c>
      <c r="C225">
        <v>4784</v>
      </c>
      <c r="D225" s="229" t="s">
        <v>330</v>
      </c>
      <c r="E225" s="255">
        <v>18231398.5</v>
      </c>
      <c r="F225" s="256">
        <v>18588818.5</v>
      </c>
      <c r="G225" s="255">
        <v>357420</v>
      </c>
      <c r="H225" s="257">
        <v>1.9604639764744324E-2</v>
      </c>
    </row>
    <row r="226" spans="1:8" x14ac:dyDescent="0.5">
      <c r="A226">
        <v>223</v>
      </c>
      <c r="B226">
        <v>4785</v>
      </c>
      <c r="C226">
        <v>4785</v>
      </c>
      <c r="D226" s="229" t="s">
        <v>331</v>
      </c>
      <c r="E226" s="255">
        <v>3203119.3</v>
      </c>
      <c r="F226" s="256">
        <v>3265915.3</v>
      </c>
      <c r="G226" s="255">
        <v>62796</v>
      </c>
      <c r="H226" s="257">
        <v>1.9604639764744324E-2</v>
      </c>
    </row>
    <row r="227" spans="1:8" x14ac:dyDescent="0.5">
      <c r="A227">
        <v>224</v>
      </c>
      <c r="B227">
        <v>4787</v>
      </c>
      <c r="C227">
        <v>4787</v>
      </c>
      <c r="D227" s="229" t="s">
        <v>332</v>
      </c>
      <c r="E227" s="255">
        <v>1826672.4000000001</v>
      </c>
      <c r="F227" s="256">
        <v>1861868.4000000001</v>
      </c>
      <c r="G227" s="255">
        <v>35196</v>
      </c>
      <c r="H227" s="257">
        <v>1.9267822736030827E-2</v>
      </c>
    </row>
    <row r="228" spans="1:8" x14ac:dyDescent="0.5">
      <c r="A228">
        <v>225</v>
      </c>
      <c r="B228">
        <v>4773</v>
      </c>
      <c r="C228">
        <v>4773</v>
      </c>
      <c r="D228" s="230" t="s">
        <v>324</v>
      </c>
      <c r="E228" s="261">
        <v>3427557.2</v>
      </c>
      <c r="F228" s="262">
        <v>3493461.2</v>
      </c>
      <c r="G228" s="261">
        <v>65904</v>
      </c>
      <c r="H228" s="263">
        <v>1.9227687870533566E-2</v>
      </c>
    </row>
    <row r="229" spans="1:8" x14ac:dyDescent="0.5">
      <c r="A229">
        <v>226</v>
      </c>
      <c r="B229">
        <v>4775</v>
      </c>
      <c r="C229">
        <v>4775</v>
      </c>
      <c r="D229" s="229" t="s">
        <v>326</v>
      </c>
      <c r="E229" s="255">
        <v>1446930</v>
      </c>
      <c r="F229" s="256">
        <v>1474530</v>
      </c>
      <c r="G229" s="255">
        <v>27600</v>
      </c>
      <c r="H229" s="257">
        <v>1.9074868860276584E-2</v>
      </c>
    </row>
    <row r="230" spans="1:8" x14ac:dyDescent="0.5">
      <c r="A230">
        <v>227</v>
      </c>
      <c r="B230">
        <v>4788</v>
      </c>
      <c r="C230">
        <v>4788</v>
      </c>
      <c r="D230" s="229" t="s">
        <v>333</v>
      </c>
      <c r="E230" s="255">
        <v>3119751.8</v>
      </c>
      <c r="F230" s="256">
        <v>3179679.8</v>
      </c>
      <c r="G230" s="255">
        <v>59928</v>
      </c>
      <c r="H230" s="257">
        <v>1.9209220425804387E-2</v>
      </c>
    </row>
    <row r="231" spans="1:8" x14ac:dyDescent="0.5">
      <c r="A231">
        <v>228</v>
      </c>
      <c r="B231">
        <v>4797</v>
      </c>
      <c r="C231">
        <v>4797</v>
      </c>
      <c r="D231" s="229" t="s">
        <v>334</v>
      </c>
      <c r="E231" s="255">
        <v>14898514</v>
      </c>
      <c r="F231" s="256">
        <v>15190594</v>
      </c>
      <c r="G231" s="255">
        <v>292080</v>
      </c>
      <c r="H231" s="257">
        <v>1.9604639764744324E-2</v>
      </c>
    </row>
    <row r="232" spans="1:8" x14ac:dyDescent="0.5">
      <c r="A232">
        <v>229</v>
      </c>
      <c r="B232">
        <v>4860</v>
      </c>
      <c r="C232">
        <v>4860</v>
      </c>
      <c r="D232" s="229" t="s">
        <v>335</v>
      </c>
      <c r="E232" s="255">
        <v>2058492.3</v>
      </c>
      <c r="F232" s="256">
        <v>2098848.3000000003</v>
      </c>
      <c r="G232" s="255">
        <v>40356.000000000233</v>
      </c>
      <c r="H232" s="257">
        <v>1.9604639764744435E-2</v>
      </c>
    </row>
    <row r="233" spans="1:8" x14ac:dyDescent="0.5">
      <c r="A233">
        <v>230</v>
      </c>
      <c r="B233">
        <v>4869</v>
      </c>
      <c r="C233">
        <v>4869</v>
      </c>
      <c r="D233" s="230" t="s">
        <v>336</v>
      </c>
      <c r="E233" s="261">
        <v>8065568.1100000003</v>
      </c>
      <c r="F233" s="262">
        <v>8071741.8000000007</v>
      </c>
      <c r="G233" s="261">
        <v>6173.6900000004098</v>
      </c>
      <c r="H233" s="263">
        <v>7.6543771198783034E-4</v>
      </c>
    </row>
    <row r="234" spans="1:8" x14ac:dyDescent="0.5">
      <c r="A234">
        <v>231</v>
      </c>
      <c r="B234">
        <v>4878</v>
      </c>
      <c r="C234">
        <v>4878</v>
      </c>
      <c r="D234" s="229" t="s">
        <v>337</v>
      </c>
      <c r="E234" s="255">
        <v>3945717.5100000002</v>
      </c>
      <c r="F234" s="256">
        <v>3945717.5100000002</v>
      </c>
      <c r="G234" s="255">
        <v>0</v>
      </c>
      <c r="H234" s="257">
        <v>0</v>
      </c>
    </row>
    <row r="235" spans="1:8" x14ac:dyDescent="0.5">
      <c r="A235">
        <v>232</v>
      </c>
      <c r="B235">
        <v>4890</v>
      </c>
      <c r="C235">
        <v>4890</v>
      </c>
      <c r="D235" s="229" t="s">
        <v>338</v>
      </c>
      <c r="E235" s="255">
        <v>5775489</v>
      </c>
      <c r="F235" s="256">
        <v>5888457</v>
      </c>
      <c r="G235" s="255">
        <v>112968</v>
      </c>
      <c r="H235" s="257">
        <v>1.9559902200488997E-2</v>
      </c>
    </row>
    <row r="236" spans="1:8" x14ac:dyDescent="0.5">
      <c r="A236">
        <v>233</v>
      </c>
      <c r="B236">
        <v>4905</v>
      </c>
      <c r="C236">
        <v>4905</v>
      </c>
      <c r="D236" s="229" t="s">
        <v>339</v>
      </c>
      <c r="E236" s="255">
        <v>1410590</v>
      </c>
      <c r="F236" s="256">
        <v>1438190</v>
      </c>
      <c r="G236" s="255">
        <v>27600</v>
      </c>
      <c r="H236" s="257">
        <v>1.9566280776129139E-2</v>
      </c>
    </row>
    <row r="237" spans="1:8" x14ac:dyDescent="0.5">
      <c r="A237">
        <v>234</v>
      </c>
      <c r="B237">
        <v>4978</v>
      </c>
      <c r="C237">
        <v>4978</v>
      </c>
      <c r="D237" s="229" t="s">
        <v>340</v>
      </c>
      <c r="E237" s="255">
        <v>1236446.04</v>
      </c>
      <c r="F237" s="256">
        <v>1236446.04</v>
      </c>
      <c r="G237" s="255">
        <v>0</v>
      </c>
      <c r="H237" s="257">
        <v>0</v>
      </c>
    </row>
    <row r="238" spans="1:8" x14ac:dyDescent="0.5">
      <c r="A238">
        <v>235</v>
      </c>
      <c r="B238">
        <v>4995</v>
      </c>
      <c r="C238">
        <v>4995</v>
      </c>
      <c r="D238" s="230" t="s">
        <v>341</v>
      </c>
      <c r="E238" s="261">
        <v>5779519</v>
      </c>
      <c r="F238" s="262">
        <v>5891779</v>
      </c>
      <c r="G238" s="261">
        <v>112260</v>
      </c>
      <c r="H238" s="263">
        <v>1.9423761735189383E-2</v>
      </c>
    </row>
    <row r="239" spans="1:8" x14ac:dyDescent="0.5">
      <c r="A239">
        <v>236</v>
      </c>
      <c r="B239">
        <v>5013</v>
      </c>
      <c r="C239">
        <v>5013</v>
      </c>
      <c r="D239" s="229" t="s">
        <v>342</v>
      </c>
      <c r="E239" s="255">
        <v>14616948</v>
      </c>
      <c r="F239" s="256">
        <v>14903508</v>
      </c>
      <c r="G239" s="255">
        <v>286560</v>
      </c>
      <c r="H239" s="257">
        <v>1.9604639764744324E-2</v>
      </c>
    </row>
    <row r="240" spans="1:8" x14ac:dyDescent="0.5">
      <c r="A240">
        <v>237</v>
      </c>
      <c r="B240">
        <v>5049</v>
      </c>
      <c r="C240">
        <v>5049</v>
      </c>
      <c r="D240" s="229" t="s">
        <v>343</v>
      </c>
      <c r="E240" s="255">
        <v>27735475.199999999</v>
      </c>
      <c r="F240" s="256">
        <v>28279219.199999999</v>
      </c>
      <c r="G240" s="255">
        <v>543744</v>
      </c>
      <c r="H240" s="257">
        <v>1.9604639764744324E-2</v>
      </c>
    </row>
    <row r="241" spans="1:8" x14ac:dyDescent="0.5">
      <c r="A241">
        <v>238</v>
      </c>
      <c r="B241">
        <v>5121</v>
      </c>
      <c r="C241">
        <v>5121</v>
      </c>
      <c r="D241" s="229" t="s">
        <v>48</v>
      </c>
      <c r="E241" s="255">
        <v>4585853.2</v>
      </c>
      <c r="F241" s="256">
        <v>4675757.2</v>
      </c>
      <c r="G241" s="255">
        <v>89904</v>
      </c>
      <c r="H241" s="257">
        <v>1.9604639764744324E-2</v>
      </c>
    </row>
    <row r="242" spans="1:8" x14ac:dyDescent="0.5">
      <c r="A242">
        <v>239</v>
      </c>
      <c r="B242">
        <v>5139</v>
      </c>
      <c r="C242">
        <v>5139</v>
      </c>
      <c r="D242" s="229" t="s">
        <v>344</v>
      </c>
      <c r="E242" s="255">
        <v>1146261.1200000001</v>
      </c>
      <c r="F242" s="256">
        <v>1157284.8</v>
      </c>
      <c r="G242" s="255">
        <v>11023.679999999935</v>
      </c>
      <c r="H242" s="257">
        <v>9.6170757322728822E-3</v>
      </c>
    </row>
    <row r="243" spans="1:8" x14ac:dyDescent="0.5">
      <c r="A243">
        <v>240</v>
      </c>
      <c r="B243">
        <v>5319</v>
      </c>
      <c r="C243">
        <v>5160</v>
      </c>
      <c r="D243" s="230" t="s">
        <v>49</v>
      </c>
      <c r="E243" s="261">
        <v>6277085.5</v>
      </c>
      <c r="F243" s="262">
        <v>6400145.5</v>
      </c>
      <c r="G243" s="261">
        <v>123060</v>
      </c>
      <c r="H243" s="263">
        <v>1.9604639764744324E-2</v>
      </c>
    </row>
    <row r="244" spans="1:8" x14ac:dyDescent="0.5">
      <c r="A244">
        <v>241</v>
      </c>
      <c r="B244">
        <v>5163</v>
      </c>
      <c r="C244">
        <v>5163</v>
      </c>
      <c r="D244" s="229" t="s">
        <v>346</v>
      </c>
      <c r="E244" s="255">
        <v>3896017.43</v>
      </c>
      <c r="F244" s="256">
        <v>3936822.8</v>
      </c>
      <c r="G244" s="255">
        <v>40805.369999999646</v>
      </c>
      <c r="H244" s="257">
        <v>1.0473610740493952E-2</v>
      </c>
    </row>
    <row r="245" spans="1:8" x14ac:dyDescent="0.5">
      <c r="A245">
        <v>242</v>
      </c>
      <c r="B245">
        <v>5166</v>
      </c>
      <c r="C245">
        <v>5166</v>
      </c>
      <c r="D245" s="229" t="s">
        <v>347</v>
      </c>
      <c r="E245" s="255">
        <v>13406826.300000001</v>
      </c>
      <c r="F245" s="256">
        <v>13669662.300000001</v>
      </c>
      <c r="G245" s="255">
        <v>262836</v>
      </c>
      <c r="H245" s="257">
        <v>1.960463976474432E-2</v>
      </c>
    </row>
    <row r="246" spans="1:8" x14ac:dyDescent="0.5">
      <c r="A246">
        <v>243</v>
      </c>
      <c r="B246">
        <v>5184</v>
      </c>
      <c r="C246">
        <v>5184</v>
      </c>
      <c r="D246" s="229" t="s">
        <v>348</v>
      </c>
      <c r="E246" s="255">
        <v>11315292.6</v>
      </c>
      <c r="F246" s="256">
        <v>11537088.6</v>
      </c>
      <c r="G246" s="255">
        <v>221796</v>
      </c>
      <c r="H246" s="257">
        <v>1.9601437438745508E-2</v>
      </c>
    </row>
    <row r="247" spans="1:8" x14ac:dyDescent="0.5">
      <c r="A247">
        <v>244</v>
      </c>
      <c r="B247">
        <v>5250</v>
      </c>
      <c r="C247">
        <v>5250</v>
      </c>
      <c r="D247" s="229" t="s">
        <v>349</v>
      </c>
      <c r="E247" s="255">
        <v>26454420</v>
      </c>
      <c r="F247" s="256">
        <v>26962020</v>
      </c>
      <c r="G247" s="255">
        <v>507600</v>
      </c>
      <c r="H247" s="257">
        <v>1.9187719859290055E-2</v>
      </c>
    </row>
    <row r="248" spans="1:8" x14ac:dyDescent="0.5">
      <c r="A248">
        <v>245</v>
      </c>
      <c r="B248">
        <v>5256</v>
      </c>
      <c r="C248">
        <v>5256</v>
      </c>
      <c r="D248" s="230" t="s">
        <v>350</v>
      </c>
      <c r="E248" s="261">
        <v>3894180.2</v>
      </c>
      <c r="F248" s="262">
        <v>3970524.2</v>
      </c>
      <c r="G248" s="261">
        <v>76344</v>
      </c>
      <c r="H248" s="263">
        <v>1.9604639764744324E-2</v>
      </c>
    </row>
    <row r="249" spans="1:8" x14ac:dyDescent="0.5">
      <c r="A249">
        <v>246</v>
      </c>
      <c r="B249">
        <v>5283</v>
      </c>
      <c r="C249">
        <v>5283</v>
      </c>
      <c r="D249" s="229" t="s">
        <v>50</v>
      </c>
      <c r="E249" s="255">
        <v>4401985.01</v>
      </c>
      <c r="F249" s="256">
        <v>4485516</v>
      </c>
      <c r="G249" s="255">
        <v>83530.990000000224</v>
      </c>
      <c r="H249" s="257">
        <v>1.8975755212760306E-2</v>
      </c>
    </row>
    <row r="250" spans="1:8" x14ac:dyDescent="0.5">
      <c r="A250">
        <v>247</v>
      </c>
      <c r="B250">
        <v>5310</v>
      </c>
      <c r="C250">
        <v>5310</v>
      </c>
      <c r="D250" s="229" t="s">
        <v>352</v>
      </c>
      <c r="E250" s="255">
        <v>3730698.8000000003</v>
      </c>
      <c r="F250" s="256">
        <v>3803682.8000000003</v>
      </c>
      <c r="G250" s="255">
        <v>72984</v>
      </c>
      <c r="H250" s="257">
        <v>1.9563090968373002E-2</v>
      </c>
    </row>
    <row r="251" spans="1:8" x14ac:dyDescent="0.5">
      <c r="A251">
        <v>248</v>
      </c>
      <c r="B251">
        <v>5323</v>
      </c>
      <c r="C251">
        <v>5325</v>
      </c>
      <c r="D251" s="229" t="s">
        <v>52</v>
      </c>
      <c r="E251" s="255">
        <v>3884282.24</v>
      </c>
      <c r="F251" s="256">
        <v>3884282.24</v>
      </c>
      <c r="G251" s="255">
        <v>0</v>
      </c>
      <c r="H251" s="257">
        <v>0</v>
      </c>
    </row>
    <row r="252" spans="1:8" x14ac:dyDescent="0.5">
      <c r="A252">
        <v>249</v>
      </c>
      <c r="B252">
        <v>5328</v>
      </c>
      <c r="C252">
        <v>5328</v>
      </c>
      <c r="D252" s="229" t="s">
        <v>353</v>
      </c>
      <c r="E252" s="255">
        <v>564121.59999999998</v>
      </c>
      <c r="F252" s="256">
        <v>574873.59999999998</v>
      </c>
      <c r="G252" s="255">
        <v>10752</v>
      </c>
      <c r="H252" s="257">
        <v>1.9059720457433291E-2</v>
      </c>
    </row>
    <row r="253" spans="1:8" x14ac:dyDescent="0.5">
      <c r="A253">
        <v>250</v>
      </c>
      <c r="B253">
        <v>5337</v>
      </c>
      <c r="C253">
        <v>5337</v>
      </c>
      <c r="D253" s="230" t="s">
        <v>354</v>
      </c>
      <c r="E253" s="261">
        <v>2096503.46</v>
      </c>
      <c r="F253" s="262">
        <v>2096503.46</v>
      </c>
      <c r="G253" s="261">
        <v>0</v>
      </c>
      <c r="H253" s="263">
        <v>0</v>
      </c>
    </row>
    <row r="254" spans="1:8" x14ac:dyDescent="0.5">
      <c r="A254">
        <v>251</v>
      </c>
      <c r="B254">
        <v>5463</v>
      </c>
      <c r="C254">
        <v>5463</v>
      </c>
      <c r="D254" s="229" t="s">
        <v>355</v>
      </c>
      <c r="E254" s="255">
        <v>7386822.7999999998</v>
      </c>
      <c r="F254" s="256">
        <v>7531638.7999999998</v>
      </c>
      <c r="G254" s="255">
        <v>144816</v>
      </c>
      <c r="H254" s="257">
        <v>1.9604639764744324E-2</v>
      </c>
    </row>
    <row r="255" spans="1:8" x14ac:dyDescent="0.5">
      <c r="A255">
        <v>252</v>
      </c>
      <c r="B255">
        <v>5486</v>
      </c>
      <c r="C255">
        <v>5486</v>
      </c>
      <c r="D255" s="229" t="s">
        <v>356</v>
      </c>
      <c r="E255" s="255">
        <v>2410120.7999999998</v>
      </c>
      <c r="F255" s="256">
        <v>2457208.7999999998</v>
      </c>
      <c r="G255" s="255">
        <v>47088</v>
      </c>
      <c r="H255" s="257">
        <v>1.9537609899055685E-2</v>
      </c>
    </row>
    <row r="256" spans="1:8" x14ac:dyDescent="0.5">
      <c r="A256">
        <v>253</v>
      </c>
      <c r="B256">
        <v>5508</v>
      </c>
      <c r="C256">
        <v>5508</v>
      </c>
      <c r="D256" s="229" t="s">
        <v>357</v>
      </c>
      <c r="E256" s="255">
        <v>1784883.6</v>
      </c>
      <c r="F256" s="256">
        <v>1819875.6</v>
      </c>
      <c r="G256" s="255">
        <v>34992</v>
      </c>
      <c r="H256" s="257">
        <v>1.9604639764744324E-2</v>
      </c>
    </row>
    <row r="257" spans="1:8" x14ac:dyDescent="0.5">
      <c r="A257">
        <v>254</v>
      </c>
      <c r="B257">
        <v>1975</v>
      </c>
      <c r="C257">
        <v>1975</v>
      </c>
      <c r="D257" s="229" t="s">
        <v>53</v>
      </c>
      <c r="E257" s="255">
        <v>2572761</v>
      </c>
      <c r="F257" s="256">
        <v>2623125</v>
      </c>
      <c r="G257" s="255">
        <v>50364</v>
      </c>
      <c r="H257" s="257">
        <v>1.9575856443719411E-2</v>
      </c>
    </row>
    <row r="258" spans="1:8" x14ac:dyDescent="0.5">
      <c r="A258">
        <v>255</v>
      </c>
      <c r="B258">
        <v>4824</v>
      </c>
      <c r="C258">
        <v>5510</v>
      </c>
      <c r="D258" s="230" t="s">
        <v>54</v>
      </c>
      <c r="E258" s="261">
        <v>4154322.7</v>
      </c>
      <c r="F258" s="262">
        <v>4235766.7</v>
      </c>
      <c r="G258" s="261">
        <v>81444</v>
      </c>
      <c r="H258" s="263">
        <v>1.9604639764744324E-2</v>
      </c>
    </row>
    <row r="259" spans="1:8" x14ac:dyDescent="0.5">
      <c r="A259">
        <v>256</v>
      </c>
      <c r="B259">
        <v>5607</v>
      </c>
      <c r="C259">
        <v>5607</v>
      </c>
      <c r="D259" s="229" t="s">
        <v>358</v>
      </c>
      <c r="E259" s="255">
        <v>4241304.5999999996</v>
      </c>
      <c r="F259" s="256">
        <v>4323900.5999999996</v>
      </c>
      <c r="G259" s="255">
        <v>82596</v>
      </c>
      <c r="H259" s="257">
        <v>1.9474196689386564E-2</v>
      </c>
    </row>
    <row r="260" spans="1:8" x14ac:dyDescent="0.5">
      <c r="A260">
        <v>257</v>
      </c>
      <c r="B260">
        <v>5625</v>
      </c>
      <c r="C260">
        <v>5625</v>
      </c>
      <c r="D260" s="229" t="s">
        <v>55</v>
      </c>
      <c r="E260" s="255">
        <v>2899166.1</v>
      </c>
      <c r="F260" s="256">
        <v>2955818.1</v>
      </c>
      <c r="G260" s="255">
        <v>56652</v>
      </c>
      <c r="H260" s="257">
        <v>1.9540791402051783E-2</v>
      </c>
    </row>
    <row r="261" spans="1:8" x14ac:dyDescent="0.5">
      <c r="A261">
        <v>258</v>
      </c>
      <c r="B261">
        <v>5643</v>
      </c>
      <c r="C261">
        <v>5643</v>
      </c>
      <c r="D261" s="229" t="s">
        <v>360</v>
      </c>
      <c r="E261" s="255">
        <v>5915334.3999999994</v>
      </c>
      <c r="F261" s="256">
        <v>6031302.3999999994</v>
      </c>
      <c r="G261" s="255">
        <v>115968</v>
      </c>
      <c r="H261" s="257">
        <v>1.9604639764744324E-2</v>
      </c>
    </row>
    <row r="262" spans="1:8" x14ac:dyDescent="0.5">
      <c r="A262">
        <v>259</v>
      </c>
      <c r="B262">
        <v>5697</v>
      </c>
      <c r="C262">
        <v>5697</v>
      </c>
      <c r="D262" s="229" t="s">
        <v>56</v>
      </c>
      <c r="E262" s="255">
        <v>2889724.1</v>
      </c>
      <c r="F262" s="256">
        <v>2946376.1</v>
      </c>
      <c r="G262" s="255">
        <v>56652</v>
      </c>
      <c r="H262" s="257">
        <v>1.9604639764744324E-2</v>
      </c>
    </row>
    <row r="263" spans="1:8" x14ac:dyDescent="0.5">
      <c r="A263">
        <v>260</v>
      </c>
      <c r="B263">
        <v>5724</v>
      </c>
      <c r="C263">
        <v>5724</v>
      </c>
      <c r="D263" s="230" t="s">
        <v>57</v>
      </c>
      <c r="E263" s="261">
        <v>1518787.5</v>
      </c>
      <c r="F263" s="262">
        <v>1526220</v>
      </c>
      <c r="G263" s="261">
        <v>7432.5</v>
      </c>
      <c r="H263" s="263">
        <v>4.8937063282388088E-3</v>
      </c>
    </row>
    <row r="264" spans="1:8" x14ac:dyDescent="0.5">
      <c r="A264">
        <v>261</v>
      </c>
      <c r="B264">
        <v>5805</v>
      </c>
      <c r="C264">
        <v>5805</v>
      </c>
      <c r="D264" s="229" t="s">
        <v>363</v>
      </c>
      <c r="E264" s="255">
        <v>7434226.8000000007</v>
      </c>
      <c r="F264" s="256">
        <v>7578370.8000000007</v>
      </c>
      <c r="G264" s="255">
        <v>144144</v>
      </c>
      <c r="H264" s="257">
        <v>1.9389238972370333E-2</v>
      </c>
    </row>
    <row r="265" spans="1:8" x14ac:dyDescent="0.5">
      <c r="A265">
        <v>262</v>
      </c>
      <c r="B265">
        <v>5823</v>
      </c>
      <c r="C265">
        <v>5823</v>
      </c>
      <c r="D265" s="229" t="s">
        <v>58</v>
      </c>
      <c r="E265" s="255">
        <v>2352677.6</v>
      </c>
      <c r="F265" s="256">
        <v>2398301.6</v>
      </c>
      <c r="G265" s="255">
        <v>45624</v>
      </c>
      <c r="H265" s="257">
        <v>1.9392372333548805E-2</v>
      </c>
    </row>
    <row r="266" spans="1:8" x14ac:dyDescent="0.5">
      <c r="A266">
        <v>263</v>
      </c>
      <c r="B266">
        <v>5832</v>
      </c>
      <c r="C266">
        <v>5832</v>
      </c>
      <c r="D266" s="229" t="s">
        <v>364</v>
      </c>
      <c r="E266" s="255">
        <v>1875276.09</v>
      </c>
      <c r="F266" s="256">
        <v>1875276.09</v>
      </c>
      <c r="G266" s="255">
        <v>0</v>
      </c>
      <c r="H266" s="257">
        <v>0</v>
      </c>
    </row>
    <row r="267" spans="1:8" x14ac:dyDescent="0.5">
      <c r="A267">
        <v>264</v>
      </c>
      <c r="B267">
        <v>5868</v>
      </c>
      <c r="C267">
        <v>5868</v>
      </c>
      <c r="D267" s="229" t="s">
        <v>365</v>
      </c>
      <c r="E267" s="255">
        <v>959949.45</v>
      </c>
      <c r="F267" s="256">
        <v>959949.45</v>
      </c>
      <c r="G267" s="255">
        <v>0</v>
      </c>
      <c r="H267" s="257">
        <v>0</v>
      </c>
    </row>
    <row r="268" spans="1:8" x14ac:dyDescent="0.5">
      <c r="A268">
        <v>265</v>
      </c>
      <c r="B268">
        <v>5877</v>
      </c>
      <c r="C268">
        <v>5877</v>
      </c>
      <c r="D268" s="230" t="s">
        <v>59</v>
      </c>
      <c r="E268" s="261">
        <v>8219890.9000000004</v>
      </c>
      <c r="F268" s="262">
        <v>8381038.9000000004</v>
      </c>
      <c r="G268" s="261">
        <v>161148</v>
      </c>
      <c r="H268" s="263">
        <v>1.9604639764744324E-2</v>
      </c>
    </row>
    <row r="269" spans="1:8" x14ac:dyDescent="0.5">
      <c r="A269">
        <v>266</v>
      </c>
      <c r="B269">
        <v>5895</v>
      </c>
      <c r="C269">
        <v>5895</v>
      </c>
      <c r="D269" s="229" t="s">
        <v>366</v>
      </c>
      <c r="E269" s="255">
        <v>1453125.4000000001</v>
      </c>
      <c r="F269" s="256">
        <v>1481613.4000000001</v>
      </c>
      <c r="G269" s="255">
        <v>28488</v>
      </c>
      <c r="H269" s="257">
        <v>1.960463976474432E-2</v>
      </c>
    </row>
    <row r="270" spans="1:8" x14ac:dyDescent="0.5">
      <c r="A270">
        <v>267</v>
      </c>
      <c r="B270">
        <v>5949</v>
      </c>
      <c r="C270">
        <v>5949</v>
      </c>
      <c r="D270" s="229" t="s">
        <v>368</v>
      </c>
      <c r="E270" s="255">
        <v>6012658.2999999998</v>
      </c>
      <c r="F270" s="256">
        <v>6130534.2999999998</v>
      </c>
      <c r="G270" s="255">
        <v>117876</v>
      </c>
      <c r="H270" s="257">
        <v>1.9604639764744324E-2</v>
      </c>
    </row>
    <row r="271" spans="1:8" x14ac:dyDescent="0.5">
      <c r="A271">
        <v>268</v>
      </c>
      <c r="B271">
        <v>5976</v>
      </c>
      <c r="C271">
        <v>5976</v>
      </c>
      <c r="D271" s="229" t="s">
        <v>369</v>
      </c>
      <c r="E271" s="255">
        <v>6037142.2999999998</v>
      </c>
      <c r="F271" s="256">
        <v>6155498.2999999998</v>
      </c>
      <c r="G271" s="255">
        <v>118356</v>
      </c>
      <c r="H271" s="257">
        <v>1.9604639764744324E-2</v>
      </c>
    </row>
    <row r="272" spans="1:8" x14ac:dyDescent="0.5">
      <c r="A272">
        <v>269</v>
      </c>
      <c r="B272">
        <v>5994</v>
      </c>
      <c r="C272">
        <v>5994</v>
      </c>
      <c r="D272" s="229" t="s">
        <v>370</v>
      </c>
      <c r="E272" s="255">
        <v>4644620.1000000006</v>
      </c>
      <c r="F272" s="256">
        <v>4735232.1000000006</v>
      </c>
      <c r="G272" s="255">
        <v>90612</v>
      </c>
      <c r="H272" s="257">
        <v>1.9509022923101933E-2</v>
      </c>
    </row>
    <row r="273" spans="1:8" x14ac:dyDescent="0.5">
      <c r="A273">
        <v>270</v>
      </c>
      <c r="B273">
        <v>6003</v>
      </c>
      <c r="C273">
        <v>6003</v>
      </c>
      <c r="D273" s="230" t="s">
        <v>371</v>
      </c>
      <c r="E273" s="261">
        <v>2090978.76</v>
      </c>
      <c r="F273" s="262">
        <v>2090978.76</v>
      </c>
      <c r="G273" s="261">
        <v>0</v>
      </c>
      <c r="H273" s="263">
        <v>0</v>
      </c>
    </row>
    <row r="274" spans="1:8" x14ac:dyDescent="0.5">
      <c r="A274">
        <v>271</v>
      </c>
      <c r="B274">
        <v>6012</v>
      </c>
      <c r="C274">
        <v>6012</v>
      </c>
      <c r="D274" s="229" t="s">
        <v>372</v>
      </c>
      <c r="E274" s="255">
        <v>3375021.05</v>
      </c>
      <c r="F274" s="256">
        <v>3375021.05</v>
      </c>
      <c r="G274" s="255">
        <v>0</v>
      </c>
      <c r="H274" s="257">
        <v>0</v>
      </c>
    </row>
    <row r="275" spans="1:8" x14ac:dyDescent="0.5">
      <c r="A275">
        <v>272</v>
      </c>
      <c r="B275">
        <v>6030</v>
      </c>
      <c r="C275">
        <v>6030</v>
      </c>
      <c r="D275" s="229" t="s">
        <v>373</v>
      </c>
      <c r="E275" s="255">
        <v>6498053.5999999996</v>
      </c>
      <c r="F275" s="256">
        <v>6625445.5999999996</v>
      </c>
      <c r="G275" s="255">
        <v>127392</v>
      </c>
      <c r="H275" s="257">
        <v>1.9604639764744324E-2</v>
      </c>
    </row>
    <row r="276" spans="1:8" x14ac:dyDescent="0.5">
      <c r="A276">
        <v>273</v>
      </c>
      <c r="B276">
        <v>6048</v>
      </c>
      <c r="C276">
        <v>6035</v>
      </c>
      <c r="D276" s="229" t="s">
        <v>60</v>
      </c>
      <c r="E276" s="255">
        <v>3026535.7</v>
      </c>
      <c r="F276" s="256">
        <v>3026535.7</v>
      </c>
      <c r="G276" s="255">
        <v>0</v>
      </c>
      <c r="H276" s="257">
        <v>0</v>
      </c>
    </row>
    <row r="277" spans="1:8" x14ac:dyDescent="0.5">
      <c r="A277">
        <v>274</v>
      </c>
      <c r="B277">
        <v>6039</v>
      </c>
      <c r="C277">
        <v>6039</v>
      </c>
      <c r="D277" s="229" t="s">
        <v>374</v>
      </c>
      <c r="E277" s="255">
        <v>85264917.899999991</v>
      </c>
      <c r="F277" s="256">
        <v>86936505.899999991</v>
      </c>
      <c r="G277" s="255">
        <v>1671588</v>
      </c>
      <c r="H277" s="257">
        <v>1.9604639764744324E-2</v>
      </c>
    </row>
    <row r="278" spans="1:8" x14ac:dyDescent="0.5">
      <c r="A278">
        <v>275</v>
      </c>
      <c r="B278">
        <v>6093</v>
      </c>
      <c r="C278">
        <v>6093</v>
      </c>
      <c r="D278" s="230" t="s">
        <v>376</v>
      </c>
      <c r="E278" s="261">
        <v>7705726.9000000004</v>
      </c>
      <c r="F278" s="262">
        <v>7856794.9000000004</v>
      </c>
      <c r="G278" s="261">
        <v>151068</v>
      </c>
      <c r="H278" s="263">
        <v>1.9604639764744324E-2</v>
      </c>
    </row>
    <row r="279" spans="1:8" x14ac:dyDescent="0.5">
      <c r="A279">
        <v>276</v>
      </c>
      <c r="B279">
        <v>6095</v>
      </c>
      <c r="C279">
        <v>6095</v>
      </c>
      <c r="D279" s="229" t="s">
        <v>378</v>
      </c>
      <c r="E279" s="255">
        <v>4140185.94</v>
      </c>
      <c r="F279" s="256">
        <v>4174476.9</v>
      </c>
      <c r="G279" s="255">
        <v>34290.959999999963</v>
      </c>
      <c r="H279" s="257">
        <v>8.2824685888382987E-3</v>
      </c>
    </row>
    <row r="280" spans="1:8" x14ac:dyDescent="0.5">
      <c r="A280">
        <v>277</v>
      </c>
      <c r="B280">
        <v>5157</v>
      </c>
      <c r="C280">
        <v>6099</v>
      </c>
      <c r="D280" s="229" t="s">
        <v>61</v>
      </c>
      <c r="E280" s="255">
        <v>4069837.42</v>
      </c>
      <c r="F280" s="256">
        <v>4140193.1999999997</v>
      </c>
      <c r="G280" s="255">
        <v>70355.779999999795</v>
      </c>
      <c r="H280" s="257">
        <v>1.7287122982912618E-2</v>
      </c>
    </row>
    <row r="281" spans="1:8" x14ac:dyDescent="0.5">
      <c r="A281">
        <v>278</v>
      </c>
      <c r="B281">
        <v>6097</v>
      </c>
      <c r="C281">
        <v>6097</v>
      </c>
      <c r="D281" s="229" t="s">
        <v>380</v>
      </c>
      <c r="E281" s="255">
        <v>1322512.18</v>
      </c>
      <c r="F281" s="256">
        <v>1345559.5999999999</v>
      </c>
      <c r="G281" s="255">
        <v>23047.419999999925</v>
      </c>
      <c r="H281" s="257">
        <v>1.7427000180822477E-2</v>
      </c>
    </row>
    <row r="282" spans="1:8" x14ac:dyDescent="0.5">
      <c r="A282">
        <v>279</v>
      </c>
      <c r="B282">
        <v>6098</v>
      </c>
      <c r="C282">
        <v>6098</v>
      </c>
      <c r="D282" s="229" t="s">
        <v>472</v>
      </c>
      <c r="E282" s="255">
        <v>8978142</v>
      </c>
      <c r="F282" s="256">
        <v>9153582</v>
      </c>
      <c r="G282" s="255">
        <v>175440</v>
      </c>
      <c r="H282" s="257">
        <v>1.9540791402051783E-2</v>
      </c>
    </row>
    <row r="283" spans="1:8" x14ac:dyDescent="0.5">
      <c r="A283">
        <v>280</v>
      </c>
      <c r="B283">
        <v>6100</v>
      </c>
      <c r="C283">
        <v>6100</v>
      </c>
      <c r="D283" s="230" t="s">
        <v>382</v>
      </c>
      <c r="E283" s="261">
        <v>3640243.0100000002</v>
      </c>
      <c r="F283" s="262">
        <v>3640243.0100000002</v>
      </c>
      <c r="G283" s="261">
        <v>0</v>
      </c>
      <c r="H283" s="263">
        <v>0</v>
      </c>
    </row>
    <row r="284" spans="1:8" x14ac:dyDescent="0.5">
      <c r="A284">
        <v>281</v>
      </c>
      <c r="B284">
        <v>6101</v>
      </c>
      <c r="C284">
        <v>6101</v>
      </c>
      <c r="D284" s="229" t="s">
        <v>383</v>
      </c>
      <c r="E284" s="255">
        <v>39172563.699999996</v>
      </c>
      <c r="F284" s="256">
        <v>39940527.699999996</v>
      </c>
      <c r="G284" s="255">
        <v>767964</v>
      </c>
      <c r="H284" s="257">
        <v>1.9604639764744324E-2</v>
      </c>
    </row>
    <row r="285" spans="1:8" x14ac:dyDescent="0.5">
      <c r="A285">
        <v>282</v>
      </c>
      <c r="B285">
        <v>6094</v>
      </c>
      <c r="C285">
        <v>6094</v>
      </c>
      <c r="D285" s="229" t="s">
        <v>377</v>
      </c>
      <c r="E285" s="255">
        <v>3370222.6</v>
      </c>
      <c r="F285" s="256">
        <v>3436294.6</v>
      </c>
      <c r="G285" s="255">
        <v>66072</v>
      </c>
      <c r="H285" s="257">
        <v>1.9604639764744324E-2</v>
      </c>
    </row>
    <row r="286" spans="1:8" x14ac:dyDescent="0.5">
      <c r="A286">
        <v>283</v>
      </c>
      <c r="B286">
        <v>6096</v>
      </c>
      <c r="C286">
        <v>6096</v>
      </c>
      <c r="D286" s="229" t="s">
        <v>62</v>
      </c>
      <c r="E286" s="255">
        <v>3367448.07</v>
      </c>
      <c r="F286" s="256">
        <v>3367448.07</v>
      </c>
      <c r="G286" s="255">
        <v>0</v>
      </c>
      <c r="H286" s="257">
        <v>0</v>
      </c>
    </row>
    <row r="287" spans="1:8" x14ac:dyDescent="0.5">
      <c r="A287">
        <v>284</v>
      </c>
      <c r="B287">
        <v>3411</v>
      </c>
      <c r="C287">
        <v>6091</v>
      </c>
      <c r="D287" s="229" t="s">
        <v>63</v>
      </c>
      <c r="E287" s="255">
        <v>3050070.72</v>
      </c>
      <c r="F287" s="256">
        <v>3050070.72</v>
      </c>
      <c r="G287" s="255">
        <v>0</v>
      </c>
      <c r="H287" s="257">
        <v>0</v>
      </c>
    </row>
    <row r="288" spans="1:8" x14ac:dyDescent="0.5">
      <c r="A288">
        <v>285</v>
      </c>
      <c r="B288">
        <v>6102</v>
      </c>
      <c r="C288">
        <v>6102</v>
      </c>
      <c r="D288" s="230" t="s">
        <v>384</v>
      </c>
      <c r="E288" s="261">
        <v>11793330.700000001</v>
      </c>
      <c r="F288" s="262">
        <v>12024534.700000001</v>
      </c>
      <c r="G288" s="261">
        <v>231204</v>
      </c>
      <c r="H288" s="263">
        <v>1.960463976474432E-2</v>
      </c>
    </row>
    <row r="289" spans="1:8" x14ac:dyDescent="0.5">
      <c r="A289">
        <v>286</v>
      </c>
      <c r="B289">
        <v>6120</v>
      </c>
      <c r="C289">
        <v>6120</v>
      </c>
      <c r="D289" s="229" t="s">
        <v>385</v>
      </c>
      <c r="E289" s="255">
        <v>7262301.9800000004</v>
      </c>
      <c r="F289" s="256">
        <v>7283871.0999999996</v>
      </c>
      <c r="G289" s="255">
        <v>21569.11999999918</v>
      </c>
      <c r="H289" s="257">
        <v>2.9700114453240045E-3</v>
      </c>
    </row>
    <row r="290" spans="1:8" x14ac:dyDescent="0.5">
      <c r="A290">
        <v>287</v>
      </c>
      <c r="B290">
        <v>6138</v>
      </c>
      <c r="C290">
        <v>6138</v>
      </c>
      <c r="D290" s="229" t="s">
        <v>386</v>
      </c>
      <c r="E290" s="255">
        <v>2362027.41</v>
      </c>
      <c r="F290" s="256">
        <v>2368691</v>
      </c>
      <c r="G290" s="255">
        <v>6663.589999999851</v>
      </c>
      <c r="H290" s="257">
        <v>2.8211315295447186E-3</v>
      </c>
    </row>
    <row r="291" spans="1:8" x14ac:dyDescent="0.5">
      <c r="A291">
        <v>288</v>
      </c>
      <c r="B291">
        <v>5751</v>
      </c>
      <c r="C291">
        <v>5751</v>
      </c>
      <c r="D291" s="229" t="s">
        <v>362</v>
      </c>
      <c r="E291" s="255">
        <v>3945759.3</v>
      </c>
      <c r="F291" s="256">
        <v>4022787.3</v>
      </c>
      <c r="G291" s="255">
        <v>77028</v>
      </c>
      <c r="H291" s="257">
        <v>1.9521717911176184E-2</v>
      </c>
    </row>
    <row r="292" spans="1:8" x14ac:dyDescent="0.5">
      <c r="A292">
        <v>289</v>
      </c>
      <c r="B292">
        <v>6165</v>
      </c>
      <c r="C292">
        <v>6165</v>
      </c>
      <c r="D292" s="229" t="s">
        <v>387</v>
      </c>
      <c r="E292" s="255">
        <v>1114022</v>
      </c>
      <c r="F292" s="256">
        <v>1135862</v>
      </c>
      <c r="G292" s="255">
        <v>21840</v>
      </c>
      <c r="H292" s="257">
        <v>1.9604639764744324E-2</v>
      </c>
    </row>
    <row r="293" spans="1:8" x14ac:dyDescent="0.5">
      <c r="A293">
        <v>290</v>
      </c>
      <c r="B293">
        <v>6175</v>
      </c>
      <c r="C293">
        <v>6175</v>
      </c>
      <c r="D293" s="230" t="s">
        <v>388</v>
      </c>
      <c r="E293" s="261">
        <v>3895725</v>
      </c>
      <c r="F293" s="262">
        <v>3971925</v>
      </c>
      <c r="G293" s="261">
        <v>76200</v>
      </c>
      <c r="H293" s="263">
        <v>1.9559902200488997E-2</v>
      </c>
    </row>
    <row r="294" spans="1:8" x14ac:dyDescent="0.5">
      <c r="A294">
        <v>291</v>
      </c>
      <c r="B294">
        <v>6219</v>
      </c>
      <c r="C294">
        <v>6219</v>
      </c>
      <c r="D294" s="229" t="s">
        <v>389</v>
      </c>
      <c r="E294" s="255">
        <v>13275224.800000001</v>
      </c>
      <c r="F294" s="256">
        <v>13535480.800000001</v>
      </c>
      <c r="G294" s="255">
        <v>260256</v>
      </c>
      <c r="H294" s="257">
        <v>1.960463976474432E-2</v>
      </c>
    </row>
    <row r="295" spans="1:8" x14ac:dyDescent="0.5">
      <c r="A295">
        <v>292</v>
      </c>
      <c r="B295">
        <v>6246</v>
      </c>
      <c r="C295">
        <v>6246</v>
      </c>
      <c r="D295" s="229" t="s">
        <v>390</v>
      </c>
      <c r="E295" s="255">
        <v>1026111.52</v>
      </c>
      <c r="F295" s="256">
        <v>1028484.8</v>
      </c>
      <c r="G295" s="255">
        <v>2373.2800000000279</v>
      </c>
      <c r="H295" s="257">
        <v>2.3128870047185788E-3</v>
      </c>
    </row>
    <row r="296" spans="1:8" x14ac:dyDescent="0.5">
      <c r="A296">
        <v>293</v>
      </c>
      <c r="B296">
        <v>6273</v>
      </c>
      <c r="C296">
        <v>6273</v>
      </c>
      <c r="D296" s="229" t="s">
        <v>391</v>
      </c>
      <c r="E296" s="255">
        <v>3510393.5</v>
      </c>
      <c r="F296" s="256">
        <v>3579213.5</v>
      </c>
      <c r="G296" s="255">
        <v>68820</v>
      </c>
      <c r="H296" s="257">
        <v>1.9604639764744324E-2</v>
      </c>
    </row>
    <row r="297" spans="1:8" x14ac:dyDescent="0.5">
      <c r="A297">
        <v>294</v>
      </c>
      <c r="B297">
        <v>6408</v>
      </c>
      <c r="C297">
        <v>6408</v>
      </c>
      <c r="D297" s="229" t="s">
        <v>393</v>
      </c>
      <c r="E297" s="255">
        <v>5222746.4000000004</v>
      </c>
      <c r="F297" s="256">
        <v>5324290.4000000004</v>
      </c>
      <c r="G297" s="255">
        <v>101544</v>
      </c>
      <c r="H297" s="257">
        <v>1.9442644199611146E-2</v>
      </c>
    </row>
    <row r="298" spans="1:8" x14ac:dyDescent="0.5">
      <c r="A298">
        <v>295</v>
      </c>
      <c r="B298">
        <v>6417</v>
      </c>
      <c r="C298">
        <v>6417</v>
      </c>
      <c r="D298" s="230" t="s">
        <v>394</v>
      </c>
      <c r="E298" s="261">
        <v>915212.51</v>
      </c>
      <c r="F298" s="262">
        <v>915212.51</v>
      </c>
      <c r="G298" s="261">
        <v>0</v>
      </c>
      <c r="H298" s="263">
        <v>0</v>
      </c>
    </row>
    <row r="299" spans="1:8" x14ac:dyDescent="0.5">
      <c r="A299">
        <v>296</v>
      </c>
      <c r="B299">
        <v>6453</v>
      </c>
      <c r="C299">
        <v>6453</v>
      </c>
      <c r="D299" s="229" t="s">
        <v>395</v>
      </c>
      <c r="E299" s="255">
        <v>3648116</v>
      </c>
      <c r="F299" s="256">
        <v>3719636</v>
      </c>
      <c r="G299" s="255">
        <v>71520</v>
      </c>
      <c r="H299" s="257">
        <v>1.9604639764744324E-2</v>
      </c>
    </row>
    <row r="300" spans="1:8" x14ac:dyDescent="0.5">
      <c r="A300">
        <v>297</v>
      </c>
      <c r="B300">
        <v>6460</v>
      </c>
      <c r="C300">
        <v>6460</v>
      </c>
      <c r="D300" s="229" t="s">
        <v>396</v>
      </c>
      <c r="E300" s="255">
        <v>4172964.6</v>
      </c>
      <c r="F300" s="256">
        <v>4254348.6000000006</v>
      </c>
      <c r="G300" s="255">
        <v>81384.000000000466</v>
      </c>
      <c r="H300" s="257">
        <v>1.9502681618722685E-2</v>
      </c>
    </row>
    <row r="301" spans="1:8" x14ac:dyDescent="0.5">
      <c r="A301">
        <v>298</v>
      </c>
      <c r="B301">
        <v>6462</v>
      </c>
      <c r="C301">
        <v>6462</v>
      </c>
      <c r="D301" s="229" t="s">
        <v>397</v>
      </c>
      <c r="E301" s="255">
        <v>1658791</v>
      </c>
      <c r="F301" s="256">
        <v>1691311</v>
      </c>
      <c r="G301" s="255">
        <v>32520</v>
      </c>
      <c r="H301" s="257">
        <v>1.9604639764744324E-2</v>
      </c>
    </row>
    <row r="302" spans="1:8" x14ac:dyDescent="0.5">
      <c r="A302">
        <v>299</v>
      </c>
      <c r="B302">
        <v>6471</v>
      </c>
      <c r="C302">
        <v>6471</v>
      </c>
      <c r="D302" s="229" t="s">
        <v>398</v>
      </c>
      <c r="E302" s="255">
        <v>2806184</v>
      </c>
      <c r="F302" s="256">
        <v>2806184</v>
      </c>
      <c r="G302" s="255">
        <v>0</v>
      </c>
      <c r="H302" s="257">
        <v>0</v>
      </c>
    </row>
    <row r="303" spans="1:8" x14ac:dyDescent="0.5">
      <c r="A303">
        <v>300</v>
      </c>
      <c r="B303">
        <v>6509</v>
      </c>
      <c r="C303">
        <v>6509</v>
      </c>
      <c r="D303" s="230" t="s">
        <v>399</v>
      </c>
      <c r="E303" s="261">
        <v>2418362.1800000002</v>
      </c>
      <c r="F303" s="262">
        <v>2443370.4</v>
      </c>
      <c r="G303" s="261">
        <v>25008.219999999739</v>
      </c>
      <c r="H303" s="263">
        <v>1.0340973823862783E-2</v>
      </c>
    </row>
    <row r="304" spans="1:8" x14ac:dyDescent="0.5">
      <c r="A304">
        <v>301</v>
      </c>
      <c r="B304">
        <v>6512</v>
      </c>
      <c r="C304">
        <v>6512</v>
      </c>
      <c r="D304" s="229" t="s">
        <v>400</v>
      </c>
      <c r="E304" s="255">
        <v>2398156.12</v>
      </c>
      <c r="F304" s="256">
        <v>2398156.12</v>
      </c>
      <c r="G304" s="255">
        <v>0</v>
      </c>
      <c r="H304" s="257">
        <v>0</v>
      </c>
    </row>
    <row r="305" spans="1:8" x14ac:dyDescent="0.5">
      <c r="A305">
        <v>302</v>
      </c>
      <c r="B305">
        <v>6516</v>
      </c>
      <c r="C305">
        <v>6516</v>
      </c>
      <c r="D305" s="229" t="s">
        <v>401</v>
      </c>
      <c r="E305" s="255">
        <v>1064024</v>
      </c>
      <c r="F305" s="256">
        <v>1084304</v>
      </c>
      <c r="G305" s="255">
        <v>20280</v>
      </c>
      <c r="H305" s="257">
        <v>1.9059720457433291E-2</v>
      </c>
    </row>
    <row r="306" spans="1:8" x14ac:dyDescent="0.5">
      <c r="A306">
        <v>303</v>
      </c>
      <c r="B306">
        <v>6534</v>
      </c>
      <c r="C306">
        <v>6534</v>
      </c>
      <c r="D306" s="229" t="s">
        <v>402</v>
      </c>
      <c r="E306" s="255">
        <v>4454842.3499999996</v>
      </c>
      <c r="F306" s="256">
        <v>4502257.3999999994</v>
      </c>
      <c r="G306" s="255">
        <v>47415.049999999814</v>
      </c>
      <c r="H306" s="257">
        <v>1.0643485509649924E-2</v>
      </c>
    </row>
    <row r="307" spans="1:8" x14ac:dyDescent="0.5">
      <c r="A307">
        <v>304</v>
      </c>
      <c r="B307">
        <v>1935</v>
      </c>
      <c r="C307">
        <v>6536</v>
      </c>
      <c r="D307" s="229" t="s">
        <v>64</v>
      </c>
      <c r="E307" s="255">
        <v>7598688.54</v>
      </c>
      <c r="F307" s="256">
        <v>7669166.7000000002</v>
      </c>
      <c r="G307" s="255">
        <v>70478.160000000149</v>
      </c>
      <c r="H307" s="257">
        <v>9.2750426114978184E-3</v>
      </c>
    </row>
    <row r="308" spans="1:8" x14ac:dyDescent="0.5">
      <c r="A308">
        <v>305</v>
      </c>
      <c r="B308">
        <v>6561</v>
      </c>
      <c r="C308">
        <v>6561</v>
      </c>
      <c r="D308" s="230" t="s">
        <v>403</v>
      </c>
      <c r="E308" s="261">
        <v>2002179.1</v>
      </c>
      <c r="F308" s="262">
        <v>2041431.1</v>
      </c>
      <c r="G308" s="261">
        <v>39252</v>
      </c>
      <c r="H308" s="263">
        <v>1.9604639764744324E-2</v>
      </c>
    </row>
    <row r="309" spans="1:8" x14ac:dyDescent="0.5">
      <c r="A309">
        <v>306</v>
      </c>
      <c r="B309">
        <v>6579</v>
      </c>
      <c r="C309">
        <v>6579</v>
      </c>
      <c r="D309" s="229" t="s">
        <v>404</v>
      </c>
      <c r="E309" s="255">
        <v>20730602.800000001</v>
      </c>
      <c r="F309" s="256">
        <v>21137018.800000001</v>
      </c>
      <c r="G309" s="255">
        <v>406416</v>
      </c>
      <c r="H309" s="257">
        <v>1.9604639764744324E-2</v>
      </c>
    </row>
    <row r="310" spans="1:8" x14ac:dyDescent="0.5">
      <c r="A310">
        <v>307</v>
      </c>
      <c r="B310">
        <v>6591</v>
      </c>
      <c r="C310">
        <v>6591</v>
      </c>
      <c r="D310" s="229" t="s">
        <v>405</v>
      </c>
      <c r="E310" s="255">
        <v>2711136.94</v>
      </c>
      <c r="F310" s="256">
        <v>2711136.94</v>
      </c>
      <c r="G310" s="255">
        <v>0</v>
      </c>
      <c r="H310" s="257">
        <v>0</v>
      </c>
    </row>
    <row r="311" spans="1:8" x14ac:dyDescent="0.5">
      <c r="A311">
        <v>308</v>
      </c>
      <c r="B311">
        <v>6592</v>
      </c>
      <c r="C311">
        <v>6592</v>
      </c>
      <c r="D311" s="229" t="s">
        <v>473</v>
      </c>
      <c r="E311" s="255">
        <v>3991234.17</v>
      </c>
      <c r="F311" s="256">
        <v>3991234.17</v>
      </c>
      <c r="G311" s="255">
        <v>0</v>
      </c>
      <c r="H311" s="257">
        <v>0</v>
      </c>
    </row>
    <row r="312" spans="1:8" x14ac:dyDescent="0.5">
      <c r="A312">
        <v>309</v>
      </c>
      <c r="B312">
        <v>6615</v>
      </c>
      <c r="C312">
        <v>6615</v>
      </c>
      <c r="D312" s="229" t="s">
        <v>406</v>
      </c>
      <c r="E312" s="255">
        <v>3612002.1</v>
      </c>
      <c r="F312" s="256">
        <v>3682814.1</v>
      </c>
      <c r="G312" s="255">
        <v>70812</v>
      </c>
      <c r="H312" s="257">
        <v>1.9604639764744324E-2</v>
      </c>
    </row>
    <row r="313" spans="1:8" x14ac:dyDescent="0.5">
      <c r="A313">
        <v>310</v>
      </c>
      <c r="B313">
        <v>6633</v>
      </c>
      <c r="C313">
        <v>6633</v>
      </c>
      <c r="D313" s="230" t="s">
        <v>407</v>
      </c>
      <c r="E313" s="261">
        <v>1606023.22</v>
      </c>
      <c r="F313" s="262">
        <v>1606023.22</v>
      </c>
      <c r="G313" s="261">
        <v>0</v>
      </c>
      <c r="H313" s="263">
        <v>0</v>
      </c>
    </row>
    <row r="314" spans="1:8" x14ac:dyDescent="0.5">
      <c r="A314">
        <v>311</v>
      </c>
      <c r="B314">
        <v>6651</v>
      </c>
      <c r="C314">
        <v>6651</v>
      </c>
      <c r="D314" s="229" t="s">
        <v>408</v>
      </c>
      <c r="E314" s="255">
        <v>2194691.62</v>
      </c>
      <c r="F314" s="256">
        <v>2194691.62</v>
      </c>
      <c r="G314" s="255">
        <v>0</v>
      </c>
      <c r="H314" s="257">
        <v>0</v>
      </c>
    </row>
    <row r="315" spans="1:8" x14ac:dyDescent="0.5">
      <c r="A315">
        <v>312</v>
      </c>
      <c r="B315">
        <v>6660</v>
      </c>
      <c r="C315">
        <v>6660</v>
      </c>
      <c r="D315" s="229" t="s">
        <v>66</v>
      </c>
      <c r="E315" s="255">
        <v>10225529.869999999</v>
      </c>
      <c r="F315" s="256">
        <v>10287040.299999999</v>
      </c>
      <c r="G315" s="255">
        <v>61510.429999999702</v>
      </c>
      <c r="H315" s="257">
        <v>6.0153782524718898E-3</v>
      </c>
    </row>
    <row r="316" spans="1:8" x14ac:dyDescent="0.5">
      <c r="A316">
        <v>313</v>
      </c>
      <c r="B316">
        <v>6700</v>
      </c>
      <c r="C316">
        <v>6700</v>
      </c>
      <c r="D316" s="229" t="s">
        <v>409</v>
      </c>
      <c r="E316" s="255">
        <v>3184063.38</v>
      </c>
      <c r="F316" s="256">
        <v>3184063.38</v>
      </c>
      <c r="G316" s="255">
        <v>0</v>
      </c>
      <c r="H316" s="257">
        <v>0</v>
      </c>
    </row>
    <row r="317" spans="1:8" x14ac:dyDescent="0.5">
      <c r="A317">
        <v>314</v>
      </c>
      <c r="B317">
        <v>6750</v>
      </c>
      <c r="C317">
        <v>6750</v>
      </c>
      <c r="D317" s="229" t="s">
        <v>410</v>
      </c>
      <c r="E317" s="255">
        <v>1218263.01</v>
      </c>
      <c r="F317" s="256">
        <v>1218263.01</v>
      </c>
      <c r="G317" s="255">
        <v>0</v>
      </c>
      <c r="H317" s="257">
        <v>0</v>
      </c>
    </row>
    <row r="318" spans="1:8" x14ac:dyDescent="0.5">
      <c r="A318">
        <v>315</v>
      </c>
      <c r="B318">
        <v>6759</v>
      </c>
      <c r="C318">
        <v>6759</v>
      </c>
      <c r="D318" s="230" t="s">
        <v>411</v>
      </c>
      <c r="E318" s="261">
        <v>4463001.5999999996</v>
      </c>
      <c r="F318" s="262">
        <v>4550169.5999999996</v>
      </c>
      <c r="G318" s="261">
        <v>87168</v>
      </c>
      <c r="H318" s="263">
        <v>1.953125E-2</v>
      </c>
    </row>
    <row r="319" spans="1:8" x14ac:dyDescent="0.5">
      <c r="A319">
        <v>316</v>
      </c>
      <c r="B319">
        <v>6762</v>
      </c>
      <c r="C319">
        <v>6762</v>
      </c>
      <c r="D319" s="229" t="s">
        <v>412</v>
      </c>
      <c r="E319" s="255">
        <v>4398921.0999999996</v>
      </c>
      <c r="F319" s="256">
        <v>4484517.0999999996</v>
      </c>
      <c r="G319" s="255">
        <v>85596</v>
      </c>
      <c r="H319" s="257">
        <v>1.9458407653640344E-2</v>
      </c>
    </row>
    <row r="320" spans="1:8" x14ac:dyDescent="0.5">
      <c r="A320">
        <v>317</v>
      </c>
      <c r="B320">
        <v>6768</v>
      </c>
      <c r="C320">
        <v>6768</v>
      </c>
      <c r="D320" s="229" t="s">
        <v>413</v>
      </c>
      <c r="E320" s="255">
        <v>10818867.5</v>
      </c>
      <c r="F320" s="256">
        <v>11030967.5</v>
      </c>
      <c r="G320" s="255">
        <v>212100</v>
      </c>
      <c r="H320" s="257">
        <v>1.9604639764744324E-2</v>
      </c>
    </row>
    <row r="321" spans="1:8" x14ac:dyDescent="0.5">
      <c r="A321">
        <v>318</v>
      </c>
      <c r="B321">
        <v>6795</v>
      </c>
      <c r="C321">
        <v>6795</v>
      </c>
      <c r="D321" s="229" t="s">
        <v>414</v>
      </c>
      <c r="E321" s="255">
        <v>66129447.700000003</v>
      </c>
      <c r="F321" s="256">
        <v>67425891.700000003</v>
      </c>
      <c r="G321" s="255">
        <v>1296444</v>
      </c>
      <c r="H321" s="257">
        <v>1.9604639764744324E-2</v>
      </c>
    </row>
    <row r="322" spans="1:8" x14ac:dyDescent="0.5">
      <c r="A322">
        <v>319</v>
      </c>
      <c r="B322">
        <v>6822</v>
      </c>
      <c r="C322">
        <v>6822</v>
      </c>
      <c r="D322" s="229" t="s">
        <v>415</v>
      </c>
      <c r="E322" s="255">
        <v>47262077.300000004</v>
      </c>
      <c r="F322" s="256">
        <v>48188633.300000004</v>
      </c>
      <c r="G322" s="255">
        <v>926556</v>
      </c>
      <c r="H322" s="257">
        <v>1.960463976474432E-2</v>
      </c>
    </row>
    <row r="323" spans="1:8" x14ac:dyDescent="0.5">
      <c r="A323">
        <v>320</v>
      </c>
      <c r="B323">
        <v>6840</v>
      </c>
      <c r="C323">
        <v>6840</v>
      </c>
      <c r="D323" s="230" t="s">
        <v>416</v>
      </c>
      <c r="E323" s="261">
        <v>12051636.9</v>
      </c>
      <c r="F323" s="262">
        <v>12287904.9</v>
      </c>
      <c r="G323" s="261">
        <v>236268</v>
      </c>
      <c r="H323" s="263">
        <v>1.9604639764744324E-2</v>
      </c>
    </row>
    <row r="324" spans="1:8" x14ac:dyDescent="0.5">
      <c r="A324">
        <v>321</v>
      </c>
      <c r="B324">
        <v>6854</v>
      </c>
      <c r="C324">
        <v>6854</v>
      </c>
      <c r="D324" s="229" t="s">
        <v>417</v>
      </c>
      <c r="E324" s="255">
        <v>3433881.5999999996</v>
      </c>
      <c r="F324" s="256">
        <v>3500949.5999999996</v>
      </c>
      <c r="G324" s="255">
        <v>67068</v>
      </c>
      <c r="H324" s="257">
        <v>1.9531250000000003E-2</v>
      </c>
    </row>
    <row r="325" spans="1:8" x14ac:dyDescent="0.5">
      <c r="A325">
        <v>322</v>
      </c>
      <c r="B325">
        <v>6867</v>
      </c>
      <c r="C325">
        <v>6867</v>
      </c>
      <c r="D325" s="229" t="s">
        <v>418</v>
      </c>
      <c r="E325" s="255">
        <v>9625884.5999999996</v>
      </c>
      <c r="F325" s="256">
        <v>9814596.5999999996</v>
      </c>
      <c r="G325" s="255">
        <v>188712</v>
      </c>
      <c r="H325" s="257">
        <v>1.9604639764744324E-2</v>
      </c>
    </row>
    <row r="326" spans="1:8" x14ac:dyDescent="0.5">
      <c r="A326">
        <v>323</v>
      </c>
      <c r="B326">
        <v>6921</v>
      </c>
      <c r="C326">
        <v>6921</v>
      </c>
      <c r="D326" s="229" t="s">
        <v>68</v>
      </c>
      <c r="E326" s="255">
        <v>1986897.25</v>
      </c>
      <c r="F326" s="256">
        <v>1986897.25</v>
      </c>
      <c r="G326" s="255">
        <v>0</v>
      </c>
      <c r="H326" s="257">
        <v>0</v>
      </c>
    </row>
    <row r="327" spans="1:8" x14ac:dyDescent="0.5">
      <c r="A327">
        <v>324</v>
      </c>
      <c r="B327">
        <v>6930</v>
      </c>
      <c r="C327">
        <v>6930</v>
      </c>
      <c r="D327" s="229" t="s">
        <v>419</v>
      </c>
      <c r="E327" s="255">
        <v>5012233.8</v>
      </c>
      <c r="F327" s="256">
        <v>5109985.8</v>
      </c>
      <c r="G327" s="255">
        <v>97752</v>
      </c>
      <c r="H327" s="257">
        <v>1.9502681618722574E-2</v>
      </c>
    </row>
    <row r="328" spans="1:8" x14ac:dyDescent="0.5">
      <c r="A328">
        <v>325</v>
      </c>
      <c r="B328">
        <v>6937</v>
      </c>
      <c r="C328">
        <v>6937</v>
      </c>
      <c r="D328" s="230" t="s">
        <v>420</v>
      </c>
      <c r="E328" s="261">
        <v>2961951.9</v>
      </c>
      <c r="F328" s="262">
        <v>3020019.9</v>
      </c>
      <c r="G328" s="261">
        <v>58068</v>
      </c>
      <c r="H328" s="263">
        <v>1.9604639764744324E-2</v>
      </c>
    </row>
    <row r="329" spans="1:8" x14ac:dyDescent="0.5">
      <c r="A329">
        <v>326</v>
      </c>
      <c r="B329">
        <v>6943</v>
      </c>
      <c r="C329">
        <v>6943</v>
      </c>
      <c r="D329" s="229" t="s">
        <v>421</v>
      </c>
      <c r="E329" s="255">
        <v>1813040.2</v>
      </c>
      <c r="F329" s="256">
        <v>1848584.2</v>
      </c>
      <c r="G329" s="255">
        <v>35544</v>
      </c>
      <c r="H329" s="257">
        <v>1.9604639764744324E-2</v>
      </c>
    </row>
    <row r="330" spans="1:8" x14ac:dyDescent="0.5">
      <c r="A330">
        <v>327</v>
      </c>
      <c r="B330">
        <v>6264</v>
      </c>
      <c r="C330">
        <v>6264</v>
      </c>
      <c r="D330" s="229" t="s">
        <v>69</v>
      </c>
      <c r="E330" s="255">
        <v>5832928.7700000005</v>
      </c>
      <c r="F330" s="256">
        <v>5873709.0999999996</v>
      </c>
      <c r="G330" s="255">
        <v>40780.329999999143</v>
      </c>
      <c r="H330" s="257">
        <v>6.9913985937460951E-3</v>
      </c>
    </row>
    <row r="331" spans="1:8" x14ac:dyDescent="0.5">
      <c r="A331">
        <v>328</v>
      </c>
      <c r="B331">
        <v>6950</v>
      </c>
      <c r="C331">
        <v>6950</v>
      </c>
      <c r="D331" s="229" t="s">
        <v>474</v>
      </c>
      <c r="E331" s="255">
        <v>9652648.8000000007</v>
      </c>
      <c r="F331" s="256">
        <v>9841792.8000000007</v>
      </c>
      <c r="G331" s="255">
        <v>189144</v>
      </c>
      <c r="H331" s="257">
        <v>1.9595035924232528E-2</v>
      </c>
    </row>
    <row r="332" spans="1:8" x14ac:dyDescent="0.5">
      <c r="A332">
        <v>329</v>
      </c>
      <c r="B332">
        <v>6957</v>
      </c>
      <c r="C332">
        <v>6957</v>
      </c>
      <c r="D332" s="229" t="s">
        <v>423</v>
      </c>
      <c r="E332" s="255">
        <v>55718850.899999999</v>
      </c>
      <c r="F332" s="256">
        <v>56811198.899999999</v>
      </c>
      <c r="G332" s="255">
        <v>1092348</v>
      </c>
      <c r="H332" s="257">
        <v>1.9604639764744324E-2</v>
      </c>
    </row>
    <row r="333" spans="1:8" x14ac:dyDescent="0.5">
      <c r="A333">
        <v>330</v>
      </c>
      <c r="B333">
        <v>5922</v>
      </c>
      <c r="C333">
        <v>5922</v>
      </c>
      <c r="D333" s="230" t="s">
        <v>475</v>
      </c>
      <c r="E333" s="261">
        <v>4414438.3099999996</v>
      </c>
      <c r="F333" s="262">
        <v>4464573</v>
      </c>
      <c r="G333" s="261">
        <v>50134.69000000041</v>
      </c>
      <c r="H333" s="263">
        <v>1.1356980544145471E-2</v>
      </c>
    </row>
    <row r="334" spans="1:8" x14ac:dyDescent="0.5">
      <c r="A334">
        <v>331</v>
      </c>
      <c r="B334">
        <v>819</v>
      </c>
      <c r="C334">
        <v>819</v>
      </c>
      <c r="D334" s="229" t="s">
        <v>70</v>
      </c>
      <c r="E334" s="255">
        <v>3893721.7</v>
      </c>
      <c r="F334" s="256">
        <v>3893721.7</v>
      </c>
      <c r="G334" s="255">
        <v>0</v>
      </c>
      <c r="H334" s="257">
        <v>0</v>
      </c>
    </row>
    <row r="335" spans="1:8" x14ac:dyDescent="0.5">
      <c r="A335">
        <v>332</v>
      </c>
      <c r="B335">
        <v>6969</v>
      </c>
      <c r="C335">
        <v>6969</v>
      </c>
      <c r="D335" s="229" t="s">
        <v>425</v>
      </c>
      <c r="E335" s="255">
        <v>2709359.34</v>
      </c>
      <c r="F335" s="256">
        <v>2709359.34</v>
      </c>
      <c r="G335" s="255">
        <v>0</v>
      </c>
      <c r="H335" s="257">
        <v>0</v>
      </c>
    </row>
    <row r="336" spans="1:8" x14ac:dyDescent="0.5">
      <c r="A336">
        <v>333</v>
      </c>
      <c r="B336">
        <v>6975</v>
      </c>
      <c r="C336">
        <v>6975</v>
      </c>
      <c r="D336" s="229" t="s">
        <v>426</v>
      </c>
      <c r="E336" s="255">
        <v>7516864.4000000004</v>
      </c>
      <c r="F336" s="256">
        <v>7516864.4000000004</v>
      </c>
      <c r="G336" s="255">
        <v>0</v>
      </c>
      <c r="H336" s="257">
        <v>0</v>
      </c>
    </row>
    <row r="337" spans="1:8" x14ac:dyDescent="0.5">
      <c r="A337">
        <v>334</v>
      </c>
      <c r="B337">
        <v>6983</v>
      </c>
      <c r="C337">
        <v>6983</v>
      </c>
      <c r="D337" s="229" t="s">
        <v>427</v>
      </c>
      <c r="E337" s="255">
        <v>5257939</v>
      </c>
      <c r="F337" s="256">
        <v>5361019</v>
      </c>
      <c r="G337" s="255">
        <v>103080</v>
      </c>
      <c r="H337" s="257">
        <v>1.9604639764744324E-2</v>
      </c>
    </row>
    <row r="338" spans="1:8" x14ac:dyDescent="0.5">
      <c r="A338">
        <v>335</v>
      </c>
      <c r="B338">
        <v>6985</v>
      </c>
      <c r="C338">
        <v>6985</v>
      </c>
      <c r="D338" s="230" t="s">
        <v>428</v>
      </c>
      <c r="E338" s="261">
        <v>5324740.2</v>
      </c>
      <c r="F338" s="262">
        <v>5365157.6000000006</v>
      </c>
      <c r="G338" s="261">
        <v>40417.400000000373</v>
      </c>
      <c r="H338" s="263">
        <v>7.5904923962300305E-3</v>
      </c>
    </row>
    <row r="339" spans="1:8" x14ac:dyDescent="0.5">
      <c r="A339">
        <v>336</v>
      </c>
      <c r="B339">
        <v>6987</v>
      </c>
      <c r="C339">
        <v>6987</v>
      </c>
      <c r="D339" s="229" t="s">
        <v>429</v>
      </c>
      <c r="E339" s="255">
        <v>4345584.59</v>
      </c>
      <c r="F339" s="256">
        <v>4368125</v>
      </c>
      <c r="G339" s="255">
        <v>22540.410000000149</v>
      </c>
      <c r="H339" s="257">
        <v>5.1869684119991207E-3</v>
      </c>
    </row>
    <row r="340" spans="1:8" x14ac:dyDescent="0.5">
      <c r="A340">
        <v>337</v>
      </c>
      <c r="B340">
        <v>6990</v>
      </c>
      <c r="C340">
        <v>6990</v>
      </c>
      <c r="D340" s="229" t="s">
        <v>430</v>
      </c>
      <c r="E340" s="255">
        <v>4534886.4000000004</v>
      </c>
      <c r="F340" s="256">
        <v>4623458.4000000004</v>
      </c>
      <c r="G340" s="255">
        <v>88572</v>
      </c>
      <c r="H340" s="257">
        <v>1.953125E-2</v>
      </c>
    </row>
    <row r="341" spans="1:8" x14ac:dyDescent="0.5">
      <c r="A341">
        <v>338</v>
      </c>
      <c r="B341">
        <v>6961</v>
      </c>
      <c r="C341">
        <v>6961</v>
      </c>
      <c r="D341" s="229" t="s">
        <v>71</v>
      </c>
      <c r="E341" s="255">
        <v>18387187.199999999</v>
      </c>
      <c r="F341" s="256">
        <v>18744451.199999999</v>
      </c>
      <c r="G341" s="255">
        <v>357264</v>
      </c>
      <c r="H341" s="257">
        <v>1.9430051813471502E-2</v>
      </c>
    </row>
    <row r="342" spans="1:8" x14ac:dyDescent="0.5">
      <c r="A342">
        <v>339</v>
      </c>
      <c r="B342">
        <v>6992</v>
      </c>
      <c r="C342">
        <v>6992</v>
      </c>
      <c r="D342" s="229" t="s">
        <v>431</v>
      </c>
      <c r="E342" s="255">
        <v>3346830.0000000005</v>
      </c>
      <c r="F342" s="256">
        <v>3412134.0000000005</v>
      </c>
      <c r="G342" s="255">
        <v>65304</v>
      </c>
      <c r="H342" s="257">
        <v>1.9512195121951216E-2</v>
      </c>
    </row>
    <row r="343" spans="1:8" x14ac:dyDescent="0.5">
      <c r="A343">
        <v>340</v>
      </c>
      <c r="B343">
        <v>7002</v>
      </c>
      <c r="C343">
        <v>7002</v>
      </c>
      <c r="D343" s="230" t="s">
        <v>432</v>
      </c>
      <c r="E343" s="261">
        <v>1200328.0999999999</v>
      </c>
      <c r="F343" s="262">
        <v>1223860.0999999999</v>
      </c>
      <c r="G343" s="261">
        <v>23532</v>
      </c>
      <c r="H343" s="263">
        <v>1.9604639764744324E-2</v>
      </c>
    </row>
    <row r="344" spans="1:8" x14ac:dyDescent="0.5">
      <c r="A344">
        <v>341</v>
      </c>
      <c r="B344">
        <v>7029</v>
      </c>
      <c r="C344">
        <v>7029</v>
      </c>
      <c r="D344" s="229" t="s">
        <v>433</v>
      </c>
      <c r="E344" s="255">
        <v>7006612.9000000004</v>
      </c>
      <c r="F344" s="256">
        <v>7143616.9000000004</v>
      </c>
      <c r="G344" s="255">
        <v>137004</v>
      </c>
      <c r="H344" s="257">
        <v>1.9553527782304056E-2</v>
      </c>
    </row>
    <row r="345" spans="1:8" x14ac:dyDescent="0.5">
      <c r="A345">
        <v>342</v>
      </c>
      <c r="B345">
        <v>7038</v>
      </c>
      <c r="C345">
        <v>7038</v>
      </c>
      <c r="D345" s="229" t="s">
        <v>434</v>
      </c>
      <c r="E345" s="255">
        <v>4791834.91</v>
      </c>
      <c r="F345" s="256">
        <v>4821796.6000000006</v>
      </c>
      <c r="G345" s="255">
        <v>29961.69000000041</v>
      </c>
      <c r="H345" s="257">
        <v>6.2526548937389013E-3</v>
      </c>
    </row>
    <row r="346" spans="1:8" x14ac:dyDescent="0.5">
      <c r="A346">
        <v>343</v>
      </c>
      <c r="B346">
        <v>7047</v>
      </c>
      <c r="C346">
        <v>7047</v>
      </c>
      <c r="D346" s="229" t="s">
        <v>435</v>
      </c>
      <c r="E346" s="255">
        <v>2306625</v>
      </c>
      <c r="F346" s="256">
        <v>2351625</v>
      </c>
      <c r="G346" s="255">
        <v>45000</v>
      </c>
      <c r="H346" s="257">
        <v>1.9509022923101936E-2</v>
      </c>
    </row>
    <row r="347" spans="1:8" x14ac:dyDescent="0.5">
      <c r="A347">
        <v>344</v>
      </c>
      <c r="B347">
        <v>7056</v>
      </c>
      <c r="C347">
        <v>7056</v>
      </c>
      <c r="D347" s="229" t="s">
        <v>436</v>
      </c>
      <c r="E347" s="255">
        <v>10441201.799999999</v>
      </c>
      <c r="F347" s="256">
        <v>10645897.799999999</v>
      </c>
      <c r="G347" s="255">
        <v>204696</v>
      </c>
      <c r="H347" s="257">
        <v>1.9604639764744324E-2</v>
      </c>
    </row>
    <row r="348" spans="1:8" x14ac:dyDescent="0.5">
      <c r="A348">
        <v>345</v>
      </c>
      <c r="B348">
        <v>7083</v>
      </c>
      <c r="C348">
        <v>7083</v>
      </c>
      <c r="D348" s="230" t="s">
        <v>437</v>
      </c>
      <c r="E348" s="261">
        <v>705660</v>
      </c>
      <c r="F348" s="262">
        <v>719340</v>
      </c>
      <c r="G348" s="261">
        <v>13680</v>
      </c>
      <c r="H348" s="263">
        <v>1.9386106623586429E-2</v>
      </c>
    </row>
    <row r="349" spans="1:8" x14ac:dyDescent="0.5">
      <c r="A349">
        <v>346</v>
      </c>
      <c r="B349">
        <v>7092</v>
      </c>
      <c r="C349">
        <v>7092</v>
      </c>
      <c r="D349" s="229" t="s">
        <v>438</v>
      </c>
      <c r="E349" s="255">
        <v>2681390.42</v>
      </c>
      <c r="F349" s="256">
        <v>2699232.5</v>
      </c>
      <c r="G349" s="255">
        <v>17842.080000000075</v>
      </c>
      <c r="H349" s="257">
        <v>6.654040331806688E-3</v>
      </c>
    </row>
    <row r="350" spans="1:8" x14ac:dyDescent="0.5">
      <c r="A350">
        <v>347</v>
      </c>
      <c r="B350">
        <v>7098</v>
      </c>
      <c r="C350">
        <v>7098</v>
      </c>
      <c r="D350" s="229" t="s">
        <v>439</v>
      </c>
      <c r="E350" s="255">
        <v>3626301.98</v>
      </c>
      <c r="F350" s="256">
        <v>3676573.1</v>
      </c>
      <c r="G350" s="255">
        <v>50271.120000000112</v>
      </c>
      <c r="H350" s="257">
        <v>1.3862916071871133E-2</v>
      </c>
    </row>
    <row r="351" spans="1:8" x14ac:dyDescent="0.5">
      <c r="A351">
        <v>348</v>
      </c>
      <c r="B351">
        <v>7110</v>
      </c>
      <c r="C351">
        <v>7110</v>
      </c>
      <c r="D351" s="231" t="s">
        <v>440</v>
      </c>
      <c r="E351" s="258">
        <v>5282292.6000000006</v>
      </c>
      <c r="F351" s="259">
        <v>5384316.6000000006</v>
      </c>
      <c r="G351" s="258">
        <v>102024</v>
      </c>
      <c r="H351" s="260">
        <v>1.9314340898116851E-2</v>
      </c>
    </row>
    <row r="353" spans="4:8" x14ac:dyDescent="0.5">
      <c r="D353" s="11" t="s">
        <v>78</v>
      </c>
      <c r="E353" s="249">
        <v>478496</v>
      </c>
      <c r="F353" s="249">
        <v>487616</v>
      </c>
      <c r="G353" s="249">
        <f>MIN($G$4:$G$351)</f>
        <v>0</v>
      </c>
      <c r="H353" s="265">
        <f>MIN($H$4:$H$351)</f>
        <v>0</v>
      </c>
    </row>
    <row r="354" spans="4:8" x14ac:dyDescent="0.5">
      <c r="D354" s="14" t="s">
        <v>79</v>
      </c>
      <c r="E354" s="250">
        <v>198432336.89999998</v>
      </c>
      <c r="F354" s="250">
        <v>202279788.89999998</v>
      </c>
      <c r="G354" s="250">
        <f>MAX($G$4:$G$351)</f>
        <v>3847452</v>
      </c>
      <c r="H354" s="266">
        <f>MAX($H$4:$H$351)</f>
        <v>1.9604639764744435E-2</v>
      </c>
    </row>
    <row r="355" spans="4:8" x14ac:dyDescent="0.5">
      <c r="D355" s="14" t="s">
        <v>80</v>
      </c>
      <c r="E355" s="250">
        <v>8440577.1104310341</v>
      </c>
      <c r="F355" s="250">
        <v>8584215.6339655183</v>
      </c>
      <c r="G355" s="250">
        <f>AVERAGE($G$4:$G$351)</f>
        <v>143638.52353448269</v>
      </c>
      <c r="H355" s="266">
        <f>AVERAGE($H$4:$H$351)</f>
        <v>1.4087020034331321E-2</v>
      </c>
    </row>
    <row r="356" spans="4:8" x14ac:dyDescent="0.5">
      <c r="D356" s="14" t="s">
        <v>81</v>
      </c>
      <c r="E356" s="250">
        <v>3966010.125</v>
      </c>
      <c r="F356" s="250">
        <v>4026300.5</v>
      </c>
      <c r="G356" s="250">
        <f>MEDIAN($G$4:$G$351)</f>
        <v>63672</v>
      </c>
      <c r="H356" s="266">
        <f>MEDIAN($H$4:$H$351)</f>
        <v>1.9442644199611146E-2</v>
      </c>
    </row>
    <row r="357" spans="4:8" x14ac:dyDescent="0.5">
      <c r="D357" s="14" t="s">
        <v>82</v>
      </c>
      <c r="E357" s="264">
        <v>348</v>
      </c>
      <c r="F357" s="264">
        <v>348</v>
      </c>
      <c r="G357" s="264">
        <f>COUNTIF($G$4:$G$351,"&gt;0")</f>
        <v>285</v>
      </c>
      <c r="H357" s="264">
        <f>COUNTIF($H$4:$H$351,"&gt;0")</f>
        <v>285</v>
      </c>
    </row>
    <row r="358" spans="4:8" x14ac:dyDescent="0.5">
      <c r="D358" s="17" t="s">
        <v>83</v>
      </c>
      <c r="E358" s="251">
        <v>2937320834.4299998</v>
      </c>
      <c r="F358" s="251">
        <v>2987307040.6200004</v>
      </c>
      <c r="G358" s="251">
        <f>SUM($G$4:$G$351)</f>
        <v>49986206.189999975</v>
      </c>
      <c r="H358" s="251"/>
    </row>
    <row r="360" spans="4:8" x14ac:dyDescent="0.5">
      <c r="D360" s="2" t="s">
        <v>478</v>
      </c>
    </row>
  </sheetData>
  <mergeCells count="1">
    <mergeCell ref="D1:H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490"/>
  <sheetViews>
    <sheetView showGridLines="0" tabSelected="1" topLeftCell="D3" zoomScaleNormal="100" zoomScaleSheetLayoutView="100" workbookViewId="0">
      <pane ySplit="3420" topLeftCell="A336" activePane="bottomLeft"/>
      <selection activeCell="W500" sqref="W500"/>
      <selection pane="bottomLeft" activeCell="N354" sqref="N354"/>
    </sheetView>
  </sheetViews>
  <sheetFormatPr defaultColWidth="9.1171875" defaultRowHeight="12.35" x14ac:dyDescent="0.35"/>
  <cols>
    <col min="1" max="1" width="4.64453125" style="1" hidden="1" customWidth="1"/>
    <col min="2" max="2" width="9" style="198" hidden="1" customWidth="1"/>
    <col min="3" max="3" width="18.41015625" style="198" hidden="1" customWidth="1"/>
    <col min="4" max="4" width="29.87890625" style="1" customWidth="1"/>
    <col min="5" max="5" width="13.41015625" style="1" hidden="1" customWidth="1"/>
    <col min="6" max="6" width="14" style="2" hidden="1" customWidth="1"/>
    <col min="7" max="7" width="18.76171875" style="2" hidden="1" customWidth="1"/>
    <col min="8" max="8" width="17.64453125" style="2" hidden="1" customWidth="1"/>
    <col min="9" max="9" width="18.41015625" style="2" hidden="1" customWidth="1"/>
    <col min="10" max="10" width="12.52734375" style="3" customWidth="1"/>
    <col min="11" max="11" width="11.9375" style="1" customWidth="1"/>
    <col min="12" max="13" width="18" style="1" hidden="1" customWidth="1"/>
    <col min="14" max="14" width="20.29296875" style="1" customWidth="1"/>
    <col min="15" max="15" width="16.87890625" style="1" hidden="1" customWidth="1"/>
    <col min="16" max="16" width="9.3515625" style="1" hidden="1" customWidth="1"/>
    <col min="17" max="17" width="10.1171875" style="1" hidden="1" customWidth="1"/>
    <col min="18" max="18" width="9.1171875" style="1" hidden="1" customWidth="1"/>
    <col min="19" max="19" width="15.87890625" style="1" customWidth="1"/>
    <col min="20" max="20" width="15.3515625" style="1" customWidth="1"/>
    <col min="21" max="21" width="17.76171875" style="1" customWidth="1"/>
    <col min="22" max="23" width="23.234375" style="1" bestFit="1" customWidth="1"/>
    <col min="24" max="16384" width="9.1171875" style="1"/>
  </cols>
  <sheetData>
    <row r="1" spans="1:34" ht="26.45" hidden="1" customHeight="1" x14ac:dyDescent="0.35">
      <c r="H1" s="2">
        <v>3</v>
      </c>
      <c r="I1" s="287">
        <v>4</v>
      </c>
      <c r="J1" s="7" t="s">
        <v>85</v>
      </c>
      <c r="L1" s="293">
        <f>F8*0.0225</f>
        <v>145.035</v>
      </c>
    </row>
    <row r="2" spans="1:34" ht="23.45" hidden="1" customHeight="1" x14ac:dyDescent="0.35">
      <c r="D2" s="5"/>
      <c r="E2" s="5"/>
      <c r="F2" s="6"/>
      <c r="G2" s="6"/>
      <c r="H2" s="6">
        <v>145</v>
      </c>
      <c r="I2" s="1">
        <v>5</v>
      </c>
      <c r="J2" s="1"/>
      <c r="K2" s="291"/>
      <c r="L2" s="5"/>
      <c r="M2" s="5"/>
      <c r="P2" s="5"/>
    </row>
    <row r="3" spans="1:34" ht="25.5" customHeight="1" x14ac:dyDescent="0.7">
      <c r="D3" s="335"/>
      <c r="E3" s="5"/>
      <c r="F3" s="6"/>
      <c r="G3" s="6"/>
      <c r="H3" s="6"/>
      <c r="I3" s="6"/>
      <c r="J3" s="7"/>
      <c r="K3" s="336" t="s">
        <v>523</v>
      </c>
      <c r="L3" s="5"/>
      <c r="M3" s="5"/>
      <c r="N3" s="290"/>
      <c r="O3" s="289"/>
      <c r="P3" s="5"/>
      <c r="V3" s="344"/>
      <c r="W3" s="344"/>
      <c r="X3" s="344"/>
      <c r="Y3" s="344"/>
      <c r="Z3" s="344"/>
      <c r="AA3" s="344"/>
      <c r="AB3" s="344"/>
      <c r="AC3" s="344"/>
      <c r="AD3" s="344"/>
      <c r="AE3" s="344"/>
      <c r="AF3" s="344"/>
      <c r="AG3" s="344"/>
      <c r="AH3" s="344"/>
    </row>
    <row r="4" spans="1:34" ht="25.5" customHeight="1" x14ac:dyDescent="0.45">
      <c r="E4" s="286"/>
      <c r="F4" s="286"/>
      <c r="G4" s="292" t="s">
        <v>518</v>
      </c>
      <c r="I4" s="286"/>
      <c r="J4" s="286"/>
      <c r="K4" s="286"/>
      <c r="L4" s="286"/>
      <c r="M4" s="286"/>
      <c r="N4" s="286"/>
      <c r="O4" s="286"/>
      <c r="P4" s="286"/>
      <c r="V4" s="344"/>
      <c r="W4" s="344"/>
      <c r="X4" s="344"/>
      <c r="Y4" s="344"/>
      <c r="Z4" s="344"/>
      <c r="AA4" s="344"/>
      <c r="AB4" s="344"/>
      <c r="AC4" s="344"/>
      <c r="AD4" s="344"/>
      <c r="AE4" s="344"/>
      <c r="AF4" s="344"/>
      <c r="AG4" s="344"/>
      <c r="AH4" s="344"/>
    </row>
    <row r="5" spans="1:34" ht="18" customHeight="1" x14ac:dyDescent="0.35">
      <c r="E5" s="226"/>
      <c r="F5" s="226"/>
      <c r="G5" s="1"/>
      <c r="H5" s="276"/>
      <c r="I5" s="37"/>
      <c r="J5" s="277"/>
      <c r="K5" s="267"/>
      <c r="O5" s="36"/>
      <c r="P5" s="36"/>
      <c r="V5" s="344"/>
      <c r="W5" s="344"/>
      <c r="X5" s="344"/>
      <c r="Y5" s="344"/>
      <c r="Z5" s="344"/>
      <c r="AA5" s="344"/>
      <c r="AB5" s="344"/>
      <c r="AC5" s="344"/>
      <c r="AD5" s="344"/>
      <c r="AE5" s="344"/>
      <c r="AF5" s="344"/>
      <c r="AG5" s="344"/>
      <c r="AH5" s="344"/>
    </row>
    <row r="6" spans="1:34" ht="13.7" x14ac:dyDescent="0.4">
      <c r="E6" s="284" t="s">
        <v>514</v>
      </c>
      <c r="F6" s="8"/>
      <c r="G6" s="334"/>
      <c r="H6" s="8"/>
      <c r="I6" s="9"/>
      <c r="J6" s="343" t="s">
        <v>516</v>
      </c>
      <c r="K6" s="20"/>
      <c r="L6" s="20"/>
      <c r="M6" s="20"/>
      <c r="N6" s="337"/>
      <c r="O6" s="337"/>
      <c r="P6" s="338"/>
      <c r="Q6" s="339"/>
      <c r="R6" s="339"/>
      <c r="S6" s="340" t="s">
        <v>519</v>
      </c>
      <c r="T6" s="341"/>
      <c r="U6" s="342"/>
      <c r="V6" s="344"/>
      <c r="W6" s="344"/>
      <c r="X6" s="344"/>
      <c r="Y6" s="344"/>
      <c r="Z6" s="344"/>
      <c r="AA6" s="344"/>
      <c r="AB6" s="344"/>
      <c r="AC6" s="344"/>
      <c r="AD6" s="344"/>
      <c r="AE6" s="344"/>
      <c r="AF6" s="344"/>
      <c r="AG6" s="344"/>
      <c r="AH6" s="344"/>
    </row>
    <row r="7" spans="1:34" s="10" customFormat="1" ht="61.7" customHeight="1" x14ac:dyDescent="0.35">
      <c r="B7" s="228"/>
      <c r="C7" s="228"/>
      <c r="D7" s="236" t="s">
        <v>0</v>
      </c>
      <c r="E7" s="237" t="s">
        <v>72</v>
      </c>
      <c r="F7" s="238" t="s">
        <v>73</v>
      </c>
      <c r="G7" s="238" t="s">
        <v>76</v>
      </c>
      <c r="H7" s="238" t="s">
        <v>74</v>
      </c>
      <c r="I7" s="238" t="s">
        <v>75</v>
      </c>
      <c r="J7" s="239" t="s">
        <v>72</v>
      </c>
      <c r="K7" s="237" t="s">
        <v>525</v>
      </c>
      <c r="L7" s="237" t="s">
        <v>76</v>
      </c>
      <c r="M7" s="237" t="s">
        <v>74</v>
      </c>
      <c r="N7" s="237" t="s">
        <v>75</v>
      </c>
      <c r="O7" s="237" t="s">
        <v>507</v>
      </c>
      <c r="P7" s="237" t="s">
        <v>77</v>
      </c>
      <c r="Q7" s="237" t="s">
        <v>521</v>
      </c>
      <c r="R7" s="237" t="s">
        <v>522</v>
      </c>
      <c r="S7" s="237" t="s">
        <v>524</v>
      </c>
      <c r="T7" s="237" t="s">
        <v>526</v>
      </c>
      <c r="U7" s="237" t="s">
        <v>527</v>
      </c>
      <c r="V7" s="345"/>
      <c r="W7" s="345"/>
      <c r="X7" s="345"/>
      <c r="Y7" s="345"/>
      <c r="Z7" s="345"/>
      <c r="AA7" s="345"/>
      <c r="AB7" s="345"/>
      <c r="AC7" s="345"/>
      <c r="AD7" s="345"/>
      <c r="AE7" s="345"/>
      <c r="AF7" s="345"/>
      <c r="AG7" s="345"/>
      <c r="AH7" s="345"/>
    </row>
    <row r="8" spans="1:34" s="198" customFormat="1" ht="14.35" x14ac:dyDescent="0.5">
      <c r="A8" s="198">
        <v>1</v>
      </c>
      <c r="B8" s="227">
        <v>18</v>
      </c>
      <c r="C8" s="227">
        <v>18</v>
      </c>
      <c r="D8" s="242" t="s">
        <v>138</v>
      </c>
      <c r="E8" s="278">
        <v>327.3</v>
      </c>
      <c r="F8" s="285">
        <v>6446</v>
      </c>
      <c r="G8" s="285">
        <v>2109776</v>
      </c>
      <c r="H8" s="285">
        <v>1724</v>
      </c>
      <c r="I8" s="285">
        <v>2111500</v>
      </c>
      <c r="J8" s="222">
        <v>308.89999999999998</v>
      </c>
      <c r="K8" s="21">
        <f>F8+$H$2</f>
        <v>6591</v>
      </c>
      <c r="L8" s="268">
        <f t="shared" ref="L8:L71" si="0">J8*K8</f>
        <v>2035959.9</v>
      </c>
      <c r="M8" s="21">
        <f t="shared" ref="M8:M39" si="1">MAX((G8*1.01)-L8,0)</f>
        <v>94913.860000000335</v>
      </c>
      <c r="N8" s="272">
        <f>L8+M8</f>
        <v>2130873.7600000002</v>
      </c>
      <c r="O8" s="22">
        <f t="shared" ref="O8:O39" si="2">N8-I8</f>
        <v>19373.760000000242</v>
      </c>
      <c r="P8" s="232">
        <f t="shared" ref="P8:P39" si="3">O8/I8</f>
        <v>9.1753540137344269E-3</v>
      </c>
      <c r="Q8" s="308">
        <f t="shared" ref="Q8:Q71" si="4">J8-E8</f>
        <v>-18.400000000000034</v>
      </c>
      <c r="R8" s="232">
        <f t="shared" ref="R8:R71" si="5">Q8/E8</f>
        <v>-5.6217537427436702E-2</v>
      </c>
      <c r="S8" s="268">
        <f>6766-K8</f>
        <v>175</v>
      </c>
      <c r="T8" s="268">
        <f>(175-S8)*J8</f>
        <v>0</v>
      </c>
      <c r="U8" s="303">
        <f>S8*J8</f>
        <v>54057.499999999993</v>
      </c>
      <c r="V8" s="344"/>
      <c r="W8" s="344"/>
      <c r="X8" s="344"/>
      <c r="Y8" s="344"/>
      <c r="Z8" s="344"/>
      <c r="AA8" s="344"/>
      <c r="AB8" s="344"/>
      <c r="AC8" s="344"/>
      <c r="AD8" s="344"/>
      <c r="AE8" s="344"/>
      <c r="AF8" s="344"/>
      <c r="AG8" s="344"/>
      <c r="AH8" s="344"/>
    </row>
    <row r="9" spans="1:34" s="198" customFormat="1" ht="14.35" x14ac:dyDescent="0.5">
      <c r="A9" s="198">
        <f>A8+1</f>
        <v>2</v>
      </c>
      <c r="B9" s="227">
        <v>27</v>
      </c>
      <c r="C9" s="227">
        <v>27</v>
      </c>
      <c r="D9" s="229" t="s">
        <v>1</v>
      </c>
      <c r="E9" s="279">
        <v>1529.5</v>
      </c>
      <c r="F9" s="282">
        <v>6466</v>
      </c>
      <c r="G9" s="23">
        <v>9889747</v>
      </c>
      <c r="H9" s="24">
        <v>0</v>
      </c>
      <c r="I9" s="23">
        <v>9889747</v>
      </c>
      <c r="J9" s="223">
        <v>1569.1</v>
      </c>
      <c r="K9" s="25">
        <f t="shared" ref="K9:K72" si="6">F9+$H$2</f>
        <v>6611</v>
      </c>
      <c r="L9" s="269">
        <f t="shared" si="0"/>
        <v>10373320.1</v>
      </c>
      <c r="M9" s="24">
        <f t="shared" si="1"/>
        <v>0</v>
      </c>
      <c r="N9" s="273">
        <f t="shared" ref="N9:N72" si="7">L9+M9</f>
        <v>10373320.1</v>
      </c>
      <c r="O9" s="25">
        <f t="shared" si="2"/>
        <v>483573.09999999963</v>
      </c>
      <c r="P9" s="233">
        <f t="shared" si="3"/>
        <v>4.8896407562296552E-2</v>
      </c>
      <c r="Q9" s="309">
        <f t="shared" si="4"/>
        <v>39.599999999999909</v>
      </c>
      <c r="R9" s="233">
        <f t="shared" si="5"/>
        <v>2.5890813991500432E-2</v>
      </c>
      <c r="S9" s="269">
        <f t="shared" ref="S9:S72" si="8">6766-K9</f>
        <v>155</v>
      </c>
      <c r="T9" s="269">
        <f>(175-S9)*J9</f>
        <v>31382</v>
      </c>
      <c r="U9" s="304">
        <f t="shared" ref="U9:U72" si="9">S9*J9</f>
        <v>243210.5</v>
      </c>
      <c r="V9" s="344"/>
      <c r="W9" s="344"/>
      <c r="X9" s="344"/>
      <c r="Y9" s="344"/>
      <c r="Z9" s="344"/>
      <c r="AA9" s="344"/>
      <c r="AB9" s="344"/>
      <c r="AC9" s="344"/>
      <c r="AD9" s="344"/>
      <c r="AE9" s="344"/>
      <c r="AF9" s="344"/>
      <c r="AG9" s="344"/>
      <c r="AH9" s="344"/>
    </row>
    <row r="10" spans="1:34" s="198" customFormat="1" ht="14.35" x14ac:dyDescent="0.5">
      <c r="A10" s="198">
        <f t="shared" ref="A10:A73" si="10">A9+1</f>
        <v>3</v>
      </c>
      <c r="B10" s="227">
        <v>9</v>
      </c>
      <c r="C10" s="227">
        <v>9</v>
      </c>
      <c r="D10" s="229" t="s">
        <v>2</v>
      </c>
      <c r="E10" s="279">
        <v>623.5</v>
      </c>
      <c r="F10" s="282">
        <v>6556</v>
      </c>
      <c r="G10" s="23">
        <v>4087666</v>
      </c>
      <c r="H10" s="24">
        <v>0</v>
      </c>
      <c r="I10" s="23">
        <v>4087666</v>
      </c>
      <c r="J10" s="223">
        <v>625.5</v>
      </c>
      <c r="K10" s="25">
        <f t="shared" si="6"/>
        <v>6701</v>
      </c>
      <c r="L10" s="269">
        <f t="shared" si="0"/>
        <v>4191475.5</v>
      </c>
      <c r="M10" s="24">
        <f t="shared" si="1"/>
        <v>0</v>
      </c>
      <c r="N10" s="273">
        <f t="shared" si="7"/>
        <v>4191475.5</v>
      </c>
      <c r="O10" s="25">
        <f t="shared" si="2"/>
        <v>103809.5</v>
      </c>
      <c r="P10" s="233">
        <f t="shared" si="3"/>
        <v>2.5395788207744959E-2</v>
      </c>
      <c r="Q10" s="309">
        <f t="shared" si="4"/>
        <v>2</v>
      </c>
      <c r="R10" s="233">
        <f t="shared" si="5"/>
        <v>3.2076984763432237E-3</v>
      </c>
      <c r="S10" s="269">
        <f t="shared" si="8"/>
        <v>65</v>
      </c>
      <c r="T10" s="269">
        <f t="shared" ref="T10:T73" si="11">(175-S10)*J10</f>
        <v>68805</v>
      </c>
      <c r="U10" s="304">
        <f t="shared" si="9"/>
        <v>40657.5</v>
      </c>
      <c r="V10" s="344"/>
      <c r="W10" s="344"/>
      <c r="X10" s="344"/>
      <c r="Y10" s="344"/>
      <c r="Z10" s="344"/>
      <c r="AA10" s="344"/>
      <c r="AB10" s="344"/>
      <c r="AC10" s="344"/>
      <c r="AD10" s="344"/>
      <c r="AE10" s="344"/>
      <c r="AF10" s="344"/>
      <c r="AG10" s="344"/>
      <c r="AH10" s="344"/>
    </row>
    <row r="11" spans="1:34" s="198" customFormat="1" ht="14.35" x14ac:dyDescent="0.5">
      <c r="A11" s="198">
        <f t="shared" si="10"/>
        <v>4</v>
      </c>
      <c r="B11" s="227">
        <v>441</v>
      </c>
      <c r="C11" s="227">
        <v>441</v>
      </c>
      <c r="D11" s="229" t="s">
        <v>3</v>
      </c>
      <c r="E11" s="279">
        <v>612.29999999999995</v>
      </c>
      <c r="F11" s="282">
        <v>6503</v>
      </c>
      <c r="G11" s="23">
        <v>3981787</v>
      </c>
      <c r="H11" s="24">
        <v>0</v>
      </c>
      <c r="I11" s="23">
        <v>3981787</v>
      </c>
      <c r="J11" s="223">
        <v>625</v>
      </c>
      <c r="K11" s="25">
        <f t="shared" si="6"/>
        <v>6648</v>
      </c>
      <c r="L11" s="269">
        <f t="shared" si="0"/>
        <v>4155000</v>
      </c>
      <c r="M11" s="24">
        <f t="shared" si="1"/>
        <v>0</v>
      </c>
      <c r="N11" s="273">
        <f t="shared" si="7"/>
        <v>4155000</v>
      </c>
      <c r="O11" s="25">
        <f t="shared" si="2"/>
        <v>173213</v>
      </c>
      <c r="P11" s="233">
        <f t="shared" si="3"/>
        <v>4.3501322396200498E-2</v>
      </c>
      <c r="Q11" s="309">
        <f t="shared" si="4"/>
        <v>12.700000000000045</v>
      </c>
      <c r="R11" s="233">
        <f t="shared" si="5"/>
        <v>2.0741466601339287E-2</v>
      </c>
      <c r="S11" s="269">
        <f t="shared" si="8"/>
        <v>118</v>
      </c>
      <c r="T11" s="269">
        <f t="shared" si="11"/>
        <v>35625</v>
      </c>
      <c r="U11" s="304">
        <f t="shared" si="9"/>
        <v>73750</v>
      </c>
      <c r="V11" s="344"/>
      <c r="W11" s="344"/>
      <c r="X11" s="344"/>
      <c r="Y11" s="344"/>
      <c r="Z11" s="344"/>
      <c r="AA11" s="344"/>
      <c r="AB11" s="344"/>
      <c r="AC11" s="344"/>
      <c r="AD11" s="344"/>
      <c r="AE11" s="344"/>
      <c r="AF11" s="344"/>
      <c r="AG11" s="344"/>
      <c r="AH11" s="344"/>
    </row>
    <row r="12" spans="1:34" s="301" customFormat="1" ht="14.35" x14ac:dyDescent="0.5">
      <c r="A12" s="301">
        <f t="shared" si="10"/>
        <v>5</v>
      </c>
      <c r="B12" s="302">
        <v>63</v>
      </c>
      <c r="C12" s="302">
        <v>63</v>
      </c>
      <c r="D12" s="230" t="s">
        <v>140</v>
      </c>
      <c r="E12" s="280">
        <v>498.5</v>
      </c>
      <c r="F12" s="283">
        <v>6497</v>
      </c>
      <c r="G12" s="29">
        <v>3238755</v>
      </c>
      <c r="H12" s="30">
        <v>131453</v>
      </c>
      <c r="I12" s="29">
        <v>3370208</v>
      </c>
      <c r="J12" s="224">
        <v>516</v>
      </c>
      <c r="K12" s="31">
        <f t="shared" si="6"/>
        <v>6642</v>
      </c>
      <c r="L12" s="270">
        <f t="shared" si="0"/>
        <v>3427272</v>
      </c>
      <c r="M12" s="30">
        <f t="shared" si="1"/>
        <v>0</v>
      </c>
      <c r="N12" s="274">
        <f t="shared" si="7"/>
        <v>3427272</v>
      </c>
      <c r="O12" s="31">
        <f t="shared" si="2"/>
        <v>57064</v>
      </c>
      <c r="P12" s="234">
        <f t="shared" si="3"/>
        <v>1.6931892630959275E-2</v>
      </c>
      <c r="Q12" s="310">
        <f t="shared" si="4"/>
        <v>17.5</v>
      </c>
      <c r="R12" s="234">
        <f t="shared" si="5"/>
        <v>3.5105315947843531E-2</v>
      </c>
      <c r="S12" s="270">
        <f t="shared" si="8"/>
        <v>124</v>
      </c>
      <c r="T12" s="270">
        <f t="shared" si="11"/>
        <v>26316</v>
      </c>
      <c r="U12" s="305">
        <f t="shared" si="9"/>
        <v>63984</v>
      </c>
      <c r="V12" s="344"/>
      <c r="W12" s="344"/>
      <c r="X12" s="344"/>
      <c r="Y12" s="344"/>
      <c r="Z12" s="344"/>
      <c r="AA12" s="344"/>
      <c r="AB12" s="344"/>
      <c r="AC12" s="344"/>
      <c r="AD12" s="344"/>
      <c r="AE12" s="344"/>
      <c r="AF12" s="344"/>
      <c r="AG12" s="344"/>
      <c r="AH12" s="344"/>
    </row>
    <row r="13" spans="1:34" s="198" customFormat="1" ht="14.35" x14ac:dyDescent="0.5">
      <c r="A13" s="198">
        <f t="shared" si="10"/>
        <v>6</v>
      </c>
      <c r="B13" s="227">
        <v>72</v>
      </c>
      <c r="C13" s="227">
        <v>72</v>
      </c>
      <c r="D13" s="229" t="s">
        <v>4</v>
      </c>
      <c r="E13" s="279">
        <v>203</v>
      </c>
      <c r="F13" s="282">
        <v>6527</v>
      </c>
      <c r="G13" s="23">
        <v>1324981</v>
      </c>
      <c r="H13" s="24">
        <v>0</v>
      </c>
      <c r="I13" s="23">
        <v>1324981</v>
      </c>
      <c r="J13" s="223">
        <v>202</v>
      </c>
      <c r="K13" s="25">
        <f t="shared" si="6"/>
        <v>6672</v>
      </c>
      <c r="L13" s="269">
        <f t="shared" si="0"/>
        <v>1347744</v>
      </c>
      <c r="M13" s="24">
        <f t="shared" si="1"/>
        <v>0</v>
      </c>
      <c r="N13" s="273">
        <f t="shared" si="7"/>
        <v>1347744</v>
      </c>
      <c r="O13" s="25">
        <f t="shared" si="2"/>
        <v>22763</v>
      </c>
      <c r="P13" s="233">
        <f t="shared" si="3"/>
        <v>1.7179868994347845E-2</v>
      </c>
      <c r="Q13" s="309">
        <f t="shared" si="4"/>
        <v>-1</v>
      </c>
      <c r="R13" s="233">
        <f t="shared" si="5"/>
        <v>-4.9261083743842365E-3</v>
      </c>
      <c r="S13" s="269">
        <f t="shared" si="8"/>
        <v>94</v>
      </c>
      <c r="T13" s="269">
        <f t="shared" si="11"/>
        <v>16362</v>
      </c>
      <c r="U13" s="304">
        <f t="shared" si="9"/>
        <v>18988</v>
      </c>
      <c r="V13" s="344"/>
      <c r="W13" s="344"/>
      <c r="X13" s="344"/>
      <c r="Y13" s="344"/>
      <c r="Z13" s="344"/>
      <c r="AA13" s="344"/>
      <c r="AB13" s="344"/>
      <c r="AC13" s="344"/>
      <c r="AD13" s="344"/>
      <c r="AE13" s="344"/>
      <c r="AF13" s="344"/>
      <c r="AG13" s="344"/>
      <c r="AH13" s="344"/>
    </row>
    <row r="14" spans="1:34" s="198" customFormat="1" ht="14.35" x14ac:dyDescent="0.5">
      <c r="A14" s="198">
        <f t="shared" si="10"/>
        <v>7</v>
      </c>
      <c r="B14" s="227">
        <v>81</v>
      </c>
      <c r="C14" s="227">
        <v>81</v>
      </c>
      <c r="D14" s="229" t="s">
        <v>141</v>
      </c>
      <c r="E14" s="279">
        <v>1201.9000000000001</v>
      </c>
      <c r="F14" s="282">
        <v>6446</v>
      </c>
      <c r="G14" s="23">
        <v>7747447</v>
      </c>
      <c r="H14" s="24">
        <v>0</v>
      </c>
      <c r="I14" s="23">
        <v>7747447</v>
      </c>
      <c r="J14" s="223">
        <v>1206.9000000000001</v>
      </c>
      <c r="K14" s="25">
        <f t="shared" si="6"/>
        <v>6591</v>
      </c>
      <c r="L14" s="269">
        <f t="shared" si="0"/>
        <v>7954677.9000000004</v>
      </c>
      <c r="M14" s="24">
        <f t="shared" si="1"/>
        <v>0</v>
      </c>
      <c r="N14" s="273">
        <f t="shared" si="7"/>
        <v>7954677.9000000004</v>
      </c>
      <c r="O14" s="25">
        <f t="shared" si="2"/>
        <v>207230.90000000037</v>
      </c>
      <c r="P14" s="233">
        <f t="shared" si="3"/>
        <v>2.6748282369663243E-2</v>
      </c>
      <c r="Q14" s="309">
        <f t="shared" si="4"/>
        <v>5</v>
      </c>
      <c r="R14" s="233">
        <f t="shared" si="5"/>
        <v>4.1600798735335716E-3</v>
      </c>
      <c r="S14" s="269">
        <f t="shared" si="8"/>
        <v>175</v>
      </c>
      <c r="T14" s="269">
        <f t="shared" si="11"/>
        <v>0</v>
      </c>
      <c r="U14" s="304">
        <f t="shared" si="9"/>
        <v>211207.50000000003</v>
      </c>
      <c r="V14" s="344"/>
      <c r="W14" s="344"/>
      <c r="X14" s="344"/>
      <c r="Y14" s="344"/>
      <c r="Z14" s="344"/>
      <c r="AA14" s="344"/>
      <c r="AB14" s="344"/>
      <c r="AC14" s="344"/>
      <c r="AD14" s="344"/>
      <c r="AE14" s="344"/>
      <c r="AF14" s="344"/>
      <c r="AG14" s="344"/>
      <c r="AH14" s="344"/>
    </row>
    <row r="15" spans="1:34" s="198" customFormat="1" ht="14.35" x14ac:dyDescent="0.5">
      <c r="A15" s="198">
        <f t="shared" si="10"/>
        <v>8</v>
      </c>
      <c r="B15" s="227">
        <v>99</v>
      </c>
      <c r="C15" s="227">
        <v>99</v>
      </c>
      <c r="D15" s="229" t="s">
        <v>142</v>
      </c>
      <c r="E15" s="279">
        <v>523.70000000000005</v>
      </c>
      <c r="F15" s="282">
        <v>6446</v>
      </c>
      <c r="G15" s="23">
        <v>3375770</v>
      </c>
      <c r="H15" s="24">
        <v>125180</v>
      </c>
      <c r="I15" s="23">
        <v>3500950</v>
      </c>
      <c r="J15" s="223">
        <v>516.4</v>
      </c>
      <c r="K15" s="25">
        <f t="shared" si="6"/>
        <v>6591</v>
      </c>
      <c r="L15" s="269">
        <f t="shared" si="0"/>
        <v>3403592.4</v>
      </c>
      <c r="M15" s="24">
        <f t="shared" si="1"/>
        <v>5935.3000000002794</v>
      </c>
      <c r="N15" s="273">
        <f t="shared" si="7"/>
        <v>3409527.7</v>
      </c>
      <c r="O15" s="25">
        <f t="shared" si="2"/>
        <v>-91422.299999999814</v>
      </c>
      <c r="P15" s="233">
        <f t="shared" si="3"/>
        <v>-2.6113569174081266E-2</v>
      </c>
      <c r="Q15" s="309">
        <f t="shared" si="4"/>
        <v>-7.3000000000000682</v>
      </c>
      <c r="R15" s="233">
        <f t="shared" si="5"/>
        <v>-1.3939278212717333E-2</v>
      </c>
      <c r="S15" s="269">
        <f t="shared" si="8"/>
        <v>175</v>
      </c>
      <c r="T15" s="269">
        <f t="shared" si="11"/>
        <v>0</v>
      </c>
      <c r="U15" s="304">
        <f t="shared" si="9"/>
        <v>90370</v>
      </c>
      <c r="V15" s="344"/>
      <c r="W15" s="344"/>
      <c r="X15" s="344"/>
      <c r="Y15" s="344"/>
      <c r="Z15" s="344"/>
      <c r="AA15" s="344"/>
      <c r="AB15" s="344"/>
      <c r="AC15" s="344"/>
      <c r="AD15" s="344"/>
      <c r="AE15" s="344"/>
      <c r="AF15" s="344"/>
      <c r="AG15" s="344"/>
      <c r="AH15" s="344"/>
    </row>
    <row r="16" spans="1:34" s="198" customFormat="1" ht="14.35" x14ac:dyDescent="0.5">
      <c r="A16" s="198">
        <f t="shared" si="10"/>
        <v>9</v>
      </c>
      <c r="B16" s="227">
        <v>108</v>
      </c>
      <c r="C16" s="227">
        <v>108</v>
      </c>
      <c r="D16" s="229" t="s">
        <v>143</v>
      </c>
      <c r="E16" s="279">
        <v>258</v>
      </c>
      <c r="F16" s="24">
        <v>6446</v>
      </c>
      <c r="G16" s="23">
        <v>1663068</v>
      </c>
      <c r="H16" s="24">
        <v>13144</v>
      </c>
      <c r="I16" s="23">
        <v>1676212</v>
      </c>
      <c r="J16" s="223">
        <v>257.5</v>
      </c>
      <c r="K16" s="25">
        <f t="shared" si="6"/>
        <v>6591</v>
      </c>
      <c r="L16" s="269">
        <f t="shared" si="0"/>
        <v>1697182.5</v>
      </c>
      <c r="M16" s="24">
        <f t="shared" si="1"/>
        <v>0</v>
      </c>
      <c r="N16" s="273">
        <f t="shared" si="7"/>
        <v>1697182.5</v>
      </c>
      <c r="O16" s="25">
        <f t="shared" si="2"/>
        <v>20970.5</v>
      </c>
      <c r="P16" s="233">
        <f t="shared" si="3"/>
        <v>1.251064901098429E-2</v>
      </c>
      <c r="Q16" s="309">
        <f t="shared" si="4"/>
        <v>-0.5</v>
      </c>
      <c r="R16" s="233">
        <f t="shared" si="5"/>
        <v>-1.937984496124031E-3</v>
      </c>
      <c r="S16" s="269">
        <f t="shared" si="8"/>
        <v>175</v>
      </c>
      <c r="T16" s="269">
        <f t="shared" si="11"/>
        <v>0</v>
      </c>
      <c r="U16" s="304">
        <f t="shared" si="9"/>
        <v>45062.5</v>
      </c>
      <c r="V16" s="344"/>
      <c r="W16" s="344"/>
      <c r="X16" s="344"/>
      <c r="Y16" s="344"/>
      <c r="Z16" s="344"/>
      <c r="AA16" s="344"/>
      <c r="AB16" s="344"/>
      <c r="AC16" s="344"/>
      <c r="AD16" s="344"/>
      <c r="AE16" s="344"/>
      <c r="AF16" s="344"/>
      <c r="AG16" s="344"/>
      <c r="AH16" s="344"/>
    </row>
    <row r="17" spans="1:34" s="301" customFormat="1" ht="14.35" x14ac:dyDescent="0.5">
      <c r="A17" s="301">
        <f t="shared" si="10"/>
        <v>10</v>
      </c>
      <c r="B17" s="302">
        <v>126</v>
      </c>
      <c r="C17" s="302">
        <v>126</v>
      </c>
      <c r="D17" s="230" t="s">
        <v>5</v>
      </c>
      <c r="E17" s="280">
        <v>1310.5</v>
      </c>
      <c r="F17" s="30">
        <v>6479</v>
      </c>
      <c r="G17" s="29">
        <v>8490730</v>
      </c>
      <c r="H17" s="30">
        <v>67562</v>
      </c>
      <c r="I17" s="29">
        <v>8558292</v>
      </c>
      <c r="J17" s="224">
        <v>1323.4</v>
      </c>
      <c r="K17" s="31">
        <f t="shared" si="6"/>
        <v>6624</v>
      </c>
      <c r="L17" s="270">
        <f t="shared" si="0"/>
        <v>8766201.6000000015</v>
      </c>
      <c r="M17" s="30">
        <f t="shared" si="1"/>
        <v>0</v>
      </c>
      <c r="N17" s="274">
        <f t="shared" si="7"/>
        <v>8766201.6000000015</v>
      </c>
      <c r="O17" s="31">
        <f t="shared" si="2"/>
        <v>207909.60000000149</v>
      </c>
      <c r="P17" s="234">
        <f t="shared" si="3"/>
        <v>2.4293351991261983E-2</v>
      </c>
      <c r="Q17" s="310">
        <f t="shared" si="4"/>
        <v>12.900000000000091</v>
      </c>
      <c r="R17" s="234">
        <f t="shared" si="5"/>
        <v>9.8435711560473788E-3</v>
      </c>
      <c r="S17" s="270">
        <f t="shared" si="8"/>
        <v>142</v>
      </c>
      <c r="T17" s="270">
        <f t="shared" si="11"/>
        <v>43672.200000000004</v>
      </c>
      <c r="U17" s="305">
        <f t="shared" si="9"/>
        <v>187922.80000000002</v>
      </c>
      <c r="V17" s="344"/>
      <c r="W17" s="344"/>
      <c r="X17" s="344"/>
      <c r="Y17" s="344"/>
      <c r="Z17" s="344"/>
      <c r="AA17" s="344"/>
      <c r="AB17" s="344"/>
      <c r="AC17" s="344"/>
      <c r="AD17" s="344"/>
      <c r="AE17" s="344"/>
      <c r="AF17" s="344"/>
      <c r="AG17" s="344"/>
      <c r="AH17" s="344"/>
    </row>
    <row r="18" spans="1:34" s="198" customFormat="1" ht="14.35" x14ac:dyDescent="0.5">
      <c r="A18" s="198">
        <f t="shared" si="10"/>
        <v>11</v>
      </c>
      <c r="B18" s="227">
        <v>135</v>
      </c>
      <c r="C18" s="227">
        <v>135</v>
      </c>
      <c r="D18" s="229" t="s">
        <v>144</v>
      </c>
      <c r="E18" s="279">
        <v>1138.4000000000001</v>
      </c>
      <c r="F18" s="24">
        <v>6528</v>
      </c>
      <c r="G18" s="23">
        <v>7431475</v>
      </c>
      <c r="H18" s="24">
        <v>233063</v>
      </c>
      <c r="I18" s="23">
        <v>7664538</v>
      </c>
      <c r="J18" s="223">
        <v>1135.0999999999999</v>
      </c>
      <c r="K18" s="25">
        <f t="shared" si="6"/>
        <v>6673</v>
      </c>
      <c r="L18" s="269">
        <f t="shared" si="0"/>
        <v>7574522.2999999998</v>
      </c>
      <c r="M18" s="24">
        <f t="shared" si="1"/>
        <v>0</v>
      </c>
      <c r="N18" s="273">
        <f t="shared" si="7"/>
        <v>7574522.2999999998</v>
      </c>
      <c r="O18" s="25">
        <f t="shared" si="2"/>
        <v>-90015.700000000186</v>
      </c>
      <c r="P18" s="233">
        <f t="shared" si="3"/>
        <v>-1.1744439129925403E-2</v>
      </c>
      <c r="Q18" s="309">
        <f t="shared" si="4"/>
        <v>-3.3000000000001819</v>
      </c>
      <c r="R18" s="233">
        <f t="shared" si="5"/>
        <v>-2.8988053408293937E-3</v>
      </c>
      <c r="S18" s="269">
        <f t="shared" si="8"/>
        <v>93</v>
      </c>
      <c r="T18" s="269">
        <f t="shared" si="11"/>
        <v>93078.2</v>
      </c>
      <c r="U18" s="304">
        <f t="shared" si="9"/>
        <v>105564.29999999999</v>
      </c>
      <c r="V18" s="344"/>
      <c r="W18" s="344"/>
      <c r="X18" s="344"/>
      <c r="Y18" s="344"/>
      <c r="Z18" s="344"/>
      <c r="AA18" s="344"/>
      <c r="AB18" s="344"/>
      <c r="AC18" s="344"/>
      <c r="AD18" s="344"/>
      <c r="AE18" s="344"/>
      <c r="AF18" s="344"/>
      <c r="AG18" s="344"/>
      <c r="AH18" s="344"/>
    </row>
    <row r="19" spans="1:34" s="198" customFormat="1" ht="14.35" x14ac:dyDescent="0.5">
      <c r="A19" s="198">
        <f t="shared" si="10"/>
        <v>12</v>
      </c>
      <c r="B19" s="227">
        <v>171</v>
      </c>
      <c r="C19" s="227">
        <v>171</v>
      </c>
      <c r="D19" s="229" t="s">
        <v>145</v>
      </c>
      <c r="E19" s="279">
        <v>509</v>
      </c>
      <c r="F19" s="24">
        <v>6446</v>
      </c>
      <c r="G19" s="23">
        <v>3281014</v>
      </c>
      <c r="H19" s="24">
        <v>0</v>
      </c>
      <c r="I19" s="23">
        <v>3281014</v>
      </c>
      <c r="J19" s="223">
        <v>533.9</v>
      </c>
      <c r="K19" s="25">
        <f t="shared" si="6"/>
        <v>6591</v>
      </c>
      <c r="L19" s="269">
        <f t="shared" si="0"/>
        <v>3518934.9</v>
      </c>
      <c r="M19" s="24">
        <f t="shared" si="1"/>
        <v>0</v>
      </c>
      <c r="N19" s="273">
        <f t="shared" si="7"/>
        <v>3518934.9</v>
      </c>
      <c r="O19" s="25">
        <f t="shared" si="2"/>
        <v>237920.89999999991</v>
      </c>
      <c r="P19" s="233">
        <f t="shared" si="3"/>
        <v>7.2514442181593836E-2</v>
      </c>
      <c r="Q19" s="309">
        <f t="shared" si="4"/>
        <v>24.899999999999977</v>
      </c>
      <c r="R19" s="233">
        <f t="shared" si="5"/>
        <v>4.8919449901768129E-2</v>
      </c>
      <c r="S19" s="269">
        <f t="shared" si="8"/>
        <v>175</v>
      </c>
      <c r="T19" s="269">
        <f t="shared" si="11"/>
        <v>0</v>
      </c>
      <c r="U19" s="304">
        <f t="shared" si="9"/>
        <v>93432.5</v>
      </c>
      <c r="V19" s="344"/>
      <c r="W19" s="344"/>
      <c r="X19" s="344"/>
      <c r="Y19" s="344"/>
      <c r="Z19" s="344"/>
      <c r="AA19" s="344"/>
      <c r="AB19" s="344"/>
      <c r="AC19" s="344"/>
      <c r="AD19" s="344"/>
      <c r="AE19" s="344"/>
      <c r="AF19" s="344"/>
      <c r="AG19" s="344"/>
      <c r="AH19" s="344"/>
    </row>
    <row r="20" spans="1:34" s="198" customFormat="1" ht="14.35" x14ac:dyDescent="0.5">
      <c r="A20" s="198">
        <f t="shared" si="10"/>
        <v>13</v>
      </c>
      <c r="B20" s="227">
        <v>225</v>
      </c>
      <c r="C20" s="227">
        <v>225</v>
      </c>
      <c r="D20" s="229" t="s">
        <v>146</v>
      </c>
      <c r="E20" s="279">
        <v>4171.3999999999996</v>
      </c>
      <c r="F20" s="24">
        <v>6536</v>
      </c>
      <c r="G20" s="23">
        <v>27264270</v>
      </c>
      <c r="H20" s="24">
        <v>425941</v>
      </c>
      <c r="I20" s="23">
        <v>27690211</v>
      </c>
      <c r="J20" s="223">
        <v>4181.2</v>
      </c>
      <c r="K20" s="25">
        <f t="shared" si="6"/>
        <v>6681</v>
      </c>
      <c r="L20" s="269">
        <f t="shared" si="0"/>
        <v>27934597.199999999</v>
      </c>
      <c r="M20" s="24">
        <f t="shared" si="1"/>
        <v>0</v>
      </c>
      <c r="N20" s="273">
        <f t="shared" si="7"/>
        <v>27934597.199999999</v>
      </c>
      <c r="O20" s="25">
        <f t="shared" si="2"/>
        <v>244386.19999999925</v>
      </c>
      <c r="P20" s="233">
        <f t="shared" si="3"/>
        <v>8.825725452218448E-3</v>
      </c>
      <c r="Q20" s="309">
        <f t="shared" si="4"/>
        <v>9.8000000000001819</v>
      </c>
      <c r="R20" s="233">
        <f t="shared" si="5"/>
        <v>2.3493311598025081E-3</v>
      </c>
      <c r="S20" s="269">
        <f t="shared" si="8"/>
        <v>85</v>
      </c>
      <c r="T20" s="269">
        <f t="shared" si="11"/>
        <v>376308</v>
      </c>
      <c r="U20" s="304">
        <f t="shared" si="9"/>
        <v>355402</v>
      </c>
      <c r="V20" s="344"/>
      <c r="W20" s="344"/>
      <c r="X20" s="344"/>
      <c r="Y20" s="344"/>
      <c r="Z20" s="344"/>
      <c r="AA20" s="344"/>
      <c r="AB20" s="344"/>
      <c r="AC20" s="344"/>
      <c r="AD20" s="344"/>
      <c r="AE20" s="344"/>
      <c r="AF20" s="344"/>
      <c r="AG20" s="344"/>
      <c r="AH20" s="344"/>
    </row>
    <row r="21" spans="1:34" s="198" customFormat="1" ht="14.35" x14ac:dyDescent="0.5">
      <c r="A21" s="198">
        <f t="shared" si="10"/>
        <v>14</v>
      </c>
      <c r="B21" s="227">
        <v>234</v>
      </c>
      <c r="C21" s="227">
        <v>234</v>
      </c>
      <c r="D21" s="229" t="s">
        <v>147</v>
      </c>
      <c r="E21" s="279">
        <v>1233.0999999999999</v>
      </c>
      <c r="F21" s="24">
        <v>6463</v>
      </c>
      <c r="G21" s="23">
        <v>7969525</v>
      </c>
      <c r="H21" s="24">
        <v>69672</v>
      </c>
      <c r="I21" s="23">
        <v>8039197</v>
      </c>
      <c r="J21" s="223">
        <v>1233.2</v>
      </c>
      <c r="K21" s="25">
        <f t="shared" si="6"/>
        <v>6608</v>
      </c>
      <c r="L21" s="269">
        <f t="shared" si="0"/>
        <v>8148985.6000000006</v>
      </c>
      <c r="M21" s="24">
        <f t="shared" si="1"/>
        <v>0</v>
      </c>
      <c r="N21" s="273">
        <f t="shared" si="7"/>
        <v>8148985.6000000006</v>
      </c>
      <c r="O21" s="25">
        <f t="shared" si="2"/>
        <v>109788.60000000056</v>
      </c>
      <c r="P21" s="233">
        <f t="shared" si="3"/>
        <v>1.3656662475120408E-2</v>
      </c>
      <c r="Q21" s="309">
        <f t="shared" si="4"/>
        <v>0.10000000000013642</v>
      </c>
      <c r="R21" s="233">
        <f t="shared" si="5"/>
        <v>8.1096423647827781E-5</v>
      </c>
      <c r="S21" s="269">
        <f t="shared" si="8"/>
        <v>158</v>
      </c>
      <c r="T21" s="269">
        <f t="shared" si="11"/>
        <v>20964.400000000001</v>
      </c>
      <c r="U21" s="304">
        <f t="shared" si="9"/>
        <v>194845.6</v>
      </c>
      <c r="V21" s="344"/>
      <c r="W21" s="344"/>
      <c r="X21" s="344"/>
      <c r="Y21" s="344"/>
      <c r="Z21" s="344"/>
      <c r="AA21" s="344"/>
      <c r="AB21" s="344"/>
      <c r="AC21" s="344"/>
      <c r="AD21" s="344"/>
      <c r="AE21" s="344"/>
      <c r="AF21" s="344"/>
      <c r="AG21" s="344"/>
      <c r="AH21" s="344"/>
    </row>
    <row r="22" spans="1:34" s="301" customFormat="1" ht="14.35" x14ac:dyDescent="0.5">
      <c r="A22" s="301">
        <f t="shared" si="10"/>
        <v>15</v>
      </c>
      <c r="B22" s="302">
        <v>243</v>
      </c>
      <c r="C22" s="302">
        <v>243</v>
      </c>
      <c r="D22" s="230" t="s">
        <v>148</v>
      </c>
      <c r="E22" s="280">
        <v>256.3</v>
      </c>
      <c r="F22" s="30">
        <v>6511</v>
      </c>
      <c r="G22" s="29">
        <v>1668769</v>
      </c>
      <c r="H22" s="30">
        <v>99904</v>
      </c>
      <c r="I22" s="29">
        <v>1768673</v>
      </c>
      <c r="J22" s="224">
        <v>251.3</v>
      </c>
      <c r="K22" s="31">
        <f t="shared" si="6"/>
        <v>6656</v>
      </c>
      <c r="L22" s="270">
        <f t="shared" si="0"/>
        <v>1672652.8</v>
      </c>
      <c r="M22" s="30">
        <f t="shared" si="1"/>
        <v>12803.889999999898</v>
      </c>
      <c r="N22" s="274">
        <f t="shared" si="7"/>
        <v>1685456.69</v>
      </c>
      <c r="O22" s="31">
        <f t="shared" si="2"/>
        <v>-83216.310000000056</v>
      </c>
      <c r="P22" s="234">
        <f t="shared" si="3"/>
        <v>-4.7050138719819917E-2</v>
      </c>
      <c r="Q22" s="310">
        <f t="shared" si="4"/>
        <v>-5</v>
      </c>
      <c r="R22" s="234">
        <f t="shared" si="5"/>
        <v>-1.9508388607101051E-2</v>
      </c>
      <c r="S22" s="270">
        <f t="shared" si="8"/>
        <v>110</v>
      </c>
      <c r="T22" s="270">
        <f t="shared" si="11"/>
        <v>16334.5</v>
      </c>
      <c r="U22" s="305">
        <f t="shared" si="9"/>
        <v>27643</v>
      </c>
      <c r="V22" s="344"/>
      <c r="W22" s="344"/>
      <c r="X22" s="344"/>
      <c r="Y22" s="344"/>
      <c r="Z22" s="344"/>
      <c r="AA22" s="344"/>
      <c r="AB22" s="344"/>
      <c r="AC22" s="344"/>
      <c r="AD22" s="344"/>
      <c r="AE22" s="344"/>
      <c r="AF22" s="344"/>
      <c r="AG22" s="344"/>
      <c r="AH22" s="344"/>
    </row>
    <row r="23" spans="1:34" s="198" customFormat="1" ht="14.35" x14ac:dyDescent="0.5">
      <c r="A23" s="198">
        <f t="shared" si="10"/>
        <v>16</v>
      </c>
      <c r="B23" s="227">
        <v>261</v>
      </c>
      <c r="C23" s="227">
        <v>261</v>
      </c>
      <c r="D23" s="229" t="s">
        <v>150</v>
      </c>
      <c r="E23" s="279">
        <v>10346.4</v>
      </c>
      <c r="F23" s="24">
        <v>6446</v>
      </c>
      <c r="G23" s="23">
        <v>66692894</v>
      </c>
      <c r="H23" s="24">
        <v>0</v>
      </c>
      <c r="I23" s="23">
        <v>66692894</v>
      </c>
      <c r="J23" s="223">
        <v>10793.1</v>
      </c>
      <c r="K23" s="25">
        <f t="shared" si="6"/>
        <v>6591</v>
      </c>
      <c r="L23" s="269">
        <f t="shared" si="0"/>
        <v>71137322.100000009</v>
      </c>
      <c r="M23" s="24">
        <f t="shared" si="1"/>
        <v>0</v>
      </c>
      <c r="N23" s="273">
        <f t="shared" si="7"/>
        <v>71137322.100000009</v>
      </c>
      <c r="O23" s="25">
        <f t="shared" si="2"/>
        <v>4444428.1000000089</v>
      </c>
      <c r="P23" s="233">
        <f t="shared" si="3"/>
        <v>6.6640204577117446E-2</v>
      </c>
      <c r="Q23" s="309">
        <f t="shared" si="4"/>
        <v>446.70000000000073</v>
      </c>
      <c r="R23" s="233">
        <f t="shared" si="5"/>
        <v>4.3174437485502273E-2</v>
      </c>
      <c r="S23" s="269">
        <f t="shared" si="8"/>
        <v>175</v>
      </c>
      <c r="T23" s="269">
        <f t="shared" si="11"/>
        <v>0</v>
      </c>
      <c r="U23" s="304">
        <f t="shared" si="9"/>
        <v>1888792.5</v>
      </c>
      <c r="V23" s="344"/>
      <c r="W23" s="344"/>
      <c r="X23" s="344"/>
      <c r="Y23" s="344"/>
      <c r="Z23" s="344"/>
      <c r="AA23" s="344"/>
      <c r="AB23" s="344"/>
      <c r="AC23" s="344"/>
      <c r="AD23" s="344"/>
      <c r="AE23" s="344"/>
      <c r="AF23" s="344"/>
      <c r="AG23" s="344"/>
      <c r="AH23" s="344"/>
    </row>
    <row r="24" spans="1:34" s="198" customFormat="1" ht="14.35" x14ac:dyDescent="0.5">
      <c r="A24" s="198">
        <f t="shared" si="10"/>
        <v>17</v>
      </c>
      <c r="B24" s="227">
        <v>279</v>
      </c>
      <c r="C24" s="227">
        <v>279</v>
      </c>
      <c r="D24" s="229" t="s">
        <v>7</v>
      </c>
      <c r="E24" s="279">
        <v>823</v>
      </c>
      <c r="F24" s="24">
        <v>6446</v>
      </c>
      <c r="G24" s="23">
        <v>5305058</v>
      </c>
      <c r="H24" s="24">
        <v>0</v>
      </c>
      <c r="I24" s="23">
        <v>5305058</v>
      </c>
      <c r="J24" s="223">
        <v>842.2</v>
      </c>
      <c r="K24" s="25">
        <f t="shared" si="6"/>
        <v>6591</v>
      </c>
      <c r="L24" s="269">
        <f t="shared" si="0"/>
        <v>5550940.2000000002</v>
      </c>
      <c r="M24" s="24">
        <f t="shared" si="1"/>
        <v>0</v>
      </c>
      <c r="N24" s="273">
        <f t="shared" si="7"/>
        <v>5550940.2000000002</v>
      </c>
      <c r="O24" s="25">
        <f t="shared" si="2"/>
        <v>245882.20000000019</v>
      </c>
      <c r="P24" s="233">
        <f t="shared" si="3"/>
        <v>4.6348635585134072E-2</v>
      </c>
      <c r="Q24" s="309">
        <f t="shared" si="4"/>
        <v>19.200000000000045</v>
      </c>
      <c r="R24" s="233">
        <f t="shared" si="5"/>
        <v>2.3329283110571138E-2</v>
      </c>
      <c r="S24" s="269">
        <f t="shared" si="8"/>
        <v>175</v>
      </c>
      <c r="T24" s="269">
        <f t="shared" si="11"/>
        <v>0</v>
      </c>
      <c r="U24" s="304">
        <f t="shared" si="9"/>
        <v>147385</v>
      </c>
      <c r="V24" s="344"/>
      <c r="W24" s="344"/>
      <c r="X24" s="344"/>
      <c r="Y24" s="344"/>
      <c r="Z24" s="344"/>
      <c r="AA24" s="344"/>
      <c r="AB24" s="344"/>
      <c r="AC24" s="344"/>
      <c r="AD24" s="344"/>
      <c r="AE24" s="344"/>
      <c r="AF24" s="344"/>
      <c r="AG24" s="344"/>
      <c r="AH24" s="344"/>
    </row>
    <row r="25" spans="1:34" s="198" customFormat="1" ht="14.35" x14ac:dyDescent="0.5">
      <c r="A25" s="198">
        <f t="shared" si="10"/>
        <v>18</v>
      </c>
      <c r="B25" s="227">
        <v>355</v>
      </c>
      <c r="C25" s="227">
        <v>355</v>
      </c>
      <c r="D25" s="229" t="s">
        <v>152</v>
      </c>
      <c r="E25" s="279">
        <v>292.2</v>
      </c>
      <c r="F25" s="24">
        <v>6446</v>
      </c>
      <c r="G25" s="23">
        <v>1883521</v>
      </c>
      <c r="H25" s="24">
        <v>0</v>
      </c>
      <c r="I25" s="23">
        <v>1883521</v>
      </c>
      <c r="J25" s="223">
        <v>284.2</v>
      </c>
      <c r="K25" s="25">
        <f t="shared" si="6"/>
        <v>6591</v>
      </c>
      <c r="L25" s="269">
        <f t="shared" si="0"/>
        <v>1873162.2</v>
      </c>
      <c r="M25" s="24">
        <f t="shared" si="1"/>
        <v>29194.010000000009</v>
      </c>
      <c r="N25" s="273">
        <f t="shared" si="7"/>
        <v>1902356.21</v>
      </c>
      <c r="O25" s="25">
        <f t="shared" si="2"/>
        <v>18835.209999999963</v>
      </c>
      <c r="P25" s="233">
        <f t="shared" si="3"/>
        <v>9.9999999999999794E-3</v>
      </c>
      <c r="Q25" s="309">
        <f t="shared" si="4"/>
        <v>-8</v>
      </c>
      <c r="R25" s="233">
        <f t="shared" si="5"/>
        <v>-2.7378507871321015E-2</v>
      </c>
      <c r="S25" s="269">
        <f t="shared" si="8"/>
        <v>175</v>
      </c>
      <c r="T25" s="269">
        <f t="shared" si="11"/>
        <v>0</v>
      </c>
      <c r="U25" s="304">
        <f t="shared" si="9"/>
        <v>49735</v>
      </c>
      <c r="V25" s="344"/>
      <c r="W25" s="344"/>
      <c r="X25" s="344"/>
      <c r="Y25" s="344"/>
      <c r="Z25" s="344"/>
      <c r="AA25" s="344"/>
      <c r="AB25" s="344"/>
      <c r="AC25" s="344"/>
      <c r="AD25" s="344"/>
      <c r="AE25" s="344"/>
      <c r="AF25" s="344"/>
      <c r="AG25" s="344"/>
      <c r="AH25" s="344"/>
    </row>
    <row r="26" spans="1:34" s="198" customFormat="1" ht="14.35" x14ac:dyDescent="0.5">
      <c r="A26" s="198">
        <f t="shared" si="10"/>
        <v>19</v>
      </c>
      <c r="B26" s="227">
        <v>387</v>
      </c>
      <c r="C26" s="227">
        <v>387</v>
      </c>
      <c r="D26" s="229" t="s">
        <v>153</v>
      </c>
      <c r="E26" s="279">
        <v>1455.3</v>
      </c>
      <c r="F26" s="24">
        <v>6450</v>
      </c>
      <c r="G26" s="23">
        <v>9386685</v>
      </c>
      <c r="H26" s="24">
        <v>0</v>
      </c>
      <c r="I26" s="23">
        <v>9386685</v>
      </c>
      <c r="J26" s="223">
        <v>1402.5</v>
      </c>
      <c r="K26" s="25">
        <f t="shared" si="6"/>
        <v>6595</v>
      </c>
      <c r="L26" s="269">
        <f t="shared" si="0"/>
        <v>9249487.5</v>
      </c>
      <c r="M26" s="24">
        <f t="shared" si="1"/>
        <v>231064.34999999963</v>
      </c>
      <c r="N26" s="273">
        <f t="shared" si="7"/>
        <v>9480551.8499999996</v>
      </c>
      <c r="O26" s="25">
        <f t="shared" si="2"/>
        <v>93866.849999999627</v>
      </c>
      <c r="P26" s="233">
        <f t="shared" si="3"/>
        <v>9.9999999999999603E-3</v>
      </c>
      <c r="Q26" s="309">
        <f t="shared" si="4"/>
        <v>-52.799999999999955</v>
      </c>
      <c r="R26" s="233">
        <f t="shared" si="5"/>
        <v>-3.6281179138321969E-2</v>
      </c>
      <c r="S26" s="269">
        <f t="shared" si="8"/>
        <v>171</v>
      </c>
      <c r="T26" s="269">
        <f t="shared" si="11"/>
        <v>5610</v>
      </c>
      <c r="U26" s="304">
        <f t="shared" si="9"/>
        <v>239827.5</v>
      </c>
      <c r="V26" s="344"/>
      <c r="W26" s="344"/>
      <c r="X26" s="344"/>
      <c r="Y26" s="344"/>
      <c r="Z26" s="344"/>
      <c r="AA26" s="344"/>
      <c r="AB26" s="344"/>
      <c r="AC26" s="344"/>
      <c r="AD26" s="344"/>
      <c r="AE26" s="344"/>
      <c r="AF26" s="344"/>
      <c r="AG26" s="344"/>
      <c r="AH26" s="344"/>
    </row>
    <row r="27" spans="1:34" s="301" customFormat="1" ht="14.35" x14ac:dyDescent="0.5">
      <c r="A27" s="301">
        <f t="shared" si="10"/>
        <v>20</v>
      </c>
      <c r="B27" s="302">
        <v>414</v>
      </c>
      <c r="C27" s="302">
        <v>414</v>
      </c>
      <c r="D27" s="230" t="s">
        <v>154</v>
      </c>
      <c r="E27" s="280">
        <v>534.5</v>
      </c>
      <c r="F27" s="30">
        <v>6525</v>
      </c>
      <c r="G27" s="29">
        <v>3487613</v>
      </c>
      <c r="H27" s="30">
        <v>0</v>
      </c>
      <c r="I27" s="29">
        <v>3487613</v>
      </c>
      <c r="J27" s="224">
        <v>524.20000000000005</v>
      </c>
      <c r="K27" s="31">
        <f t="shared" si="6"/>
        <v>6670</v>
      </c>
      <c r="L27" s="270">
        <f t="shared" si="0"/>
        <v>3496414.0000000005</v>
      </c>
      <c r="M27" s="30">
        <f t="shared" si="1"/>
        <v>26075.129999999423</v>
      </c>
      <c r="N27" s="274">
        <f t="shared" si="7"/>
        <v>3522489.13</v>
      </c>
      <c r="O27" s="31">
        <f t="shared" si="2"/>
        <v>34876.129999999888</v>
      </c>
      <c r="P27" s="234">
        <f t="shared" si="3"/>
        <v>9.9999999999999672E-3</v>
      </c>
      <c r="Q27" s="310">
        <f t="shared" si="4"/>
        <v>-10.299999999999955</v>
      </c>
      <c r="R27" s="234">
        <f t="shared" si="5"/>
        <v>-1.9270346117867081E-2</v>
      </c>
      <c r="S27" s="270">
        <f t="shared" si="8"/>
        <v>96</v>
      </c>
      <c r="T27" s="270">
        <f t="shared" si="11"/>
        <v>41411.800000000003</v>
      </c>
      <c r="U27" s="305">
        <f t="shared" si="9"/>
        <v>50323.200000000004</v>
      </c>
      <c r="V27" s="344"/>
      <c r="W27" s="344"/>
      <c r="X27" s="344"/>
      <c r="Y27" s="344"/>
      <c r="Z27" s="344"/>
      <c r="AA27" s="344"/>
      <c r="AB27" s="344"/>
      <c r="AC27" s="344"/>
      <c r="AD27" s="344"/>
      <c r="AE27" s="344"/>
      <c r="AF27" s="344"/>
      <c r="AG27" s="344"/>
      <c r="AH27" s="344"/>
    </row>
    <row r="28" spans="1:34" s="198" customFormat="1" ht="14.35" x14ac:dyDescent="0.5">
      <c r="A28" s="198">
        <f t="shared" si="10"/>
        <v>21</v>
      </c>
      <c r="B28" s="227">
        <v>423</v>
      </c>
      <c r="C28" s="227">
        <v>423</v>
      </c>
      <c r="D28" s="229" t="s">
        <v>155</v>
      </c>
      <c r="E28" s="279">
        <v>244.7</v>
      </c>
      <c r="F28" s="24">
        <v>6513</v>
      </c>
      <c r="G28" s="23">
        <v>1593731</v>
      </c>
      <c r="H28" s="24">
        <v>0</v>
      </c>
      <c r="I28" s="23">
        <v>1593731</v>
      </c>
      <c r="J28" s="223">
        <v>244.7</v>
      </c>
      <c r="K28" s="25">
        <f t="shared" si="6"/>
        <v>6658</v>
      </c>
      <c r="L28" s="269">
        <f t="shared" si="0"/>
        <v>1629212.5999999999</v>
      </c>
      <c r="M28" s="24">
        <f t="shared" si="1"/>
        <v>0</v>
      </c>
      <c r="N28" s="273">
        <f t="shared" si="7"/>
        <v>1629212.5999999999</v>
      </c>
      <c r="O28" s="25">
        <f t="shared" si="2"/>
        <v>35481.59999999986</v>
      </c>
      <c r="P28" s="233">
        <f t="shared" si="3"/>
        <v>2.2263230118507994E-2</v>
      </c>
      <c r="Q28" s="309">
        <f t="shared" si="4"/>
        <v>0</v>
      </c>
      <c r="R28" s="233">
        <f t="shared" si="5"/>
        <v>0</v>
      </c>
      <c r="S28" s="269">
        <f t="shared" si="8"/>
        <v>108</v>
      </c>
      <c r="T28" s="269">
        <f t="shared" si="11"/>
        <v>16394.899999999998</v>
      </c>
      <c r="U28" s="304">
        <f t="shared" si="9"/>
        <v>26427.599999999999</v>
      </c>
      <c r="V28" s="344"/>
      <c r="W28" s="344"/>
      <c r="X28" s="344"/>
      <c r="Y28" s="344"/>
      <c r="Z28" s="344"/>
      <c r="AA28" s="344"/>
      <c r="AB28" s="344"/>
      <c r="AC28" s="344"/>
      <c r="AD28" s="344"/>
      <c r="AE28" s="344"/>
      <c r="AF28" s="344"/>
      <c r="AG28" s="344"/>
      <c r="AH28" s="344"/>
    </row>
    <row r="29" spans="1:34" s="198" customFormat="1" ht="14.35" x14ac:dyDescent="0.5">
      <c r="A29" s="198">
        <f t="shared" si="10"/>
        <v>22</v>
      </c>
      <c r="B29" s="227">
        <v>472</v>
      </c>
      <c r="C29" s="227">
        <v>472</v>
      </c>
      <c r="D29" s="229" t="s">
        <v>156</v>
      </c>
      <c r="E29" s="279">
        <v>1640.5</v>
      </c>
      <c r="F29" s="24">
        <v>6446</v>
      </c>
      <c r="G29" s="23">
        <v>10574663</v>
      </c>
      <c r="H29" s="24">
        <v>0</v>
      </c>
      <c r="I29" s="23">
        <v>10574663</v>
      </c>
      <c r="J29" s="223">
        <v>1602.7</v>
      </c>
      <c r="K29" s="25">
        <f t="shared" si="6"/>
        <v>6591</v>
      </c>
      <c r="L29" s="269">
        <f t="shared" si="0"/>
        <v>10563395.700000001</v>
      </c>
      <c r="M29" s="24">
        <f t="shared" si="1"/>
        <v>117013.9299999997</v>
      </c>
      <c r="N29" s="273">
        <f t="shared" si="7"/>
        <v>10680409.630000001</v>
      </c>
      <c r="O29" s="25">
        <f t="shared" si="2"/>
        <v>105746.63000000082</v>
      </c>
      <c r="P29" s="233">
        <f t="shared" si="3"/>
        <v>1.0000000000000078E-2</v>
      </c>
      <c r="Q29" s="309">
        <f t="shared" si="4"/>
        <v>-37.799999999999955</v>
      </c>
      <c r="R29" s="233">
        <f t="shared" si="5"/>
        <v>-2.3041755562328532E-2</v>
      </c>
      <c r="S29" s="269">
        <f t="shared" si="8"/>
        <v>175</v>
      </c>
      <c r="T29" s="269">
        <f t="shared" si="11"/>
        <v>0</v>
      </c>
      <c r="U29" s="304">
        <f t="shared" si="9"/>
        <v>280472.5</v>
      </c>
      <c r="V29" s="344"/>
      <c r="W29" s="344"/>
      <c r="X29" s="344"/>
      <c r="Y29" s="344"/>
      <c r="Z29" s="344"/>
      <c r="AA29" s="344"/>
      <c r="AB29" s="344"/>
      <c r="AC29" s="344"/>
      <c r="AD29" s="344"/>
      <c r="AE29" s="344"/>
      <c r="AF29" s="344"/>
      <c r="AG29" s="344"/>
      <c r="AH29" s="344"/>
    </row>
    <row r="30" spans="1:34" s="198" customFormat="1" ht="14.35" x14ac:dyDescent="0.5">
      <c r="A30" s="198">
        <f t="shared" si="10"/>
        <v>23</v>
      </c>
      <c r="B30" s="227">
        <v>504</v>
      </c>
      <c r="C30" s="227">
        <v>504</v>
      </c>
      <c r="D30" s="229" t="s">
        <v>9</v>
      </c>
      <c r="E30" s="279">
        <v>649.79999999999995</v>
      </c>
      <c r="F30" s="24">
        <v>6446</v>
      </c>
      <c r="G30" s="23">
        <v>4188611</v>
      </c>
      <c r="H30" s="24">
        <v>0</v>
      </c>
      <c r="I30" s="23">
        <v>4188611</v>
      </c>
      <c r="J30" s="223">
        <v>638.5</v>
      </c>
      <c r="K30" s="25">
        <f t="shared" si="6"/>
        <v>6591</v>
      </c>
      <c r="L30" s="269">
        <f t="shared" si="0"/>
        <v>4208353.5</v>
      </c>
      <c r="M30" s="24">
        <f t="shared" si="1"/>
        <v>22143.610000000335</v>
      </c>
      <c r="N30" s="273">
        <f t="shared" si="7"/>
        <v>4230497.1100000003</v>
      </c>
      <c r="O30" s="25">
        <f t="shared" si="2"/>
        <v>41886.110000000335</v>
      </c>
      <c r="P30" s="233">
        <f t="shared" si="3"/>
        <v>1.000000000000008E-2</v>
      </c>
      <c r="Q30" s="309">
        <f t="shared" si="4"/>
        <v>-11.299999999999955</v>
      </c>
      <c r="R30" s="233">
        <f t="shared" si="5"/>
        <v>-1.7389966143428678E-2</v>
      </c>
      <c r="S30" s="269">
        <f t="shared" si="8"/>
        <v>175</v>
      </c>
      <c r="T30" s="269">
        <f t="shared" si="11"/>
        <v>0</v>
      </c>
      <c r="U30" s="304">
        <f t="shared" si="9"/>
        <v>111737.5</v>
      </c>
      <c r="V30" s="344"/>
      <c r="W30" s="344"/>
      <c r="X30" s="344"/>
      <c r="Y30" s="344"/>
      <c r="Z30" s="344"/>
      <c r="AA30" s="344"/>
      <c r="AB30" s="344"/>
      <c r="AC30" s="344"/>
      <c r="AD30" s="344"/>
      <c r="AE30" s="344"/>
      <c r="AF30" s="344"/>
      <c r="AG30" s="344"/>
      <c r="AH30" s="344"/>
    </row>
    <row r="31" spans="1:34" s="198" customFormat="1" ht="14.35" x14ac:dyDescent="0.5">
      <c r="A31" s="198">
        <f t="shared" si="10"/>
        <v>24</v>
      </c>
      <c r="B31" s="227">
        <v>513</v>
      </c>
      <c r="C31" s="227">
        <v>513</v>
      </c>
      <c r="D31" s="229" t="s">
        <v>157</v>
      </c>
      <c r="E31" s="279">
        <v>341.4</v>
      </c>
      <c r="F31" s="24">
        <v>6446</v>
      </c>
      <c r="G31" s="23">
        <v>2200664</v>
      </c>
      <c r="H31" s="24">
        <v>110155</v>
      </c>
      <c r="I31" s="23">
        <v>2310819</v>
      </c>
      <c r="J31" s="223">
        <v>345.9</v>
      </c>
      <c r="K31" s="25">
        <f t="shared" si="6"/>
        <v>6591</v>
      </c>
      <c r="L31" s="269">
        <f t="shared" si="0"/>
        <v>2279826.9</v>
      </c>
      <c r="M31" s="24">
        <f t="shared" si="1"/>
        <v>0</v>
      </c>
      <c r="N31" s="273">
        <f t="shared" si="7"/>
        <v>2279826.9</v>
      </c>
      <c r="O31" s="25">
        <f t="shared" si="2"/>
        <v>-30992.100000000093</v>
      </c>
      <c r="P31" s="233">
        <f t="shared" si="3"/>
        <v>-1.3411738435593654E-2</v>
      </c>
      <c r="Q31" s="309">
        <f t="shared" si="4"/>
        <v>4.5</v>
      </c>
      <c r="R31" s="233">
        <f t="shared" si="5"/>
        <v>1.3181019332161687E-2</v>
      </c>
      <c r="S31" s="269">
        <f t="shared" si="8"/>
        <v>175</v>
      </c>
      <c r="T31" s="269">
        <f t="shared" si="11"/>
        <v>0</v>
      </c>
      <c r="U31" s="304">
        <f t="shared" si="9"/>
        <v>60532.499999999993</v>
      </c>
      <c r="V31" s="344"/>
      <c r="W31" s="344"/>
      <c r="X31" s="344"/>
      <c r="Y31" s="344"/>
      <c r="Z31" s="344"/>
      <c r="AA31" s="344"/>
      <c r="AB31" s="344"/>
      <c r="AC31" s="344"/>
      <c r="AD31" s="344"/>
      <c r="AE31" s="344"/>
      <c r="AF31" s="344"/>
      <c r="AG31" s="344"/>
      <c r="AH31" s="344"/>
    </row>
    <row r="32" spans="1:34" s="301" customFormat="1" ht="14.35" x14ac:dyDescent="0.5">
      <c r="A32" s="301">
        <f t="shared" si="10"/>
        <v>25</v>
      </c>
      <c r="B32" s="302">
        <v>540</v>
      </c>
      <c r="C32" s="302">
        <v>540</v>
      </c>
      <c r="D32" s="230" t="s">
        <v>10</v>
      </c>
      <c r="E32" s="280">
        <v>580.29999999999995</v>
      </c>
      <c r="F32" s="30">
        <v>6527</v>
      </c>
      <c r="G32" s="29">
        <v>3787618</v>
      </c>
      <c r="H32" s="30">
        <v>0</v>
      </c>
      <c r="I32" s="29">
        <v>3787618</v>
      </c>
      <c r="J32" s="224">
        <v>571.5</v>
      </c>
      <c r="K32" s="31">
        <f t="shared" si="6"/>
        <v>6672</v>
      </c>
      <c r="L32" s="270">
        <f t="shared" si="0"/>
        <v>3813048</v>
      </c>
      <c r="M32" s="30">
        <f t="shared" si="1"/>
        <v>12446.180000000168</v>
      </c>
      <c r="N32" s="274">
        <f t="shared" si="7"/>
        <v>3825494.18</v>
      </c>
      <c r="O32" s="31">
        <f t="shared" si="2"/>
        <v>37876.180000000168</v>
      </c>
      <c r="P32" s="234">
        <f t="shared" si="3"/>
        <v>1.0000000000000044E-2</v>
      </c>
      <c r="Q32" s="310">
        <f t="shared" si="4"/>
        <v>-8.7999999999999545</v>
      </c>
      <c r="R32" s="234">
        <f t="shared" si="5"/>
        <v>-1.5164570049974074E-2</v>
      </c>
      <c r="S32" s="270">
        <f t="shared" si="8"/>
        <v>94</v>
      </c>
      <c r="T32" s="270">
        <f t="shared" si="11"/>
        <v>46291.5</v>
      </c>
      <c r="U32" s="305">
        <f t="shared" si="9"/>
        <v>53721</v>
      </c>
      <c r="V32" s="344"/>
      <c r="W32" s="344"/>
      <c r="X32" s="344"/>
      <c r="Y32" s="344"/>
      <c r="Z32" s="344"/>
      <c r="AA32" s="344"/>
      <c r="AB32" s="344"/>
      <c r="AC32" s="344"/>
      <c r="AD32" s="344"/>
      <c r="AE32" s="344"/>
      <c r="AF32" s="344"/>
      <c r="AG32" s="344"/>
      <c r="AH32" s="344"/>
    </row>
    <row r="33" spans="1:34" s="198" customFormat="1" ht="14.35" x14ac:dyDescent="0.5">
      <c r="A33" s="198">
        <f t="shared" si="10"/>
        <v>26</v>
      </c>
      <c r="B33" s="227">
        <v>549</v>
      </c>
      <c r="C33" s="227">
        <v>549</v>
      </c>
      <c r="D33" s="229" t="s">
        <v>159</v>
      </c>
      <c r="E33" s="279">
        <v>469.3</v>
      </c>
      <c r="F33" s="24">
        <v>6446</v>
      </c>
      <c r="G33" s="23">
        <v>3025108</v>
      </c>
      <c r="H33" s="24">
        <v>10977</v>
      </c>
      <c r="I33" s="23">
        <v>3036085</v>
      </c>
      <c r="J33" s="223">
        <v>479.9</v>
      </c>
      <c r="K33" s="25">
        <f t="shared" si="6"/>
        <v>6591</v>
      </c>
      <c r="L33" s="269">
        <f t="shared" si="0"/>
        <v>3163020.9</v>
      </c>
      <c r="M33" s="24">
        <f t="shared" si="1"/>
        <v>0</v>
      </c>
      <c r="N33" s="273">
        <f t="shared" si="7"/>
        <v>3163020.9</v>
      </c>
      <c r="O33" s="25">
        <f t="shared" si="2"/>
        <v>126935.89999999991</v>
      </c>
      <c r="P33" s="233">
        <f t="shared" si="3"/>
        <v>4.1809073197884745E-2</v>
      </c>
      <c r="Q33" s="309">
        <f t="shared" si="4"/>
        <v>10.599999999999966</v>
      </c>
      <c r="R33" s="233">
        <f t="shared" si="5"/>
        <v>2.2586831451097307E-2</v>
      </c>
      <c r="S33" s="269">
        <f t="shared" si="8"/>
        <v>175</v>
      </c>
      <c r="T33" s="269">
        <f t="shared" si="11"/>
        <v>0</v>
      </c>
      <c r="U33" s="304">
        <f t="shared" si="9"/>
        <v>83982.5</v>
      </c>
      <c r="V33" s="344"/>
      <c r="W33" s="344"/>
      <c r="X33" s="344"/>
      <c r="Y33" s="344"/>
      <c r="Z33" s="344"/>
      <c r="AA33" s="344"/>
      <c r="AB33" s="344"/>
      <c r="AC33" s="344"/>
      <c r="AD33" s="344"/>
      <c r="AE33" s="344"/>
      <c r="AF33" s="344"/>
      <c r="AG33" s="344"/>
      <c r="AH33" s="344"/>
    </row>
    <row r="34" spans="1:34" s="198" customFormat="1" ht="14.35" x14ac:dyDescent="0.5">
      <c r="A34" s="198">
        <f t="shared" si="10"/>
        <v>27</v>
      </c>
      <c r="B34" s="227">
        <v>576</v>
      </c>
      <c r="C34" s="227">
        <v>576</v>
      </c>
      <c r="D34" s="229" t="s">
        <v>160</v>
      </c>
      <c r="E34" s="279">
        <v>540</v>
      </c>
      <c r="F34" s="24">
        <v>6450</v>
      </c>
      <c r="G34" s="23">
        <v>3483000</v>
      </c>
      <c r="H34" s="24">
        <v>104431</v>
      </c>
      <c r="I34" s="23">
        <v>3587431</v>
      </c>
      <c r="J34" s="223">
        <v>546.29999999999995</v>
      </c>
      <c r="K34" s="25">
        <f t="shared" si="6"/>
        <v>6595</v>
      </c>
      <c r="L34" s="269">
        <f t="shared" si="0"/>
        <v>3602848.4999999995</v>
      </c>
      <c r="M34" s="24">
        <f t="shared" si="1"/>
        <v>0</v>
      </c>
      <c r="N34" s="273">
        <f t="shared" si="7"/>
        <v>3602848.4999999995</v>
      </c>
      <c r="O34" s="25">
        <f t="shared" si="2"/>
        <v>15417.499999999534</v>
      </c>
      <c r="P34" s="233">
        <f t="shared" si="3"/>
        <v>4.2976436341213347E-3</v>
      </c>
      <c r="Q34" s="309">
        <f t="shared" si="4"/>
        <v>6.2999999999999545</v>
      </c>
      <c r="R34" s="233">
        <f t="shared" si="5"/>
        <v>1.1666666666666582E-2</v>
      </c>
      <c r="S34" s="269">
        <f t="shared" si="8"/>
        <v>171</v>
      </c>
      <c r="T34" s="269">
        <f t="shared" si="11"/>
        <v>2185.1999999999998</v>
      </c>
      <c r="U34" s="304">
        <f t="shared" si="9"/>
        <v>93417.299999999988</v>
      </c>
      <c r="V34" s="344"/>
      <c r="W34" s="344"/>
      <c r="X34" s="344"/>
      <c r="Y34" s="344"/>
      <c r="Z34" s="344"/>
      <c r="AA34" s="344"/>
      <c r="AB34" s="344"/>
      <c r="AC34" s="344"/>
      <c r="AD34" s="344"/>
      <c r="AE34" s="344"/>
      <c r="AF34" s="344"/>
      <c r="AG34" s="344"/>
      <c r="AH34" s="344"/>
    </row>
    <row r="35" spans="1:34" s="198" customFormat="1" ht="14.35" x14ac:dyDescent="0.5">
      <c r="A35" s="198">
        <f t="shared" si="10"/>
        <v>28</v>
      </c>
      <c r="B35" s="227">
        <v>585</v>
      </c>
      <c r="C35" s="227">
        <v>585</v>
      </c>
      <c r="D35" s="229" t="s">
        <v>161</v>
      </c>
      <c r="E35" s="279">
        <v>570.29999999999995</v>
      </c>
      <c r="F35" s="24">
        <v>6503</v>
      </c>
      <c r="G35" s="23">
        <v>3708661</v>
      </c>
      <c r="H35" s="24">
        <v>51986</v>
      </c>
      <c r="I35" s="23">
        <v>3760647</v>
      </c>
      <c r="J35" s="223">
        <v>561.1</v>
      </c>
      <c r="K35" s="25">
        <f t="shared" si="6"/>
        <v>6648</v>
      </c>
      <c r="L35" s="269">
        <f t="shared" si="0"/>
        <v>3730192.8000000003</v>
      </c>
      <c r="M35" s="24">
        <f t="shared" si="1"/>
        <v>15554.80999999959</v>
      </c>
      <c r="N35" s="273">
        <f t="shared" si="7"/>
        <v>3745747.61</v>
      </c>
      <c r="O35" s="25">
        <f t="shared" si="2"/>
        <v>-14899.39000000013</v>
      </c>
      <c r="P35" s="233">
        <f t="shared" si="3"/>
        <v>-3.9619219777873678E-3</v>
      </c>
      <c r="Q35" s="309">
        <f t="shared" si="4"/>
        <v>-9.1999999999999318</v>
      </c>
      <c r="R35" s="233">
        <f t="shared" si="5"/>
        <v>-1.6131860424337948E-2</v>
      </c>
      <c r="S35" s="269">
        <f t="shared" si="8"/>
        <v>118</v>
      </c>
      <c r="T35" s="269">
        <f t="shared" si="11"/>
        <v>31982.7</v>
      </c>
      <c r="U35" s="304">
        <f t="shared" si="9"/>
        <v>66209.8</v>
      </c>
      <c r="V35" s="344"/>
      <c r="W35" s="344"/>
      <c r="X35" s="344"/>
      <c r="Y35" s="344"/>
      <c r="Z35" s="344"/>
      <c r="AA35" s="344"/>
      <c r="AB35" s="344"/>
      <c r="AC35" s="344"/>
      <c r="AD35" s="344"/>
      <c r="AE35" s="344"/>
      <c r="AF35" s="344"/>
      <c r="AG35" s="344"/>
      <c r="AH35" s="344"/>
    </row>
    <row r="36" spans="1:34" s="198" customFormat="1" ht="14.35" x14ac:dyDescent="0.5">
      <c r="A36" s="198">
        <f t="shared" si="10"/>
        <v>29</v>
      </c>
      <c r="B36" s="227">
        <v>594</v>
      </c>
      <c r="C36" s="227">
        <v>594</v>
      </c>
      <c r="D36" s="229" t="s">
        <v>11</v>
      </c>
      <c r="E36" s="279">
        <v>793.2</v>
      </c>
      <c r="F36" s="24">
        <v>6451</v>
      </c>
      <c r="G36" s="23">
        <v>5116933</v>
      </c>
      <c r="H36" s="24">
        <v>7670</v>
      </c>
      <c r="I36" s="23">
        <v>5124603</v>
      </c>
      <c r="J36" s="223">
        <v>801.3</v>
      </c>
      <c r="K36" s="25">
        <f t="shared" si="6"/>
        <v>6596</v>
      </c>
      <c r="L36" s="269">
        <f t="shared" si="0"/>
        <v>5285374.8</v>
      </c>
      <c r="M36" s="24">
        <f t="shared" si="1"/>
        <v>0</v>
      </c>
      <c r="N36" s="273">
        <f t="shared" si="7"/>
        <v>5285374.8</v>
      </c>
      <c r="O36" s="25">
        <f t="shared" si="2"/>
        <v>160771.79999999981</v>
      </c>
      <c r="P36" s="233">
        <f t="shared" si="3"/>
        <v>3.1372537540956792E-2</v>
      </c>
      <c r="Q36" s="309">
        <f t="shared" si="4"/>
        <v>8.0999999999999091</v>
      </c>
      <c r="R36" s="233">
        <f t="shared" si="5"/>
        <v>1.0211800302571745E-2</v>
      </c>
      <c r="S36" s="269">
        <f t="shared" si="8"/>
        <v>170</v>
      </c>
      <c r="T36" s="269">
        <f t="shared" si="11"/>
        <v>4006.5</v>
      </c>
      <c r="U36" s="304">
        <f t="shared" si="9"/>
        <v>136221</v>
      </c>
      <c r="V36" s="344"/>
      <c r="W36" s="344"/>
      <c r="X36" s="344"/>
      <c r="Y36" s="344"/>
      <c r="Z36" s="344"/>
      <c r="AA36" s="344"/>
      <c r="AB36" s="344"/>
      <c r="AC36" s="344"/>
      <c r="AD36" s="344"/>
      <c r="AE36" s="344"/>
      <c r="AF36" s="344"/>
      <c r="AG36" s="344"/>
      <c r="AH36" s="344"/>
    </row>
    <row r="37" spans="1:34" s="301" customFormat="1" ht="14.35" x14ac:dyDescent="0.5">
      <c r="A37" s="301">
        <f t="shared" si="10"/>
        <v>30</v>
      </c>
      <c r="B37" s="302">
        <v>603</v>
      </c>
      <c r="C37" s="302">
        <v>603</v>
      </c>
      <c r="D37" s="230" t="s">
        <v>162</v>
      </c>
      <c r="E37" s="280">
        <v>190.3</v>
      </c>
      <c r="F37" s="30">
        <v>6577</v>
      </c>
      <c r="G37" s="29">
        <v>1251603</v>
      </c>
      <c r="H37" s="30">
        <v>23388</v>
      </c>
      <c r="I37" s="29">
        <v>1274991</v>
      </c>
      <c r="J37" s="224">
        <v>187.3</v>
      </c>
      <c r="K37" s="31">
        <f t="shared" si="6"/>
        <v>6722</v>
      </c>
      <c r="L37" s="270">
        <f t="shared" si="0"/>
        <v>1259030.6000000001</v>
      </c>
      <c r="M37" s="30">
        <f t="shared" si="1"/>
        <v>5088.4299999999348</v>
      </c>
      <c r="N37" s="274">
        <f t="shared" si="7"/>
        <v>1264119.03</v>
      </c>
      <c r="O37" s="31">
        <f t="shared" si="2"/>
        <v>-10871.969999999972</v>
      </c>
      <c r="P37" s="234">
        <f t="shared" si="3"/>
        <v>-8.5270954853798753E-3</v>
      </c>
      <c r="Q37" s="310">
        <f t="shared" si="4"/>
        <v>-3</v>
      </c>
      <c r="R37" s="234">
        <f t="shared" si="5"/>
        <v>-1.5764582238570676E-2</v>
      </c>
      <c r="S37" s="270">
        <f t="shared" si="8"/>
        <v>44</v>
      </c>
      <c r="T37" s="270">
        <f t="shared" si="11"/>
        <v>24536.300000000003</v>
      </c>
      <c r="U37" s="305">
        <f t="shared" si="9"/>
        <v>8241.2000000000007</v>
      </c>
      <c r="V37" s="344"/>
      <c r="W37" s="344"/>
      <c r="X37" s="344"/>
      <c r="Y37" s="344"/>
      <c r="Z37" s="344"/>
      <c r="AA37" s="344"/>
      <c r="AB37" s="344"/>
      <c r="AC37" s="344"/>
      <c r="AD37" s="344"/>
      <c r="AE37" s="344"/>
      <c r="AF37" s="344"/>
      <c r="AG37" s="344"/>
      <c r="AH37" s="344"/>
    </row>
    <row r="38" spans="1:34" s="198" customFormat="1" ht="14.35" x14ac:dyDescent="0.5">
      <c r="A38" s="198">
        <f t="shared" si="10"/>
        <v>31</v>
      </c>
      <c r="B38" s="227">
        <v>609</v>
      </c>
      <c r="C38" s="227">
        <v>609</v>
      </c>
      <c r="D38" s="229" t="s">
        <v>12</v>
      </c>
      <c r="E38" s="279">
        <v>1475.9</v>
      </c>
      <c r="F38" s="24">
        <v>6511</v>
      </c>
      <c r="G38" s="23">
        <v>9609585</v>
      </c>
      <c r="H38" s="24">
        <v>107399</v>
      </c>
      <c r="I38" s="23">
        <v>9716984</v>
      </c>
      <c r="J38" s="223">
        <v>1483</v>
      </c>
      <c r="K38" s="25">
        <f t="shared" si="6"/>
        <v>6656</v>
      </c>
      <c r="L38" s="269">
        <f t="shared" si="0"/>
        <v>9870848</v>
      </c>
      <c r="M38" s="24">
        <f t="shared" si="1"/>
        <v>0</v>
      </c>
      <c r="N38" s="273">
        <f t="shared" si="7"/>
        <v>9870848</v>
      </c>
      <c r="O38" s="25">
        <f t="shared" si="2"/>
        <v>153864</v>
      </c>
      <c r="P38" s="233">
        <f t="shared" si="3"/>
        <v>1.5834542899319376E-2</v>
      </c>
      <c r="Q38" s="309">
        <f t="shared" si="4"/>
        <v>7.0999999999999091</v>
      </c>
      <c r="R38" s="233">
        <f t="shared" si="5"/>
        <v>4.8106240260179607E-3</v>
      </c>
      <c r="S38" s="269">
        <f t="shared" si="8"/>
        <v>110</v>
      </c>
      <c r="T38" s="269">
        <f t="shared" si="11"/>
        <v>96395</v>
      </c>
      <c r="U38" s="304">
        <f t="shared" si="9"/>
        <v>163130</v>
      </c>
      <c r="V38" s="344"/>
      <c r="W38" s="344"/>
      <c r="X38" s="344"/>
      <c r="Y38" s="344"/>
      <c r="Z38" s="344"/>
      <c r="AA38" s="344"/>
      <c r="AB38" s="344"/>
      <c r="AC38" s="344"/>
      <c r="AD38" s="344"/>
      <c r="AE38" s="344"/>
      <c r="AF38" s="344"/>
      <c r="AG38" s="344"/>
      <c r="AH38" s="344"/>
    </row>
    <row r="39" spans="1:34" s="198" customFormat="1" ht="14.35" x14ac:dyDescent="0.5">
      <c r="A39" s="198">
        <f t="shared" si="10"/>
        <v>32</v>
      </c>
      <c r="B39" s="227">
        <v>621</v>
      </c>
      <c r="C39" s="227">
        <v>621</v>
      </c>
      <c r="D39" s="229" t="s">
        <v>163</v>
      </c>
      <c r="E39" s="279">
        <v>3983.3</v>
      </c>
      <c r="F39" s="24">
        <v>6520</v>
      </c>
      <c r="G39" s="23">
        <v>25971116</v>
      </c>
      <c r="H39" s="24">
        <v>117382</v>
      </c>
      <c r="I39" s="23">
        <v>26088498</v>
      </c>
      <c r="J39" s="223">
        <v>4056.9</v>
      </c>
      <c r="K39" s="25">
        <f t="shared" si="6"/>
        <v>6665</v>
      </c>
      <c r="L39" s="269">
        <f t="shared" si="0"/>
        <v>27039238.5</v>
      </c>
      <c r="M39" s="24">
        <f t="shared" si="1"/>
        <v>0</v>
      </c>
      <c r="N39" s="273">
        <f t="shared" si="7"/>
        <v>27039238.5</v>
      </c>
      <c r="O39" s="25">
        <f t="shared" si="2"/>
        <v>950740.5</v>
      </c>
      <c r="P39" s="233">
        <f t="shared" si="3"/>
        <v>3.6442899089092824E-2</v>
      </c>
      <c r="Q39" s="309">
        <f t="shared" si="4"/>
        <v>73.599999999999909</v>
      </c>
      <c r="R39" s="233">
        <f t="shared" si="5"/>
        <v>1.8477142068134438E-2</v>
      </c>
      <c r="S39" s="269">
        <f t="shared" si="8"/>
        <v>101</v>
      </c>
      <c r="T39" s="269">
        <f t="shared" si="11"/>
        <v>300210.60000000003</v>
      </c>
      <c r="U39" s="304">
        <f t="shared" si="9"/>
        <v>409746.9</v>
      </c>
      <c r="V39" s="344"/>
      <c r="W39" s="344"/>
      <c r="X39" s="344"/>
      <c r="Y39" s="344"/>
      <c r="Z39" s="344"/>
      <c r="AA39" s="344"/>
      <c r="AB39" s="344"/>
      <c r="AC39" s="344"/>
      <c r="AD39" s="344"/>
      <c r="AE39" s="344"/>
      <c r="AF39" s="344"/>
      <c r="AG39" s="344"/>
      <c r="AH39" s="344"/>
    </row>
    <row r="40" spans="1:34" s="198" customFormat="1" ht="14.35" x14ac:dyDescent="0.5">
      <c r="A40" s="198">
        <f t="shared" si="10"/>
        <v>33</v>
      </c>
      <c r="B40" s="227">
        <v>720</v>
      </c>
      <c r="C40" s="227">
        <v>720</v>
      </c>
      <c r="D40" s="229" t="s">
        <v>164</v>
      </c>
      <c r="E40" s="279">
        <v>1697.1</v>
      </c>
      <c r="F40" s="24">
        <v>6446</v>
      </c>
      <c r="G40" s="23">
        <v>10939507</v>
      </c>
      <c r="H40" s="24">
        <v>0</v>
      </c>
      <c r="I40" s="23">
        <v>10939507</v>
      </c>
      <c r="J40" s="223">
        <v>1813.6</v>
      </c>
      <c r="K40" s="25">
        <f t="shared" si="6"/>
        <v>6591</v>
      </c>
      <c r="L40" s="269">
        <f t="shared" si="0"/>
        <v>11953437.6</v>
      </c>
      <c r="M40" s="24">
        <f t="shared" ref="M40:M71" si="12">MAX((G40*1.01)-L40,0)</f>
        <v>0</v>
      </c>
      <c r="N40" s="273">
        <f t="shared" si="7"/>
        <v>11953437.6</v>
      </c>
      <c r="O40" s="25">
        <f t="shared" ref="O40:O71" si="13">N40-I40</f>
        <v>1013930.5999999996</v>
      </c>
      <c r="P40" s="233">
        <f t="shared" ref="P40:P71" si="14">O40/I40</f>
        <v>9.2685218812877002E-2</v>
      </c>
      <c r="Q40" s="309">
        <f t="shared" si="4"/>
        <v>116.5</v>
      </c>
      <c r="R40" s="233">
        <f t="shared" si="5"/>
        <v>6.8646514642625653E-2</v>
      </c>
      <c r="S40" s="269">
        <f t="shared" si="8"/>
        <v>175</v>
      </c>
      <c r="T40" s="269">
        <f t="shared" si="11"/>
        <v>0</v>
      </c>
      <c r="U40" s="304">
        <f t="shared" si="9"/>
        <v>317380</v>
      </c>
      <c r="V40" s="344"/>
      <c r="W40" s="344"/>
      <c r="X40" s="344"/>
      <c r="Y40" s="344"/>
      <c r="Z40" s="344"/>
      <c r="AA40" s="344"/>
      <c r="AB40" s="344"/>
      <c r="AC40" s="344"/>
      <c r="AD40" s="344"/>
      <c r="AE40" s="344"/>
      <c r="AF40" s="344"/>
      <c r="AG40" s="344"/>
      <c r="AH40" s="344"/>
    </row>
    <row r="41" spans="1:34" s="198" customFormat="1" ht="14.35" x14ac:dyDescent="0.5">
      <c r="A41" s="198">
        <f t="shared" si="10"/>
        <v>34</v>
      </c>
      <c r="B41" s="227">
        <v>729</v>
      </c>
      <c r="C41" s="227">
        <v>729</v>
      </c>
      <c r="D41" s="229" t="s">
        <v>165</v>
      </c>
      <c r="E41" s="279">
        <v>2094.3000000000002</v>
      </c>
      <c r="F41" s="24">
        <v>6446</v>
      </c>
      <c r="G41" s="23">
        <v>13499858</v>
      </c>
      <c r="H41" s="24">
        <v>277618</v>
      </c>
      <c r="I41" s="23">
        <v>13777476</v>
      </c>
      <c r="J41" s="223">
        <v>2066.4</v>
      </c>
      <c r="K41" s="25">
        <f t="shared" si="6"/>
        <v>6591</v>
      </c>
      <c r="L41" s="269">
        <f t="shared" si="0"/>
        <v>13619642.4</v>
      </c>
      <c r="M41" s="24">
        <f t="shared" si="12"/>
        <v>15214.179999999702</v>
      </c>
      <c r="N41" s="273">
        <f t="shared" si="7"/>
        <v>13634856.58</v>
      </c>
      <c r="O41" s="25">
        <f t="shared" si="13"/>
        <v>-142619.41999999993</v>
      </c>
      <c r="P41" s="233">
        <f t="shared" si="14"/>
        <v>-1.0351636250355284E-2</v>
      </c>
      <c r="Q41" s="309">
        <f t="shared" si="4"/>
        <v>-27.900000000000091</v>
      </c>
      <c r="R41" s="233">
        <f t="shared" si="5"/>
        <v>-1.332187365706923E-2</v>
      </c>
      <c r="S41" s="269">
        <f t="shared" si="8"/>
        <v>175</v>
      </c>
      <c r="T41" s="269">
        <f t="shared" si="11"/>
        <v>0</v>
      </c>
      <c r="U41" s="304">
        <f t="shared" si="9"/>
        <v>361620</v>
      </c>
      <c r="V41" s="344"/>
      <c r="W41" s="344"/>
      <c r="X41" s="344"/>
      <c r="Y41" s="344"/>
      <c r="Z41" s="344"/>
      <c r="AA41" s="344"/>
      <c r="AB41" s="344"/>
      <c r="AC41" s="344"/>
      <c r="AD41" s="344"/>
      <c r="AE41" s="344"/>
      <c r="AF41" s="344"/>
      <c r="AG41" s="344"/>
      <c r="AH41" s="344"/>
    </row>
    <row r="42" spans="1:34" s="301" customFormat="1" ht="14.35" x14ac:dyDescent="0.5">
      <c r="A42" s="301">
        <f t="shared" si="10"/>
        <v>35</v>
      </c>
      <c r="B42" s="302">
        <v>747</v>
      </c>
      <c r="C42" s="302">
        <v>747</v>
      </c>
      <c r="D42" s="230" t="s">
        <v>166</v>
      </c>
      <c r="E42" s="280">
        <v>618.1</v>
      </c>
      <c r="F42" s="30">
        <v>6446</v>
      </c>
      <c r="G42" s="29">
        <v>3984273</v>
      </c>
      <c r="H42" s="30">
        <v>0</v>
      </c>
      <c r="I42" s="29">
        <v>3984273</v>
      </c>
      <c r="J42" s="224">
        <v>611.6</v>
      </c>
      <c r="K42" s="31">
        <f t="shared" si="6"/>
        <v>6591</v>
      </c>
      <c r="L42" s="270">
        <f t="shared" si="0"/>
        <v>4031055.6</v>
      </c>
      <c r="M42" s="30">
        <f t="shared" si="12"/>
        <v>0</v>
      </c>
      <c r="N42" s="274">
        <f t="shared" si="7"/>
        <v>4031055.6</v>
      </c>
      <c r="O42" s="31">
        <f t="shared" si="13"/>
        <v>46782.600000000093</v>
      </c>
      <c r="P42" s="234">
        <f t="shared" si="14"/>
        <v>1.1741815884604316E-2</v>
      </c>
      <c r="Q42" s="310">
        <f t="shared" si="4"/>
        <v>-6.5</v>
      </c>
      <c r="R42" s="234">
        <f t="shared" si="5"/>
        <v>-1.0516097718815726E-2</v>
      </c>
      <c r="S42" s="270">
        <f t="shared" si="8"/>
        <v>175</v>
      </c>
      <c r="T42" s="270">
        <f t="shared" si="11"/>
        <v>0</v>
      </c>
      <c r="U42" s="305">
        <f t="shared" si="9"/>
        <v>107030</v>
      </c>
      <c r="V42" s="344"/>
      <c r="W42" s="344"/>
      <c r="X42" s="344"/>
      <c r="Y42" s="344"/>
      <c r="Z42" s="344"/>
      <c r="AA42" s="344"/>
      <c r="AB42" s="344"/>
      <c r="AC42" s="344"/>
      <c r="AD42" s="344"/>
      <c r="AE42" s="344"/>
      <c r="AF42" s="344"/>
      <c r="AG42" s="344"/>
      <c r="AH42" s="344"/>
    </row>
    <row r="43" spans="1:34" s="198" customFormat="1" ht="14.35" x14ac:dyDescent="0.5">
      <c r="A43" s="198">
        <f t="shared" si="10"/>
        <v>36</v>
      </c>
      <c r="B43" s="227">
        <v>1917</v>
      </c>
      <c r="C43" s="227">
        <v>1917</v>
      </c>
      <c r="D43" s="229" t="s">
        <v>13</v>
      </c>
      <c r="E43" s="279">
        <v>438</v>
      </c>
      <c r="F43" s="24">
        <v>6454</v>
      </c>
      <c r="G43" s="23">
        <v>2826852</v>
      </c>
      <c r="H43" s="24">
        <v>0</v>
      </c>
      <c r="I43" s="23">
        <v>2826852</v>
      </c>
      <c r="J43" s="223">
        <v>423.8</v>
      </c>
      <c r="K43" s="25">
        <f t="shared" si="6"/>
        <v>6599</v>
      </c>
      <c r="L43" s="269">
        <f t="shared" si="0"/>
        <v>2796656.2</v>
      </c>
      <c r="M43" s="24">
        <f t="shared" si="12"/>
        <v>58464.319999999832</v>
      </c>
      <c r="N43" s="273">
        <f t="shared" si="7"/>
        <v>2855120.52</v>
      </c>
      <c r="O43" s="25">
        <f t="shared" si="13"/>
        <v>28268.520000000019</v>
      </c>
      <c r="P43" s="233">
        <f t="shared" si="14"/>
        <v>1.0000000000000007E-2</v>
      </c>
      <c r="Q43" s="309">
        <f t="shared" si="4"/>
        <v>-14.199999999999989</v>
      </c>
      <c r="R43" s="233">
        <f t="shared" si="5"/>
        <v>-3.2420091324200886E-2</v>
      </c>
      <c r="S43" s="269">
        <f t="shared" si="8"/>
        <v>167</v>
      </c>
      <c r="T43" s="269">
        <f t="shared" si="11"/>
        <v>3390.4</v>
      </c>
      <c r="U43" s="304">
        <f t="shared" si="9"/>
        <v>70774.600000000006</v>
      </c>
      <c r="V43" s="344"/>
      <c r="W43" s="344"/>
      <c r="X43" s="344"/>
      <c r="Y43" s="344"/>
      <c r="Z43" s="344"/>
      <c r="AA43" s="344"/>
      <c r="AB43" s="344"/>
      <c r="AC43" s="344"/>
      <c r="AD43" s="344"/>
      <c r="AE43" s="344"/>
      <c r="AF43" s="344"/>
      <c r="AG43" s="344"/>
      <c r="AH43" s="344"/>
    </row>
    <row r="44" spans="1:34" s="198" customFormat="1" ht="14.35" x14ac:dyDescent="0.5">
      <c r="A44" s="198">
        <f t="shared" si="10"/>
        <v>37</v>
      </c>
      <c r="B44" s="227">
        <v>846</v>
      </c>
      <c r="C44" s="227">
        <v>846</v>
      </c>
      <c r="D44" s="229" t="s">
        <v>14</v>
      </c>
      <c r="E44" s="279">
        <v>542</v>
      </c>
      <c r="F44" s="24">
        <v>6461</v>
      </c>
      <c r="G44" s="23">
        <v>3501862</v>
      </c>
      <c r="H44" s="24">
        <v>0</v>
      </c>
      <c r="I44" s="23">
        <v>3501862</v>
      </c>
      <c r="J44" s="223">
        <v>533.9</v>
      </c>
      <c r="K44" s="25">
        <f t="shared" si="6"/>
        <v>6606</v>
      </c>
      <c r="L44" s="269">
        <f t="shared" si="0"/>
        <v>3526943.4</v>
      </c>
      <c r="M44" s="24">
        <f t="shared" si="12"/>
        <v>9937.2200000002049</v>
      </c>
      <c r="N44" s="273">
        <f t="shared" si="7"/>
        <v>3536880.62</v>
      </c>
      <c r="O44" s="25">
        <f t="shared" si="13"/>
        <v>35018.620000000112</v>
      </c>
      <c r="P44" s="233">
        <f t="shared" si="14"/>
        <v>1.0000000000000031E-2</v>
      </c>
      <c r="Q44" s="309">
        <f t="shared" si="4"/>
        <v>-8.1000000000000227</v>
      </c>
      <c r="R44" s="233">
        <f t="shared" si="5"/>
        <v>-1.4944649446494507E-2</v>
      </c>
      <c r="S44" s="269">
        <f t="shared" si="8"/>
        <v>160</v>
      </c>
      <c r="T44" s="269">
        <f t="shared" si="11"/>
        <v>8008.5</v>
      </c>
      <c r="U44" s="304">
        <f t="shared" si="9"/>
        <v>85424</v>
      </c>
      <c r="V44" s="344"/>
      <c r="W44" s="344"/>
      <c r="X44" s="344"/>
      <c r="Y44" s="344"/>
      <c r="Z44" s="344"/>
      <c r="AA44" s="344"/>
      <c r="AB44" s="344"/>
      <c r="AC44" s="344"/>
      <c r="AD44" s="344"/>
      <c r="AE44" s="344"/>
      <c r="AF44" s="344"/>
      <c r="AG44" s="344"/>
      <c r="AH44" s="344"/>
    </row>
    <row r="45" spans="1:34" s="198" customFormat="1" ht="14.35" x14ac:dyDescent="0.5">
      <c r="A45" s="198">
        <f t="shared" si="10"/>
        <v>38</v>
      </c>
      <c r="B45" s="227">
        <v>882</v>
      </c>
      <c r="C45" s="227">
        <v>882</v>
      </c>
      <c r="D45" s="229" t="s">
        <v>167</v>
      </c>
      <c r="E45" s="279">
        <v>4593.8999999999996</v>
      </c>
      <c r="F45" s="24">
        <v>6446</v>
      </c>
      <c r="G45" s="23">
        <v>29612279</v>
      </c>
      <c r="H45" s="24">
        <v>198840</v>
      </c>
      <c r="I45" s="23">
        <v>29811119</v>
      </c>
      <c r="J45" s="223">
        <v>4457.5</v>
      </c>
      <c r="K45" s="25">
        <f t="shared" si="6"/>
        <v>6591</v>
      </c>
      <c r="L45" s="269">
        <f t="shared" si="0"/>
        <v>29379382.5</v>
      </c>
      <c r="M45" s="24">
        <f t="shared" si="12"/>
        <v>529019.28999999911</v>
      </c>
      <c r="N45" s="273">
        <f t="shared" si="7"/>
        <v>29908401.789999999</v>
      </c>
      <c r="O45" s="25">
        <f t="shared" si="13"/>
        <v>97282.789999999106</v>
      </c>
      <c r="P45" s="233">
        <f t="shared" si="14"/>
        <v>3.2633055471684609E-3</v>
      </c>
      <c r="Q45" s="309">
        <f t="shared" si="4"/>
        <v>-136.39999999999964</v>
      </c>
      <c r="R45" s="233">
        <f t="shared" si="5"/>
        <v>-2.9691547486884705E-2</v>
      </c>
      <c r="S45" s="269">
        <f t="shared" si="8"/>
        <v>175</v>
      </c>
      <c r="T45" s="269">
        <f t="shared" si="11"/>
        <v>0</v>
      </c>
      <c r="U45" s="304">
        <f t="shared" si="9"/>
        <v>780062.5</v>
      </c>
      <c r="V45" s="344"/>
      <c r="W45" s="344"/>
      <c r="X45" s="344"/>
      <c r="Y45" s="344"/>
      <c r="Z45" s="344"/>
      <c r="AA45" s="344"/>
      <c r="AB45" s="344"/>
      <c r="AC45" s="344"/>
      <c r="AD45" s="344"/>
      <c r="AE45" s="344"/>
      <c r="AF45" s="344"/>
      <c r="AG45" s="344"/>
      <c r="AH45" s="344"/>
    </row>
    <row r="46" spans="1:34" s="198" customFormat="1" ht="14.35" x14ac:dyDescent="0.5">
      <c r="A46" s="198">
        <f t="shared" si="10"/>
        <v>39</v>
      </c>
      <c r="B46" s="227">
        <v>916</v>
      </c>
      <c r="C46" s="227">
        <v>916</v>
      </c>
      <c r="D46" s="229" t="s">
        <v>169</v>
      </c>
      <c r="E46" s="279">
        <v>252</v>
      </c>
      <c r="F46" s="24">
        <v>6616</v>
      </c>
      <c r="G46" s="23">
        <v>1667232</v>
      </c>
      <c r="H46" s="24">
        <v>78167</v>
      </c>
      <c r="I46" s="23">
        <v>1745399</v>
      </c>
      <c r="J46" s="223">
        <v>261.10000000000002</v>
      </c>
      <c r="K46" s="25">
        <f t="shared" si="6"/>
        <v>6761</v>
      </c>
      <c r="L46" s="269">
        <f t="shared" si="0"/>
        <v>1765297.1</v>
      </c>
      <c r="M46" s="24">
        <f t="shared" si="12"/>
        <v>0</v>
      </c>
      <c r="N46" s="273">
        <f t="shared" si="7"/>
        <v>1765297.1</v>
      </c>
      <c r="O46" s="25">
        <f t="shared" si="13"/>
        <v>19898.100000000093</v>
      </c>
      <c r="P46" s="233">
        <f t="shared" si="14"/>
        <v>1.1400315916303432E-2</v>
      </c>
      <c r="Q46" s="309">
        <f t="shared" si="4"/>
        <v>9.1000000000000227</v>
      </c>
      <c r="R46" s="233">
        <f t="shared" si="5"/>
        <v>3.6111111111111198E-2</v>
      </c>
      <c r="S46" s="269">
        <f t="shared" si="8"/>
        <v>5</v>
      </c>
      <c r="T46" s="269">
        <f t="shared" si="11"/>
        <v>44387.000000000007</v>
      </c>
      <c r="U46" s="304">
        <f t="shared" si="9"/>
        <v>1305.5</v>
      </c>
      <c r="V46" s="344"/>
      <c r="W46" s="344"/>
      <c r="X46" s="344"/>
      <c r="Y46" s="344"/>
      <c r="Z46" s="344"/>
      <c r="AA46" s="344"/>
      <c r="AB46" s="344"/>
      <c r="AC46" s="344"/>
      <c r="AD46" s="344"/>
      <c r="AE46" s="344"/>
      <c r="AF46" s="344"/>
      <c r="AG46" s="344"/>
      <c r="AH46" s="344"/>
    </row>
    <row r="47" spans="1:34" s="301" customFormat="1" ht="14.35" x14ac:dyDescent="0.5">
      <c r="A47" s="301">
        <f t="shared" si="10"/>
        <v>40</v>
      </c>
      <c r="B47" s="302">
        <v>918</v>
      </c>
      <c r="C47" s="302">
        <v>918</v>
      </c>
      <c r="D47" s="230" t="s">
        <v>462</v>
      </c>
      <c r="E47" s="280">
        <v>458.1</v>
      </c>
      <c r="F47" s="30">
        <v>6505</v>
      </c>
      <c r="G47" s="29">
        <v>2979941</v>
      </c>
      <c r="H47" s="30">
        <v>0</v>
      </c>
      <c r="I47" s="29">
        <v>2979941</v>
      </c>
      <c r="J47" s="224">
        <v>479.1</v>
      </c>
      <c r="K47" s="31">
        <f t="shared" si="6"/>
        <v>6650</v>
      </c>
      <c r="L47" s="270">
        <f t="shared" si="0"/>
        <v>3186015</v>
      </c>
      <c r="M47" s="30">
        <f t="shared" si="12"/>
        <v>0</v>
      </c>
      <c r="N47" s="274">
        <f t="shared" si="7"/>
        <v>3186015</v>
      </c>
      <c r="O47" s="31">
        <f t="shared" si="13"/>
        <v>206074</v>
      </c>
      <c r="P47" s="234">
        <f t="shared" si="14"/>
        <v>6.9153718144084067E-2</v>
      </c>
      <c r="Q47" s="310">
        <f t="shared" si="4"/>
        <v>21</v>
      </c>
      <c r="R47" s="234">
        <f t="shared" si="5"/>
        <v>4.5841519318925994E-2</v>
      </c>
      <c r="S47" s="270">
        <f t="shared" si="8"/>
        <v>116</v>
      </c>
      <c r="T47" s="270">
        <f t="shared" si="11"/>
        <v>28266.9</v>
      </c>
      <c r="U47" s="305">
        <f t="shared" si="9"/>
        <v>55575.600000000006</v>
      </c>
      <c r="V47" s="344"/>
      <c r="W47" s="344"/>
      <c r="X47" s="344"/>
      <c r="Y47" s="344"/>
      <c r="Z47" s="344"/>
      <c r="AA47" s="344"/>
      <c r="AB47" s="344"/>
      <c r="AC47" s="344"/>
      <c r="AD47" s="344"/>
      <c r="AE47" s="344"/>
      <c r="AF47" s="344"/>
      <c r="AG47" s="344"/>
      <c r="AH47" s="344"/>
    </row>
    <row r="48" spans="1:34" s="198" customFormat="1" ht="14.35" x14ac:dyDescent="0.5">
      <c r="A48" s="198">
        <f t="shared" si="10"/>
        <v>41</v>
      </c>
      <c r="B48" s="227">
        <v>914</v>
      </c>
      <c r="C48" s="227">
        <v>914</v>
      </c>
      <c r="D48" s="229" t="s">
        <v>463</v>
      </c>
      <c r="E48" s="279">
        <v>441.4</v>
      </c>
      <c r="F48" s="24">
        <v>6496</v>
      </c>
      <c r="G48" s="23">
        <v>2867334</v>
      </c>
      <c r="H48" s="24">
        <v>15689</v>
      </c>
      <c r="I48" s="23">
        <v>2883023</v>
      </c>
      <c r="J48" s="223">
        <v>469</v>
      </c>
      <c r="K48" s="25">
        <f t="shared" si="6"/>
        <v>6641</v>
      </c>
      <c r="L48" s="269">
        <f t="shared" si="0"/>
        <v>3114629</v>
      </c>
      <c r="M48" s="24">
        <f t="shared" si="12"/>
        <v>0</v>
      </c>
      <c r="N48" s="273">
        <f t="shared" si="7"/>
        <v>3114629</v>
      </c>
      <c r="O48" s="25">
        <f t="shared" si="13"/>
        <v>231606</v>
      </c>
      <c r="P48" s="233">
        <f t="shared" si="14"/>
        <v>8.0334426745815063E-2</v>
      </c>
      <c r="Q48" s="309">
        <f t="shared" si="4"/>
        <v>27.600000000000023</v>
      </c>
      <c r="R48" s="233">
        <f t="shared" si="5"/>
        <v>6.2528318985047626E-2</v>
      </c>
      <c r="S48" s="269">
        <f t="shared" si="8"/>
        <v>125</v>
      </c>
      <c r="T48" s="269">
        <f t="shared" si="11"/>
        <v>23450</v>
      </c>
      <c r="U48" s="304">
        <f t="shared" si="9"/>
        <v>58625</v>
      </c>
      <c r="V48" s="344"/>
      <c r="W48" s="344"/>
      <c r="X48" s="344"/>
      <c r="Y48" s="344"/>
      <c r="Z48" s="344"/>
      <c r="AA48" s="344"/>
      <c r="AB48" s="344"/>
      <c r="AC48" s="344"/>
      <c r="AD48" s="344"/>
      <c r="AE48" s="344"/>
      <c r="AF48" s="344"/>
      <c r="AG48" s="344"/>
      <c r="AH48" s="344"/>
    </row>
    <row r="49" spans="1:34" s="198" customFormat="1" ht="14.35" x14ac:dyDescent="0.5">
      <c r="A49" s="198">
        <f t="shared" si="10"/>
        <v>42</v>
      </c>
      <c r="B49" s="227">
        <v>936</v>
      </c>
      <c r="C49" s="227">
        <v>936</v>
      </c>
      <c r="D49" s="229" t="s">
        <v>171</v>
      </c>
      <c r="E49" s="279">
        <v>871.2</v>
      </c>
      <c r="F49" s="24">
        <v>6446</v>
      </c>
      <c r="G49" s="23">
        <v>5615755</v>
      </c>
      <c r="H49" s="24">
        <v>113072</v>
      </c>
      <c r="I49" s="23">
        <v>5728827</v>
      </c>
      <c r="J49" s="223">
        <v>877.2</v>
      </c>
      <c r="K49" s="25">
        <f t="shared" si="6"/>
        <v>6591</v>
      </c>
      <c r="L49" s="269">
        <f t="shared" si="0"/>
        <v>5781625.2000000002</v>
      </c>
      <c r="M49" s="24">
        <f t="shared" si="12"/>
        <v>0</v>
      </c>
      <c r="N49" s="273">
        <f t="shared" si="7"/>
        <v>5781625.2000000002</v>
      </c>
      <c r="O49" s="25">
        <f t="shared" si="13"/>
        <v>52798.200000000186</v>
      </c>
      <c r="P49" s="233">
        <f t="shared" si="14"/>
        <v>9.2162322234552001E-3</v>
      </c>
      <c r="Q49" s="309">
        <f t="shared" si="4"/>
        <v>6</v>
      </c>
      <c r="R49" s="233">
        <f t="shared" si="5"/>
        <v>6.8870523415977955E-3</v>
      </c>
      <c r="S49" s="269">
        <f t="shared" si="8"/>
        <v>175</v>
      </c>
      <c r="T49" s="269">
        <f t="shared" si="11"/>
        <v>0</v>
      </c>
      <c r="U49" s="304">
        <f t="shared" si="9"/>
        <v>153510</v>
      </c>
      <c r="V49" s="344"/>
      <c r="W49" s="344"/>
      <c r="X49" s="344"/>
      <c r="Y49" s="344"/>
      <c r="Z49" s="344"/>
      <c r="AA49" s="344"/>
      <c r="AB49" s="344"/>
      <c r="AC49" s="344"/>
      <c r="AD49" s="344"/>
      <c r="AE49" s="344"/>
      <c r="AF49" s="344"/>
      <c r="AG49" s="344"/>
      <c r="AH49" s="344"/>
    </row>
    <row r="50" spans="1:34" s="198" customFormat="1" ht="14.35" x14ac:dyDescent="0.5">
      <c r="A50" s="198">
        <f t="shared" si="10"/>
        <v>43</v>
      </c>
      <c r="B50" s="227">
        <v>977</v>
      </c>
      <c r="C50" s="227">
        <v>977</v>
      </c>
      <c r="D50" s="229" t="s">
        <v>172</v>
      </c>
      <c r="E50" s="279">
        <v>556.20000000000005</v>
      </c>
      <c r="F50" s="24">
        <v>6446</v>
      </c>
      <c r="G50" s="23">
        <v>3585265</v>
      </c>
      <c r="H50" s="24">
        <v>278961</v>
      </c>
      <c r="I50" s="23">
        <v>3864226</v>
      </c>
      <c r="J50" s="223">
        <v>562.5</v>
      </c>
      <c r="K50" s="25">
        <f t="shared" si="6"/>
        <v>6591</v>
      </c>
      <c r="L50" s="269">
        <f t="shared" si="0"/>
        <v>3707437.5</v>
      </c>
      <c r="M50" s="24">
        <f t="shared" si="12"/>
        <v>0</v>
      </c>
      <c r="N50" s="273">
        <f t="shared" si="7"/>
        <v>3707437.5</v>
      </c>
      <c r="O50" s="25">
        <f t="shared" si="13"/>
        <v>-156788.5</v>
      </c>
      <c r="P50" s="233">
        <f t="shared" si="14"/>
        <v>-4.0574360816370468E-2</v>
      </c>
      <c r="Q50" s="309">
        <f t="shared" si="4"/>
        <v>6.2999999999999545</v>
      </c>
      <c r="R50" s="233">
        <f t="shared" si="5"/>
        <v>1.1326860841423866E-2</v>
      </c>
      <c r="S50" s="269">
        <f t="shared" si="8"/>
        <v>175</v>
      </c>
      <c r="T50" s="269">
        <f t="shared" si="11"/>
        <v>0</v>
      </c>
      <c r="U50" s="304">
        <f t="shared" si="9"/>
        <v>98437.5</v>
      </c>
      <c r="V50" s="344"/>
      <c r="W50" s="344"/>
      <c r="X50" s="344"/>
      <c r="Y50" s="344"/>
      <c r="Z50" s="344"/>
      <c r="AA50" s="344"/>
      <c r="AB50" s="344"/>
      <c r="AC50" s="344"/>
      <c r="AD50" s="344"/>
      <c r="AE50" s="344"/>
      <c r="AF50" s="344"/>
      <c r="AG50" s="344"/>
      <c r="AH50" s="344"/>
    </row>
    <row r="51" spans="1:34" s="198" customFormat="1" ht="14.35" x14ac:dyDescent="0.5">
      <c r="A51" s="198">
        <f t="shared" si="10"/>
        <v>44</v>
      </c>
      <c r="B51" s="227">
        <v>981</v>
      </c>
      <c r="C51" s="227">
        <v>981</v>
      </c>
      <c r="D51" s="229" t="s">
        <v>173</v>
      </c>
      <c r="E51" s="279">
        <v>1888.3</v>
      </c>
      <c r="F51" s="24">
        <v>6446</v>
      </c>
      <c r="G51" s="23">
        <v>12171982</v>
      </c>
      <c r="H51" s="24">
        <v>0</v>
      </c>
      <c r="I51" s="23">
        <v>12171982</v>
      </c>
      <c r="J51" s="223">
        <v>1905.5</v>
      </c>
      <c r="K51" s="25">
        <f t="shared" si="6"/>
        <v>6591</v>
      </c>
      <c r="L51" s="269">
        <f t="shared" si="0"/>
        <v>12559150.5</v>
      </c>
      <c r="M51" s="24">
        <f t="shared" si="12"/>
        <v>0</v>
      </c>
      <c r="N51" s="273">
        <f t="shared" si="7"/>
        <v>12559150.5</v>
      </c>
      <c r="O51" s="25">
        <f t="shared" si="13"/>
        <v>387168.5</v>
      </c>
      <c r="P51" s="233">
        <f t="shared" si="14"/>
        <v>3.1808172243435788E-2</v>
      </c>
      <c r="Q51" s="309">
        <f t="shared" si="4"/>
        <v>17.200000000000045</v>
      </c>
      <c r="R51" s="233">
        <f t="shared" si="5"/>
        <v>9.1087221310173407E-3</v>
      </c>
      <c r="S51" s="269">
        <f t="shared" si="8"/>
        <v>175</v>
      </c>
      <c r="T51" s="269">
        <f t="shared" si="11"/>
        <v>0</v>
      </c>
      <c r="U51" s="304">
        <f t="shared" si="9"/>
        <v>333462.5</v>
      </c>
      <c r="V51" s="344"/>
      <c r="W51" s="344"/>
      <c r="X51" s="344"/>
      <c r="Y51" s="344"/>
      <c r="Z51" s="344"/>
      <c r="AA51" s="344"/>
      <c r="AB51" s="344"/>
      <c r="AC51" s="344"/>
      <c r="AD51" s="344"/>
      <c r="AE51" s="344"/>
      <c r="AF51" s="344"/>
      <c r="AG51" s="344"/>
      <c r="AH51" s="344"/>
    </row>
    <row r="52" spans="1:34" s="301" customFormat="1" ht="14.35" x14ac:dyDescent="0.5">
      <c r="A52" s="301">
        <f t="shared" si="10"/>
        <v>45</v>
      </c>
      <c r="B52" s="302">
        <v>999</v>
      </c>
      <c r="C52" s="302">
        <v>999</v>
      </c>
      <c r="D52" s="230" t="s">
        <v>174</v>
      </c>
      <c r="E52" s="280">
        <v>1691.3</v>
      </c>
      <c r="F52" s="30">
        <v>6446</v>
      </c>
      <c r="G52" s="29">
        <v>10902120</v>
      </c>
      <c r="H52" s="30">
        <v>0</v>
      </c>
      <c r="I52" s="29">
        <v>10902120</v>
      </c>
      <c r="J52" s="224">
        <v>1718.2</v>
      </c>
      <c r="K52" s="31">
        <f t="shared" si="6"/>
        <v>6591</v>
      </c>
      <c r="L52" s="270">
        <f t="shared" si="0"/>
        <v>11324656.200000001</v>
      </c>
      <c r="M52" s="30">
        <f t="shared" si="12"/>
        <v>0</v>
      </c>
      <c r="N52" s="274">
        <f t="shared" si="7"/>
        <v>11324656.200000001</v>
      </c>
      <c r="O52" s="31">
        <f t="shared" si="13"/>
        <v>422536.20000000112</v>
      </c>
      <c r="P52" s="234">
        <f t="shared" si="14"/>
        <v>3.875725088331454E-2</v>
      </c>
      <c r="Q52" s="310">
        <f t="shared" si="4"/>
        <v>26.900000000000091</v>
      </c>
      <c r="R52" s="234">
        <f t="shared" si="5"/>
        <v>1.5904925205463306E-2</v>
      </c>
      <c r="S52" s="270">
        <f t="shared" si="8"/>
        <v>175</v>
      </c>
      <c r="T52" s="270">
        <f t="shared" si="11"/>
        <v>0</v>
      </c>
      <c r="U52" s="305">
        <f t="shared" si="9"/>
        <v>300685</v>
      </c>
      <c r="V52" s="344"/>
      <c r="W52" s="344"/>
      <c r="X52" s="344"/>
      <c r="Y52" s="344"/>
      <c r="Z52" s="344"/>
      <c r="AA52" s="344"/>
      <c r="AB52" s="344"/>
      <c r="AC52" s="344"/>
      <c r="AD52" s="344"/>
      <c r="AE52" s="344"/>
      <c r="AF52" s="344"/>
      <c r="AG52" s="344"/>
      <c r="AH52" s="344"/>
    </row>
    <row r="53" spans="1:34" s="198" customFormat="1" ht="14.35" x14ac:dyDescent="0.5">
      <c r="A53" s="198">
        <f t="shared" si="10"/>
        <v>46</v>
      </c>
      <c r="B53" s="227">
        <v>1044</v>
      </c>
      <c r="C53" s="227">
        <v>1044</v>
      </c>
      <c r="D53" s="229" t="s">
        <v>175</v>
      </c>
      <c r="E53" s="279">
        <v>4907.3</v>
      </c>
      <c r="F53" s="24">
        <v>6453</v>
      </c>
      <c r="G53" s="23">
        <v>31666807</v>
      </c>
      <c r="H53" s="24">
        <v>0</v>
      </c>
      <c r="I53" s="23">
        <v>31666807</v>
      </c>
      <c r="J53" s="223">
        <v>5052.1000000000004</v>
      </c>
      <c r="K53" s="25">
        <f t="shared" si="6"/>
        <v>6598</v>
      </c>
      <c r="L53" s="269">
        <f t="shared" si="0"/>
        <v>33333755.800000001</v>
      </c>
      <c r="M53" s="24">
        <f t="shared" si="12"/>
        <v>0</v>
      </c>
      <c r="N53" s="273">
        <f t="shared" si="7"/>
        <v>33333755.800000001</v>
      </c>
      <c r="O53" s="25">
        <f t="shared" si="13"/>
        <v>1666948.8000000007</v>
      </c>
      <c r="P53" s="233">
        <f t="shared" si="14"/>
        <v>5.2640255141606182E-2</v>
      </c>
      <c r="Q53" s="309">
        <f t="shared" si="4"/>
        <v>144.80000000000018</v>
      </c>
      <c r="R53" s="233">
        <f t="shared" si="5"/>
        <v>2.9507060909257674E-2</v>
      </c>
      <c r="S53" s="269">
        <f t="shared" si="8"/>
        <v>168</v>
      </c>
      <c r="T53" s="269">
        <f t="shared" si="11"/>
        <v>35364.700000000004</v>
      </c>
      <c r="U53" s="304">
        <f t="shared" si="9"/>
        <v>848752.8</v>
      </c>
      <c r="V53" s="344"/>
      <c r="W53" s="344"/>
      <c r="X53" s="344"/>
      <c r="Y53" s="344"/>
      <c r="Z53" s="344"/>
      <c r="AA53" s="344"/>
      <c r="AB53" s="344"/>
      <c r="AC53" s="344"/>
      <c r="AD53" s="344"/>
      <c r="AE53" s="344"/>
      <c r="AF53" s="344"/>
      <c r="AG53" s="344"/>
      <c r="AH53" s="344"/>
    </row>
    <row r="54" spans="1:34" s="198" customFormat="1" ht="14.35" x14ac:dyDescent="0.5">
      <c r="A54" s="198">
        <f t="shared" si="10"/>
        <v>47</v>
      </c>
      <c r="B54" s="227">
        <v>1053</v>
      </c>
      <c r="C54" s="227">
        <v>1053</v>
      </c>
      <c r="D54" s="229" t="s">
        <v>176</v>
      </c>
      <c r="E54" s="279">
        <v>16842.3</v>
      </c>
      <c r="F54" s="24">
        <v>6446</v>
      </c>
      <c r="G54" s="23">
        <v>108565466</v>
      </c>
      <c r="H54" s="24">
        <v>0</v>
      </c>
      <c r="I54" s="23">
        <v>108565466</v>
      </c>
      <c r="J54" s="223">
        <v>16939.3</v>
      </c>
      <c r="K54" s="25">
        <f t="shared" si="6"/>
        <v>6591</v>
      </c>
      <c r="L54" s="269">
        <f t="shared" si="0"/>
        <v>111646926.3</v>
      </c>
      <c r="M54" s="24">
        <f t="shared" si="12"/>
        <v>0</v>
      </c>
      <c r="N54" s="273">
        <f t="shared" si="7"/>
        <v>111646926.3</v>
      </c>
      <c r="O54" s="25">
        <f t="shared" si="13"/>
        <v>3081460.299999997</v>
      </c>
      <c r="P54" s="233">
        <f t="shared" si="14"/>
        <v>2.8383429957367815E-2</v>
      </c>
      <c r="Q54" s="309">
        <f t="shared" si="4"/>
        <v>97</v>
      </c>
      <c r="R54" s="233">
        <f t="shared" si="5"/>
        <v>5.7593084079965327E-3</v>
      </c>
      <c r="S54" s="269">
        <f t="shared" si="8"/>
        <v>175</v>
      </c>
      <c r="T54" s="269">
        <f t="shared" si="11"/>
        <v>0</v>
      </c>
      <c r="U54" s="304">
        <f t="shared" si="9"/>
        <v>2964377.5</v>
      </c>
      <c r="V54" s="344"/>
      <c r="W54" s="344"/>
      <c r="X54" s="344"/>
      <c r="Y54" s="344"/>
      <c r="Z54" s="344"/>
      <c r="AA54" s="344"/>
      <c r="AB54" s="344"/>
      <c r="AC54" s="344"/>
      <c r="AD54" s="344"/>
      <c r="AE54" s="344"/>
      <c r="AF54" s="344"/>
      <c r="AG54" s="344"/>
      <c r="AH54" s="344"/>
    </row>
    <row r="55" spans="1:34" s="198" customFormat="1" ht="14.35" x14ac:dyDescent="0.5">
      <c r="A55" s="198">
        <f t="shared" si="10"/>
        <v>48</v>
      </c>
      <c r="B55" s="227">
        <v>1062</v>
      </c>
      <c r="C55" s="227">
        <v>1062</v>
      </c>
      <c r="D55" s="229" t="s">
        <v>15</v>
      </c>
      <c r="E55" s="279">
        <v>1317.6</v>
      </c>
      <c r="F55" s="24">
        <v>6446</v>
      </c>
      <c r="G55" s="23">
        <v>8493250</v>
      </c>
      <c r="H55" s="24">
        <v>0</v>
      </c>
      <c r="I55" s="23">
        <v>8493250</v>
      </c>
      <c r="J55" s="223">
        <v>1360</v>
      </c>
      <c r="K55" s="25">
        <f t="shared" si="6"/>
        <v>6591</v>
      </c>
      <c r="L55" s="269">
        <f t="shared" si="0"/>
        <v>8963760</v>
      </c>
      <c r="M55" s="24">
        <f t="shared" si="12"/>
        <v>0</v>
      </c>
      <c r="N55" s="273">
        <f t="shared" si="7"/>
        <v>8963760</v>
      </c>
      <c r="O55" s="25">
        <f t="shared" si="13"/>
        <v>470510</v>
      </c>
      <c r="P55" s="233">
        <f t="shared" si="14"/>
        <v>5.5398110264033205E-2</v>
      </c>
      <c r="Q55" s="309">
        <f t="shared" si="4"/>
        <v>42.400000000000091</v>
      </c>
      <c r="R55" s="233">
        <f t="shared" si="5"/>
        <v>3.2179720704310938E-2</v>
      </c>
      <c r="S55" s="269">
        <f t="shared" si="8"/>
        <v>175</v>
      </c>
      <c r="T55" s="269">
        <f t="shared" si="11"/>
        <v>0</v>
      </c>
      <c r="U55" s="304">
        <f t="shared" si="9"/>
        <v>238000</v>
      </c>
      <c r="V55" s="344"/>
      <c r="W55" s="344"/>
      <c r="X55" s="344"/>
      <c r="Y55" s="344"/>
      <c r="Z55" s="344"/>
      <c r="AA55" s="344"/>
      <c r="AB55" s="344"/>
      <c r="AC55" s="344"/>
      <c r="AD55" s="344"/>
      <c r="AE55" s="344"/>
      <c r="AF55" s="344"/>
      <c r="AG55" s="344"/>
      <c r="AH55" s="344"/>
    </row>
    <row r="56" spans="1:34" s="198" customFormat="1" ht="14.35" x14ac:dyDescent="0.5">
      <c r="A56" s="198">
        <f t="shared" si="10"/>
        <v>49</v>
      </c>
      <c r="B56" s="227">
        <v>1071</v>
      </c>
      <c r="C56" s="227">
        <v>1071</v>
      </c>
      <c r="D56" s="229" t="s">
        <v>177</v>
      </c>
      <c r="E56" s="279">
        <v>1362.8</v>
      </c>
      <c r="F56" s="24">
        <v>6505</v>
      </c>
      <c r="G56" s="23">
        <v>8865014</v>
      </c>
      <c r="H56" s="24">
        <v>25259</v>
      </c>
      <c r="I56" s="23">
        <v>8890273</v>
      </c>
      <c r="J56" s="223">
        <v>1335.2</v>
      </c>
      <c r="K56" s="25">
        <f t="shared" si="6"/>
        <v>6650</v>
      </c>
      <c r="L56" s="269">
        <f t="shared" si="0"/>
        <v>8879080</v>
      </c>
      <c r="M56" s="24">
        <f t="shared" si="12"/>
        <v>74584.140000000596</v>
      </c>
      <c r="N56" s="273">
        <f t="shared" si="7"/>
        <v>8953664.1400000006</v>
      </c>
      <c r="O56" s="25">
        <f t="shared" si="13"/>
        <v>63391.140000000596</v>
      </c>
      <c r="P56" s="233">
        <f t="shared" si="14"/>
        <v>7.130392958686488E-3</v>
      </c>
      <c r="Q56" s="309">
        <f t="shared" si="4"/>
        <v>-27.599999999999909</v>
      </c>
      <c r="R56" s="233">
        <f t="shared" si="5"/>
        <v>-2.0252421485177509E-2</v>
      </c>
      <c r="S56" s="269">
        <f t="shared" si="8"/>
        <v>116</v>
      </c>
      <c r="T56" s="269">
        <f t="shared" si="11"/>
        <v>78776.800000000003</v>
      </c>
      <c r="U56" s="304">
        <f t="shared" si="9"/>
        <v>154883.20000000001</v>
      </c>
      <c r="V56" s="344"/>
      <c r="W56" s="344"/>
      <c r="X56" s="344"/>
      <c r="Y56" s="344"/>
      <c r="Z56" s="344"/>
      <c r="AA56" s="344"/>
      <c r="AB56" s="344"/>
      <c r="AC56" s="344"/>
      <c r="AD56" s="344"/>
      <c r="AE56" s="344"/>
      <c r="AF56" s="344"/>
      <c r="AG56" s="344"/>
      <c r="AH56" s="344"/>
    </row>
    <row r="57" spans="1:34" s="301" customFormat="1" ht="14.35" x14ac:dyDescent="0.5">
      <c r="A57" s="301">
        <f t="shared" si="10"/>
        <v>50</v>
      </c>
      <c r="B57" s="302">
        <v>1080</v>
      </c>
      <c r="C57" s="302">
        <v>1080</v>
      </c>
      <c r="D57" s="230" t="s">
        <v>16</v>
      </c>
      <c r="E57" s="280">
        <v>450.1</v>
      </c>
      <c r="F57" s="30">
        <v>6446</v>
      </c>
      <c r="G57" s="29">
        <v>2901345</v>
      </c>
      <c r="H57" s="30">
        <v>101950</v>
      </c>
      <c r="I57" s="29">
        <v>3003295</v>
      </c>
      <c r="J57" s="224">
        <v>448.3</v>
      </c>
      <c r="K57" s="31">
        <f t="shared" si="6"/>
        <v>6591</v>
      </c>
      <c r="L57" s="270">
        <f t="shared" si="0"/>
        <v>2954745.3000000003</v>
      </c>
      <c r="M57" s="30">
        <f t="shared" si="12"/>
        <v>0</v>
      </c>
      <c r="N57" s="274">
        <f t="shared" si="7"/>
        <v>2954745.3000000003</v>
      </c>
      <c r="O57" s="31">
        <f t="shared" si="13"/>
        <v>-48549.699999999721</v>
      </c>
      <c r="P57" s="234">
        <f t="shared" si="14"/>
        <v>-1.6165478249722295E-2</v>
      </c>
      <c r="Q57" s="310">
        <f t="shared" si="4"/>
        <v>-1.8000000000000114</v>
      </c>
      <c r="R57" s="234">
        <f t="shared" si="5"/>
        <v>-3.9991113085981146E-3</v>
      </c>
      <c r="S57" s="270">
        <f t="shared" si="8"/>
        <v>175</v>
      </c>
      <c r="T57" s="270">
        <f t="shared" si="11"/>
        <v>0</v>
      </c>
      <c r="U57" s="305">
        <f t="shared" si="9"/>
        <v>78452.5</v>
      </c>
      <c r="V57" s="344"/>
      <c r="W57" s="344"/>
      <c r="X57" s="344"/>
      <c r="Y57" s="344"/>
      <c r="Z57" s="344"/>
      <c r="AA57" s="344"/>
      <c r="AB57" s="344"/>
      <c r="AC57" s="344"/>
      <c r="AD57" s="344"/>
      <c r="AE57" s="344"/>
      <c r="AF57" s="344"/>
      <c r="AG57" s="344"/>
      <c r="AH57" s="344"/>
    </row>
    <row r="58" spans="1:34" s="198" customFormat="1" ht="14.35" x14ac:dyDescent="0.5">
      <c r="A58" s="198">
        <f t="shared" si="10"/>
        <v>51</v>
      </c>
      <c r="B58" s="227">
        <v>1089</v>
      </c>
      <c r="C58" s="227">
        <v>1089</v>
      </c>
      <c r="D58" s="229" t="s">
        <v>181</v>
      </c>
      <c r="E58" s="279">
        <v>499.1</v>
      </c>
      <c r="F58" s="24">
        <v>6507</v>
      </c>
      <c r="G58" s="23">
        <v>3247644</v>
      </c>
      <c r="H58" s="24">
        <v>0</v>
      </c>
      <c r="I58" s="23">
        <v>3247644</v>
      </c>
      <c r="J58" s="223">
        <v>477.9</v>
      </c>
      <c r="K58" s="25">
        <f t="shared" si="6"/>
        <v>6652</v>
      </c>
      <c r="L58" s="269">
        <f t="shared" si="0"/>
        <v>3178990.8</v>
      </c>
      <c r="M58" s="24">
        <f t="shared" si="12"/>
        <v>101129.64000000013</v>
      </c>
      <c r="N58" s="273">
        <f t="shared" si="7"/>
        <v>3280120.44</v>
      </c>
      <c r="O58" s="25">
        <f t="shared" si="13"/>
        <v>32476.439999999944</v>
      </c>
      <c r="P58" s="233">
        <f t="shared" si="14"/>
        <v>9.9999999999999829E-3</v>
      </c>
      <c r="Q58" s="309">
        <f t="shared" si="4"/>
        <v>-21.200000000000045</v>
      </c>
      <c r="R58" s="233">
        <f t="shared" si="5"/>
        <v>-4.2476457623722791E-2</v>
      </c>
      <c r="S58" s="269">
        <f t="shared" si="8"/>
        <v>114</v>
      </c>
      <c r="T58" s="269">
        <f t="shared" si="11"/>
        <v>29151.899999999998</v>
      </c>
      <c r="U58" s="304">
        <f t="shared" si="9"/>
        <v>54480.6</v>
      </c>
      <c r="V58" s="344"/>
      <c r="W58" s="344"/>
      <c r="X58" s="344"/>
      <c r="Y58" s="344"/>
      <c r="Z58" s="344"/>
      <c r="AA58" s="344"/>
      <c r="AB58" s="344"/>
      <c r="AC58" s="344"/>
      <c r="AD58" s="344"/>
      <c r="AE58" s="344"/>
      <c r="AF58" s="344"/>
      <c r="AG58" s="344"/>
      <c r="AH58" s="344"/>
    </row>
    <row r="59" spans="1:34" s="198" customFormat="1" ht="14.35" x14ac:dyDescent="0.5">
      <c r="A59" s="198">
        <f t="shared" si="10"/>
        <v>52</v>
      </c>
      <c r="B59" s="227">
        <v>1082</v>
      </c>
      <c r="C59" s="227">
        <v>1082</v>
      </c>
      <c r="D59" s="229" t="s">
        <v>180</v>
      </c>
      <c r="E59" s="279">
        <v>1456.5</v>
      </c>
      <c r="F59" s="24">
        <v>6446</v>
      </c>
      <c r="G59" s="23">
        <v>9388599</v>
      </c>
      <c r="H59" s="24">
        <v>111867</v>
      </c>
      <c r="I59" s="23">
        <v>9500466</v>
      </c>
      <c r="J59" s="223">
        <v>1450.9</v>
      </c>
      <c r="K59" s="25">
        <f t="shared" si="6"/>
        <v>6591</v>
      </c>
      <c r="L59" s="269">
        <f t="shared" si="0"/>
        <v>9562881.9000000004</v>
      </c>
      <c r="M59" s="24">
        <f t="shared" si="12"/>
        <v>0</v>
      </c>
      <c r="N59" s="273">
        <f t="shared" si="7"/>
        <v>9562881.9000000004</v>
      </c>
      <c r="O59" s="25">
        <f t="shared" si="13"/>
        <v>62415.900000000373</v>
      </c>
      <c r="P59" s="233">
        <f t="shared" si="14"/>
        <v>6.5697724722135076E-3</v>
      </c>
      <c r="Q59" s="309">
        <f t="shared" si="4"/>
        <v>-5.5999999999999091</v>
      </c>
      <c r="R59" s="233">
        <f t="shared" si="5"/>
        <v>-3.8448335049776237E-3</v>
      </c>
      <c r="S59" s="269">
        <f t="shared" si="8"/>
        <v>175</v>
      </c>
      <c r="T59" s="269">
        <f t="shared" si="11"/>
        <v>0</v>
      </c>
      <c r="U59" s="304">
        <f t="shared" si="9"/>
        <v>253907.50000000003</v>
      </c>
      <c r="V59" s="344"/>
      <c r="W59" s="344"/>
      <c r="X59" s="344"/>
      <c r="Y59" s="344"/>
      <c r="Z59" s="344"/>
      <c r="AA59" s="344"/>
      <c r="AB59" s="344"/>
      <c r="AC59" s="344"/>
      <c r="AD59" s="344"/>
      <c r="AE59" s="344"/>
      <c r="AF59" s="344"/>
      <c r="AG59" s="344"/>
      <c r="AH59" s="344"/>
    </row>
    <row r="60" spans="1:34" s="198" customFormat="1" ht="14.35" x14ac:dyDescent="0.5">
      <c r="A60" s="198">
        <f t="shared" si="10"/>
        <v>53</v>
      </c>
      <c r="B60" s="227">
        <v>1093</v>
      </c>
      <c r="C60" s="227">
        <v>1093</v>
      </c>
      <c r="D60" s="229" t="s">
        <v>182</v>
      </c>
      <c r="E60" s="279">
        <v>687.6</v>
      </c>
      <c r="F60" s="24">
        <v>6446</v>
      </c>
      <c r="G60" s="23">
        <v>4432270</v>
      </c>
      <c r="H60" s="24">
        <v>0</v>
      </c>
      <c r="I60" s="23">
        <v>4432270</v>
      </c>
      <c r="J60" s="223">
        <v>684</v>
      </c>
      <c r="K60" s="25">
        <f t="shared" si="6"/>
        <v>6591</v>
      </c>
      <c r="L60" s="269">
        <f t="shared" si="0"/>
        <v>4508244</v>
      </c>
      <c r="M60" s="24">
        <f t="shared" si="12"/>
        <v>0</v>
      </c>
      <c r="N60" s="273">
        <f t="shared" si="7"/>
        <v>4508244</v>
      </c>
      <c r="O60" s="25">
        <f t="shared" si="13"/>
        <v>75974</v>
      </c>
      <c r="P60" s="233">
        <f t="shared" si="14"/>
        <v>1.7141103768497857E-2</v>
      </c>
      <c r="Q60" s="309">
        <f t="shared" si="4"/>
        <v>-3.6000000000000227</v>
      </c>
      <c r="R60" s="233">
        <f t="shared" si="5"/>
        <v>-5.235602094240871E-3</v>
      </c>
      <c r="S60" s="269">
        <f t="shared" si="8"/>
        <v>175</v>
      </c>
      <c r="T60" s="269">
        <f t="shared" si="11"/>
        <v>0</v>
      </c>
      <c r="U60" s="304">
        <f t="shared" si="9"/>
        <v>119700</v>
      </c>
      <c r="V60" s="344"/>
      <c r="W60" s="344"/>
      <c r="X60" s="344"/>
      <c r="Y60" s="344"/>
      <c r="Z60" s="344"/>
      <c r="AA60" s="344"/>
      <c r="AB60" s="344"/>
      <c r="AC60" s="344"/>
      <c r="AD60" s="344"/>
      <c r="AE60" s="344"/>
      <c r="AF60" s="344"/>
      <c r="AG60" s="344"/>
      <c r="AH60" s="344"/>
    </row>
    <row r="61" spans="1:34" s="198" customFormat="1" ht="14.35" x14ac:dyDescent="0.5">
      <c r="A61" s="198">
        <f t="shared" si="10"/>
        <v>54</v>
      </c>
      <c r="B61" s="227">
        <v>1079</v>
      </c>
      <c r="C61" s="227">
        <v>1079</v>
      </c>
      <c r="D61" s="229" t="s">
        <v>178</v>
      </c>
      <c r="E61" s="279">
        <v>824</v>
      </c>
      <c r="F61" s="24">
        <v>6446</v>
      </c>
      <c r="G61" s="23">
        <v>5311504</v>
      </c>
      <c r="H61" s="24">
        <v>0</v>
      </c>
      <c r="I61" s="23">
        <v>5311504</v>
      </c>
      <c r="J61" s="223">
        <v>786.1</v>
      </c>
      <c r="K61" s="25">
        <f t="shared" si="6"/>
        <v>6591</v>
      </c>
      <c r="L61" s="269">
        <f t="shared" si="0"/>
        <v>5181185.1000000006</v>
      </c>
      <c r="M61" s="24">
        <f t="shared" si="12"/>
        <v>183433.93999999948</v>
      </c>
      <c r="N61" s="273">
        <f t="shared" si="7"/>
        <v>5364619.04</v>
      </c>
      <c r="O61" s="25">
        <f t="shared" si="13"/>
        <v>53115.040000000037</v>
      </c>
      <c r="P61" s="233">
        <f t="shared" si="14"/>
        <v>1.0000000000000007E-2</v>
      </c>
      <c r="Q61" s="309">
        <f t="shared" si="4"/>
        <v>-37.899999999999977</v>
      </c>
      <c r="R61" s="233">
        <f t="shared" si="5"/>
        <v>-4.5995145631067935E-2</v>
      </c>
      <c r="S61" s="269">
        <f t="shared" si="8"/>
        <v>175</v>
      </c>
      <c r="T61" s="269">
        <f t="shared" si="11"/>
        <v>0</v>
      </c>
      <c r="U61" s="304">
        <f t="shared" si="9"/>
        <v>137567.5</v>
      </c>
      <c r="V61" s="344"/>
      <c r="W61" s="344"/>
      <c r="X61" s="344"/>
      <c r="Y61" s="344"/>
      <c r="Z61" s="344"/>
      <c r="AA61" s="344"/>
      <c r="AB61" s="344"/>
      <c r="AC61" s="344"/>
      <c r="AD61" s="344"/>
      <c r="AE61" s="344"/>
      <c r="AF61" s="344"/>
      <c r="AG61" s="344"/>
      <c r="AH61" s="344"/>
    </row>
    <row r="62" spans="1:34" s="301" customFormat="1" ht="14.35" x14ac:dyDescent="0.5">
      <c r="A62" s="301">
        <f t="shared" si="10"/>
        <v>55</v>
      </c>
      <c r="B62" s="302">
        <v>1095</v>
      </c>
      <c r="C62" s="302">
        <v>1095</v>
      </c>
      <c r="D62" s="230" t="s">
        <v>183</v>
      </c>
      <c r="E62" s="280">
        <v>723.5</v>
      </c>
      <c r="F62" s="30">
        <v>6446</v>
      </c>
      <c r="G62" s="29">
        <v>4663681</v>
      </c>
      <c r="H62" s="30">
        <v>0</v>
      </c>
      <c r="I62" s="29">
        <v>4663681</v>
      </c>
      <c r="J62" s="224">
        <v>768</v>
      </c>
      <c r="K62" s="31">
        <f t="shared" si="6"/>
        <v>6591</v>
      </c>
      <c r="L62" s="270">
        <f t="shared" si="0"/>
        <v>5061888</v>
      </c>
      <c r="M62" s="30">
        <f t="shared" si="12"/>
        <v>0</v>
      </c>
      <c r="N62" s="274">
        <f t="shared" si="7"/>
        <v>5061888</v>
      </c>
      <c r="O62" s="31">
        <f t="shared" si="13"/>
        <v>398207</v>
      </c>
      <c r="P62" s="234">
        <f t="shared" si="14"/>
        <v>8.538469933942737E-2</v>
      </c>
      <c r="Q62" s="310">
        <f t="shared" si="4"/>
        <v>44.5</v>
      </c>
      <c r="R62" s="234">
        <f t="shared" si="5"/>
        <v>6.1506565307532825E-2</v>
      </c>
      <c r="S62" s="270">
        <f t="shared" si="8"/>
        <v>175</v>
      </c>
      <c r="T62" s="270">
        <f t="shared" si="11"/>
        <v>0</v>
      </c>
      <c r="U62" s="305">
        <f t="shared" si="9"/>
        <v>134400</v>
      </c>
      <c r="V62" s="344"/>
      <c r="W62" s="344"/>
      <c r="X62" s="344"/>
      <c r="Y62" s="344"/>
      <c r="Z62" s="344"/>
      <c r="AA62" s="344"/>
      <c r="AB62" s="344"/>
      <c r="AC62" s="344"/>
      <c r="AD62" s="344"/>
      <c r="AE62" s="344"/>
      <c r="AF62" s="344"/>
      <c r="AG62" s="344"/>
      <c r="AH62" s="344"/>
    </row>
    <row r="63" spans="1:34" s="198" customFormat="1" ht="14.35" x14ac:dyDescent="0.5">
      <c r="A63" s="198">
        <f t="shared" si="10"/>
        <v>56</v>
      </c>
      <c r="B63" s="227">
        <v>4772</v>
      </c>
      <c r="C63" s="227">
        <v>4772</v>
      </c>
      <c r="D63" s="229" t="s">
        <v>464</v>
      </c>
      <c r="E63" s="279">
        <v>822</v>
      </c>
      <c r="F63" s="24">
        <v>6472</v>
      </c>
      <c r="G63" s="23">
        <v>5319984</v>
      </c>
      <c r="H63" s="24">
        <v>126230</v>
      </c>
      <c r="I63" s="23">
        <v>5446214</v>
      </c>
      <c r="J63" s="223">
        <v>811</v>
      </c>
      <c r="K63" s="25">
        <f t="shared" si="6"/>
        <v>6617</v>
      </c>
      <c r="L63" s="269">
        <f t="shared" si="0"/>
        <v>5366387</v>
      </c>
      <c r="M63" s="24">
        <f t="shared" si="12"/>
        <v>6796.839999999851</v>
      </c>
      <c r="N63" s="273">
        <f t="shared" si="7"/>
        <v>5373183.8399999999</v>
      </c>
      <c r="O63" s="25">
        <f t="shared" si="13"/>
        <v>-73030.160000000149</v>
      </c>
      <c r="P63" s="233">
        <f t="shared" si="14"/>
        <v>-1.3409344546505178E-2</v>
      </c>
      <c r="Q63" s="309">
        <f t="shared" si="4"/>
        <v>-11</v>
      </c>
      <c r="R63" s="233">
        <f t="shared" si="5"/>
        <v>-1.3381995133819951E-2</v>
      </c>
      <c r="S63" s="269">
        <f t="shared" si="8"/>
        <v>149</v>
      </c>
      <c r="T63" s="269">
        <f t="shared" si="11"/>
        <v>21086</v>
      </c>
      <c r="U63" s="304">
        <f t="shared" si="9"/>
        <v>120839</v>
      </c>
      <c r="V63" s="344"/>
      <c r="W63" s="344"/>
      <c r="X63" s="344"/>
      <c r="Y63" s="344"/>
      <c r="Z63" s="344"/>
      <c r="AA63" s="344"/>
      <c r="AB63" s="344"/>
      <c r="AC63" s="344"/>
      <c r="AD63" s="344"/>
      <c r="AE63" s="344"/>
      <c r="AF63" s="344"/>
      <c r="AG63" s="344"/>
      <c r="AH63" s="344"/>
    </row>
    <row r="64" spans="1:34" s="198" customFormat="1" ht="14.35" x14ac:dyDescent="0.5">
      <c r="A64" s="198">
        <f t="shared" si="10"/>
        <v>57</v>
      </c>
      <c r="B64" s="227">
        <v>1107</v>
      </c>
      <c r="C64" s="227">
        <v>1107</v>
      </c>
      <c r="D64" s="229" t="s">
        <v>184</v>
      </c>
      <c r="E64" s="279">
        <v>1360.5</v>
      </c>
      <c r="F64" s="24">
        <v>6446</v>
      </c>
      <c r="G64" s="23">
        <v>8769783</v>
      </c>
      <c r="H64" s="24">
        <v>0</v>
      </c>
      <c r="I64" s="23">
        <v>8769783</v>
      </c>
      <c r="J64" s="223">
        <v>1298.8</v>
      </c>
      <c r="K64" s="25">
        <f t="shared" si="6"/>
        <v>6591</v>
      </c>
      <c r="L64" s="269">
        <f t="shared" si="0"/>
        <v>8560390.7999999989</v>
      </c>
      <c r="M64" s="24">
        <f t="shared" si="12"/>
        <v>297090.03000000119</v>
      </c>
      <c r="N64" s="273">
        <f t="shared" si="7"/>
        <v>8857480.8300000001</v>
      </c>
      <c r="O64" s="25">
        <f t="shared" si="13"/>
        <v>87697.830000000075</v>
      </c>
      <c r="P64" s="233">
        <f t="shared" si="14"/>
        <v>1.0000000000000009E-2</v>
      </c>
      <c r="Q64" s="309">
        <f t="shared" si="4"/>
        <v>-61.700000000000045</v>
      </c>
      <c r="R64" s="233">
        <f t="shared" si="5"/>
        <v>-4.5350973906651999E-2</v>
      </c>
      <c r="S64" s="269">
        <f t="shared" si="8"/>
        <v>175</v>
      </c>
      <c r="T64" s="269">
        <f t="shared" si="11"/>
        <v>0</v>
      </c>
      <c r="U64" s="304">
        <f t="shared" si="9"/>
        <v>227290</v>
      </c>
      <c r="V64" s="344"/>
      <c r="W64" s="344"/>
      <c r="X64" s="344"/>
      <c r="Y64" s="344"/>
      <c r="Z64" s="344"/>
      <c r="AA64" s="344"/>
      <c r="AB64" s="344"/>
      <c r="AC64" s="344"/>
      <c r="AD64" s="344"/>
      <c r="AE64" s="344"/>
      <c r="AF64" s="344"/>
      <c r="AG64" s="344"/>
      <c r="AH64" s="344"/>
    </row>
    <row r="65" spans="1:34" s="198" customFormat="1" ht="14.35" x14ac:dyDescent="0.5">
      <c r="A65" s="198">
        <f t="shared" si="10"/>
        <v>58</v>
      </c>
      <c r="B65" s="227">
        <v>1116</v>
      </c>
      <c r="C65" s="227">
        <v>1116</v>
      </c>
      <c r="D65" s="229" t="s">
        <v>185</v>
      </c>
      <c r="E65" s="279">
        <v>1542.3</v>
      </c>
      <c r="F65" s="24">
        <v>6506</v>
      </c>
      <c r="G65" s="23">
        <v>10034204</v>
      </c>
      <c r="H65" s="24">
        <v>280766</v>
      </c>
      <c r="I65" s="23">
        <v>10314970</v>
      </c>
      <c r="J65" s="223">
        <v>1531.4</v>
      </c>
      <c r="K65" s="25">
        <f t="shared" si="6"/>
        <v>6651</v>
      </c>
      <c r="L65" s="269">
        <f t="shared" si="0"/>
        <v>10185341.4</v>
      </c>
      <c r="M65" s="24">
        <f t="shared" si="12"/>
        <v>0</v>
      </c>
      <c r="N65" s="273">
        <f t="shared" si="7"/>
        <v>10185341.4</v>
      </c>
      <c r="O65" s="25">
        <f t="shared" si="13"/>
        <v>-129628.59999999963</v>
      </c>
      <c r="P65" s="233">
        <f t="shared" si="14"/>
        <v>-1.2567036065058806E-2</v>
      </c>
      <c r="Q65" s="309">
        <f t="shared" si="4"/>
        <v>-10.899999999999864</v>
      </c>
      <c r="R65" s="233">
        <f t="shared" si="5"/>
        <v>-7.0673669195356701E-3</v>
      </c>
      <c r="S65" s="269">
        <f t="shared" si="8"/>
        <v>115</v>
      </c>
      <c r="T65" s="269">
        <f t="shared" si="11"/>
        <v>91884</v>
      </c>
      <c r="U65" s="304">
        <f t="shared" si="9"/>
        <v>176111</v>
      </c>
      <c r="V65" s="344"/>
      <c r="W65" s="344"/>
      <c r="X65" s="344"/>
      <c r="Y65" s="344"/>
      <c r="Z65" s="344"/>
      <c r="AA65" s="344"/>
      <c r="AB65" s="344"/>
      <c r="AC65" s="344"/>
      <c r="AD65" s="344"/>
      <c r="AE65" s="344"/>
      <c r="AF65" s="344"/>
      <c r="AG65" s="344"/>
      <c r="AH65" s="344"/>
    </row>
    <row r="66" spans="1:34" s="198" customFormat="1" ht="14.35" x14ac:dyDescent="0.5">
      <c r="A66" s="198">
        <f t="shared" si="10"/>
        <v>59</v>
      </c>
      <c r="B66" s="227">
        <v>1134</v>
      </c>
      <c r="C66" s="227">
        <v>1134</v>
      </c>
      <c r="D66" s="229" t="s">
        <v>186</v>
      </c>
      <c r="E66" s="279">
        <v>289.10000000000002</v>
      </c>
      <c r="F66" s="24">
        <v>6463</v>
      </c>
      <c r="G66" s="23">
        <v>1868453</v>
      </c>
      <c r="H66" s="24">
        <v>24336</v>
      </c>
      <c r="I66" s="23">
        <v>1892789</v>
      </c>
      <c r="J66" s="223">
        <v>274.3</v>
      </c>
      <c r="K66" s="25">
        <f t="shared" si="6"/>
        <v>6608</v>
      </c>
      <c r="L66" s="269">
        <f t="shared" si="0"/>
        <v>1812574.4000000001</v>
      </c>
      <c r="M66" s="24">
        <f t="shared" si="12"/>
        <v>74563.129999999888</v>
      </c>
      <c r="N66" s="273">
        <f t="shared" si="7"/>
        <v>1887137.53</v>
      </c>
      <c r="O66" s="25">
        <f t="shared" si="13"/>
        <v>-5651.4699999999721</v>
      </c>
      <c r="P66" s="233">
        <f t="shared" si="14"/>
        <v>-2.9857897525820214E-3</v>
      </c>
      <c r="Q66" s="309">
        <f t="shared" si="4"/>
        <v>-14.800000000000011</v>
      </c>
      <c r="R66" s="233">
        <f t="shared" si="5"/>
        <v>-5.1193358699412002E-2</v>
      </c>
      <c r="S66" s="269">
        <f t="shared" si="8"/>
        <v>158</v>
      </c>
      <c r="T66" s="269">
        <f t="shared" si="11"/>
        <v>4663.1000000000004</v>
      </c>
      <c r="U66" s="304">
        <f t="shared" si="9"/>
        <v>43339.4</v>
      </c>
      <c r="V66" s="344"/>
      <c r="W66" s="344"/>
      <c r="X66" s="344"/>
      <c r="Y66" s="344"/>
      <c r="Z66" s="344"/>
      <c r="AA66" s="344"/>
      <c r="AB66" s="344"/>
      <c r="AC66" s="344"/>
      <c r="AD66" s="344"/>
      <c r="AE66" s="344"/>
      <c r="AF66" s="344"/>
      <c r="AG66" s="344"/>
      <c r="AH66" s="344"/>
    </row>
    <row r="67" spans="1:34" s="301" customFormat="1" ht="14.35" x14ac:dyDescent="0.5">
      <c r="A67" s="301">
        <f t="shared" si="10"/>
        <v>60</v>
      </c>
      <c r="B67" s="302">
        <v>1152</v>
      </c>
      <c r="C67" s="302">
        <v>1152</v>
      </c>
      <c r="D67" s="230" t="s">
        <v>187</v>
      </c>
      <c r="E67" s="280">
        <v>956.2</v>
      </c>
      <c r="F67" s="30">
        <v>6497</v>
      </c>
      <c r="G67" s="29">
        <v>6212431</v>
      </c>
      <c r="H67" s="30">
        <v>107358</v>
      </c>
      <c r="I67" s="29">
        <v>6319789</v>
      </c>
      <c r="J67" s="224">
        <v>941.6</v>
      </c>
      <c r="K67" s="31">
        <f t="shared" si="6"/>
        <v>6642</v>
      </c>
      <c r="L67" s="270">
        <f t="shared" si="0"/>
        <v>6254107.2000000002</v>
      </c>
      <c r="M67" s="30">
        <f t="shared" si="12"/>
        <v>20448.109999999404</v>
      </c>
      <c r="N67" s="274">
        <f t="shared" si="7"/>
        <v>6274555.3099999996</v>
      </c>
      <c r="O67" s="31">
        <f t="shared" si="13"/>
        <v>-45233.69000000041</v>
      </c>
      <c r="P67" s="234">
        <f t="shared" si="14"/>
        <v>-7.1574683901630912E-3</v>
      </c>
      <c r="Q67" s="310">
        <f t="shared" si="4"/>
        <v>-14.600000000000023</v>
      </c>
      <c r="R67" s="234">
        <f t="shared" si="5"/>
        <v>-1.5268772223384252E-2</v>
      </c>
      <c r="S67" s="270">
        <f t="shared" si="8"/>
        <v>124</v>
      </c>
      <c r="T67" s="270">
        <f t="shared" si="11"/>
        <v>48021.599999999999</v>
      </c>
      <c r="U67" s="305">
        <f t="shared" si="9"/>
        <v>116758.40000000001</v>
      </c>
      <c r="V67" s="344"/>
      <c r="W67" s="344"/>
      <c r="X67" s="344"/>
      <c r="Y67" s="344"/>
      <c r="Z67" s="344"/>
      <c r="AA67" s="344"/>
      <c r="AB67" s="344"/>
      <c r="AC67" s="344"/>
      <c r="AD67" s="344"/>
      <c r="AE67" s="344"/>
      <c r="AF67" s="344"/>
      <c r="AG67" s="344"/>
      <c r="AH67" s="344"/>
    </row>
    <row r="68" spans="1:34" s="198" customFormat="1" ht="14.35" x14ac:dyDescent="0.5">
      <c r="A68" s="198">
        <f t="shared" si="10"/>
        <v>61</v>
      </c>
      <c r="B68" s="227">
        <v>1197</v>
      </c>
      <c r="C68" s="227">
        <v>1197</v>
      </c>
      <c r="D68" s="229" t="s">
        <v>188</v>
      </c>
      <c r="E68" s="279">
        <v>927.8</v>
      </c>
      <c r="F68" s="24">
        <v>6446</v>
      </c>
      <c r="G68" s="23">
        <v>5980599</v>
      </c>
      <c r="H68" s="24">
        <v>54923</v>
      </c>
      <c r="I68" s="23">
        <v>6035522</v>
      </c>
      <c r="J68" s="223">
        <v>983.1</v>
      </c>
      <c r="K68" s="25">
        <f t="shared" si="6"/>
        <v>6591</v>
      </c>
      <c r="L68" s="269">
        <f t="shared" si="0"/>
        <v>6479612.1000000006</v>
      </c>
      <c r="M68" s="24">
        <f t="shared" si="12"/>
        <v>0</v>
      </c>
      <c r="N68" s="273">
        <f t="shared" si="7"/>
        <v>6479612.1000000006</v>
      </c>
      <c r="O68" s="25">
        <f t="shared" si="13"/>
        <v>444090.10000000056</v>
      </c>
      <c r="P68" s="233">
        <f t="shared" si="14"/>
        <v>7.3579402079886475E-2</v>
      </c>
      <c r="Q68" s="309">
        <f t="shared" si="4"/>
        <v>55.300000000000068</v>
      </c>
      <c r="R68" s="233">
        <f t="shared" si="5"/>
        <v>5.9603362793705615E-2</v>
      </c>
      <c r="S68" s="269">
        <f t="shared" si="8"/>
        <v>175</v>
      </c>
      <c r="T68" s="269">
        <f t="shared" si="11"/>
        <v>0</v>
      </c>
      <c r="U68" s="304">
        <f t="shared" si="9"/>
        <v>172042.5</v>
      </c>
      <c r="V68" s="344"/>
      <c r="W68" s="344"/>
      <c r="X68" s="344"/>
      <c r="Y68" s="344"/>
      <c r="Z68" s="344"/>
      <c r="AA68" s="344"/>
      <c r="AB68" s="344"/>
      <c r="AC68" s="344"/>
      <c r="AD68" s="344"/>
      <c r="AE68" s="344"/>
      <c r="AF68" s="344"/>
      <c r="AG68" s="344"/>
      <c r="AH68" s="344"/>
    </row>
    <row r="69" spans="1:34" s="198" customFormat="1" ht="14.35" x14ac:dyDescent="0.5">
      <c r="A69" s="198">
        <f t="shared" si="10"/>
        <v>62</v>
      </c>
      <c r="B69" s="227">
        <v>1206</v>
      </c>
      <c r="C69" s="227">
        <v>1206</v>
      </c>
      <c r="D69" s="229" t="s">
        <v>511</v>
      </c>
      <c r="E69" s="279">
        <v>953.7</v>
      </c>
      <c r="F69" s="24">
        <v>6481</v>
      </c>
      <c r="G69" s="23">
        <v>6180930</v>
      </c>
      <c r="H69" s="24">
        <v>0</v>
      </c>
      <c r="I69" s="23">
        <v>6180930</v>
      </c>
      <c r="J69" s="223">
        <v>951.1</v>
      </c>
      <c r="K69" s="25">
        <f t="shared" si="6"/>
        <v>6626</v>
      </c>
      <c r="L69" s="269">
        <f t="shared" si="0"/>
        <v>6301988.6000000006</v>
      </c>
      <c r="M69" s="24">
        <f t="shared" si="12"/>
        <v>0</v>
      </c>
      <c r="N69" s="273">
        <f t="shared" si="7"/>
        <v>6301988.6000000006</v>
      </c>
      <c r="O69" s="25">
        <f t="shared" si="13"/>
        <v>121058.60000000056</v>
      </c>
      <c r="P69" s="233">
        <f t="shared" si="14"/>
        <v>1.95858228454295E-2</v>
      </c>
      <c r="Q69" s="309">
        <f t="shared" si="4"/>
        <v>-2.6000000000000227</v>
      </c>
      <c r="R69" s="233">
        <f t="shared" si="5"/>
        <v>-2.7262241795114003E-3</v>
      </c>
      <c r="S69" s="269">
        <f t="shared" si="8"/>
        <v>140</v>
      </c>
      <c r="T69" s="269">
        <f t="shared" si="11"/>
        <v>33288.5</v>
      </c>
      <c r="U69" s="304">
        <f t="shared" si="9"/>
        <v>133154</v>
      </c>
      <c r="V69" s="344"/>
      <c r="W69" s="344"/>
      <c r="X69" s="344"/>
      <c r="Y69" s="344"/>
      <c r="Z69" s="344"/>
      <c r="AA69" s="344"/>
      <c r="AB69" s="344"/>
      <c r="AC69" s="344"/>
      <c r="AD69" s="344"/>
      <c r="AE69" s="344"/>
      <c r="AF69" s="344"/>
      <c r="AG69" s="344"/>
      <c r="AH69" s="344"/>
    </row>
    <row r="70" spans="1:34" s="198" customFormat="1" ht="14.35" x14ac:dyDescent="0.5">
      <c r="A70" s="198">
        <f t="shared" si="10"/>
        <v>63</v>
      </c>
      <c r="B70" s="227">
        <v>1211</v>
      </c>
      <c r="C70" s="227">
        <v>1211</v>
      </c>
      <c r="D70" s="229" t="s">
        <v>189</v>
      </c>
      <c r="E70" s="279">
        <v>1423.3</v>
      </c>
      <c r="F70" s="24">
        <v>6446</v>
      </c>
      <c r="G70" s="23">
        <v>9174592</v>
      </c>
      <c r="H70" s="24">
        <v>136199</v>
      </c>
      <c r="I70" s="23">
        <v>9310791</v>
      </c>
      <c r="J70" s="223">
        <v>1436.4</v>
      </c>
      <c r="K70" s="25">
        <f t="shared" si="6"/>
        <v>6591</v>
      </c>
      <c r="L70" s="269">
        <f t="shared" si="0"/>
        <v>9467312.4000000004</v>
      </c>
      <c r="M70" s="24">
        <f t="shared" si="12"/>
        <v>0</v>
      </c>
      <c r="N70" s="273">
        <f t="shared" si="7"/>
        <v>9467312.4000000004</v>
      </c>
      <c r="O70" s="25">
        <f t="shared" si="13"/>
        <v>156521.40000000037</v>
      </c>
      <c r="P70" s="233">
        <f t="shared" si="14"/>
        <v>1.6810752169176643E-2</v>
      </c>
      <c r="Q70" s="309">
        <f t="shared" si="4"/>
        <v>13.100000000000136</v>
      </c>
      <c r="R70" s="233">
        <f t="shared" si="5"/>
        <v>9.2039626220755538E-3</v>
      </c>
      <c r="S70" s="269">
        <f t="shared" si="8"/>
        <v>175</v>
      </c>
      <c r="T70" s="269">
        <f t="shared" si="11"/>
        <v>0</v>
      </c>
      <c r="U70" s="304">
        <f t="shared" si="9"/>
        <v>251370.00000000003</v>
      </c>
      <c r="V70" s="344"/>
      <c r="W70" s="344"/>
      <c r="X70" s="344"/>
      <c r="Y70" s="344"/>
      <c r="Z70" s="344"/>
      <c r="AA70" s="344"/>
      <c r="AB70" s="344"/>
      <c r="AC70" s="344"/>
      <c r="AD70" s="344"/>
      <c r="AE70" s="344"/>
      <c r="AF70" s="344"/>
      <c r="AG70" s="344"/>
      <c r="AH70" s="344"/>
    </row>
    <row r="71" spans="1:34" s="198" customFormat="1" ht="14.35" x14ac:dyDescent="0.5">
      <c r="A71" s="198">
        <f t="shared" si="10"/>
        <v>64</v>
      </c>
      <c r="B71" s="227">
        <v>1215</v>
      </c>
      <c r="C71" s="227">
        <v>1215</v>
      </c>
      <c r="D71" s="229" t="s">
        <v>190</v>
      </c>
      <c r="E71" s="279">
        <v>343</v>
      </c>
      <c r="F71" s="24">
        <v>6446</v>
      </c>
      <c r="G71" s="23">
        <v>2210978</v>
      </c>
      <c r="H71" s="24">
        <v>0</v>
      </c>
      <c r="I71" s="23">
        <v>2210978</v>
      </c>
      <c r="J71" s="223">
        <v>342</v>
      </c>
      <c r="K71" s="25">
        <f t="shared" si="6"/>
        <v>6591</v>
      </c>
      <c r="L71" s="269">
        <f t="shared" si="0"/>
        <v>2254122</v>
      </c>
      <c r="M71" s="24">
        <f t="shared" si="12"/>
        <v>0</v>
      </c>
      <c r="N71" s="273">
        <f t="shared" si="7"/>
        <v>2254122</v>
      </c>
      <c r="O71" s="25">
        <f t="shared" si="13"/>
        <v>43144</v>
      </c>
      <c r="P71" s="233">
        <f t="shared" si="14"/>
        <v>1.9513536543556743E-2</v>
      </c>
      <c r="Q71" s="309">
        <f t="shared" si="4"/>
        <v>-1</v>
      </c>
      <c r="R71" s="233">
        <f t="shared" si="5"/>
        <v>-2.9154518950437317E-3</v>
      </c>
      <c r="S71" s="269">
        <f t="shared" si="8"/>
        <v>175</v>
      </c>
      <c r="T71" s="269">
        <f t="shared" si="11"/>
        <v>0</v>
      </c>
      <c r="U71" s="304">
        <f t="shared" si="9"/>
        <v>59850</v>
      </c>
      <c r="V71" s="344"/>
      <c r="W71" s="344"/>
      <c r="X71" s="344"/>
      <c r="Y71" s="344"/>
      <c r="Z71" s="344"/>
      <c r="AA71" s="344"/>
      <c r="AB71" s="344"/>
      <c r="AC71" s="344"/>
      <c r="AD71" s="344"/>
      <c r="AE71" s="344"/>
      <c r="AF71" s="344"/>
      <c r="AG71" s="344"/>
      <c r="AH71" s="344"/>
    </row>
    <row r="72" spans="1:34" s="301" customFormat="1" ht="14.35" x14ac:dyDescent="0.5">
      <c r="A72" s="301">
        <f t="shared" si="10"/>
        <v>65</v>
      </c>
      <c r="B72" s="302">
        <v>1218</v>
      </c>
      <c r="C72" s="302">
        <v>1218</v>
      </c>
      <c r="D72" s="230" t="s">
        <v>18</v>
      </c>
      <c r="E72" s="280">
        <v>380</v>
      </c>
      <c r="F72" s="30">
        <v>6574</v>
      </c>
      <c r="G72" s="29">
        <v>2498120</v>
      </c>
      <c r="H72" s="30">
        <v>0</v>
      </c>
      <c r="I72" s="29">
        <v>2498120</v>
      </c>
      <c r="J72" s="224">
        <v>365</v>
      </c>
      <c r="K72" s="31">
        <f t="shared" si="6"/>
        <v>6719</v>
      </c>
      <c r="L72" s="270">
        <f t="shared" ref="L72:L135" si="15">J72*K72</f>
        <v>2452435</v>
      </c>
      <c r="M72" s="30">
        <f t="shared" ref="M72:M83" si="16">MAX((G72*1.01)-L72,0)</f>
        <v>70666.200000000186</v>
      </c>
      <c r="N72" s="274">
        <f t="shared" si="7"/>
        <v>2523101.2000000002</v>
      </c>
      <c r="O72" s="31">
        <f t="shared" ref="O72:O83" si="17">N72-I72</f>
        <v>24981.200000000186</v>
      </c>
      <c r="P72" s="234">
        <f t="shared" ref="P72:P83" si="18">O72/I72</f>
        <v>1.0000000000000075E-2</v>
      </c>
      <c r="Q72" s="310">
        <f t="shared" ref="Q72:Q135" si="19">J72-E72</f>
        <v>-15</v>
      </c>
      <c r="R72" s="234">
        <f t="shared" ref="R72:R135" si="20">Q72/E72</f>
        <v>-3.9473684210526314E-2</v>
      </c>
      <c r="S72" s="270">
        <f t="shared" si="8"/>
        <v>47</v>
      </c>
      <c r="T72" s="270">
        <f t="shared" si="11"/>
        <v>46720</v>
      </c>
      <c r="U72" s="305">
        <f t="shared" si="9"/>
        <v>17155</v>
      </c>
      <c r="V72" s="344"/>
      <c r="W72" s="344"/>
      <c r="X72" s="344"/>
      <c r="Y72" s="344"/>
      <c r="Z72" s="344"/>
      <c r="AA72" s="344"/>
      <c r="AB72" s="344"/>
      <c r="AC72" s="344"/>
      <c r="AD72" s="344"/>
      <c r="AE72" s="344"/>
      <c r="AF72" s="344"/>
      <c r="AG72" s="344"/>
      <c r="AH72" s="344"/>
    </row>
    <row r="73" spans="1:34" s="198" customFormat="1" ht="14.35" x14ac:dyDescent="0.5">
      <c r="A73" s="198">
        <f t="shared" si="10"/>
        <v>66</v>
      </c>
      <c r="B73" s="227">
        <v>2763</v>
      </c>
      <c r="C73" s="227">
        <v>2763</v>
      </c>
      <c r="D73" s="229" t="s">
        <v>19</v>
      </c>
      <c r="E73" s="279">
        <v>598.70000000000005</v>
      </c>
      <c r="F73" s="24">
        <v>6538</v>
      </c>
      <c r="G73" s="23">
        <v>3914301</v>
      </c>
      <c r="H73" s="24">
        <v>136874</v>
      </c>
      <c r="I73" s="23">
        <v>4051175</v>
      </c>
      <c r="J73" s="223">
        <v>587.5</v>
      </c>
      <c r="K73" s="25">
        <f t="shared" ref="K73:K136" si="21">F73+$H$2</f>
        <v>6683</v>
      </c>
      <c r="L73" s="269">
        <f t="shared" si="15"/>
        <v>3926262.5</v>
      </c>
      <c r="M73" s="24">
        <f t="shared" si="16"/>
        <v>27181.510000000242</v>
      </c>
      <c r="N73" s="273">
        <f t="shared" ref="N73:N136" si="22">L73+M73</f>
        <v>3953444.0100000002</v>
      </c>
      <c r="O73" s="25">
        <f t="shared" si="17"/>
        <v>-97730.989999999758</v>
      </c>
      <c r="P73" s="233">
        <f t="shared" si="18"/>
        <v>-2.4124109671885257E-2</v>
      </c>
      <c r="Q73" s="309">
        <f t="shared" si="19"/>
        <v>-11.200000000000045</v>
      </c>
      <c r="R73" s="233">
        <f t="shared" si="20"/>
        <v>-1.8707198931017278E-2</v>
      </c>
      <c r="S73" s="269">
        <f t="shared" ref="S73:S136" si="23">6766-K73</f>
        <v>83</v>
      </c>
      <c r="T73" s="269">
        <f t="shared" si="11"/>
        <v>54050</v>
      </c>
      <c r="U73" s="304">
        <f t="shared" ref="U73:U136" si="24">S73*J73</f>
        <v>48762.5</v>
      </c>
      <c r="V73" s="344"/>
      <c r="W73" s="344"/>
      <c r="X73" s="344"/>
      <c r="Y73" s="344"/>
      <c r="Z73" s="344"/>
      <c r="AA73" s="344"/>
      <c r="AB73" s="344"/>
      <c r="AC73" s="344"/>
      <c r="AD73" s="344"/>
      <c r="AE73" s="344"/>
      <c r="AF73" s="344"/>
      <c r="AG73" s="344"/>
      <c r="AH73" s="344"/>
    </row>
    <row r="74" spans="1:34" s="198" customFormat="1" ht="14.35" x14ac:dyDescent="0.5">
      <c r="A74" s="198">
        <f t="shared" ref="A74:A137" si="25">A73+1</f>
        <v>67</v>
      </c>
      <c r="B74" s="227">
        <v>1221</v>
      </c>
      <c r="C74" s="227">
        <v>1221</v>
      </c>
      <c r="D74" s="229" t="s">
        <v>20</v>
      </c>
      <c r="E74" s="279">
        <v>1839.6</v>
      </c>
      <c r="F74" s="24">
        <v>6482</v>
      </c>
      <c r="G74" s="23">
        <v>11924287</v>
      </c>
      <c r="H74" s="24">
        <v>0</v>
      </c>
      <c r="I74" s="23">
        <v>11924287</v>
      </c>
      <c r="J74" s="223">
        <v>1895.1</v>
      </c>
      <c r="K74" s="25">
        <f t="shared" si="21"/>
        <v>6627</v>
      </c>
      <c r="L74" s="269">
        <f t="shared" si="15"/>
        <v>12558827.699999999</v>
      </c>
      <c r="M74" s="24">
        <f t="shared" si="16"/>
        <v>0</v>
      </c>
      <c r="N74" s="273">
        <f t="shared" si="22"/>
        <v>12558827.699999999</v>
      </c>
      <c r="O74" s="25">
        <f t="shared" si="17"/>
        <v>634540.69999999925</v>
      </c>
      <c r="P74" s="233">
        <f t="shared" si="18"/>
        <v>5.3214141860221852E-2</v>
      </c>
      <c r="Q74" s="309">
        <f t="shared" si="19"/>
        <v>55.5</v>
      </c>
      <c r="R74" s="233">
        <f t="shared" si="20"/>
        <v>3.0169602087410308E-2</v>
      </c>
      <c r="S74" s="269">
        <f t="shared" si="23"/>
        <v>139</v>
      </c>
      <c r="T74" s="269">
        <f t="shared" ref="T74:T137" si="26">(175-S74)*J74</f>
        <v>68223.599999999991</v>
      </c>
      <c r="U74" s="304">
        <f t="shared" si="24"/>
        <v>263418.89999999997</v>
      </c>
      <c r="V74" s="344"/>
      <c r="W74" s="344"/>
      <c r="X74" s="344"/>
      <c r="Y74" s="344"/>
      <c r="Z74" s="344"/>
      <c r="AA74" s="344"/>
      <c r="AB74" s="344"/>
      <c r="AC74" s="344"/>
      <c r="AD74" s="344"/>
      <c r="AE74" s="344"/>
      <c r="AF74" s="344"/>
      <c r="AG74" s="344"/>
      <c r="AH74" s="344"/>
    </row>
    <row r="75" spans="1:34" s="198" customFormat="1" ht="14.35" x14ac:dyDescent="0.5">
      <c r="A75" s="198">
        <f t="shared" si="25"/>
        <v>68</v>
      </c>
      <c r="B75" s="227">
        <v>1233</v>
      </c>
      <c r="C75" s="227">
        <v>1233</v>
      </c>
      <c r="D75" s="229" t="s">
        <v>193</v>
      </c>
      <c r="E75" s="279">
        <v>1209.5</v>
      </c>
      <c r="F75" s="24">
        <v>6446</v>
      </c>
      <c r="G75" s="23">
        <v>7796437</v>
      </c>
      <c r="H75" s="24">
        <v>155123</v>
      </c>
      <c r="I75" s="23">
        <v>7951560</v>
      </c>
      <c r="J75" s="223">
        <v>1222.2</v>
      </c>
      <c r="K75" s="25">
        <f t="shared" si="21"/>
        <v>6591</v>
      </c>
      <c r="L75" s="269">
        <f t="shared" si="15"/>
        <v>8055520.2000000002</v>
      </c>
      <c r="M75" s="24">
        <f t="shared" si="16"/>
        <v>0</v>
      </c>
      <c r="N75" s="273">
        <f t="shared" si="22"/>
        <v>8055520.2000000002</v>
      </c>
      <c r="O75" s="25">
        <f t="shared" si="17"/>
        <v>103960.20000000019</v>
      </c>
      <c r="P75" s="233">
        <f t="shared" si="18"/>
        <v>1.3074189215701094E-2</v>
      </c>
      <c r="Q75" s="309">
        <f t="shared" si="19"/>
        <v>12.700000000000045</v>
      </c>
      <c r="R75" s="233">
        <f t="shared" si="20"/>
        <v>1.0500206696982262E-2</v>
      </c>
      <c r="S75" s="269">
        <f t="shared" si="23"/>
        <v>175</v>
      </c>
      <c r="T75" s="269">
        <f t="shared" si="26"/>
        <v>0</v>
      </c>
      <c r="U75" s="304">
        <f t="shared" si="24"/>
        <v>213885</v>
      </c>
      <c r="V75" s="344"/>
      <c r="W75" s="344"/>
      <c r="X75" s="344"/>
      <c r="Y75" s="344"/>
      <c r="Z75" s="344"/>
      <c r="AA75" s="344"/>
      <c r="AB75" s="344"/>
      <c r="AC75" s="344"/>
      <c r="AD75" s="344"/>
      <c r="AE75" s="344"/>
      <c r="AF75" s="344"/>
      <c r="AG75" s="344"/>
      <c r="AH75" s="344"/>
    </row>
    <row r="76" spans="1:34" s="198" customFormat="1" ht="14.35" x14ac:dyDescent="0.5">
      <c r="A76" s="198">
        <f t="shared" si="25"/>
        <v>69</v>
      </c>
      <c r="B76" s="227">
        <v>1278</v>
      </c>
      <c r="C76" s="227">
        <v>1278</v>
      </c>
      <c r="D76" s="229" t="s">
        <v>194</v>
      </c>
      <c r="E76" s="279">
        <v>3833.6</v>
      </c>
      <c r="F76" s="24">
        <v>6492</v>
      </c>
      <c r="G76" s="23">
        <v>24887731</v>
      </c>
      <c r="H76" s="24">
        <v>106854</v>
      </c>
      <c r="I76" s="23">
        <v>24994585</v>
      </c>
      <c r="J76" s="223">
        <v>3846.4</v>
      </c>
      <c r="K76" s="25">
        <f t="shared" si="21"/>
        <v>6637</v>
      </c>
      <c r="L76" s="269">
        <f t="shared" si="15"/>
        <v>25528556.800000001</v>
      </c>
      <c r="M76" s="24">
        <f t="shared" si="16"/>
        <v>0</v>
      </c>
      <c r="N76" s="273">
        <f t="shared" si="22"/>
        <v>25528556.800000001</v>
      </c>
      <c r="O76" s="25">
        <f t="shared" si="17"/>
        <v>533971.80000000075</v>
      </c>
      <c r="P76" s="233">
        <f t="shared" si="18"/>
        <v>2.1363499333955763E-2</v>
      </c>
      <c r="Q76" s="309">
        <f t="shared" si="19"/>
        <v>12.800000000000182</v>
      </c>
      <c r="R76" s="233">
        <f t="shared" si="20"/>
        <v>3.3388981636060574E-3</v>
      </c>
      <c r="S76" s="269">
        <f t="shared" si="23"/>
        <v>129</v>
      </c>
      <c r="T76" s="269">
        <f t="shared" si="26"/>
        <v>176934.39999999999</v>
      </c>
      <c r="U76" s="304">
        <f t="shared" si="24"/>
        <v>496185.60000000003</v>
      </c>
      <c r="V76" s="344"/>
      <c r="W76" s="344"/>
      <c r="X76" s="344"/>
      <c r="Y76" s="344"/>
      <c r="Z76" s="344"/>
      <c r="AA76" s="344"/>
      <c r="AB76" s="344"/>
      <c r="AC76" s="344"/>
      <c r="AD76" s="344"/>
      <c r="AE76" s="344"/>
      <c r="AF76" s="344"/>
      <c r="AG76" s="344"/>
      <c r="AH76" s="344"/>
    </row>
    <row r="77" spans="1:34" s="301" customFormat="1" ht="14.35" x14ac:dyDescent="0.5">
      <c r="A77" s="301">
        <f t="shared" si="25"/>
        <v>70</v>
      </c>
      <c r="B77" s="302">
        <v>1332</v>
      </c>
      <c r="C77" s="302">
        <v>1332</v>
      </c>
      <c r="D77" s="230" t="s">
        <v>195</v>
      </c>
      <c r="E77" s="280">
        <v>746.3</v>
      </c>
      <c r="F77" s="30">
        <v>6446</v>
      </c>
      <c r="G77" s="29">
        <v>4810650</v>
      </c>
      <c r="H77" s="30">
        <v>0</v>
      </c>
      <c r="I77" s="29">
        <v>4810650</v>
      </c>
      <c r="J77" s="224">
        <v>732.5</v>
      </c>
      <c r="K77" s="31">
        <f t="shared" si="21"/>
        <v>6591</v>
      </c>
      <c r="L77" s="270">
        <f t="shared" si="15"/>
        <v>4827907.5</v>
      </c>
      <c r="M77" s="30">
        <f t="shared" si="16"/>
        <v>30849</v>
      </c>
      <c r="N77" s="274">
        <f t="shared" si="22"/>
        <v>4858756.5</v>
      </c>
      <c r="O77" s="31">
        <f t="shared" si="17"/>
        <v>48106.5</v>
      </c>
      <c r="P77" s="234">
        <f t="shared" si="18"/>
        <v>0.01</v>
      </c>
      <c r="Q77" s="310">
        <f t="shared" si="19"/>
        <v>-13.799999999999955</v>
      </c>
      <c r="R77" s="234">
        <f t="shared" si="20"/>
        <v>-1.849122336861846E-2</v>
      </c>
      <c r="S77" s="270">
        <f t="shared" si="23"/>
        <v>175</v>
      </c>
      <c r="T77" s="270">
        <f t="shared" si="26"/>
        <v>0</v>
      </c>
      <c r="U77" s="305">
        <f t="shared" si="24"/>
        <v>128187.5</v>
      </c>
      <c r="V77" s="344"/>
      <c r="W77" s="344"/>
      <c r="X77" s="344"/>
      <c r="Y77" s="344"/>
      <c r="Z77" s="344"/>
      <c r="AA77" s="344"/>
      <c r="AB77" s="344"/>
      <c r="AC77" s="344"/>
      <c r="AD77" s="344"/>
      <c r="AE77" s="344"/>
      <c r="AF77" s="344"/>
      <c r="AG77" s="344"/>
      <c r="AH77" s="344"/>
    </row>
    <row r="78" spans="1:34" s="198" customFormat="1" ht="14.35" x14ac:dyDescent="0.5">
      <c r="A78" s="198">
        <f t="shared" si="25"/>
        <v>71</v>
      </c>
      <c r="B78" s="227">
        <v>1337</v>
      </c>
      <c r="C78" s="227">
        <v>1337</v>
      </c>
      <c r="D78" s="229" t="s">
        <v>196</v>
      </c>
      <c r="E78" s="279">
        <v>4800.8999999999996</v>
      </c>
      <c r="F78" s="24">
        <v>6446</v>
      </c>
      <c r="G78" s="23">
        <v>30946601</v>
      </c>
      <c r="H78" s="24">
        <v>0</v>
      </c>
      <c r="I78" s="23">
        <v>30946601</v>
      </c>
      <c r="J78" s="223">
        <v>4947.3999999999996</v>
      </c>
      <c r="K78" s="25">
        <f t="shared" si="21"/>
        <v>6591</v>
      </c>
      <c r="L78" s="269">
        <f t="shared" si="15"/>
        <v>32608313.399999999</v>
      </c>
      <c r="M78" s="24">
        <f t="shared" si="16"/>
        <v>0</v>
      </c>
      <c r="N78" s="273">
        <f t="shared" si="22"/>
        <v>32608313.399999999</v>
      </c>
      <c r="O78" s="25">
        <f t="shared" si="17"/>
        <v>1661712.3999999985</v>
      </c>
      <c r="P78" s="233">
        <f t="shared" si="18"/>
        <v>5.3696119971301484E-2</v>
      </c>
      <c r="Q78" s="309">
        <f t="shared" si="19"/>
        <v>146.5</v>
      </c>
      <c r="R78" s="233">
        <f t="shared" si="20"/>
        <v>3.0515111749880232E-2</v>
      </c>
      <c r="S78" s="269">
        <f t="shared" si="23"/>
        <v>175</v>
      </c>
      <c r="T78" s="269">
        <f t="shared" si="26"/>
        <v>0</v>
      </c>
      <c r="U78" s="304">
        <f t="shared" si="24"/>
        <v>865794.99999999988</v>
      </c>
      <c r="V78" s="344"/>
      <c r="W78" s="344"/>
      <c r="X78" s="344"/>
      <c r="Y78" s="344"/>
      <c r="Z78" s="344"/>
      <c r="AA78" s="344"/>
      <c r="AB78" s="344"/>
      <c r="AC78" s="344"/>
      <c r="AD78" s="344"/>
      <c r="AE78" s="344"/>
      <c r="AF78" s="344"/>
      <c r="AG78" s="344"/>
      <c r="AH78" s="344"/>
    </row>
    <row r="79" spans="1:34" s="198" customFormat="1" ht="14.35" x14ac:dyDescent="0.5">
      <c r="A79" s="198">
        <f t="shared" si="25"/>
        <v>72</v>
      </c>
      <c r="B79" s="227">
        <v>1350</v>
      </c>
      <c r="C79" s="227">
        <v>1350</v>
      </c>
      <c r="D79" s="229" t="s">
        <v>21</v>
      </c>
      <c r="E79" s="279">
        <v>478.7</v>
      </c>
      <c r="F79" s="24">
        <v>6446</v>
      </c>
      <c r="G79" s="23">
        <v>3085700</v>
      </c>
      <c r="H79" s="24">
        <v>50688</v>
      </c>
      <c r="I79" s="23">
        <v>3136388</v>
      </c>
      <c r="J79" s="223">
        <v>483.9</v>
      </c>
      <c r="K79" s="25">
        <f t="shared" si="21"/>
        <v>6591</v>
      </c>
      <c r="L79" s="269">
        <f t="shared" si="15"/>
        <v>3189384.9</v>
      </c>
      <c r="M79" s="24">
        <f t="shared" si="16"/>
        <v>0</v>
      </c>
      <c r="N79" s="273">
        <f t="shared" si="22"/>
        <v>3189384.9</v>
      </c>
      <c r="O79" s="25">
        <f t="shared" si="17"/>
        <v>52996.899999999907</v>
      </c>
      <c r="P79" s="233">
        <f t="shared" si="18"/>
        <v>1.6897431057636973E-2</v>
      </c>
      <c r="Q79" s="309">
        <f t="shared" si="19"/>
        <v>5.1999999999999886</v>
      </c>
      <c r="R79" s="233">
        <f t="shared" si="20"/>
        <v>1.0862753290160829E-2</v>
      </c>
      <c r="S79" s="269">
        <f t="shared" si="23"/>
        <v>175</v>
      </c>
      <c r="T79" s="269">
        <f t="shared" si="26"/>
        <v>0</v>
      </c>
      <c r="U79" s="304">
        <f t="shared" si="24"/>
        <v>84682.5</v>
      </c>
      <c r="V79" s="344"/>
      <c r="W79" s="344"/>
      <c r="X79" s="344"/>
      <c r="Y79" s="344"/>
      <c r="Z79" s="344"/>
      <c r="AA79" s="344"/>
      <c r="AB79" s="344"/>
      <c r="AC79" s="344"/>
      <c r="AD79" s="344"/>
      <c r="AE79" s="344"/>
      <c r="AF79" s="344"/>
      <c r="AG79" s="344"/>
      <c r="AH79" s="344"/>
    </row>
    <row r="80" spans="1:34" s="198" customFormat="1" ht="14.35" x14ac:dyDescent="0.5">
      <c r="A80" s="198">
        <f t="shared" si="25"/>
        <v>73</v>
      </c>
      <c r="B80" s="227">
        <v>1359</v>
      </c>
      <c r="C80" s="227">
        <v>1359</v>
      </c>
      <c r="D80" s="229" t="s">
        <v>197</v>
      </c>
      <c r="E80" s="279">
        <v>522.6</v>
      </c>
      <c r="F80" s="24">
        <v>6469</v>
      </c>
      <c r="G80" s="23">
        <v>3380699</v>
      </c>
      <c r="H80" s="24">
        <v>26427</v>
      </c>
      <c r="I80" s="23">
        <v>3407126</v>
      </c>
      <c r="J80" s="223">
        <v>487.6</v>
      </c>
      <c r="K80" s="25">
        <f t="shared" si="21"/>
        <v>6614</v>
      </c>
      <c r="L80" s="269">
        <f t="shared" si="15"/>
        <v>3224986.4000000004</v>
      </c>
      <c r="M80" s="24">
        <f t="shared" si="16"/>
        <v>189519.58999999985</v>
      </c>
      <c r="N80" s="273">
        <f t="shared" si="22"/>
        <v>3414505.99</v>
      </c>
      <c r="O80" s="25">
        <f t="shared" si="17"/>
        <v>7379.9900000002235</v>
      </c>
      <c r="P80" s="233">
        <f t="shared" si="18"/>
        <v>2.1660455175418294E-3</v>
      </c>
      <c r="Q80" s="309">
        <f t="shared" si="19"/>
        <v>-35</v>
      </c>
      <c r="R80" s="233">
        <f t="shared" si="20"/>
        <v>-6.6972828166858012E-2</v>
      </c>
      <c r="S80" s="269">
        <f t="shared" si="23"/>
        <v>152</v>
      </c>
      <c r="T80" s="269">
        <f t="shared" si="26"/>
        <v>11214.800000000001</v>
      </c>
      <c r="U80" s="304">
        <f t="shared" si="24"/>
        <v>74115.199999999997</v>
      </c>
      <c r="V80" s="344"/>
      <c r="W80" s="344"/>
      <c r="X80" s="344"/>
      <c r="Y80" s="344"/>
      <c r="Z80" s="344"/>
      <c r="AA80" s="344"/>
      <c r="AB80" s="344"/>
      <c r="AC80" s="344"/>
      <c r="AD80" s="344"/>
      <c r="AE80" s="344"/>
      <c r="AF80" s="344"/>
      <c r="AG80" s="344"/>
      <c r="AH80" s="344"/>
    </row>
    <row r="81" spans="1:34" s="198" customFormat="1" ht="14.35" x14ac:dyDescent="0.5">
      <c r="A81" s="198">
        <f t="shared" si="25"/>
        <v>74</v>
      </c>
      <c r="B81" s="227">
        <v>1368</v>
      </c>
      <c r="C81" s="227">
        <v>1368</v>
      </c>
      <c r="D81" s="229" t="s">
        <v>198</v>
      </c>
      <c r="E81" s="279">
        <v>816.1</v>
      </c>
      <c r="F81" s="24">
        <v>6446</v>
      </c>
      <c r="G81" s="23">
        <v>5260581</v>
      </c>
      <c r="H81" s="24">
        <v>0</v>
      </c>
      <c r="I81" s="23">
        <v>5260581</v>
      </c>
      <c r="J81" s="223">
        <v>817.9</v>
      </c>
      <c r="K81" s="25">
        <f t="shared" si="21"/>
        <v>6591</v>
      </c>
      <c r="L81" s="269">
        <f t="shared" si="15"/>
        <v>5390778.8999999994</v>
      </c>
      <c r="M81" s="24">
        <f t="shared" si="16"/>
        <v>0</v>
      </c>
      <c r="N81" s="273">
        <f t="shared" si="22"/>
        <v>5390778.8999999994</v>
      </c>
      <c r="O81" s="25">
        <f t="shared" si="17"/>
        <v>130197.89999999944</v>
      </c>
      <c r="P81" s="233">
        <f t="shared" si="18"/>
        <v>2.4749718709777387E-2</v>
      </c>
      <c r="Q81" s="309">
        <f t="shared" si="19"/>
        <v>1.7999999999999545</v>
      </c>
      <c r="R81" s="233">
        <f t="shared" si="20"/>
        <v>2.2056120573458577E-3</v>
      </c>
      <c r="S81" s="269">
        <f t="shared" si="23"/>
        <v>175</v>
      </c>
      <c r="T81" s="269">
        <f t="shared" si="26"/>
        <v>0</v>
      </c>
      <c r="U81" s="304">
        <f t="shared" si="24"/>
        <v>143132.5</v>
      </c>
      <c r="V81" s="344"/>
      <c r="W81" s="344"/>
      <c r="X81" s="344"/>
      <c r="Y81" s="344"/>
      <c r="Z81" s="344"/>
      <c r="AA81" s="344"/>
      <c r="AB81" s="344"/>
      <c r="AC81" s="344"/>
      <c r="AD81" s="344"/>
      <c r="AE81" s="344"/>
      <c r="AF81" s="344"/>
      <c r="AG81" s="344"/>
      <c r="AH81" s="344"/>
    </row>
    <row r="82" spans="1:34" s="301" customFormat="1" ht="14.35" x14ac:dyDescent="0.5">
      <c r="A82" s="301">
        <f t="shared" si="25"/>
        <v>75</v>
      </c>
      <c r="B82" s="302">
        <v>1413</v>
      </c>
      <c r="C82" s="302">
        <v>1413</v>
      </c>
      <c r="D82" s="230" t="s">
        <v>199</v>
      </c>
      <c r="E82" s="280">
        <v>390.5</v>
      </c>
      <c r="F82" s="30">
        <v>6593</v>
      </c>
      <c r="G82" s="29">
        <v>2574567</v>
      </c>
      <c r="H82" s="30">
        <v>63921</v>
      </c>
      <c r="I82" s="29">
        <v>2638488</v>
      </c>
      <c r="J82" s="224">
        <v>400.6</v>
      </c>
      <c r="K82" s="31">
        <f t="shared" si="21"/>
        <v>6738</v>
      </c>
      <c r="L82" s="270">
        <f t="shared" si="15"/>
        <v>2699242.8000000003</v>
      </c>
      <c r="M82" s="30">
        <f t="shared" si="16"/>
        <v>0</v>
      </c>
      <c r="N82" s="274">
        <f t="shared" si="22"/>
        <v>2699242.8000000003</v>
      </c>
      <c r="O82" s="31">
        <f t="shared" si="17"/>
        <v>60754.800000000279</v>
      </c>
      <c r="P82" s="234">
        <f t="shared" si="18"/>
        <v>2.3026369648071275E-2</v>
      </c>
      <c r="Q82" s="310">
        <f t="shared" si="19"/>
        <v>10.100000000000023</v>
      </c>
      <c r="R82" s="234">
        <f t="shared" si="20"/>
        <v>2.586427656850198E-2</v>
      </c>
      <c r="S82" s="270">
        <f t="shared" si="23"/>
        <v>28</v>
      </c>
      <c r="T82" s="270">
        <f t="shared" si="26"/>
        <v>58888.200000000004</v>
      </c>
      <c r="U82" s="305">
        <f t="shared" si="24"/>
        <v>11216.800000000001</v>
      </c>
      <c r="V82" s="344"/>
      <c r="W82" s="344"/>
      <c r="X82" s="344"/>
      <c r="Y82" s="344"/>
      <c r="Z82" s="344"/>
      <c r="AA82" s="344"/>
      <c r="AB82" s="344"/>
      <c r="AC82" s="344"/>
      <c r="AD82" s="344"/>
      <c r="AE82" s="344"/>
      <c r="AF82" s="344"/>
      <c r="AG82" s="344"/>
      <c r="AH82" s="344"/>
    </row>
    <row r="83" spans="1:34" s="198" customFormat="1" ht="14.35" x14ac:dyDescent="0.5">
      <c r="A83" s="198">
        <f t="shared" si="25"/>
        <v>76</v>
      </c>
      <c r="B83" s="227">
        <v>1431</v>
      </c>
      <c r="C83" s="227">
        <v>1431</v>
      </c>
      <c r="D83" s="229" t="s">
        <v>200</v>
      </c>
      <c r="E83" s="279">
        <v>406.5</v>
      </c>
      <c r="F83" s="24">
        <v>6493</v>
      </c>
      <c r="G83" s="23">
        <v>2639405</v>
      </c>
      <c r="H83" s="24">
        <v>67388</v>
      </c>
      <c r="I83" s="23">
        <v>2706793</v>
      </c>
      <c r="J83" s="223">
        <v>421.5</v>
      </c>
      <c r="K83" s="25">
        <f t="shared" si="21"/>
        <v>6638</v>
      </c>
      <c r="L83" s="269">
        <f t="shared" si="15"/>
        <v>2797917</v>
      </c>
      <c r="M83" s="24">
        <f t="shared" si="16"/>
        <v>0</v>
      </c>
      <c r="N83" s="273">
        <f t="shared" si="22"/>
        <v>2797917</v>
      </c>
      <c r="O83" s="25">
        <f t="shared" si="17"/>
        <v>91124</v>
      </c>
      <c r="P83" s="233">
        <f t="shared" si="18"/>
        <v>3.3664931156538382E-2</v>
      </c>
      <c r="Q83" s="309">
        <f t="shared" si="19"/>
        <v>15</v>
      </c>
      <c r="R83" s="233">
        <f t="shared" si="20"/>
        <v>3.6900369003690037E-2</v>
      </c>
      <c r="S83" s="269">
        <f t="shared" si="23"/>
        <v>128</v>
      </c>
      <c r="T83" s="269">
        <f t="shared" si="26"/>
        <v>19810.5</v>
      </c>
      <c r="U83" s="304">
        <f t="shared" si="24"/>
        <v>53952</v>
      </c>
      <c r="V83" s="344"/>
      <c r="W83" s="344"/>
      <c r="X83" s="344"/>
      <c r="Y83" s="344"/>
      <c r="Z83" s="344"/>
      <c r="AA83" s="344"/>
      <c r="AB83" s="344"/>
      <c r="AC83" s="344"/>
      <c r="AD83" s="344"/>
      <c r="AE83" s="344"/>
      <c r="AF83" s="344"/>
      <c r="AG83" s="344"/>
      <c r="AH83" s="344"/>
    </row>
    <row r="84" spans="1:34" s="198" customFormat="1" ht="14.35" x14ac:dyDescent="0.5">
      <c r="A84" s="198">
        <f t="shared" si="25"/>
        <v>77</v>
      </c>
      <c r="B84" s="227">
        <v>1476</v>
      </c>
      <c r="C84" s="227">
        <v>1476</v>
      </c>
      <c r="D84" s="229" t="s">
        <v>202</v>
      </c>
      <c r="E84" s="279">
        <v>9101.5</v>
      </c>
      <c r="F84" s="24">
        <v>6515</v>
      </c>
      <c r="G84" s="23">
        <v>59296273</v>
      </c>
      <c r="H84" s="24">
        <v>0</v>
      </c>
      <c r="I84" s="23">
        <v>59296273</v>
      </c>
      <c r="J84" s="223">
        <v>9126</v>
      </c>
      <c r="K84" s="25">
        <f t="shared" ref="K84" si="27">F84+$H$2</f>
        <v>6660</v>
      </c>
      <c r="L84" s="269">
        <f t="shared" ref="L84" si="28">J84*K84</f>
        <v>60779160</v>
      </c>
      <c r="M84" s="24">
        <f t="shared" ref="M84" si="29">MAX((G84*1.01)-L84,0)</f>
        <v>0</v>
      </c>
      <c r="N84" s="273">
        <f t="shared" ref="N84" si="30">L84+M84</f>
        <v>60779160</v>
      </c>
      <c r="O84" s="25">
        <f t="shared" ref="O84" si="31">N84-I84</f>
        <v>1482887</v>
      </c>
      <c r="P84" s="233">
        <f t="shared" ref="P84" si="32">O84/I84</f>
        <v>2.5008097895124034E-2</v>
      </c>
      <c r="Q84" s="309">
        <f t="shared" si="19"/>
        <v>24.5</v>
      </c>
      <c r="R84" s="233">
        <f t="shared" si="20"/>
        <v>2.6918639784650881E-3</v>
      </c>
      <c r="S84" s="269">
        <f t="shared" si="23"/>
        <v>106</v>
      </c>
      <c r="T84" s="269">
        <f t="shared" si="26"/>
        <v>629694</v>
      </c>
      <c r="U84" s="304">
        <f t="shared" si="24"/>
        <v>967356</v>
      </c>
      <c r="V84" s="344"/>
      <c r="W84" s="344"/>
      <c r="X84" s="344"/>
      <c r="Y84" s="344"/>
      <c r="Z84" s="344"/>
      <c r="AA84" s="344"/>
      <c r="AB84" s="344"/>
      <c r="AC84" s="344"/>
      <c r="AD84" s="344"/>
      <c r="AE84" s="344"/>
      <c r="AF84" s="344"/>
      <c r="AG84" s="344"/>
      <c r="AH84" s="344"/>
    </row>
    <row r="85" spans="1:34" s="198" customFormat="1" ht="14.35" x14ac:dyDescent="0.5">
      <c r="A85" s="198">
        <f t="shared" si="25"/>
        <v>78</v>
      </c>
      <c r="B85" s="227">
        <v>1503</v>
      </c>
      <c r="C85" s="227">
        <v>1503</v>
      </c>
      <c r="D85" s="229" t="s">
        <v>203</v>
      </c>
      <c r="E85" s="279">
        <v>1396.8</v>
      </c>
      <c r="F85" s="24">
        <v>6446</v>
      </c>
      <c r="G85" s="23">
        <v>9003773</v>
      </c>
      <c r="H85" s="24">
        <v>161707</v>
      </c>
      <c r="I85" s="23">
        <v>9165480</v>
      </c>
      <c r="J85" s="223">
        <v>1389.6</v>
      </c>
      <c r="K85" s="25">
        <f t="shared" si="21"/>
        <v>6591</v>
      </c>
      <c r="L85" s="269">
        <f t="shared" si="15"/>
        <v>9158853.5999999996</v>
      </c>
      <c r="M85" s="24">
        <f t="shared" ref="M85:M148" si="33">MAX((G85*1.01)-L85,0)</f>
        <v>0</v>
      </c>
      <c r="N85" s="273">
        <f t="shared" si="22"/>
        <v>9158853.5999999996</v>
      </c>
      <c r="O85" s="25">
        <f t="shared" ref="O85:O148" si="34">N85-I85</f>
        <v>-6626.4000000003725</v>
      </c>
      <c r="P85" s="233">
        <f t="shared" ref="P85:P148" si="35">O85/I85</f>
        <v>-7.2297359221779685E-4</v>
      </c>
      <c r="Q85" s="309">
        <f t="shared" si="19"/>
        <v>-7.2000000000000455</v>
      </c>
      <c r="R85" s="233">
        <f t="shared" si="20"/>
        <v>-5.1546391752577648E-3</v>
      </c>
      <c r="S85" s="269">
        <f t="shared" si="23"/>
        <v>175</v>
      </c>
      <c r="T85" s="269">
        <f t="shared" si="26"/>
        <v>0</v>
      </c>
      <c r="U85" s="304">
        <f t="shared" si="24"/>
        <v>243179.99999999997</v>
      </c>
      <c r="V85" s="344"/>
      <c r="W85" s="344"/>
      <c r="X85" s="344"/>
      <c r="Y85" s="344"/>
      <c r="Z85" s="344"/>
      <c r="AA85" s="344"/>
      <c r="AB85" s="344"/>
      <c r="AC85" s="344"/>
      <c r="AD85" s="344"/>
      <c r="AE85" s="344"/>
      <c r="AF85" s="344"/>
      <c r="AG85" s="344"/>
      <c r="AH85" s="344"/>
    </row>
    <row r="86" spans="1:34" s="198" customFormat="1" ht="14.35" x14ac:dyDescent="0.5">
      <c r="A86" s="198">
        <f t="shared" si="25"/>
        <v>79</v>
      </c>
      <c r="B86" s="227">
        <v>1576</v>
      </c>
      <c r="C86" s="227">
        <v>1576</v>
      </c>
      <c r="D86" s="229" t="s">
        <v>204</v>
      </c>
      <c r="E86" s="279">
        <v>2351.5</v>
      </c>
      <c r="F86" s="24">
        <v>6446</v>
      </c>
      <c r="G86" s="23">
        <v>15157769</v>
      </c>
      <c r="H86" s="24">
        <v>0</v>
      </c>
      <c r="I86" s="23">
        <v>15157769</v>
      </c>
      <c r="J86" s="223">
        <v>2483</v>
      </c>
      <c r="K86" s="25">
        <f t="shared" si="21"/>
        <v>6591</v>
      </c>
      <c r="L86" s="269">
        <f t="shared" si="15"/>
        <v>16365453</v>
      </c>
      <c r="M86" s="24">
        <f t="shared" si="33"/>
        <v>0</v>
      </c>
      <c r="N86" s="273">
        <f t="shared" si="22"/>
        <v>16365453</v>
      </c>
      <c r="O86" s="25">
        <f t="shared" si="34"/>
        <v>1207684</v>
      </c>
      <c r="P86" s="233">
        <f t="shared" si="35"/>
        <v>7.9674258131259293E-2</v>
      </c>
      <c r="Q86" s="309">
        <f t="shared" si="19"/>
        <v>131.5</v>
      </c>
      <c r="R86" s="233">
        <f t="shared" si="20"/>
        <v>5.5921752073144801E-2</v>
      </c>
      <c r="S86" s="269">
        <f t="shared" si="23"/>
        <v>175</v>
      </c>
      <c r="T86" s="269">
        <f t="shared" si="26"/>
        <v>0</v>
      </c>
      <c r="U86" s="304">
        <f t="shared" si="24"/>
        <v>434525</v>
      </c>
      <c r="V86" s="344"/>
      <c r="W86" s="344"/>
      <c r="X86" s="344"/>
      <c r="Y86" s="344"/>
      <c r="Z86" s="344"/>
      <c r="AA86" s="344"/>
      <c r="AB86" s="344"/>
      <c r="AC86" s="344"/>
      <c r="AD86" s="344"/>
      <c r="AE86" s="344"/>
      <c r="AF86" s="344"/>
      <c r="AG86" s="344"/>
      <c r="AH86" s="344"/>
    </row>
    <row r="87" spans="1:34" s="301" customFormat="1" ht="14.35" x14ac:dyDescent="0.5">
      <c r="A87" s="301">
        <f t="shared" si="25"/>
        <v>80</v>
      </c>
      <c r="B87" s="302">
        <v>1602</v>
      </c>
      <c r="C87" s="302">
        <v>1602</v>
      </c>
      <c r="D87" s="230" t="s">
        <v>205</v>
      </c>
      <c r="E87" s="280">
        <v>495.2</v>
      </c>
      <c r="F87" s="30">
        <v>6446</v>
      </c>
      <c r="G87" s="29">
        <v>3192059</v>
      </c>
      <c r="H87" s="30">
        <v>0</v>
      </c>
      <c r="I87" s="29">
        <v>3192059</v>
      </c>
      <c r="J87" s="224">
        <v>511.5</v>
      </c>
      <c r="K87" s="31">
        <f t="shared" si="21"/>
        <v>6591</v>
      </c>
      <c r="L87" s="270">
        <f t="shared" si="15"/>
        <v>3371296.5</v>
      </c>
      <c r="M87" s="30">
        <f t="shared" si="33"/>
        <v>0</v>
      </c>
      <c r="N87" s="274">
        <f t="shared" si="22"/>
        <v>3371296.5</v>
      </c>
      <c r="O87" s="31">
        <f t="shared" si="34"/>
        <v>179237.5</v>
      </c>
      <c r="P87" s="234">
        <f t="shared" si="35"/>
        <v>5.6151061117604657E-2</v>
      </c>
      <c r="Q87" s="310">
        <f t="shared" si="19"/>
        <v>16.300000000000011</v>
      </c>
      <c r="R87" s="234">
        <f t="shared" si="20"/>
        <v>3.2915993537964483E-2</v>
      </c>
      <c r="S87" s="270">
        <f t="shared" si="23"/>
        <v>175</v>
      </c>
      <c r="T87" s="270">
        <f t="shared" si="26"/>
        <v>0</v>
      </c>
      <c r="U87" s="305">
        <f t="shared" si="24"/>
        <v>89512.5</v>
      </c>
      <c r="V87" s="344"/>
      <c r="W87" s="344"/>
      <c r="X87" s="344"/>
      <c r="Y87" s="344"/>
      <c r="Z87" s="344"/>
      <c r="AA87" s="344"/>
      <c r="AB87" s="344"/>
      <c r="AC87" s="344"/>
      <c r="AD87" s="344"/>
      <c r="AE87" s="344"/>
      <c r="AF87" s="344"/>
      <c r="AG87" s="344"/>
      <c r="AH87" s="344"/>
    </row>
    <row r="88" spans="1:34" s="198" customFormat="1" ht="14.35" x14ac:dyDescent="0.5">
      <c r="A88" s="198">
        <f t="shared" si="25"/>
        <v>81</v>
      </c>
      <c r="B88" s="227">
        <v>1611</v>
      </c>
      <c r="C88" s="227">
        <v>1611</v>
      </c>
      <c r="D88" s="229" t="s">
        <v>206</v>
      </c>
      <c r="E88" s="279">
        <v>15823.3</v>
      </c>
      <c r="F88" s="24">
        <v>6446</v>
      </c>
      <c r="G88" s="23">
        <v>101996992</v>
      </c>
      <c r="H88" s="24">
        <v>756048</v>
      </c>
      <c r="I88" s="23">
        <v>102753040</v>
      </c>
      <c r="J88" s="223">
        <v>15801.3</v>
      </c>
      <c r="K88" s="25">
        <f t="shared" si="21"/>
        <v>6591</v>
      </c>
      <c r="L88" s="269">
        <f t="shared" si="15"/>
        <v>104146368.3</v>
      </c>
      <c r="M88" s="24">
        <f t="shared" si="33"/>
        <v>0</v>
      </c>
      <c r="N88" s="273">
        <f t="shared" si="22"/>
        <v>104146368.3</v>
      </c>
      <c r="O88" s="25">
        <f t="shared" si="34"/>
        <v>1393328.299999997</v>
      </c>
      <c r="P88" s="233">
        <f t="shared" si="35"/>
        <v>1.3559971558992289E-2</v>
      </c>
      <c r="Q88" s="309">
        <f t="shared" si="19"/>
        <v>-22</v>
      </c>
      <c r="R88" s="233">
        <f t="shared" si="20"/>
        <v>-1.3903547300499895E-3</v>
      </c>
      <c r="S88" s="269">
        <f t="shared" si="23"/>
        <v>175</v>
      </c>
      <c r="T88" s="269">
        <f t="shared" si="26"/>
        <v>0</v>
      </c>
      <c r="U88" s="304">
        <f t="shared" si="24"/>
        <v>2765227.5</v>
      </c>
      <c r="V88" s="344"/>
      <c r="W88" s="344"/>
      <c r="X88" s="344"/>
      <c r="Y88" s="344"/>
      <c r="Z88" s="344"/>
      <c r="AA88" s="344"/>
      <c r="AB88" s="344"/>
      <c r="AC88" s="344"/>
      <c r="AD88" s="344"/>
      <c r="AE88" s="344"/>
      <c r="AF88" s="344"/>
      <c r="AG88" s="344"/>
      <c r="AH88" s="344"/>
    </row>
    <row r="89" spans="1:34" s="198" customFormat="1" ht="14.35" x14ac:dyDescent="0.5">
      <c r="A89" s="198">
        <f t="shared" si="25"/>
        <v>82</v>
      </c>
      <c r="B89" s="227">
        <v>1619</v>
      </c>
      <c r="C89" s="227">
        <v>1619</v>
      </c>
      <c r="D89" s="229" t="s">
        <v>207</v>
      </c>
      <c r="E89" s="279">
        <v>1169.5</v>
      </c>
      <c r="F89" s="24">
        <v>6446</v>
      </c>
      <c r="G89" s="23">
        <v>7538597</v>
      </c>
      <c r="H89" s="24">
        <v>61261</v>
      </c>
      <c r="I89" s="23">
        <v>7599858</v>
      </c>
      <c r="J89" s="223">
        <v>1175.9000000000001</v>
      </c>
      <c r="K89" s="25">
        <f t="shared" si="21"/>
        <v>6591</v>
      </c>
      <c r="L89" s="269">
        <f t="shared" si="15"/>
        <v>7750356.9000000004</v>
      </c>
      <c r="M89" s="24">
        <f t="shared" si="33"/>
        <v>0</v>
      </c>
      <c r="N89" s="273">
        <f t="shared" si="22"/>
        <v>7750356.9000000004</v>
      </c>
      <c r="O89" s="25">
        <f t="shared" si="34"/>
        <v>150498.90000000037</v>
      </c>
      <c r="P89" s="233">
        <f t="shared" si="35"/>
        <v>1.9802856842851588E-2</v>
      </c>
      <c r="Q89" s="309">
        <f t="shared" si="19"/>
        <v>6.4000000000000909</v>
      </c>
      <c r="R89" s="233">
        <f t="shared" si="20"/>
        <v>5.4724241128688254E-3</v>
      </c>
      <c r="S89" s="269">
        <f t="shared" si="23"/>
        <v>175</v>
      </c>
      <c r="T89" s="269">
        <f t="shared" si="26"/>
        <v>0</v>
      </c>
      <c r="U89" s="304">
        <f t="shared" si="24"/>
        <v>205782.50000000003</v>
      </c>
      <c r="V89" s="344"/>
      <c r="W89" s="344"/>
      <c r="X89" s="344"/>
      <c r="Y89" s="344"/>
      <c r="Z89" s="344"/>
      <c r="AA89" s="344"/>
      <c r="AB89" s="344"/>
      <c r="AC89" s="344"/>
      <c r="AD89" s="344"/>
      <c r="AE89" s="344"/>
      <c r="AF89" s="344"/>
      <c r="AG89" s="344"/>
      <c r="AH89" s="344"/>
    </row>
    <row r="90" spans="1:34" s="198" customFormat="1" ht="14.35" x14ac:dyDescent="0.5">
      <c r="A90" s="198">
        <f t="shared" si="25"/>
        <v>83</v>
      </c>
      <c r="B90" s="227">
        <v>1638</v>
      </c>
      <c r="C90" s="227">
        <v>1638</v>
      </c>
      <c r="D90" s="229" t="s">
        <v>208</v>
      </c>
      <c r="E90" s="279">
        <v>1394.7</v>
      </c>
      <c r="F90" s="24">
        <v>6460</v>
      </c>
      <c r="G90" s="23">
        <v>9009762</v>
      </c>
      <c r="H90" s="24">
        <v>0</v>
      </c>
      <c r="I90" s="23">
        <v>9009762</v>
      </c>
      <c r="J90" s="223">
        <v>1387.2</v>
      </c>
      <c r="K90" s="25">
        <f t="shared" si="21"/>
        <v>6605</v>
      </c>
      <c r="L90" s="269">
        <f t="shared" si="15"/>
        <v>9162456</v>
      </c>
      <c r="M90" s="24">
        <f t="shared" si="33"/>
        <v>0</v>
      </c>
      <c r="N90" s="273">
        <f t="shared" si="22"/>
        <v>9162456</v>
      </c>
      <c r="O90" s="25">
        <f t="shared" si="34"/>
        <v>152694</v>
      </c>
      <c r="P90" s="233">
        <f t="shared" si="35"/>
        <v>1.6947617484235431E-2</v>
      </c>
      <c r="Q90" s="309">
        <f t="shared" si="19"/>
        <v>-7.5</v>
      </c>
      <c r="R90" s="233">
        <f t="shared" si="20"/>
        <v>-5.377500537750054E-3</v>
      </c>
      <c r="S90" s="269">
        <f t="shared" si="23"/>
        <v>161</v>
      </c>
      <c r="T90" s="269">
        <f t="shared" si="26"/>
        <v>19420.8</v>
      </c>
      <c r="U90" s="304">
        <f t="shared" si="24"/>
        <v>223339.2</v>
      </c>
      <c r="V90" s="344"/>
      <c r="W90" s="344"/>
      <c r="X90" s="344"/>
      <c r="Y90" s="344"/>
      <c r="Z90" s="344"/>
      <c r="AA90" s="344"/>
      <c r="AB90" s="344"/>
      <c r="AC90" s="344"/>
      <c r="AD90" s="344"/>
      <c r="AE90" s="344"/>
      <c r="AF90" s="344"/>
      <c r="AG90" s="344"/>
      <c r="AH90" s="344"/>
    </row>
    <row r="91" spans="1:34" s="198" customFormat="1" ht="14.35" x14ac:dyDescent="0.5">
      <c r="A91" s="198">
        <f t="shared" si="25"/>
        <v>84</v>
      </c>
      <c r="B91" s="227">
        <v>1675</v>
      </c>
      <c r="C91" s="227">
        <v>1675</v>
      </c>
      <c r="D91" s="229" t="s">
        <v>209</v>
      </c>
      <c r="E91" s="279">
        <v>194</v>
      </c>
      <c r="F91" s="24">
        <v>6621</v>
      </c>
      <c r="G91" s="23">
        <v>1284474</v>
      </c>
      <c r="H91" s="24">
        <v>116085</v>
      </c>
      <c r="I91" s="23">
        <v>1400559</v>
      </c>
      <c r="J91" s="223">
        <v>189.2</v>
      </c>
      <c r="K91" s="25">
        <f t="shared" si="21"/>
        <v>6766</v>
      </c>
      <c r="L91" s="269">
        <f t="shared" si="15"/>
        <v>1280127.2</v>
      </c>
      <c r="M91" s="24">
        <f t="shared" si="33"/>
        <v>17191.540000000037</v>
      </c>
      <c r="N91" s="273">
        <f t="shared" si="22"/>
        <v>1297318.74</v>
      </c>
      <c r="O91" s="25">
        <f t="shared" si="34"/>
        <v>-103240.26000000001</v>
      </c>
      <c r="P91" s="233">
        <f t="shared" si="35"/>
        <v>-7.3713610065695198E-2</v>
      </c>
      <c r="Q91" s="309">
        <f t="shared" si="19"/>
        <v>-4.8000000000000114</v>
      </c>
      <c r="R91" s="233">
        <f t="shared" si="20"/>
        <v>-2.4742268041237171E-2</v>
      </c>
      <c r="S91" s="269">
        <f t="shared" si="23"/>
        <v>0</v>
      </c>
      <c r="T91" s="269">
        <f t="shared" si="26"/>
        <v>33110</v>
      </c>
      <c r="U91" s="304">
        <f t="shared" si="24"/>
        <v>0</v>
      </c>
      <c r="V91" s="344"/>
      <c r="W91" s="344"/>
      <c r="X91" s="344"/>
      <c r="Y91" s="344"/>
      <c r="Z91" s="344"/>
      <c r="AA91" s="344"/>
      <c r="AB91" s="344"/>
      <c r="AC91" s="344"/>
      <c r="AD91" s="344"/>
      <c r="AE91" s="344"/>
      <c r="AF91" s="344"/>
      <c r="AG91" s="344"/>
      <c r="AH91" s="344"/>
    </row>
    <row r="92" spans="1:34" s="301" customFormat="1" ht="14.35" x14ac:dyDescent="0.5">
      <c r="A92" s="301">
        <f t="shared" si="25"/>
        <v>85</v>
      </c>
      <c r="B92" s="302">
        <v>1701</v>
      </c>
      <c r="C92" s="302">
        <v>1701</v>
      </c>
      <c r="D92" s="230" t="s">
        <v>210</v>
      </c>
      <c r="E92" s="280">
        <v>2003.4</v>
      </c>
      <c r="F92" s="30">
        <v>6446</v>
      </c>
      <c r="G92" s="29">
        <v>12913916</v>
      </c>
      <c r="H92" s="30">
        <v>247598</v>
      </c>
      <c r="I92" s="29">
        <v>13161514</v>
      </c>
      <c r="J92" s="224">
        <v>2004.5</v>
      </c>
      <c r="K92" s="31">
        <f t="shared" si="21"/>
        <v>6591</v>
      </c>
      <c r="L92" s="270">
        <f t="shared" si="15"/>
        <v>13211659.5</v>
      </c>
      <c r="M92" s="30">
        <f t="shared" si="33"/>
        <v>0</v>
      </c>
      <c r="N92" s="274">
        <f t="shared" si="22"/>
        <v>13211659.5</v>
      </c>
      <c r="O92" s="31">
        <f t="shared" si="34"/>
        <v>50145.5</v>
      </c>
      <c r="P92" s="234">
        <f t="shared" si="35"/>
        <v>3.8100100034084224E-3</v>
      </c>
      <c r="Q92" s="310">
        <f t="shared" si="19"/>
        <v>1.0999999999999091</v>
      </c>
      <c r="R92" s="234">
        <f t="shared" si="20"/>
        <v>5.4906658680239039E-4</v>
      </c>
      <c r="S92" s="270">
        <f t="shared" si="23"/>
        <v>175</v>
      </c>
      <c r="T92" s="270">
        <f t="shared" si="26"/>
        <v>0</v>
      </c>
      <c r="U92" s="305">
        <f t="shared" si="24"/>
        <v>350787.5</v>
      </c>
      <c r="V92" s="344"/>
      <c r="W92" s="344"/>
      <c r="X92" s="344"/>
      <c r="Y92" s="344"/>
      <c r="Z92" s="344"/>
      <c r="AA92" s="344"/>
      <c r="AB92" s="344"/>
      <c r="AC92" s="344"/>
      <c r="AD92" s="344"/>
      <c r="AE92" s="344"/>
      <c r="AF92" s="344"/>
      <c r="AG92" s="344"/>
      <c r="AH92" s="344"/>
    </row>
    <row r="93" spans="1:34" s="198" customFormat="1" ht="14.35" x14ac:dyDescent="0.5">
      <c r="A93" s="198">
        <f t="shared" si="25"/>
        <v>86</v>
      </c>
      <c r="B93" s="227">
        <v>1719</v>
      </c>
      <c r="C93" s="227">
        <v>1719</v>
      </c>
      <c r="D93" s="229" t="s">
        <v>211</v>
      </c>
      <c r="E93" s="279">
        <v>695</v>
      </c>
      <c r="F93" s="24">
        <v>6446</v>
      </c>
      <c r="G93" s="23">
        <v>4479970</v>
      </c>
      <c r="H93" s="24">
        <v>15006</v>
      </c>
      <c r="I93" s="23">
        <v>4494976</v>
      </c>
      <c r="J93" s="223">
        <v>718</v>
      </c>
      <c r="K93" s="25">
        <f t="shared" si="21"/>
        <v>6591</v>
      </c>
      <c r="L93" s="269">
        <f t="shared" si="15"/>
        <v>4732338</v>
      </c>
      <c r="M93" s="24">
        <f t="shared" si="33"/>
        <v>0</v>
      </c>
      <c r="N93" s="273">
        <f t="shared" si="22"/>
        <v>4732338</v>
      </c>
      <c r="O93" s="25">
        <f t="shared" si="34"/>
        <v>237362</v>
      </c>
      <c r="P93" s="233">
        <f t="shared" si="35"/>
        <v>5.2806066150297579E-2</v>
      </c>
      <c r="Q93" s="309">
        <f t="shared" si="19"/>
        <v>23</v>
      </c>
      <c r="R93" s="233">
        <f t="shared" si="20"/>
        <v>3.3093525179856115E-2</v>
      </c>
      <c r="S93" s="269">
        <f t="shared" si="23"/>
        <v>175</v>
      </c>
      <c r="T93" s="269">
        <f t="shared" si="26"/>
        <v>0</v>
      </c>
      <c r="U93" s="304">
        <f t="shared" si="24"/>
        <v>125650</v>
      </c>
      <c r="V93" s="344"/>
      <c r="W93" s="344"/>
      <c r="X93" s="344"/>
      <c r="Y93" s="344"/>
      <c r="Z93" s="344"/>
      <c r="AA93" s="344"/>
      <c r="AB93" s="344"/>
      <c r="AC93" s="344"/>
      <c r="AD93" s="344"/>
      <c r="AE93" s="344"/>
      <c r="AF93" s="344"/>
      <c r="AG93" s="344"/>
      <c r="AH93" s="344"/>
    </row>
    <row r="94" spans="1:34" s="198" customFormat="1" ht="14.35" x14ac:dyDescent="0.5">
      <c r="A94" s="198">
        <f t="shared" si="25"/>
        <v>87</v>
      </c>
      <c r="B94" s="227">
        <v>1737</v>
      </c>
      <c r="C94" s="227">
        <v>1737</v>
      </c>
      <c r="D94" s="229" t="s">
        <v>212</v>
      </c>
      <c r="E94" s="279">
        <v>32396.1</v>
      </c>
      <c r="F94" s="24">
        <v>6514</v>
      </c>
      <c r="G94" s="23">
        <v>211028195</v>
      </c>
      <c r="H94" s="24">
        <v>0</v>
      </c>
      <c r="I94" s="23">
        <v>211028195</v>
      </c>
      <c r="J94" s="223">
        <v>32581.9</v>
      </c>
      <c r="K94" s="25">
        <f t="shared" si="21"/>
        <v>6659</v>
      </c>
      <c r="L94" s="269">
        <f t="shared" si="15"/>
        <v>216962872.10000002</v>
      </c>
      <c r="M94" s="24">
        <f t="shared" si="33"/>
        <v>0</v>
      </c>
      <c r="N94" s="273">
        <f t="shared" si="22"/>
        <v>216962872.10000002</v>
      </c>
      <c r="O94" s="25">
        <f t="shared" si="34"/>
        <v>5934677.1000000238</v>
      </c>
      <c r="P94" s="233">
        <f t="shared" si="35"/>
        <v>2.8122673844601778E-2</v>
      </c>
      <c r="Q94" s="309">
        <f t="shared" si="19"/>
        <v>185.80000000000291</v>
      </c>
      <c r="R94" s="233">
        <f t="shared" si="20"/>
        <v>5.7352582563951499E-3</v>
      </c>
      <c r="S94" s="269">
        <f t="shared" si="23"/>
        <v>107</v>
      </c>
      <c r="T94" s="269">
        <f t="shared" si="26"/>
        <v>2215569.2000000002</v>
      </c>
      <c r="U94" s="304">
        <f t="shared" si="24"/>
        <v>3486263.3000000003</v>
      </c>
      <c r="V94" s="344"/>
      <c r="W94" s="344"/>
      <c r="X94" s="344"/>
      <c r="Y94" s="344"/>
      <c r="Z94" s="344"/>
      <c r="AA94" s="344"/>
      <c r="AB94" s="344"/>
      <c r="AC94" s="344"/>
      <c r="AD94" s="344"/>
      <c r="AE94" s="344"/>
      <c r="AF94" s="344"/>
      <c r="AG94" s="344"/>
      <c r="AH94" s="344"/>
    </row>
    <row r="95" spans="1:34" s="198" customFormat="1" ht="14.35" x14ac:dyDescent="0.5">
      <c r="A95" s="198">
        <f t="shared" si="25"/>
        <v>88</v>
      </c>
      <c r="B95" s="227">
        <v>1782</v>
      </c>
      <c r="C95" s="227">
        <v>1782</v>
      </c>
      <c r="D95" s="229" t="s">
        <v>213</v>
      </c>
      <c r="E95" s="279">
        <v>89</v>
      </c>
      <c r="F95" s="24">
        <v>6457</v>
      </c>
      <c r="G95" s="23">
        <v>574673</v>
      </c>
      <c r="H95" s="24">
        <v>75845</v>
      </c>
      <c r="I95" s="23">
        <v>650518</v>
      </c>
      <c r="J95" s="223">
        <v>97</v>
      </c>
      <c r="K95" s="25">
        <f t="shared" si="21"/>
        <v>6602</v>
      </c>
      <c r="L95" s="269">
        <f t="shared" si="15"/>
        <v>640394</v>
      </c>
      <c r="M95" s="24">
        <f t="shared" si="33"/>
        <v>0</v>
      </c>
      <c r="N95" s="273">
        <f t="shared" si="22"/>
        <v>640394</v>
      </c>
      <c r="O95" s="25">
        <f t="shared" si="34"/>
        <v>-10124</v>
      </c>
      <c r="P95" s="233">
        <f t="shared" si="35"/>
        <v>-1.55629821157908E-2</v>
      </c>
      <c r="Q95" s="309">
        <f t="shared" si="19"/>
        <v>8</v>
      </c>
      <c r="R95" s="233">
        <f t="shared" si="20"/>
        <v>8.98876404494382E-2</v>
      </c>
      <c r="S95" s="269">
        <f t="shared" si="23"/>
        <v>164</v>
      </c>
      <c r="T95" s="269">
        <f t="shared" si="26"/>
        <v>1067</v>
      </c>
      <c r="U95" s="304">
        <f t="shared" si="24"/>
        <v>15908</v>
      </c>
      <c r="V95" s="344"/>
      <c r="W95" s="344"/>
      <c r="X95" s="344"/>
      <c r="Y95" s="344"/>
      <c r="Z95" s="344"/>
      <c r="AA95" s="344"/>
      <c r="AB95" s="344"/>
      <c r="AC95" s="344"/>
      <c r="AD95" s="344"/>
      <c r="AE95" s="344"/>
      <c r="AF95" s="344"/>
      <c r="AG95" s="344"/>
      <c r="AH95" s="344"/>
    </row>
    <row r="96" spans="1:34" s="198" customFormat="1" ht="14.35" x14ac:dyDescent="0.5">
      <c r="A96" s="198">
        <f t="shared" si="25"/>
        <v>89</v>
      </c>
      <c r="B96" s="227">
        <v>1791</v>
      </c>
      <c r="C96" s="227">
        <v>1791</v>
      </c>
      <c r="D96" s="229" t="s">
        <v>22</v>
      </c>
      <c r="E96" s="279">
        <v>870</v>
      </c>
      <c r="F96" s="24">
        <v>6446</v>
      </c>
      <c r="G96" s="23">
        <v>5608020</v>
      </c>
      <c r="H96" s="24">
        <v>53296</v>
      </c>
      <c r="I96" s="23">
        <v>5661316</v>
      </c>
      <c r="J96" s="223">
        <v>899.7</v>
      </c>
      <c r="K96" s="25">
        <f t="shared" si="21"/>
        <v>6591</v>
      </c>
      <c r="L96" s="269">
        <f t="shared" si="15"/>
        <v>5929922.7000000002</v>
      </c>
      <c r="M96" s="24">
        <f t="shared" si="33"/>
        <v>0</v>
      </c>
      <c r="N96" s="273">
        <f t="shared" si="22"/>
        <v>5929922.7000000002</v>
      </c>
      <c r="O96" s="25">
        <f t="shared" si="34"/>
        <v>268606.70000000019</v>
      </c>
      <c r="P96" s="233">
        <f t="shared" si="35"/>
        <v>4.744598252420465E-2</v>
      </c>
      <c r="Q96" s="309">
        <f t="shared" si="19"/>
        <v>29.700000000000045</v>
      </c>
      <c r="R96" s="233">
        <f t="shared" si="20"/>
        <v>3.4137931034482809E-2</v>
      </c>
      <c r="S96" s="269">
        <f t="shared" si="23"/>
        <v>175</v>
      </c>
      <c r="T96" s="269">
        <f t="shared" si="26"/>
        <v>0</v>
      </c>
      <c r="U96" s="304">
        <f t="shared" si="24"/>
        <v>157447.5</v>
      </c>
      <c r="V96" s="344"/>
      <c r="W96" s="344"/>
      <c r="X96" s="344"/>
      <c r="Y96" s="344"/>
      <c r="Z96" s="344"/>
      <c r="AA96" s="344"/>
      <c r="AB96" s="344"/>
      <c r="AC96" s="344"/>
      <c r="AD96" s="344"/>
      <c r="AE96" s="344"/>
      <c r="AF96" s="344"/>
      <c r="AG96" s="344"/>
      <c r="AH96" s="344"/>
    </row>
    <row r="97" spans="1:34" s="301" customFormat="1" ht="14.35" x14ac:dyDescent="0.5">
      <c r="A97" s="301">
        <f t="shared" si="25"/>
        <v>90</v>
      </c>
      <c r="B97" s="302">
        <v>1863</v>
      </c>
      <c r="C97" s="302">
        <v>1863</v>
      </c>
      <c r="D97" s="230" t="s">
        <v>216</v>
      </c>
      <c r="E97" s="280">
        <v>10633.7</v>
      </c>
      <c r="F97" s="30">
        <v>6453</v>
      </c>
      <c r="G97" s="29">
        <v>68619266</v>
      </c>
      <c r="H97" s="30">
        <v>0</v>
      </c>
      <c r="I97" s="29">
        <v>68619266</v>
      </c>
      <c r="J97" s="224">
        <v>10587.9</v>
      </c>
      <c r="K97" s="31">
        <f t="shared" si="21"/>
        <v>6598</v>
      </c>
      <c r="L97" s="270">
        <f t="shared" si="15"/>
        <v>69858964.200000003</v>
      </c>
      <c r="M97" s="30">
        <f t="shared" si="33"/>
        <v>0</v>
      </c>
      <c r="N97" s="274">
        <f t="shared" si="22"/>
        <v>69858964.200000003</v>
      </c>
      <c r="O97" s="31">
        <f t="shared" si="34"/>
        <v>1239698.200000003</v>
      </c>
      <c r="P97" s="234">
        <f t="shared" si="35"/>
        <v>1.806632848564721E-2</v>
      </c>
      <c r="Q97" s="310">
        <f t="shared" si="19"/>
        <v>-45.800000000001091</v>
      </c>
      <c r="R97" s="234">
        <f t="shared" si="20"/>
        <v>-4.3070615119855825E-3</v>
      </c>
      <c r="S97" s="270">
        <f t="shared" si="23"/>
        <v>168</v>
      </c>
      <c r="T97" s="270">
        <f t="shared" si="26"/>
        <v>74115.3</v>
      </c>
      <c r="U97" s="305">
        <f t="shared" si="24"/>
        <v>1778767.2</v>
      </c>
      <c r="V97" s="344"/>
      <c r="W97" s="344"/>
      <c r="X97" s="344"/>
      <c r="Y97" s="344"/>
      <c r="Z97" s="344"/>
      <c r="AA97" s="344"/>
      <c r="AB97" s="344"/>
      <c r="AC97" s="344"/>
      <c r="AD97" s="344"/>
      <c r="AE97" s="344"/>
      <c r="AF97" s="344"/>
      <c r="AG97" s="344"/>
      <c r="AH97" s="344"/>
    </row>
    <row r="98" spans="1:34" s="198" customFormat="1" ht="14.35" x14ac:dyDescent="0.5">
      <c r="A98" s="198">
        <f t="shared" si="25"/>
        <v>91</v>
      </c>
      <c r="B98" s="227">
        <v>1908</v>
      </c>
      <c r="C98" s="227">
        <v>1908</v>
      </c>
      <c r="D98" s="229" t="s">
        <v>217</v>
      </c>
      <c r="E98" s="279">
        <v>461.9</v>
      </c>
      <c r="F98" s="24">
        <v>6446</v>
      </c>
      <c r="G98" s="23">
        <v>2977407</v>
      </c>
      <c r="H98" s="24">
        <v>5955</v>
      </c>
      <c r="I98" s="23">
        <v>2983362</v>
      </c>
      <c r="J98" s="223">
        <v>445.2</v>
      </c>
      <c r="K98" s="25">
        <f t="shared" si="21"/>
        <v>6591</v>
      </c>
      <c r="L98" s="269">
        <f t="shared" si="15"/>
        <v>2934313.1999999997</v>
      </c>
      <c r="M98" s="24">
        <f t="shared" si="33"/>
        <v>72867.870000000112</v>
      </c>
      <c r="N98" s="273">
        <f t="shared" si="22"/>
        <v>3007181.07</v>
      </c>
      <c r="O98" s="25">
        <f t="shared" si="34"/>
        <v>23819.069999999832</v>
      </c>
      <c r="P98" s="233">
        <f t="shared" si="35"/>
        <v>7.9839690925874347E-3</v>
      </c>
      <c r="Q98" s="309">
        <f t="shared" si="19"/>
        <v>-16.699999999999989</v>
      </c>
      <c r="R98" s="233">
        <f t="shared" si="20"/>
        <v>-3.6155011907339225E-2</v>
      </c>
      <c r="S98" s="269">
        <f t="shared" si="23"/>
        <v>175</v>
      </c>
      <c r="T98" s="269">
        <f t="shared" si="26"/>
        <v>0</v>
      </c>
      <c r="U98" s="304">
        <f t="shared" si="24"/>
        <v>77910</v>
      </c>
      <c r="V98" s="344"/>
      <c r="W98" s="344"/>
      <c r="X98" s="344"/>
      <c r="Y98" s="344"/>
      <c r="Z98" s="344"/>
      <c r="AA98" s="344"/>
      <c r="AB98" s="344"/>
      <c r="AC98" s="344"/>
      <c r="AD98" s="344"/>
      <c r="AE98" s="344"/>
      <c r="AF98" s="344"/>
      <c r="AG98" s="344"/>
      <c r="AH98" s="344"/>
    </row>
    <row r="99" spans="1:34" s="198" customFormat="1" ht="14.35" x14ac:dyDescent="0.5">
      <c r="A99" s="198">
        <f t="shared" si="25"/>
        <v>92</v>
      </c>
      <c r="B99" s="227">
        <v>1926</v>
      </c>
      <c r="C99" s="227">
        <v>1926</v>
      </c>
      <c r="D99" s="229" t="s">
        <v>218</v>
      </c>
      <c r="E99" s="279">
        <v>577.5</v>
      </c>
      <c r="F99" s="24">
        <v>6492</v>
      </c>
      <c r="G99" s="23">
        <v>3749130</v>
      </c>
      <c r="H99" s="24">
        <v>0</v>
      </c>
      <c r="I99" s="23">
        <v>3749130</v>
      </c>
      <c r="J99" s="223">
        <v>571.6</v>
      </c>
      <c r="K99" s="25">
        <f t="shared" si="21"/>
        <v>6637</v>
      </c>
      <c r="L99" s="269">
        <f t="shared" si="15"/>
        <v>3793709.2</v>
      </c>
      <c r="M99" s="24">
        <f t="shared" si="33"/>
        <v>0</v>
      </c>
      <c r="N99" s="273">
        <f t="shared" si="22"/>
        <v>3793709.2</v>
      </c>
      <c r="O99" s="25">
        <f t="shared" si="34"/>
        <v>44579.200000000186</v>
      </c>
      <c r="P99" s="233">
        <f t="shared" si="35"/>
        <v>1.1890545273170091E-2</v>
      </c>
      <c r="Q99" s="309">
        <f t="shared" si="19"/>
        <v>-5.8999999999999773</v>
      </c>
      <c r="R99" s="233">
        <f t="shared" si="20"/>
        <v>-1.0216450216450177E-2</v>
      </c>
      <c r="S99" s="269">
        <f t="shared" si="23"/>
        <v>129</v>
      </c>
      <c r="T99" s="269">
        <f t="shared" si="26"/>
        <v>26293.600000000002</v>
      </c>
      <c r="U99" s="304">
        <f t="shared" si="24"/>
        <v>73736.400000000009</v>
      </c>
      <c r="V99" s="344"/>
      <c r="W99" s="344"/>
      <c r="X99" s="344"/>
      <c r="Y99" s="344"/>
      <c r="Z99" s="344"/>
      <c r="AA99" s="344"/>
      <c r="AB99" s="344"/>
      <c r="AC99" s="344"/>
      <c r="AD99" s="344"/>
      <c r="AE99" s="344"/>
      <c r="AF99" s="344"/>
      <c r="AG99" s="344"/>
      <c r="AH99" s="344"/>
    </row>
    <row r="100" spans="1:34" s="198" customFormat="1" ht="14.35" x14ac:dyDescent="0.5">
      <c r="A100" s="198">
        <f t="shared" si="25"/>
        <v>93</v>
      </c>
      <c r="B100" s="227">
        <v>1944</v>
      </c>
      <c r="C100" s="227">
        <v>1944</v>
      </c>
      <c r="D100" s="229" t="s">
        <v>219</v>
      </c>
      <c r="E100" s="279">
        <v>835.6</v>
      </c>
      <c r="F100" s="24">
        <v>6564</v>
      </c>
      <c r="G100" s="23">
        <v>5484878</v>
      </c>
      <c r="H100" s="24">
        <v>0</v>
      </c>
      <c r="I100" s="23">
        <v>5484878</v>
      </c>
      <c r="J100" s="223">
        <v>838.6</v>
      </c>
      <c r="K100" s="25">
        <f t="shared" si="21"/>
        <v>6709</v>
      </c>
      <c r="L100" s="269">
        <f t="shared" si="15"/>
        <v>5626167.4000000004</v>
      </c>
      <c r="M100" s="24">
        <f t="shared" si="33"/>
        <v>0</v>
      </c>
      <c r="N100" s="273">
        <f t="shared" si="22"/>
        <v>5626167.4000000004</v>
      </c>
      <c r="O100" s="25">
        <f t="shared" si="34"/>
        <v>141289.40000000037</v>
      </c>
      <c r="P100" s="233">
        <f t="shared" si="35"/>
        <v>2.5759807237280458E-2</v>
      </c>
      <c r="Q100" s="309">
        <f t="shared" si="19"/>
        <v>3</v>
      </c>
      <c r="R100" s="233">
        <f t="shared" si="20"/>
        <v>3.5902345619913834E-3</v>
      </c>
      <c r="S100" s="269">
        <f t="shared" si="23"/>
        <v>57</v>
      </c>
      <c r="T100" s="269">
        <f t="shared" si="26"/>
        <v>98954.8</v>
      </c>
      <c r="U100" s="304">
        <f t="shared" si="24"/>
        <v>47800.200000000004</v>
      </c>
      <c r="V100" s="344"/>
      <c r="W100" s="344"/>
      <c r="X100" s="344"/>
      <c r="Y100" s="344"/>
      <c r="Z100" s="344"/>
      <c r="AA100" s="344"/>
      <c r="AB100" s="344"/>
      <c r="AC100" s="344"/>
      <c r="AD100" s="344"/>
      <c r="AE100" s="344"/>
      <c r="AF100" s="344"/>
      <c r="AG100" s="344"/>
      <c r="AH100" s="344"/>
    </row>
    <row r="101" spans="1:34" s="198" customFormat="1" ht="14.35" x14ac:dyDescent="0.5">
      <c r="A101" s="198">
        <f t="shared" si="25"/>
        <v>94</v>
      </c>
      <c r="B101" s="227">
        <v>1953</v>
      </c>
      <c r="C101" s="227">
        <v>1953</v>
      </c>
      <c r="D101" s="229" t="s">
        <v>220</v>
      </c>
      <c r="E101" s="279">
        <v>643.20000000000005</v>
      </c>
      <c r="F101" s="24">
        <v>6446</v>
      </c>
      <c r="G101" s="23">
        <v>4146067</v>
      </c>
      <c r="H101" s="24">
        <v>0</v>
      </c>
      <c r="I101" s="23">
        <v>4146067</v>
      </c>
      <c r="J101" s="223">
        <v>607.9</v>
      </c>
      <c r="K101" s="25">
        <f t="shared" si="21"/>
        <v>6591</v>
      </c>
      <c r="L101" s="269">
        <f t="shared" si="15"/>
        <v>4006668.9</v>
      </c>
      <c r="M101" s="24">
        <f t="shared" si="33"/>
        <v>180858.77000000002</v>
      </c>
      <c r="N101" s="273">
        <f t="shared" si="22"/>
        <v>4187527.67</v>
      </c>
      <c r="O101" s="25">
        <f t="shared" si="34"/>
        <v>41460.669999999925</v>
      </c>
      <c r="P101" s="233">
        <f t="shared" si="35"/>
        <v>9.9999999999999829E-3</v>
      </c>
      <c r="Q101" s="309">
        <f t="shared" si="19"/>
        <v>-35.300000000000068</v>
      </c>
      <c r="R101" s="233">
        <f t="shared" si="20"/>
        <v>-5.4881840796020001E-2</v>
      </c>
      <c r="S101" s="269">
        <f t="shared" si="23"/>
        <v>175</v>
      </c>
      <c r="T101" s="269">
        <f t="shared" si="26"/>
        <v>0</v>
      </c>
      <c r="U101" s="304">
        <f t="shared" si="24"/>
        <v>106382.5</v>
      </c>
      <c r="V101" s="344"/>
      <c r="W101" s="344"/>
      <c r="X101" s="344"/>
      <c r="Y101" s="344"/>
      <c r="Z101" s="344"/>
      <c r="AA101" s="344"/>
      <c r="AB101" s="344"/>
      <c r="AC101" s="344"/>
      <c r="AD101" s="344"/>
      <c r="AE101" s="344"/>
      <c r="AF101" s="344"/>
      <c r="AG101" s="344"/>
      <c r="AH101" s="344"/>
    </row>
    <row r="102" spans="1:34" s="301" customFormat="1" ht="14.35" x14ac:dyDescent="0.5">
      <c r="A102" s="301">
        <f t="shared" si="25"/>
        <v>95</v>
      </c>
      <c r="B102" s="302">
        <v>1963</v>
      </c>
      <c r="C102" s="302">
        <v>1963</v>
      </c>
      <c r="D102" s="230" t="s">
        <v>221</v>
      </c>
      <c r="E102" s="280">
        <v>563</v>
      </c>
      <c r="F102" s="30">
        <v>6446</v>
      </c>
      <c r="G102" s="29">
        <v>3629098</v>
      </c>
      <c r="H102" s="30">
        <v>0</v>
      </c>
      <c r="I102" s="29">
        <v>3629098</v>
      </c>
      <c r="J102" s="224">
        <v>537.6</v>
      </c>
      <c r="K102" s="31">
        <f t="shared" si="21"/>
        <v>6591</v>
      </c>
      <c r="L102" s="270">
        <f t="shared" si="15"/>
        <v>3543321.6</v>
      </c>
      <c r="M102" s="30">
        <f t="shared" si="33"/>
        <v>122067.37999999989</v>
      </c>
      <c r="N102" s="274">
        <f t="shared" si="22"/>
        <v>3665388.98</v>
      </c>
      <c r="O102" s="31">
        <f t="shared" si="34"/>
        <v>36290.979999999981</v>
      </c>
      <c r="P102" s="234">
        <f t="shared" si="35"/>
        <v>9.999999999999995E-3</v>
      </c>
      <c r="Q102" s="310">
        <f t="shared" si="19"/>
        <v>-25.399999999999977</v>
      </c>
      <c r="R102" s="234">
        <f t="shared" si="20"/>
        <v>-4.5115452930728203E-2</v>
      </c>
      <c r="S102" s="270">
        <f t="shared" si="23"/>
        <v>175</v>
      </c>
      <c r="T102" s="270">
        <f t="shared" si="26"/>
        <v>0</v>
      </c>
      <c r="U102" s="305">
        <f t="shared" si="24"/>
        <v>94080</v>
      </c>
      <c r="V102" s="344"/>
      <c r="W102" s="344"/>
      <c r="X102" s="344"/>
      <c r="Y102" s="344"/>
      <c r="Z102" s="344"/>
      <c r="AA102" s="344"/>
      <c r="AB102" s="344"/>
      <c r="AC102" s="344"/>
      <c r="AD102" s="344"/>
      <c r="AE102" s="344"/>
      <c r="AF102" s="344"/>
      <c r="AG102" s="344"/>
      <c r="AH102" s="344"/>
    </row>
    <row r="103" spans="1:34" s="198" customFormat="1" ht="14.35" x14ac:dyDescent="0.5">
      <c r="A103" s="198">
        <f t="shared" si="25"/>
        <v>96</v>
      </c>
      <c r="B103" s="227">
        <v>3582</v>
      </c>
      <c r="C103" s="227">
        <v>1968</v>
      </c>
      <c r="D103" s="229" t="s">
        <v>280</v>
      </c>
      <c r="E103" s="279">
        <v>582.20000000000005</v>
      </c>
      <c r="F103" s="24">
        <v>6530</v>
      </c>
      <c r="G103" s="23">
        <v>3801766</v>
      </c>
      <c r="H103" s="24">
        <v>167519</v>
      </c>
      <c r="I103" s="23">
        <v>3969285</v>
      </c>
      <c r="J103" s="223">
        <v>569.6</v>
      </c>
      <c r="K103" s="25">
        <f t="shared" si="21"/>
        <v>6675</v>
      </c>
      <c r="L103" s="269">
        <f t="shared" si="15"/>
        <v>3802080</v>
      </c>
      <c r="M103" s="24">
        <f t="shared" si="33"/>
        <v>37703.660000000149</v>
      </c>
      <c r="N103" s="273">
        <f t="shared" si="22"/>
        <v>3839783.66</v>
      </c>
      <c r="O103" s="25">
        <f t="shared" si="34"/>
        <v>-129501.33999999985</v>
      </c>
      <c r="P103" s="233">
        <f t="shared" si="35"/>
        <v>-3.2625860828839413E-2</v>
      </c>
      <c r="Q103" s="309">
        <f t="shared" si="19"/>
        <v>-12.600000000000023</v>
      </c>
      <c r="R103" s="233">
        <f t="shared" si="20"/>
        <v>-2.1642047406389593E-2</v>
      </c>
      <c r="S103" s="269">
        <f t="shared" si="23"/>
        <v>91</v>
      </c>
      <c r="T103" s="269">
        <f t="shared" si="26"/>
        <v>47846.400000000001</v>
      </c>
      <c r="U103" s="304">
        <f t="shared" si="24"/>
        <v>51833.599999999999</v>
      </c>
      <c r="V103" s="344"/>
      <c r="W103" s="344"/>
      <c r="X103" s="344"/>
      <c r="Y103" s="344"/>
      <c r="Z103" s="344"/>
      <c r="AA103" s="344"/>
      <c r="AB103" s="344"/>
      <c r="AC103" s="344"/>
      <c r="AD103" s="344"/>
      <c r="AE103" s="344"/>
      <c r="AF103" s="344"/>
      <c r="AG103" s="344"/>
      <c r="AH103" s="344"/>
    </row>
    <row r="104" spans="1:34" s="198" customFormat="1" ht="14.35" x14ac:dyDescent="0.5">
      <c r="A104" s="198">
        <f t="shared" si="25"/>
        <v>97</v>
      </c>
      <c r="B104" s="227">
        <v>3978</v>
      </c>
      <c r="C104" s="227">
        <v>3978</v>
      </c>
      <c r="D104" s="229" t="s">
        <v>466</v>
      </c>
      <c r="E104" s="279">
        <v>543.29999999999995</v>
      </c>
      <c r="F104" s="24">
        <v>6510</v>
      </c>
      <c r="G104" s="23">
        <v>3536883</v>
      </c>
      <c r="H104" s="24">
        <v>3160</v>
      </c>
      <c r="I104" s="23">
        <v>3540043</v>
      </c>
      <c r="J104" s="223">
        <v>554.4</v>
      </c>
      <c r="K104" s="25">
        <f t="shared" si="21"/>
        <v>6655</v>
      </c>
      <c r="L104" s="269">
        <f t="shared" si="15"/>
        <v>3689532</v>
      </c>
      <c r="M104" s="24">
        <f t="shared" si="33"/>
        <v>0</v>
      </c>
      <c r="N104" s="273">
        <f t="shared" si="22"/>
        <v>3689532</v>
      </c>
      <c r="O104" s="25">
        <f t="shared" si="34"/>
        <v>149489</v>
      </c>
      <c r="P104" s="233">
        <f t="shared" si="35"/>
        <v>4.2228018134243005E-2</v>
      </c>
      <c r="Q104" s="309">
        <f t="shared" si="19"/>
        <v>11.100000000000023</v>
      </c>
      <c r="R104" s="233">
        <f t="shared" si="20"/>
        <v>2.0430701270016609E-2</v>
      </c>
      <c r="S104" s="269">
        <f t="shared" si="23"/>
        <v>111</v>
      </c>
      <c r="T104" s="269">
        <f t="shared" si="26"/>
        <v>35481.599999999999</v>
      </c>
      <c r="U104" s="304">
        <f t="shared" si="24"/>
        <v>61538.399999999994</v>
      </c>
      <c r="V104" s="344"/>
      <c r="W104" s="344"/>
      <c r="X104" s="344"/>
      <c r="Y104" s="344"/>
      <c r="Z104" s="344"/>
      <c r="AA104" s="344"/>
      <c r="AB104" s="344"/>
      <c r="AC104" s="344"/>
      <c r="AD104" s="344"/>
      <c r="AE104" s="344"/>
      <c r="AF104" s="344"/>
      <c r="AG104" s="344"/>
      <c r="AH104" s="344"/>
    </row>
    <row r="105" spans="1:34" s="198" customFormat="1" ht="14.35" x14ac:dyDescent="0.5">
      <c r="A105" s="198">
        <f t="shared" si="25"/>
        <v>98</v>
      </c>
      <c r="B105" s="227">
        <v>6741</v>
      </c>
      <c r="C105" s="227">
        <v>6741</v>
      </c>
      <c r="D105" s="229" t="s">
        <v>467</v>
      </c>
      <c r="E105" s="279">
        <v>905.7</v>
      </c>
      <c r="F105" s="24">
        <v>6459</v>
      </c>
      <c r="G105" s="23">
        <v>5849916</v>
      </c>
      <c r="H105" s="24">
        <v>110954</v>
      </c>
      <c r="I105" s="23">
        <v>5960870</v>
      </c>
      <c r="J105" s="223">
        <v>899.6</v>
      </c>
      <c r="K105" s="25">
        <f t="shared" si="21"/>
        <v>6604</v>
      </c>
      <c r="L105" s="269">
        <f t="shared" si="15"/>
        <v>5940958.4000000004</v>
      </c>
      <c r="M105" s="24">
        <f t="shared" si="33"/>
        <v>0</v>
      </c>
      <c r="N105" s="273">
        <f t="shared" si="22"/>
        <v>5940958.4000000004</v>
      </c>
      <c r="O105" s="25">
        <f t="shared" si="34"/>
        <v>-19911.599999999627</v>
      </c>
      <c r="P105" s="233">
        <f t="shared" si="35"/>
        <v>-3.3403848767041772E-3</v>
      </c>
      <c r="Q105" s="309">
        <f t="shared" si="19"/>
        <v>-6.1000000000000227</v>
      </c>
      <c r="R105" s="233">
        <f t="shared" si="20"/>
        <v>-6.735122005078969E-3</v>
      </c>
      <c r="S105" s="269">
        <f t="shared" si="23"/>
        <v>162</v>
      </c>
      <c r="T105" s="269">
        <f t="shared" si="26"/>
        <v>11694.800000000001</v>
      </c>
      <c r="U105" s="304">
        <f t="shared" si="24"/>
        <v>145735.20000000001</v>
      </c>
      <c r="V105" s="344"/>
      <c r="W105" s="344"/>
      <c r="X105" s="344"/>
      <c r="Y105" s="344"/>
      <c r="Z105" s="344"/>
      <c r="AA105" s="344"/>
      <c r="AB105" s="344"/>
      <c r="AC105" s="344"/>
      <c r="AD105" s="344"/>
      <c r="AE105" s="344"/>
      <c r="AF105" s="344"/>
      <c r="AG105" s="344"/>
      <c r="AH105" s="344"/>
    </row>
    <row r="106" spans="1:34" s="198" customFormat="1" ht="14.35" x14ac:dyDescent="0.5">
      <c r="A106" s="198">
        <f t="shared" si="25"/>
        <v>99</v>
      </c>
      <c r="B106" s="227">
        <v>1970</v>
      </c>
      <c r="C106" s="227">
        <v>1970</v>
      </c>
      <c r="D106" s="229" t="s">
        <v>224</v>
      </c>
      <c r="E106" s="279">
        <v>522.79999999999995</v>
      </c>
      <c r="F106" s="24">
        <v>6470</v>
      </c>
      <c r="G106" s="23">
        <v>3382516</v>
      </c>
      <c r="H106" s="24">
        <v>0</v>
      </c>
      <c r="I106" s="23">
        <v>3382516</v>
      </c>
      <c r="J106" s="223">
        <v>516.29999999999995</v>
      </c>
      <c r="K106" s="25">
        <f t="shared" si="21"/>
        <v>6615</v>
      </c>
      <c r="L106" s="269">
        <f t="shared" si="15"/>
        <v>3415324.4999999995</v>
      </c>
      <c r="M106" s="24">
        <f t="shared" si="33"/>
        <v>1016.6600000006147</v>
      </c>
      <c r="N106" s="273">
        <f t="shared" si="22"/>
        <v>3416341.16</v>
      </c>
      <c r="O106" s="25">
        <f t="shared" si="34"/>
        <v>33825.160000000149</v>
      </c>
      <c r="P106" s="233">
        <f t="shared" si="35"/>
        <v>1.0000000000000044E-2</v>
      </c>
      <c r="Q106" s="309">
        <f t="shared" si="19"/>
        <v>-6.5</v>
      </c>
      <c r="R106" s="233">
        <f t="shared" si="20"/>
        <v>-1.2433052792654936E-2</v>
      </c>
      <c r="S106" s="269">
        <f t="shared" si="23"/>
        <v>151</v>
      </c>
      <c r="T106" s="269">
        <f t="shared" si="26"/>
        <v>12391.199999999999</v>
      </c>
      <c r="U106" s="304">
        <f t="shared" si="24"/>
        <v>77961.299999999988</v>
      </c>
      <c r="V106" s="344"/>
      <c r="W106" s="344"/>
      <c r="X106" s="344"/>
      <c r="Y106" s="344"/>
      <c r="Z106" s="344"/>
      <c r="AA106" s="344"/>
      <c r="AB106" s="344"/>
      <c r="AC106" s="344"/>
      <c r="AD106" s="344"/>
      <c r="AE106" s="344"/>
      <c r="AF106" s="344"/>
      <c r="AG106" s="344"/>
      <c r="AH106" s="344"/>
    </row>
    <row r="107" spans="1:34" s="301" customFormat="1" ht="14.35" x14ac:dyDescent="0.5">
      <c r="A107" s="301">
        <f t="shared" si="25"/>
        <v>100</v>
      </c>
      <c r="B107" s="302">
        <v>1972</v>
      </c>
      <c r="C107" s="302">
        <v>1972</v>
      </c>
      <c r="D107" s="230" t="s">
        <v>225</v>
      </c>
      <c r="E107" s="280">
        <v>352</v>
      </c>
      <c r="F107" s="30">
        <v>6446</v>
      </c>
      <c r="G107" s="29">
        <v>2268992</v>
      </c>
      <c r="H107" s="30">
        <v>71404</v>
      </c>
      <c r="I107" s="29">
        <v>2340396</v>
      </c>
      <c r="J107" s="224">
        <v>346.4</v>
      </c>
      <c r="K107" s="31">
        <f t="shared" si="21"/>
        <v>6591</v>
      </c>
      <c r="L107" s="270">
        <f t="shared" si="15"/>
        <v>2283122.4</v>
      </c>
      <c r="M107" s="30">
        <f t="shared" si="33"/>
        <v>8559.5200000000186</v>
      </c>
      <c r="N107" s="274">
        <f t="shared" si="22"/>
        <v>2291681.92</v>
      </c>
      <c r="O107" s="31">
        <f t="shared" si="34"/>
        <v>-48714.080000000075</v>
      </c>
      <c r="P107" s="234">
        <f t="shared" si="35"/>
        <v>-2.0814460458828368E-2</v>
      </c>
      <c r="Q107" s="310">
        <f t="shared" si="19"/>
        <v>-5.6000000000000227</v>
      </c>
      <c r="R107" s="234">
        <f t="shared" si="20"/>
        <v>-1.5909090909090973E-2</v>
      </c>
      <c r="S107" s="270">
        <f t="shared" si="23"/>
        <v>175</v>
      </c>
      <c r="T107" s="270">
        <f t="shared" si="26"/>
        <v>0</v>
      </c>
      <c r="U107" s="305">
        <f t="shared" si="24"/>
        <v>60619.999999999993</v>
      </c>
      <c r="V107" s="344"/>
      <c r="W107" s="344"/>
      <c r="X107" s="344"/>
      <c r="Y107" s="344"/>
      <c r="Z107" s="344"/>
      <c r="AA107" s="344"/>
      <c r="AB107" s="344"/>
      <c r="AC107" s="344"/>
      <c r="AD107" s="344"/>
      <c r="AE107" s="344"/>
      <c r="AF107" s="344"/>
      <c r="AG107" s="344"/>
      <c r="AH107" s="344"/>
    </row>
    <row r="108" spans="1:34" s="198" customFormat="1" ht="14.35" x14ac:dyDescent="0.5">
      <c r="A108" s="198">
        <f t="shared" si="25"/>
        <v>101</v>
      </c>
      <c r="B108" s="227">
        <v>1965</v>
      </c>
      <c r="C108" s="227">
        <v>1965</v>
      </c>
      <c r="D108" s="229" t="s">
        <v>506</v>
      </c>
      <c r="E108" s="279">
        <v>643</v>
      </c>
      <c r="F108" s="24">
        <v>6446</v>
      </c>
      <c r="G108" s="23">
        <v>4144778</v>
      </c>
      <c r="H108" s="24">
        <v>66649</v>
      </c>
      <c r="I108" s="23">
        <v>4211427</v>
      </c>
      <c r="J108" s="223">
        <v>621</v>
      </c>
      <c r="K108" s="25">
        <f t="shared" si="21"/>
        <v>6591</v>
      </c>
      <c r="L108" s="269">
        <f t="shared" si="15"/>
        <v>4093011</v>
      </c>
      <c r="M108" s="24">
        <f t="shared" si="33"/>
        <v>93214.780000000261</v>
      </c>
      <c r="N108" s="273">
        <f t="shared" si="22"/>
        <v>4186225.7800000003</v>
      </c>
      <c r="O108" s="25">
        <f t="shared" si="34"/>
        <v>-25201.219999999739</v>
      </c>
      <c r="P108" s="233">
        <f t="shared" si="35"/>
        <v>-5.9840096955259435E-3</v>
      </c>
      <c r="Q108" s="309">
        <f t="shared" si="19"/>
        <v>-22</v>
      </c>
      <c r="R108" s="233">
        <f t="shared" si="20"/>
        <v>-3.4214618973561428E-2</v>
      </c>
      <c r="S108" s="269">
        <f t="shared" si="23"/>
        <v>175</v>
      </c>
      <c r="T108" s="269">
        <f t="shared" si="26"/>
        <v>0</v>
      </c>
      <c r="U108" s="304">
        <f t="shared" si="24"/>
        <v>108675</v>
      </c>
      <c r="V108" s="344"/>
      <c r="W108" s="344"/>
      <c r="X108" s="344"/>
      <c r="Y108" s="344"/>
      <c r="Z108" s="344"/>
      <c r="AA108" s="344"/>
      <c r="AB108" s="344"/>
      <c r="AC108" s="344"/>
      <c r="AD108" s="344"/>
      <c r="AE108" s="344"/>
      <c r="AF108" s="344"/>
      <c r="AG108" s="344"/>
      <c r="AH108" s="344"/>
    </row>
    <row r="109" spans="1:34" s="198" customFormat="1" ht="14.35" x14ac:dyDescent="0.5">
      <c r="A109" s="198">
        <f t="shared" si="25"/>
        <v>102</v>
      </c>
      <c r="B109" s="227">
        <v>657</v>
      </c>
      <c r="C109" s="227">
        <v>657</v>
      </c>
      <c r="D109" s="229" t="s">
        <v>477</v>
      </c>
      <c r="E109" s="279">
        <v>866</v>
      </c>
      <c r="F109" s="24">
        <v>6446</v>
      </c>
      <c r="G109" s="23">
        <v>5582236</v>
      </c>
      <c r="H109" s="24">
        <v>0</v>
      </c>
      <c r="I109" s="23">
        <v>5582236</v>
      </c>
      <c r="J109" s="223">
        <v>879.3</v>
      </c>
      <c r="K109" s="25">
        <f t="shared" si="21"/>
        <v>6591</v>
      </c>
      <c r="L109" s="269">
        <f t="shared" si="15"/>
        <v>5795466.2999999998</v>
      </c>
      <c r="M109" s="24">
        <f t="shared" si="33"/>
        <v>0</v>
      </c>
      <c r="N109" s="273">
        <f t="shared" si="22"/>
        <v>5795466.2999999998</v>
      </c>
      <c r="O109" s="25">
        <f t="shared" si="34"/>
        <v>213230.29999999981</v>
      </c>
      <c r="P109" s="233">
        <f t="shared" si="35"/>
        <v>3.819800882657054E-2</v>
      </c>
      <c r="Q109" s="309">
        <f t="shared" si="19"/>
        <v>13.299999999999955</v>
      </c>
      <c r="R109" s="233">
        <f t="shared" si="20"/>
        <v>1.5357967667436438E-2</v>
      </c>
      <c r="S109" s="269">
        <f t="shared" si="23"/>
        <v>175</v>
      </c>
      <c r="T109" s="269">
        <f t="shared" si="26"/>
        <v>0</v>
      </c>
      <c r="U109" s="304">
        <f t="shared" si="24"/>
        <v>153877.5</v>
      </c>
      <c r="V109" s="344"/>
      <c r="W109" s="344"/>
      <c r="X109" s="344"/>
      <c r="Y109" s="344"/>
      <c r="Z109" s="344"/>
      <c r="AA109" s="344"/>
      <c r="AB109" s="344"/>
      <c r="AC109" s="344"/>
      <c r="AD109" s="344"/>
      <c r="AE109" s="344"/>
      <c r="AF109" s="344"/>
      <c r="AG109" s="344"/>
      <c r="AH109" s="344"/>
    </row>
    <row r="110" spans="1:34" s="198" customFormat="1" ht="14.35" x14ac:dyDescent="0.5">
      <c r="A110" s="198">
        <f t="shared" si="25"/>
        <v>103</v>
      </c>
      <c r="B110" s="227">
        <v>1989</v>
      </c>
      <c r="C110" s="227">
        <v>1989</v>
      </c>
      <c r="D110" s="241" t="s">
        <v>226</v>
      </c>
      <c r="E110" s="279">
        <v>409</v>
      </c>
      <c r="F110" s="24">
        <v>6446</v>
      </c>
      <c r="G110" s="23">
        <v>2636414</v>
      </c>
      <c r="H110" s="24">
        <v>25465</v>
      </c>
      <c r="I110" s="23">
        <v>2661879</v>
      </c>
      <c r="J110" s="223">
        <v>400</v>
      </c>
      <c r="K110" s="25">
        <f t="shared" si="21"/>
        <v>6591</v>
      </c>
      <c r="L110" s="269">
        <f t="shared" si="15"/>
        <v>2636400</v>
      </c>
      <c r="M110" s="24">
        <f t="shared" si="33"/>
        <v>26378.14000000013</v>
      </c>
      <c r="N110" s="273">
        <f t="shared" si="22"/>
        <v>2662778.14</v>
      </c>
      <c r="O110" s="25">
        <f t="shared" si="34"/>
        <v>899.14000000013039</v>
      </c>
      <c r="P110" s="233">
        <f t="shared" si="35"/>
        <v>3.3778394885722844E-4</v>
      </c>
      <c r="Q110" s="309">
        <f t="shared" si="19"/>
        <v>-9</v>
      </c>
      <c r="R110" s="233">
        <f t="shared" si="20"/>
        <v>-2.2004889975550123E-2</v>
      </c>
      <c r="S110" s="269">
        <f t="shared" si="23"/>
        <v>175</v>
      </c>
      <c r="T110" s="269">
        <f t="shared" si="26"/>
        <v>0</v>
      </c>
      <c r="U110" s="304">
        <f t="shared" si="24"/>
        <v>70000</v>
      </c>
      <c r="V110" s="344"/>
      <c r="W110" s="344"/>
      <c r="X110" s="344"/>
      <c r="Y110" s="344"/>
      <c r="Z110" s="344"/>
      <c r="AA110" s="344"/>
      <c r="AB110" s="344"/>
      <c r="AC110" s="344"/>
      <c r="AD110" s="344"/>
      <c r="AE110" s="344"/>
      <c r="AF110" s="344"/>
      <c r="AG110" s="344"/>
      <c r="AH110" s="344"/>
    </row>
    <row r="111" spans="1:34" s="198" customFormat="1" ht="14.35" x14ac:dyDescent="0.5">
      <c r="A111" s="198">
        <f t="shared" si="25"/>
        <v>104</v>
      </c>
      <c r="B111" s="227">
        <v>2007</v>
      </c>
      <c r="C111" s="227">
        <v>2007</v>
      </c>
      <c r="D111" s="229" t="s">
        <v>227</v>
      </c>
      <c r="E111" s="279">
        <v>641</v>
      </c>
      <c r="F111" s="24">
        <v>6446</v>
      </c>
      <c r="G111" s="23">
        <v>4131886</v>
      </c>
      <c r="H111" s="24">
        <v>0</v>
      </c>
      <c r="I111" s="23">
        <v>4131886</v>
      </c>
      <c r="J111" s="223">
        <v>627.1</v>
      </c>
      <c r="K111" s="25">
        <f t="shared" si="21"/>
        <v>6591</v>
      </c>
      <c r="L111" s="269">
        <f t="shared" si="15"/>
        <v>4133216.1</v>
      </c>
      <c r="M111" s="24">
        <f t="shared" si="33"/>
        <v>39988.759999999776</v>
      </c>
      <c r="N111" s="273">
        <f t="shared" si="22"/>
        <v>4173204.86</v>
      </c>
      <c r="O111" s="25">
        <f t="shared" si="34"/>
        <v>41318.85999999987</v>
      </c>
      <c r="P111" s="233">
        <f t="shared" si="35"/>
        <v>9.999999999999969E-3</v>
      </c>
      <c r="Q111" s="309">
        <f t="shared" si="19"/>
        <v>-13.899999999999977</v>
      </c>
      <c r="R111" s="233">
        <f t="shared" si="20"/>
        <v>-2.1684867394695752E-2</v>
      </c>
      <c r="S111" s="269">
        <f t="shared" si="23"/>
        <v>175</v>
      </c>
      <c r="T111" s="269">
        <f t="shared" si="26"/>
        <v>0</v>
      </c>
      <c r="U111" s="304">
        <f t="shared" si="24"/>
        <v>109742.5</v>
      </c>
      <c r="V111" s="344"/>
      <c r="W111" s="344"/>
      <c r="X111" s="344"/>
      <c r="Y111" s="344"/>
      <c r="Z111" s="344"/>
      <c r="AA111" s="344"/>
      <c r="AB111" s="344"/>
      <c r="AC111" s="344"/>
      <c r="AD111" s="344"/>
      <c r="AE111" s="344"/>
      <c r="AF111" s="344"/>
      <c r="AG111" s="344"/>
      <c r="AH111" s="344"/>
    </row>
    <row r="112" spans="1:34" s="301" customFormat="1" ht="14.35" x14ac:dyDescent="0.5">
      <c r="A112" s="301">
        <f t="shared" si="25"/>
        <v>105</v>
      </c>
      <c r="B112" s="302">
        <v>2088</v>
      </c>
      <c r="C112" s="302">
        <v>2088</v>
      </c>
      <c r="D112" s="230" t="s">
        <v>229</v>
      </c>
      <c r="E112" s="280">
        <v>647.5</v>
      </c>
      <c r="F112" s="30">
        <v>6569</v>
      </c>
      <c r="G112" s="29">
        <v>4253428</v>
      </c>
      <c r="H112" s="30">
        <v>129813</v>
      </c>
      <c r="I112" s="29">
        <v>4383241</v>
      </c>
      <c r="J112" s="224">
        <v>672.2</v>
      </c>
      <c r="K112" s="31">
        <f t="shared" si="21"/>
        <v>6714</v>
      </c>
      <c r="L112" s="270">
        <f t="shared" si="15"/>
        <v>4513150.8000000007</v>
      </c>
      <c r="M112" s="30">
        <f t="shared" si="33"/>
        <v>0</v>
      </c>
      <c r="N112" s="274">
        <f t="shared" si="22"/>
        <v>4513150.8000000007</v>
      </c>
      <c r="O112" s="31">
        <f t="shared" si="34"/>
        <v>129909.80000000075</v>
      </c>
      <c r="P112" s="234">
        <f t="shared" si="35"/>
        <v>2.9637841040454027E-2</v>
      </c>
      <c r="Q112" s="310">
        <f t="shared" si="19"/>
        <v>24.700000000000045</v>
      </c>
      <c r="R112" s="234">
        <f t="shared" si="20"/>
        <v>3.8146718146718217E-2</v>
      </c>
      <c r="S112" s="270">
        <f t="shared" si="23"/>
        <v>52</v>
      </c>
      <c r="T112" s="270">
        <f t="shared" si="26"/>
        <v>82680.600000000006</v>
      </c>
      <c r="U112" s="305">
        <f t="shared" si="24"/>
        <v>34954.400000000001</v>
      </c>
      <c r="V112" s="344"/>
      <c r="W112" s="344"/>
      <c r="X112" s="344"/>
      <c r="Y112" s="344"/>
      <c r="Z112" s="344"/>
      <c r="AA112" s="344"/>
      <c r="AB112" s="344"/>
      <c r="AC112" s="344"/>
      <c r="AD112" s="344"/>
      <c r="AE112" s="344"/>
      <c r="AF112" s="344"/>
      <c r="AG112" s="344"/>
      <c r="AH112" s="344"/>
    </row>
    <row r="113" spans="1:34" s="198" customFormat="1" ht="14.35" x14ac:dyDescent="0.5">
      <c r="A113" s="198">
        <f t="shared" si="25"/>
        <v>106</v>
      </c>
      <c r="B113" s="227">
        <v>2097</v>
      </c>
      <c r="C113" s="227">
        <v>2097</v>
      </c>
      <c r="D113" s="229" t="s">
        <v>230</v>
      </c>
      <c r="E113" s="279">
        <v>456.7</v>
      </c>
      <c r="F113" s="24">
        <v>6519</v>
      </c>
      <c r="G113" s="23">
        <v>2977227</v>
      </c>
      <c r="H113" s="24">
        <v>6528</v>
      </c>
      <c r="I113" s="23">
        <v>2983755</v>
      </c>
      <c r="J113" s="223">
        <v>454.2</v>
      </c>
      <c r="K113" s="25">
        <f t="shared" si="21"/>
        <v>6664</v>
      </c>
      <c r="L113" s="269">
        <f t="shared" si="15"/>
        <v>3026788.8</v>
      </c>
      <c r="M113" s="24">
        <f t="shared" si="33"/>
        <v>0</v>
      </c>
      <c r="N113" s="273">
        <f t="shared" si="22"/>
        <v>3026788.8</v>
      </c>
      <c r="O113" s="25">
        <f t="shared" si="34"/>
        <v>43033.799999999814</v>
      </c>
      <c r="P113" s="233">
        <f t="shared" si="35"/>
        <v>1.442269891462262E-2</v>
      </c>
      <c r="Q113" s="309">
        <f t="shared" si="19"/>
        <v>-2.5</v>
      </c>
      <c r="R113" s="233">
        <f t="shared" si="20"/>
        <v>-5.4740529888329323E-3</v>
      </c>
      <c r="S113" s="269">
        <f t="shared" si="23"/>
        <v>102</v>
      </c>
      <c r="T113" s="269">
        <f t="shared" si="26"/>
        <v>33156.6</v>
      </c>
      <c r="U113" s="304">
        <f t="shared" si="24"/>
        <v>46328.4</v>
      </c>
      <c r="V113" s="344"/>
      <c r="W113" s="344"/>
      <c r="X113" s="344"/>
      <c r="Y113" s="344"/>
      <c r="Z113" s="344"/>
      <c r="AA113" s="344"/>
      <c r="AB113" s="344"/>
      <c r="AC113" s="344"/>
      <c r="AD113" s="344"/>
      <c r="AE113" s="344"/>
      <c r="AF113" s="344"/>
      <c r="AG113" s="344"/>
      <c r="AH113" s="344"/>
    </row>
    <row r="114" spans="1:34" s="198" customFormat="1" ht="14.35" x14ac:dyDescent="0.5">
      <c r="A114" s="198">
        <f t="shared" si="25"/>
        <v>107</v>
      </c>
      <c r="B114" s="227">
        <v>2113</v>
      </c>
      <c r="C114" s="227">
        <v>2113</v>
      </c>
      <c r="D114" s="229" t="s">
        <v>231</v>
      </c>
      <c r="E114" s="279">
        <v>222.2</v>
      </c>
      <c r="F114" s="24">
        <v>6446</v>
      </c>
      <c r="G114" s="23">
        <v>1432301</v>
      </c>
      <c r="H114" s="24">
        <v>90243</v>
      </c>
      <c r="I114" s="23">
        <v>1522544</v>
      </c>
      <c r="J114" s="223">
        <v>203.2</v>
      </c>
      <c r="K114" s="25">
        <f t="shared" si="21"/>
        <v>6591</v>
      </c>
      <c r="L114" s="269">
        <f t="shared" si="15"/>
        <v>1339291.2</v>
      </c>
      <c r="M114" s="24">
        <f t="shared" si="33"/>
        <v>107332.81000000006</v>
      </c>
      <c r="N114" s="273">
        <f t="shared" si="22"/>
        <v>1446624.01</v>
      </c>
      <c r="O114" s="25">
        <f t="shared" si="34"/>
        <v>-75919.989999999991</v>
      </c>
      <c r="P114" s="233">
        <f t="shared" si="35"/>
        <v>-4.9863905410943786E-2</v>
      </c>
      <c r="Q114" s="309">
        <f t="shared" si="19"/>
        <v>-19</v>
      </c>
      <c r="R114" s="233">
        <f t="shared" si="20"/>
        <v>-8.5508550855085519E-2</v>
      </c>
      <c r="S114" s="269">
        <f t="shared" si="23"/>
        <v>175</v>
      </c>
      <c r="T114" s="269">
        <f t="shared" si="26"/>
        <v>0</v>
      </c>
      <c r="U114" s="304">
        <f t="shared" si="24"/>
        <v>35560</v>
      </c>
      <c r="V114" s="344"/>
      <c r="W114" s="344"/>
      <c r="X114" s="344"/>
      <c r="Y114" s="344"/>
      <c r="Z114" s="344"/>
      <c r="AA114" s="344"/>
      <c r="AB114" s="344"/>
      <c r="AC114" s="344"/>
      <c r="AD114" s="344"/>
      <c r="AE114" s="344"/>
      <c r="AF114" s="344"/>
      <c r="AG114" s="344"/>
      <c r="AH114" s="344"/>
    </row>
    <row r="115" spans="1:34" s="198" customFormat="1" ht="14.35" x14ac:dyDescent="0.5">
      <c r="A115" s="198">
        <f t="shared" si="25"/>
        <v>108</v>
      </c>
      <c r="B115" s="227">
        <v>2124</v>
      </c>
      <c r="C115" s="227">
        <v>2124</v>
      </c>
      <c r="D115" s="229" t="s">
        <v>25</v>
      </c>
      <c r="E115" s="279">
        <v>1390.5</v>
      </c>
      <c r="F115" s="24">
        <v>6464</v>
      </c>
      <c r="G115" s="23">
        <v>8988192</v>
      </c>
      <c r="H115" s="24">
        <v>0</v>
      </c>
      <c r="I115" s="23">
        <v>8988192</v>
      </c>
      <c r="J115" s="223">
        <v>1376.8</v>
      </c>
      <c r="K115" s="25">
        <f t="shared" si="21"/>
        <v>6609</v>
      </c>
      <c r="L115" s="269">
        <f t="shared" si="15"/>
        <v>9099271.1999999993</v>
      </c>
      <c r="M115" s="24">
        <f t="shared" si="33"/>
        <v>0</v>
      </c>
      <c r="N115" s="273">
        <f t="shared" si="22"/>
        <v>9099271.1999999993</v>
      </c>
      <c r="O115" s="25">
        <f t="shared" si="34"/>
        <v>111079.19999999925</v>
      </c>
      <c r="P115" s="233">
        <f t="shared" si="35"/>
        <v>1.2358347485233878E-2</v>
      </c>
      <c r="Q115" s="309">
        <f t="shared" si="19"/>
        <v>-13.700000000000045</v>
      </c>
      <c r="R115" s="233">
        <f t="shared" si="20"/>
        <v>-9.8525710176195942E-3</v>
      </c>
      <c r="S115" s="269">
        <f t="shared" si="23"/>
        <v>157</v>
      </c>
      <c r="T115" s="269">
        <f t="shared" si="26"/>
        <v>24782.399999999998</v>
      </c>
      <c r="U115" s="304">
        <f t="shared" si="24"/>
        <v>216157.6</v>
      </c>
      <c r="V115" s="344"/>
      <c r="W115" s="344"/>
      <c r="X115" s="344"/>
      <c r="Y115" s="344"/>
      <c r="Z115" s="344"/>
      <c r="AA115" s="344"/>
      <c r="AB115" s="344"/>
      <c r="AC115" s="344"/>
      <c r="AD115" s="344"/>
      <c r="AE115" s="344"/>
      <c r="AF115" s="344"/>
      <c r="AG115" s="344"/>
      <c r="AH115" s="344"/>
    </row>
    <row r="116" spans="1:34" s="198" customFormat="1" ht="14.35" x14ac:dyDescent="0.5">
      <c r="A116" s="198">
        <f t="shared" si="25"/>
        <v>109</v>
      </c>
      <c r="B116" s="227">
        <v>2151</v>
      </c>
      <c r="C116" s="227">
        <v>2151</v>
      </c>
      <c r="D116" s="229" t="s">
        <v>512</v>
      </c>
      <c r="E116" s="279">
        <v>414</v>
      </c>
      <c r="F116" s="24">
        <v>6530</v>
      </c>
      <c r="G116" s="23">
        <v>2703420</v>
      </c>
      <c r="H116" s="24">
        <v>138856</v>
      </c>
      <c r="I116" s="23">
        <v>2842276</v>
      </c>
      <c r="J116" s="223">
        <v>409.9</v>
      </c>
      <c r="K116" s="25">
        <f t="shared" si="21"/>
        <v>6675</v>
      </c>
      <c r="L116" s="269">
        <f t="shared" si="15"/>
        <v>2736082.5</v>
      </c>
      <c r="M116" s="24">
        <f t="shared" si="33"/>
        <v>0</v>
      </c>
      <c r="N116" s="273">
        <f t="shared" si="22"/>
        <v>2736082.5</v>
      </c>
      <c r="O116" s="25">
        <f t="shared" si="34"/>
        <v>-106193.5</v>
      </c>
      <c r="P116" s="233">
        <f t="shared" si="35"/>
        <v>-3.7362135133956025E-2</v>
      </c>
      <c r="Q116" s="309">
        <f t="shared" si="19"/>
        <v>-4.1000000000000227</v>
      </c>
      <c r="R116" s="233">
        <f t="shared" si="20"/>
        <v>-9.9033816425121331E-3</v>
      </c>
      <c r="S116" s="269">
        <f t="shared" si="23"/>
        <v>91</v>
      </c>
      <c r="T116" s="269">
        <f t="shared" si="26"/>
        <v>34431.599999999999</v>
      </c>
      <c r="U116" s="304">
        <f t="shared" si="24"/>
        <v>37300.9</v>
      </c>
      <c r="V116" s="344"/>
      <c r="W116" s="344"/>
      <c r="X116" s="344"/>
      <c r="Y116" s="344"/>
      <c r="Z116" s="344"/>
      <c r="AA116" s="344"/>
      <c r="AB116" s="344"/>
      <c r="AC116" s="344"/>
      <c r="AD116" s="344"/>
      <c r="AE116" s="344"/>
      <c r="AF116" s="344"/>
      <c r="AG116" s="344"/>
      <c r="AH116" s="344"/>
    </row>
    <row r="117" spans="1:34" s="301" customFormat="1" ht="14.35" x14ac:dyDescent="0.5">
      <c r="A117" s="301">
        <f t="shared" si="25"/>
        <v>110</v>
      </c>
      <c r="B117" s="302">
        <v>2169</v>
      </c>
      <c r="C117" s="302">
        <v>2169</v>
      </c>
      <c r="D117" s="230" t="s">
        <v>233</v>
      </c>
      <c r="E117" s="280">
        <v>1657.7</v>
      </c>
      <c r="F117" s="30">
        <v>6446</v>
      </c>
      <c r="G117" s="29">
        <v>10685534</v>
      </c>
      <c r="H117" s="30">
        <v>0</v>
      </c>
      <c r="I117" s="29">
        <v>10685534</v>
      </c>
      <c r="J117" s="224">
        <v>1670.2</v>
      </c>
      <c r="K117" s="31">
        <f t="shared" si="21"/>
        <v>6591</v>
      </c>
      <c r="L117" s="270">
        <f t="shared" si="15"/>
        <v>11008288.200000001</v>
      </c>
      <c r="M117" s="30">
        <f t="shared" si="33"/>
        <v>0</v>
      </c>
      <c r="N117" s="274">
        <f t="shared" si="22"/>
        <v>11008288.200000001</v>
      </c>
      <c r="O117" s="31">
        <f t="shared" si="34"/>
        <v>322754.20000000112</v>
      </c>
      <c r="P117" s="234">
        <f t="shared" si="35"/>
        <v>3.0204779658180969E-2</v>
      </c>
      <c r="Q117" s="310">
        <f t="shared" si="19"/>
        <v>12.5</v>
      </c>
      <c r="R117" s="234">
        <f t="shared" si="20"/>
        <v>7.5405682572238638E-3</v>
      </c>
      <c r="S117" s="270">
        <f t="shared" si="23"/>
        <v>175</v>
      </c>
      <c r="T117" s="270">
        <f t="shared" si="26"/>
        <v>0</v>
      </c>
      <c r="U117" s="305">
        <f t="shared" si="24"/>
        <v>292285</v>
      </c>
      <c r="V117" s="344"/>
      <c r="W117" s="344"/>
      <c r="X117" s="344"/>
      <c r="Y117" s="344"/>
      <c r="Z117" s="344"/>
      <c r="AA117" s="344"/>
      <c r="AB117" s="344"/>
      <c r="AC117" s="344"/>
      <c r="AD117" s="344"/>
      <c r="AE117" s="344"/>
      <c r="AF117" s="344"/>
      <c r="AG117" s="344"/>
      <c r="AH117" s="344"/>
    </row>
    <row r="118" spans="1:34" s="198" customFormat="1" ht="14.35" x14ac:dyDescent="0.5">
      <c r="A118" s="198">
        <f t="shared" si="25"/>
        <v>111</v>
      </c>
      <c r="B118" s="227">
        <v>2205</v>
      </c>
      <c r="C118" s="227">
        <v>2205</v>
      </c>
      <c r="D118" s="229" t="s">
        <v>234</v>
      </c>
      <c r="E118" s="279">
        <v>200</v>
      </c>
      <c r="F118" s="24">
        <v>6532</v>
      </c>
      <c r="G118" s="23">
        <v>1306400</v>
      </c>
      <c r="H118" s="24">
        <v>0</v>
      </c>
      <c r="I118" s="23">
        <v>1306400</v>
      </c>
      <c r="J118" s="223">
        <v>186</v>
      </c>
      <c r="K118" s="25">
        <f t="shared" si="21"/>
        <v>6677</v>
      </c>
      <c r="L118" s="269">
        <f t="shared" si="15"/>
        <v>1241922</v>
      </c>
      <c r="M118" s="24">
        <f t="shared" si="33"/>
        <v>77542</v>
      </c>
      <c r="N118" s="273">
        <f t="shared" si="22"/>
        <v>1319464</v>
      </c>
      <c r="O118" s="25">
        <f t="shared" si="34"/>
        <v>13064</v>
      </c>
      <c r="P118" s="233">
        <f t="shared" si="35"/>
        <v>0.01</v>
      </c>
      <c r="Q118" s="309">
        <f t="shared" si="19"/>
        <v>-14</v>
      </c>
      <c r="R118" s="233">
        <f t="shared" si="20"/>
        <v>-7.0000000000000007E-2</v>
      </c>
      <c r="S118" s="269">
        <f t="shared" si="23"/>
        <v>89</v>
      </c>
      <c r="T118" s="269">
        <f t="shared" si="26"/>
        <v>15996</v>
      </c>
      <c r="U118" s="304">
        <f t="shared" si="24"/>
        <v>16554</v>
      </c>
      <c r="V118" s="344"/>
      <c r="W118" s="344"/>
      <c r="X118" s="344"/>
      <c r="Y118" s="344"/>
      <c r="Z118" s="344"/>
      <c r="AA118" s="344"/>
      <c r="AB118" s="344"/>
      <c r="AC118" s="344"/>
      <c r="AD118" s="344"/>
      <c r="AE118" s="344"/>
      <c r="AF118" s="344"/>
      <c r="AG118" s="344"/>
      <c r="AH118" s="344"/>
    </row>
    <row r="119" spans="1:34" s="198" customFormat="1" ht="14.35" x14ac:dyDescent="0.5">
      <c r="A119" s="198">
        <f t="shared" si="25"/>
        <v>112</v>
      </c>
      <c r="B119" s="227">
        <v>2295</v>
      </c>
      <c r="C119" s="227">
        <v>2295</v>
      </c>
      <c r="D119" s="229" t="s">
        <v>235</v>
      </c>
      <c r="E119" s="279">
        <v>1098.2</v>
      </c>
      <c r="F119" s="24">
        <v>6453</v>
      </c>
      <c r="G119" s="23">
        <v>7086685</v>
      </c>
      <c r="H119" s="24">
        <v>28476</v>
      </c>
      <c r="I119" s="23">
        <v>7115161</v>
      </c>
      <c r="J119" s="223">
        <v>1091.5999999999999</v>
      </c>
      <c r="K119" s="25">
        <f t="shared" si="21"/>
        <v>6598</v>
      </c>
      <c r="L119" s="269">
        <f t="shared" si="15"/>
        <v>7202376.7999999998</v>
      </c>
      <c r="M119" s="24">
        <f t="shared" si="33"/>
        <v>0</v>
      </c>
      <c r="N119" s="273">
        <f t="shared" si="22"/>
        <v>7202376.7999999998</v>
      </c>
      <c r="O119" s="25">
        <f t="shared" si="34"/>
        <v>87215.799999999814</v>
      </c>
      <c r="P119" s="233">
        <f t="shared" si="35"/>
        <v>1.2257740900030204E-2</v>
      </c>
      <c r="Q119" s="309">
        <f t="shared" si="19"/>
        <v>-6.6000000000001364</v>
      </c>
      <c r="R119" s="233">
        <f t="shared" si="20"/>
        <v>-6.0098342742671059E-3</v>
      </c>
      <c r="S119" s="269">
        <f t="shared" si="23"/>
        <v>168</v>
      </c>
      <c r="T119" s="269">
        <f t="shared" si="26"/>
        <v>7641.1999999999989</v>
      </c>
      <c r="U119" s="304">
        <f t="shared" si="24"/>
        <v>183388.79999999999</v>
      </c>
      <c r="V119" s="344"/>
      <c r="W119" s="344"/>
      <c r="X119" s="344"/>
      <c r="Y119" s="344"/>
      <c r="Z119" s="344"/>
      <c r="AA119" s="344"/>
      <c r="AB119" s="344"/>
      <c r="AC119" s="344"/>
      <c r="AD119" s="344"/>
      <c r="AE119" s="344"/>
      <c r="AF119" s="344"/>
      <c r="AG119" s="344"/>
      <c r="AH119" s="344"/>
    </row>
    <row r="120" spans="1:34" s="198" customFormat="1" ht="14.35" x14ac:dyDescent="0.5">
      <c r="A120" s="198">
        <f t="shared" si="25"/>
        <v>113</v>
      </c>
      <c r="B120" s="227">
        <v>2313</v>
      </c>
      <c r="C120" s="227">
        <v>2313</v>
      </c>
      <c r="D120" s="229" t="s">
        <v>236</v>
      </c>
      <c r="E120" s="279">
        <v>3767.1</v>
      </c>
      <c r="F120" s="24">
        <v>6473</v>
      </c>
      <c r="G120" s="23">
        <v>24384438</v>
      </c>
      <c r="H120" s="24">
        <v>0</v>
      </c>
      <c r="I120" s="23">
        <v>24384438</v>
      </c>
      <c r="J120" s="223">
        <v>3766.9</v>
      </c>
      <c r="K120" s="25">
        <f t="shared" si="21"/>
        <v>6618</v>
      </c>
      <c r="L120" s="269">
        <f t="shared" si="15"/>
        <v>24929344.199999999</v>
      </c>
      <c r="M120" s="24">
        <f t="shared" si="33"/>
        <v>0</v>
      </c>
      <c r="N120" s="273">
        <f t="shared" si="22"/>
        <v>24929344.199999999</v>
      </c>
      <c r="O120" s="25">
        <f t="shared" si="34"/>
        <v>544906.19999999925</v>
      </c>
      <c r="P120" s="233">
        <f t="shared" si="35"/>
        <v>2.2346473599268488E-2</v>
      </c>
      <c r="Q120" s="309">
        <f t="shared" si="19"/>
        <v>-0.1999999999998181</v>
      </c>
      <c r="R120" s="233">
        <f t="shared" si="20"/>
        <v>-5.3091237291236787E-5</v>
      </c>
      <c r="S120" s="269">
        <f t="shared" si="23"/>
        <v>148</v>
      </c>
      <c r="T120" s="269">
        <f t="shared" si="26"/>
        <v>101706.3</v>
      </c>
      <c r="U120" s="304">
        <f t="shared" si="24"/>
        <v>557501.20000000007</v>
      </c>
      <c r="V120" s="344"/>
      <c r="W120" s="344"/>
      <c r="X120" s="344"/>
      <c r="Y120" s="344"/>
      <c r="Z120" s="344"/>
      <c r="AA120" s="344"/>
      <c r="AB120" s="344"/>
      <c r="AC120" s="344"/>
      <c r="AD120" s="344"/>
      <c r="AE120" s="344"/>
      <c r="AF120" s="344"/>
      <c r="AG120" s="344"/>
      <c r="AH120" s="344"/>
    </row>
    <row r="121" spans="1:34" s="198" customFormat="1" ht="14.35" x14ac:dyDescent="0.5">
      <c r="A121" s="198">
        <f t="shared" si="25"/>
        <v>114</v>
      </c>
      <c r="B121" s="227">
        <v>2322</v>
      </c>
      <c r="C121" s="227">
        <v>2322</v>
      </c>
      <c r="D121" s="229" t="s">
        <v>237</v>
      </c>
      <c r="E121" s="279">
        <v>2255.4</v>
      </c>
      <c r="F121" s="24">
        <v>6446</v>
      </c>
      <c r="G121" s="23">
        <v>14538308</v>
      </c>
      <c r="H121" s="24">
        <v>0</v>
      </c>
      <c r="I121" s="23">
        <v>14538308</v>
      </c>
      <c r="J121" s="223">
        <v>2213.3000000000002</v>
      </c>
      <c r="K121" s="25">
        <f t="shared" si="21"/>
        <v>6591</v>
      </c>
      <c r="L121" s="269">
        <f t="shared" si="15"/>
        <v>14587860.300000001</v>
      </c>
      <c r="M121" s="24">
        <f t="shared" si="33"/>
        <v>95830.779999999329</v>
      </c>
      <c r="N121" s="273">
        <f t="shared" si="22"/>
        <v>14683691.08</v>
      </c>
      <c r="O121" s="25">
        <f t="shared" si="34"/>
        <v>145383.08000000007</v>
      </c>
      <c r="P121" s="233">
        <f t="shared" si="35"/>
        <v>1.0000000000000005E-2</v>
      </c>
      <c r="Q121" s="309">
        <f t="shared" si="19"/>
        <v>-42.099999999999909</v>
      </c>
      <c r="R121" s="233">
        <f t="shared" si="20"/>
        <v>-1.8666311962401306E-2</v>
      </c>
      <c r="S121" s="269">
        <f t="shared" si="23"/>
        <v>175</v>
      </c>
      <c r="T121" s="269">
        <f t="shared" si="26"/>
        <v>0</v>
      </c>
      <c r="U121" s="304">
        <f t="shared" si="24"/>
        <v>387327.50000000006</v>
      </c>
      <c r="V121" s="344"/>
      <c r="W121" s="344"/>
      <c r="X121" s="344"/>
      <c r="Y121" s="344"/>
      <c r="Z121" s="344"/>
      <c r="AA121" s="344"/>
      <c r="AB121" s="344"/>
      <c r="AC121" s="344"/>
      <c r="AD121" s="344"/>
      <c r="AE121" s="344"/>
      <c r="AF121" s="344"/>
      <c r="AG121" s="344"/>
      <c r="AH121" s="344"/>
    </row>
    <row r="122" spans="1:34" s="301" customFormat="1" ht="14.35" x14ac:dyDescent="0.5">
      <c r="A122" s="301">
        <f t="shared" si="25"/>
        <v>115</v>
      </c>
      <c r="B122" s="302">
        <v>2369</v>
      </c>
      <c r="C122" s="302">
        <v>2369</v>
      </c>
      <c r="D122" s="230" t="s">
        <v>240</v>
      </c>
      <c r="E122" s="280">
        <v>468</v>
      </c>
      <c r="F122" s="30">
        <v>6446</v>
      </c>
      <c r="G122" s="29">
        <v>3016728</v>
      </c>
      <c r="H122" s="30">
        <v>0</v>
      </c>
      <c r="I122" s="29">
        <v>3016728</v>
      </c>
      <c r="J122" s="224">
        <v>464</v>
      </c>
      <c r="K122" s="31">
        <f t="shared" si="21"/>
        <v>6591</v>
      </c>
      <c r="L122" s="270">
        <f t="shared" si="15"/>
        <v>3058224</v>
      </c>
      <c r="M122" s="30">
        <f t="shared" si="33"/>
        <v>0</v>
      </c>
      <c r="N122" s="274">
        <f t="shared" si="22"/>
        <v>3058224</v>
      </c>
      <c r="O122" s="31">
        <f t="shared" si="34"/>
        <v>41496</v>
      </c>
      <c r="P122" s="234">
        <f t="shared" si="35"/>
        <v>1.375530044472024E-2</v>
      </c>
      <c r="Q122" s="310">
        <f t="shared" si="19"/>
        <v>-4</v>
      </c>
      <c r="R122" s="234">
        <f t="shared" si="20"/>
        <v>-8.5470085470085479E-3</v>
      </c>
      <c r="S122" s="270">
        <f t="shared" si="23"/>
        <v>175</v>
      </c>
      <c r="T122" s="270">
        <f t="shared" si="26"/>
        <v>0</v>
      </c>
      <c r="U122" s="305">
        <f t="shared" si="24"/>
        <v>81200</v>
      </c>
      <c r="V122" s="344"/>
      <c r="W122" s="344"/>
      <c r="X122" s="344"/>
      <c r="Y122" s="344"/>
      <c r="Z122" s="344"/>
      <c r="AA122" s="344"/>
      <c r="AB122" s="344"/>
      <c r="AC122" s="344"/>
      <c r="AD122" s="344"/>
      <c r="AE122" s="344"/>
      <c r="AF122" s="344"/>
      <c r="AG122" s="344"/>
      <c r="AH122" s="344"/>
    </row>
    <row r="123" spans="1:34" s="198" customFormat="1" ht="14.35" x14ac:dyDescent="0.5">
      <c r="A123" s="198">
        <f t="shared" si="25"/>
        <v>116</v>
      </c>
      <c r="B123" s="227">
        <v>2376</v>
      </c>
      <c r="C123" s="227">
        <v>2376</v>
      </c>
      <c r="D123" s="229" t="s">
        <v>241</v>
      </c>
      <c r="E123" s="279">
        <v>424</v>
      </c>
      <c r="F123" s="24">
        <v>6477</v>
      </c>
      <c r="G123" s="23">
        <v>2746248</v>
      </c>
      <c r="H123" s="24">
        <v>254227</v>
      </c>
      <c r="I123" s="23">
        <v>3000475</v>
      </c>
      <c r="J123" s="223">
        <v>446</v>
      </c>
      <c r="K123" s="25">
        <f t="shared" si="21"/>
        <v>6622</v>
      </c>
      <c r="L123" s="269">
        <f t="shared" si="15"/>
        <v>2953412</v>
      </c>
      <c r="M123" s="24">
        <f t="shared" si="33"/>
        <v>0</v>
      </c>
      <c r="N123" s="273">
        <f t="shared" si="22"/>
        <v>2953412</v>
      </c>
      <c r="O123" s="25">
        <f t="shared" si="34"/>
        <v>-47063</v>
      </c>
      <c r="P123" s="233">
        <f t="shared" si="35"/>
        <v>-1.5685183179329938E-2</v>
      </c>
      <c r="Q123" s="309">
        <f t="shared" si="19"/>
        <v>22</v>
      </c>
      <c r="R123" s="233">
        <f t="shared" si="20"/>
        <v>5.1886792452830191E-2</v>
      </c>
      <c r="S123" s="269">
        <f t="shared" si="23"/>
        <v>144</v>
      </c>
      <c r="T123" s="269">
        <f t="shared" si="26"/>
        <v>13826</v>
      </c>
      <c r="U123" s="304">
        <f t="shared" si="24"/>
        <v>64224</v>
      </c>
      <c r="V123" s="344"/>
      <c r="W123" s="344"/>
      <c r="X123" s="344"/>
      <c r="Y123" s="344"/>
      <c r="Z123" s="344"/>
      <c r="AA123" s="344"/>
      <c r="AB123" s="344"/>
      <c r="AC123" s="344"/>
      <c r="AD123" s="344"/>
      <c r="AE123" s="344"/>
      <c r="AF123" s="344"/>
      <c r="AG123" s="344"/>
      <c r="AH123" s="344"/>
    </row>
    <row r="124" spans="1:34" s="198" customFormat="1" ht="14.35" x14ac:dyDescent="0.5">
      <c r="A124" s="198">
        <f t="shared" si="25"/>
        <v>117</v>
      </c>
      <c r="B124" s="227">
        <v>2403</v>
      </c>
      <c r="C124" s="227">
        <v>2403</v>
      </c>
      <c r="D124" s="229" t="s">
        <v>515</v>
      </c>
      <c r="E124" s="279">
        <v>954.6</v>
      </c>
      <c r="F124" s="24">
        <v>6473</v>
      </c>
      <c r="G124" s="23">
        <v>6179126</v>
      </c>
      <c r="H124" s="24">
        <v>369652</v>
      </c>
      <c r="I124" s="23">
        <v>6548778</v>
      </c>
      <c r="J124" s="223">
        <v>900.6</v>
      </c>
      <c r="K124" s="25">
        <f t="shared" si="21"/>
        <v>6618</v>
      </c>
      <c r="L124" s="269">
        <f t="shared" si="15"/>
        <v>5960170.7999999998</v>
      </c>
      <c r="M124" s="24">
        <f t="shared" si="33"/>
        <v>280746.45999999996</v>
      </c>
      <c r="N124" s="273">
        <f t="shared" si="22"/>
        <v>6240917.2599999998</v>
      </c>
      <c r="O124" s="25">
        <f t="shared" si="34"/>
        <v>-307860.74000000022</v>
      </c>
      <c r="P124" s="233">
        <f t="shared" si="35"/>
        <v>-4.7010410186450087E-2</v>
      </c>
      <c r="Q124" s="309">
        <f t="shared" si="19"/>
        <v>-54</v>
      </c>
      <c r="R124" s="233">
        <f t="shared" si="20"/>
        <v>-5.6568196103079824E-2</v>
      </c>
      <c r="S124" s="269">
        <f t="shared" si="23"/>
        <v>148</v>
      </c>
      <c r="T124" s="269">
        <f t="shared" si="26"/>
        <v>24316.2</v>
      </c>
      <c r="U124" s="304">
        <f t="shared" si="24"/>
        <v>133288.80000000002</v>
      </c>
      <c r="V124" s="344"/>
      <c r="W124" s="344"/>
      <c r="X124" s="344"/>
      <c r="Y124" s="344"/>
      <c r="Z124" s="344"/>
      <c r="AA124" s="344"/>
      <c r="AB124" s="344"/>
      <c r="AC124" s="344"/>
      <c r="AD124" s="344"/>
      <c r="AE124" s="344"/>
      <c r="AF124" s="344"/>
      <c r="AG124" s="344"/>
      <c r="AH124" s="344"/>
    </row>
    <row r="125" spans="1:34" s="198" customFormat="1" ht="14.35" x14ac:dyDescent="0.5">
      <c r="A125" s="198">
        <f t="shared" si="25"/>
        <v>118</v>
      </c>
      <c r="B125" s="227">
        <v>2457</v>
      </c>
      <c r="C125" s="227">
        <v>2457</v>
      </c>
      <c r="D125" s="229" t="s">
        <v>26</v>
      </c>
      <c r="E125" s="279">
        <v>453.1</v>
      </c>
      <c r="F125" s="24">
        <v>6446</v>
      </c>
      <c r="G125" s="23">
        <v>2920683</v>
      </c>
      <c r="H125" s="24">
        <v>0</v>
      </c>
      <c r="I125" s="23">
        <v>2920683</v>
      </c>
      <c r="J125" s="223">
        <v>463</v>
      </c>
      <c r="K125" s="25">
        <f t="shared" si="21"/>
        <v>6591</v>
      </c>
      <c r="L125" s="269">
        <f t="shared" si="15"/>
        <v>3051633</v>
      </c>
      <c r="M125" s="24">
        <f t="shared" si="33"/>
        <v>0</v>
      </c>
      <c r="N125" s="273">
        <f t="shared" si="22"/>
        <v>3051633</v>
      </c>
      <c r="O125" s="25">
        <f t="shared" si="34"/>
        <v>130950</v>
      </c>
      <c r="P125" s="233">
        <f t="shared" si="35"/>
        <v>4.4835403225889289E-2</v>
      </c>
      <c r="Q125" s="309">
        <f t="shared" si="19"/>
        <v>9.8999999999999773</v>
      </c>
      <c r="R125" s="233">
        <f t="shared" si="20"/>
        <v>2.1849481350695161E-2</v>
      </c>
      <c r="S125" s="269">
        <f t="shared" si="23"/>
        <v>175</v>
      </c>
      <c r="T125" s="269">
        <f t="shared" si="26"/>
        <v>0</v>
      </c>
      <c r="U125" s="304">
        <f t="shared" si="24"/>
        <v>81025</v>
      </c>
      <c r="V125" s="344"/>
      <c r="W125" s="344"/>
      <c r="X125" s="344"/>
      <c r="Y125" s="344"/>
      <c r="Z125" s="344"/>
      <c r="AA125" s="344"/>
      <c r="AB125" s="344"/>
      <c r="AC125" s="344"/>
      <c r="AD125" s="344"/>
      <c r="AE125" s="344"/>
      <c r="AF125" s="344"/>
      <c r="AG125" s="344"/>
      <c r="AH125" s="344"/>
    </row>
    <row r="126" spans="1:34" s="198" customFormat="1" ht="14.35" x14ac:dyDescent="0.5">
      <c r="A126" s="198">
        <f t="shared" si="25"/>
        <v>119</v>
      </c>
      <c r="B126" s="227">
        <v>2466</v>
      </c>
      <c r="C126" s="227">
        <v>2466</v>
      </c>
      <c r="D126" s="229" t="s">
        <v>244</v>
      </c>
      <c r="E126" s="279">
        <v>1344.7</v>
      </c>
      <c r="F126" s="24">
        <v>6446</v>
      </c>
      <c r="G126" s="23">
        <v>8667936</v>
      </c>
      <c r="H126" s="24">
        <v>0</v>
      </c>
      <c r="I126" s="23">
        <v>8667936</v>
      </c>
      <c r="J126" s="223">
        <v>1391</v>
      </c>
      <c r="K126" s="25">
        <f t="shared" si="21"/>
        <v>6591</v>
      </c>
      <c r="L126" s="269">
        <f t="shared" si="15"/>
        <v>9168081</v>
      </c>
      <c r="M126" s="24">
        <f t="shared" si="33"/>
        <v>0</v>
      </c>
      <c r="N126" s="273">
        <f t="shared" si="22"/>
        <v>9168081</v>
      </c>
      <c r="O126" s="25">
        <f t="shared" si="34"/>
        <v>500145</v>
      </c>
      <c r="P126" s="233">
        <f t="shared" si="35"/>
        <v>5.7700587544716526E-2</v>
      </c>
      <c r="Q126" s="309">
        <f t="shared" si="19"/>
        <v>46.299999999999955</v>
      </c>
      <c r="R126" s="233">
        <f t="shared" si="20"/>
        <v>3.4431471703725701E-2</v>
      </c>
      <c r="S126" s="269">
        <f t="shared" si="23"/>
        <v>175</v>
      </c>
      <c r="T126" s="269">
        <f t="shared" si="26"/>
        <v>0</v>
      </c>
      <c r="U126" s="304">
        <f t="shared" si="24"/>
        <v>243425</v>
      </c>
      <c r="V126" s="344"/>
      <c r="W126" s="344"/>
      <c r="X126" s="344"/>
      <c r="Y126" s="344"/>
      <c r="Z126" s="344"/>
      <c r="AA126" s="344"/>
      <c r="AB126" s="344"/>
      <c r="AC126" s="344"/>
      <c r="AD126" s="344"/>
      <c r="AE126" s="344"/>
      <c r="AF126" s="344"/>
      <c r="AG126" s="344"/>
      <c r="AH126" s="344"/>
    </row>
    <row r="127" spans="1:34" s="301" customFormat="1" ht="14.35" x14ac:dyDescent="0.5">
      <c r="A127" s="301">
        <f t="shared" si="25"/>
        <v>120</v>
      </c>
      <c r="B127" s="302">
        <v>2493</v>
      </c>
      <c r="C127" s="302">
        <v>2493</v>
      </c>
      <c r="D127" s="230" t="s">
        <v>27</v>
      </c>
      <c r="E127" s="280">
        <v>106</v>
      </c>
      <c r="F127" s="30">
        <v>6613</v>
      </c>
      <c r="G127" s="29">
        <v>700978</v>
      </c>
      <c r="H127" s="30">
        <v>38035</v>
      </c>
      <c r="I127" s="29">
        <v>739013</v>
      </c>
      <c r="J127" s="224">
        <v>109</v>
      </c>
      <c r="K127" s="31">
        <f t="shared" si="21"/>
        <v>6758</v>
      </c>
      <c r="L127" s="270">
        <f t="shared" si="15"/>
        <v>736622</v>
      </c>
      <c r="M127" s="30">
        <f t="shared" si="33"/>
        <v>0</v>
      </c>
      <c r="N127" s="274">
        <f t="shared" si="22"/>
        <v>736622</v>
      </c>
      <c r="O127" s="31">
        <f t="shared" si="34"/>
        <v>-2391</v>
      </c>
      <c r="P127" s="234">
        <f t="shared" si="35"/>
        <v>-3.2353964003339589E-3</v>
      </c>
      <c r="Q127" s="310">
        <f t="shared" si="19"/>
        <v>3</v>
      </c>
      <c r="R127" s="234">
        <f t="shared" si="20"/>
        <v>2.8301886792452831E-2</v>
      </c>
      <c r="S127" s="270">
        <f t="shared" si="23"/>
        <v>8</v>
      </c>
      <c r="T127" s="270">
        <f t="shared" si="26"/>
        <v>18203</v>
      </c>
      <c r="U127" s="305">
        <f t="shared" si="24"/>
        <v>872</v>
      </c>
      <c r="V127" s="344"/>
      <c r="W127" s="344"/>
      <c r="X127" s="344"/>
      <c r="Y127" s="344"/>
      <c r="Z127" s="344"/>
      <c r="AA127" s="344"/>
      <c r="AB127" s="344"/>
      <c r="AC127" s="344"/>
      <c r="AD127" s="344"/>
      <c r="AE127" s="344"/>
      <c r="AF127" s="344"/>
      <c r="AG127" s="344"/>
      <c r="AH127" s="344"/>
    </row>
    <row r="128" spans="1:34" s="198" customFormat="1" ht="14.35" x14ac:dyDescent="0.5">
      <c r="A128" s="198">
        <f t="shared" si="25"/>
        <v>121</v>
      </c>
      <c r="B128" s="227">
        <v>2502</v>
      </c>
      <c r="C128" s="227">
        <v>2502</v>
      </c>
      <c r="D128" s="229" t="s">
        <v>28</v>
      </c>
      <c r="E128" s="279">
        <v>593.1</v>
      </c>
      <c r="F128" s="24">
        <v>6546</v>
      </c>
      <c r="G128" s="23">
        <v>3882433</v>
      </c>
      <c r="H128" s="24">
        <v>45759</v>
      </c>
      <c r="I128" s="23">
        <v>3928192</v>
      </c>
      <c r="J128" s="223">
        <v>587.1</v>
      </c>
      <c r="K128" s="25">
        <f t="shared" si="21"/>
        <v>6691</v>
      </c>
      <c r="L128" s="269">
        <f t="shared" si="15"/>
        <v>3928286.1</v>
      </c>
      <c r="M128" s="24">
        <f t="shared" si="33"/>
        <v>0</v>
      </c>
      <c r="N128" s="273">
        <f t="shared" si="22"/>
        <v>3928286.1</v>
      </c>
      <c r="O128" s="25">
        <f t="shared" si="34"/>
        <v>94.100000000093132</v>
      </c>
      <c r="P128" s="233">
        <f t="shared" si="35"/>
        <v>2.3955040894155155E-5</v>
      </c>
      <c r="Q128" s="309">
        <f t="shared" si="19"/>
        <v>-6</v>
      </c>
      <c r="R128" s="233">
        <f t="shared" si="20"/>
        <v>-1.0116337885685382E-2</v>
      </c>
      <c r="S128" s="269">
        <f t="shared" si="23"/>
        <v>75</v>
      </c>
      <c r="T128" s="269">
        <f t="shared" si="26"/>
        <v>58710</v>
      </c>
      <c r="U128" s="304">
        <f t="shared" si="24"/>
        <v>44032.5</v>
      </c>
      <c r="V128" s="344"/>
      <c r="W128" s="344"/>
      <c r="X128" s="344"/>
      <c r="Y128" s="344"/>
      <c r="Z128" s="344"/>
      <c r="AA128" s="344"/>
      <c r="AB128" s="344"/>
      <c r="AC128" s="344"/>
      <c r="AD128" s="344"/>
      <c r="AE128" s="344"/>
      <c r="AF128" s="344"/>
      <c r="AG128" s="344"/>
      <c r="AH128" s="344"/>
    </row>
    <row r="129" spans="1:34" s="198" customFormat="1" ht="14.35" x14ac:dyDescent="0.5">
      <c r="A129" s="198">
        <f t="shared" si="25"/>
        <v>122</v>
      </c>
      <c r="B129" s="227">
        <v>2511</v>
      </c>
      <c r="C129" s="227">
        <v>2511</v>
      </c>
      <c r="D129" s="229" t="s">
        <v>245</v>
      </c>
      <c r="E129" s="279">
        <v>1960</v>
      </c>
      <c r="F129" s="24">
        <v>6446</v>
      </c>
      <c r="G129" s="23">
        <v>12634160</v>
      </c>
      <c r="H129" s="24">
        <v>0</v>
      </c>
      <c r="I129" s="23">
        <v>12634160</v>
      </c>
      <c r="J129" s="223">
        <v>1999</v>
      </c>
      <c r="K129" s="25">
        <f t="shared" si="21"/>
        <v>6591</v>
      </c>
      <c r="L129" s="269">
        <f t="shared" si="15"/>
        <v>13175409</v>
      </c>
      <c r="M129" s="24">
        <f t="shared" si="33"/>
        <v>0</v>
      </c>
      <c r="N129" s="273">
        <f t="shared" si="22"/>
        <v>13175409</v>
      </c>
      <c r="O129" s="25">
        <f t="shared" si="34"/>
        <v>541249</v>
      </c>
      <c r="P129" s="233">
        <f t="shared" si="35"/>
        <v>4.2840125501022626E-2</v>
      </c>
      <c r="Q129" s="309">
        <f t="shared" si="19"/>
        <v>39</v>
      </c>
      <c r="R129" s="233">
        <f t="shared" si="20"/>
        <v>1.9897959183673469E-2</v>
      </c>
      <c r="S129" s="269">
        <f t="shared" si="23"/>
        <v>175</v>
      </c>
      <c r="T129" s="269">
        <f t="shared" si="26"/>
        <v>0</v>
      </c>
      <c r="U129" s="304">
        <f t="shared" si="24"/>
        <v>349825</v>
      </c>
      <c r="V129" s="344"/>
      <c r="W129" s="344"/>
      <c r="X129" s="344"/>
      <c r="Y129" s="344"/>
      <c r="Z129" s="344"/>
      <c r="AA129" s="344"/>
      <c r="AB129" s="344"/>
      <c r="AC129" s="344"/>
      <c r="AD129" s="344"/>
      <c r="AE129" s="344"/>
      <c r="AF129" s="344"/>
      <c r="AG129" s="344"/>
      <c r="AH129" s="344"/>
    </row>
    <row r="130" spans="1:34" s="198" customFormat="1" ht="14.35" x14ac:dyDescent="0.5">
      <c r="A130" s="198">
        <f t="shared" si="25"/>
        <v>123</v>
      </c>
      <c r="B130" s="227">
        <v>2520</v>
      </c>
      <c r="C130" s="227">
        <v>2520</v>
      </c>
      <c r="D130" s="229" t="s">
        <v>246</v>
      </c>
      <c r="E130" s="279">
        <v>276</v>
      </c>
      <c r="F130" s="24">
        <v>6449</v>
      </c>
      <c r="G130" s="23">
        <v>1779924</v>
      </c>
      <c r="H130" s="24">
        <v>106784</v>
      </c>
      <c r="I130" s="23">
        <v>1886708</v>
      </c>
      <c r="J130" s="223">
        <v>270</v>
      </c>
      <c r="K130" s="25">
        <f t="shared" si="21"/>
        <v>6594</v>
      </c>
      <c r="L130" s="269">
        <f t="shared" si="15"/>
        <v>1780380</v>
      </c>
      <c r="M130" s="24">
        <f t="shared" si="33"/>
        <v>17343.239999999991</v>
      </c>
      <c r="N130" s="273">
        <f t="shared" si="22"/>
        <v>1797723.24</v>
      </c>
      <c r="O130" s="25">
        <f t="shared" si="34"/>
        <v>-88984.760000000009</v>
      </c>
      <c r="P130" s="233">
        <f t="shared" si="35"/>
        <v>-4.7164033862155674E-2</v>
      </c>
      <c r="Q130" s="309">
        <f t="shared" si="19"/>
        <v>-6</v>
      </c>
      <c r="R130" s="233">
        <f t="shared" si="20"/>
        <v>-2.1739130434782608E-2</v>
      </c>
      <c r="S130" s="269">
        <f t="shared" si="23"/>
        <v>172</v>
      </c>
      <c r="T130" s="269">
        <f t="shared" si="26"/>
        <v>810</v>
      </c>
      <c r="U130" s="304">
        <f t="shared" si="24"/>
        <v>46440</v>
      </c>
      <c r="V130" s="344"/>
      <c r="W130" s="344"/>
      <c r="X130" s="344"/>
      <c r="Y130" s="344"/>
      <c r="Z130" s="344"/>
      <c r="AA130" s="344"/>
      <c r="AB130" s="344"/>
      <c r="AC130" s="344"/>
      <c r="AD130" s="344"/>
      <c r="AE130" s="344"/>
      <c r="AF130" s="344"/>
      <c r="AG130" s="344"/>
      <c r="AH130" s="344"/>
    </row>
    <row r="131" spans="1:34" s="198" customFormat="1" ht="14.35" x14ac:dyDescent="0.5">
      <c r="A131" s="198">
        <f t="shared" si="25"/>
        <v>124</v>
      </c>
      <c r="B131" s="227">
        <v>2682</v>
      </c>
      <c r="C131" s="227">
        <v>2682</v>
      </c>
      <c r="D131" s="229" t="s">
        <v>29</v>
      </c>
      <c r="E131" s="279">
        <v>304.5</v>
      </c>
      <c r="F131" s="24">
        <v>6446</v>
      </c>
      <c r="G131" s="23">
        <v>1962807</v>
      </c>
      <c r="H131" s="24">
        <v>68966</v>
      </c>
      <c r="I131" s="23">
        <v>2031773</v>
      </c>
      <c r="J131" s="223">
        <v>299.2</v>
      </c>
      <c r="K131" s="25">
        <f t="shared" si="21"/>
        <v>6591</v>
      </c>
      <c r="L131" s="269">
        <f t="shared" si="15"/>
        <v>1972027.2</v>
      </c>
      <c r="M131" s="24">
        <f t="shared" si="33"/>
        <v>10407.870000000112</v>
      </c>
      <c r="N131" s="273">
        <f t="shared" si="22"/>
        <v>1982435.07</v>
      </c>
      <c r="O131" s="25">
        <f t="shared" si="34"/>
        <v>-49337.929999999935</v>
      </c>
      <c r="P131" s="233">
        <f t="shared" si="35"/>
        <v>-2.4283190100468869E-2</v>
      </c>
      <c r="Q131" s="309">
        <f t="shared" si="19"/>
        <v>-5.3000000000000114</v>
      </c>
      <c r="R131" s="233">
        <f t="shared" si="20"/>
        <v>-1.7405582922824341E-2</v>
      </c>
      <c r="S131" s="269">
        <f t="shared" si="23"/>
        <v>175</v>
      </c>
      <c r="T131" s="269">
        <f t="shared" si="26"/>
        <v>0</v>
      </c>
      <c r="U131" s="304">
        <f t="shared" si="24"/>
        <v>52360</v>
      </c>
      <c r="V131" s="344"/>
      <c r="W131" s="344"/>
      <c r="X131" s="344"/>
      <c r="Y131" s="344"/>
      <c r="Z131" s="344"/>
      <c r="AA131" s="344"/>
      <c r="AB131" s="344"/>
      <c r="AC131" s="344"/>
      <c r="AD131" s="344"/>
      <c r="AE131" s="344"/>
      <c r="AF131" s="344"/>
      <c r="AG131" s="344"/>
      <c r="AH131" s="344"/>
    </row>
    <row r="132" spans="1:34" s="301" customFormat="1" ht="14.35" x14ac:dyDescent="0.5">
      <c r="A132" s="301">
        <f t="shared" si="25"/>
        <v>125</v>
      </c>
      <c r="B132" s="302">
        <v>2556</v>
      </c>
      <c r="C132" s="302">
        <v>2556</v>
      </c>
      <c r="D132" s="230" t="s">
        <v>468</v>
      </c>
      <c r="E132" s="280">
        <v>366</v>
      </c>
      <c r="F132" s="30">
        <v>6461</v>
      </c>
      <c r="G132" s="29">
        <v>2364726</v>
      </c>
      <c r="H132" s="30">
        <v>0</v>
      </c>
      <c r="I132" s="29">
        <v>2364726</v>
      </c>
      <c r="J132" s="224">
        <v>355</v>
      </c>
      <c r="K132" s="31">
        <f t="shared" si="21"/>
        <v>6606</v>
      </c>
      <c r="L132" s="270">
        <f t="shared" si="15"/>
        <v>2345130</v>
      </c>
      <c r="M132" s="30">
        <f t="shared" si="33"/>
        <v>43243.260000000242</v>
      </c>
      <c r="N132" s="274">
        <f t="shared" si="22"/>
        <v>2388373.2600000002</v>
      </c>
      <c r="O132" s="31">
        <f t="shared" si="34"/>
        <v>23647.260000000242</v>
      </c>
      <c r="P132" s="234">
        <f t="shared" si="35"/>
        <v>1.0000000000000103E-2</v>
      </c>
      <c r="Q132" s="310">
        <f t="shared" si="19"/>
        <v>-11</v>
      </c>
      <c r="R132" s="234">
        <f t="shared" si="20"/>
        <v>-3.0054644808743168E-2</v>
      </c>
      <c r="S132" s="270">
        <f t="shared" si="23"/>
        <v>160</v>
      </c>
      <c r="T132" s="270">
        <f t="shared" si="26"/>
        <v>5325</v>
      </c>
      <c r="U132" s="305">
        <f t="shared" si="24"/>
        <v>56800</v>
      </c>
      <c r="V132" s="344"/>
      <c r="W132" s="344"/>
      <c r="X132" s="344"/>
      <c r="Y132" s="344"/>
      <c r="Z132" s="344"/>
      <c r="AA132" s="344"/>
      <c r="AB132" s="344"/>
      <c r="AC132" s="344"/>
      <c r="AD132" s="344"/>
      <c r="AE132" s="344"/>
      <c r="AF132" s="344"/>
      <c r="AG132" s="344"/>
      <c r="AH132" s="344"/>
    </row>
    <row r="133" spans="1:34" s="198" customFormat="1" ht="14.35" x14ac:dyDescent="0.5">
      <c r="A133" s="198">
        <f t="shared" si="25"/>
        <v>126</v>
      </c>
      <c r="B133" s="227">
        <v>3195</v>
      </c>
      <c r="C133" s="227">
        <v>3195</v>
      </c>
      <c r="D133" s="241" t="s">
        <v>509</v>
      </c>
      <c r="E133" s="279">
        <v>1284.4000000000001</v>
      </c>
      <c r="F133" s="24">
        <v>6520</v>
      </c>
      <c r="G133" s="23">
        <v>8374288</v>
      </c>
      <c r="H133" s="24">
        <v>104197</v>
      </c>
      <c r="I133" s="23">
        <v>8478485</v>
      </c>
      <c r="J133" s="223">
        <v>1298.8</v>
      </c>
      <c r="K133" s="25">
        <f t="shared" si="21"/>
        <v>6665</v>
      </c>
      <c r="L133" s="269">
        <f t="shared" si="15"/>
        <v>8656502</v>
      </c>
      <c r="M133" s="24">
        <f t="shared" si="33"/>
        <v>0</v>
      </c>
      <c r="N133" s="273">
        <f t="shared" si="22"/>
        <v>8656502</v>
      </c>
      <c r="O133" s="25">
        <f t="shared" si="34"/>
        <v>178017</v>
      </c>
      <c r="P133" s="233">
        <f t="shared" si="35"/>
        <v>2.099632186646553E-2</v>
      </c>
      <c r="Q133" s="309">
        <f t="shared" si="19"/>
        <v>14.399999999999864</v>
      </c>
      <c r="R133" s="233">
        <f t="shared" si="20"/>
        <v>1.1211460604173048E-2</v>
      </c>
      <c r="S133" s="269">
        <f t="shared" si="23"/>
        <v>101</v>
      </c>
      <c r="T133" s="269">
        <f t="shared" si="26"/>
        <v>96111.2</v>
      </c>
      <c r="U133" s="304">
        <f t="shared" si="24"/>
        <v>131178.79999999999</v>
      </c>
      <c r="V133" s="344"/>
      <c r="W133" s="344"/>
      <c r="X133" s="344"/>
      <c r="Y133" s="344"/>
      <c r="Z133" s="344"/>
      <c r="AA133" s="344"/>
      <c r="AB133" s="344"/>
      <c r="AC133" s="344"/>
      <c r="AD133" s="344"/>
      <c r="AE133" s="344"/>
      <c r="AF133" s="344"/>
      <c r="AG133" s="344"/>
      <c r="AH133" s="344"/>
    </row>
    <row r="134" spans="1:34" s="198" customFormat="1" ht="14.35" x14ac:dyDescent="0.5">
      <c r="A134" s="198">
        <f t="shared" si="25"/>
        <v>127</v>
      </c>
      <c r="B134" s="227">
        <v>2709</v>
      </c>
      <c r="C134" s="227">
        <v>2709</v>
      </c>
      <c r="D134" s="229" t="s">
        <v>249</v>
      </c>
      <c r="E134" s="279">
        <v>1604.7</v>
      </c>
      <c r="F134" s="24">
        <v>6469</v>
      </c>
      <c r="G134" s="23">
        <v>10380804</v>
      </c>
      <c r="H134" s="24">
        <v>110304</v>
      </c>
      <c r="I134" s="23">
        <v>10491108</v>
      </c>
      <c r="J134" s="223">
        <v>1602.8</v>
      </c>
      <c r="K134" s="25">
        <f t="shared" si="21"/>
        <v>6614</v>
      </c>
      <c r="L134" s="269">
        <f t="shared" si="15"/>
        <v>10600919.199999999</v>
      </c>
      <c r="M134" s="24">
        <f t="shared" si="33"/>
        <v>0</v>
      </c>
      <c r="N134" s="273">
        <f t="shared" si="22"/>
        <v>10600919.199999999</v>
      </c>
      <c r="O134" s="25">
        <f t="shared" si="34"/>
        <v>109811.19999999925</v>
      </c>
      <c r="P134" s="233">
        <f t="shared" si="35"/>
        <v>1.0467073639886202E-2</v>
      </c>
      <c r="Q134" s="309">
        <f t="shared" si="19"/>
        <v>-1.9000000000000909</v>
      </c>
      <c r="R134" s="233">
        <f t="shared" si="20"/>
        <v>-1.1840219355643367E-3</v>
      </c>
      <c r="S134" s="269">
        <f t="shared" si="23"/>
        <v>152</v>
      </c>
      <c r="T134" s="269">
        <f t="shared" si="26"/>
        <v>36864.400000000001</v>
      </c>
      <c r="U134" s="304">
        <f t="shared" si="24"/>
        <v>243625.60000000001</v>
      </c>
      <c r="V134" s="344"/>
      <c r="W134" s="344"/>
      <c r="X134" s="344"/>
      <c r="Y134" s="344"/>
      <c r="Z134" s="344"/>
      <c r="AA134" s="344"/>
      <c r="AB134" s="344"/>
      <c r="AC134" s="344"/>
      <c r="AD134" s="344"/>
      <c r="AE134" s="344"/>
      <c r="AF134" s="344"/>
      <c r="AG134" s="344"/>
      <c r="AH134" s="344"/>
    </row>
    <row r="135" spans="1:34" s="198" customFormat="1" ht="14.35" x14ac:dyDescent="0.5">
      <c r="A135" s="198">
        <f t="shared" si="25"/>
        <v>128</v>
      </c>
      <c r="B135" s="227">
        <v>2718</v>
      </c>
      <c r="C135" s="227">
        <v>2718</v>
      </c>
      <c r="D135" s="229" t="s">
        <v>250</v>
      </c>
      <c r="E135" s="279">
        <v>546.5</v>
      </c>
      <c r="F135" s="24">
        <v>6511</v>
      </c>
      <c r="G135" s="23">
        <v>3558262</v>
      </c>
      <c r="H135" s="24">
        <v>168747</v>
      </c>
      <c r="I135" s="23">
        <v>3727009</v>
      </c>
      <c r="J135" s="223">
        <v>528.9</v>
      </c>
      <c r="K135" s="25">
        <f t="shared" si="21"/>
        <v>6656</v>
      </c>
      <c r="L135" s="269">
        <f t="shared" si="15"/>
        <v>3520358.3999999999</v>
      </c>
      <c r="M135" s="24">
        <f t="shared" si="33"/>
        <v>73486.220000000205</v>
      </c>
      <c r="N135" s="273">
        <f t="shared" si="22"/>
        <v>3593844.62</v>
      </c>
      <c r="O135" s="25">
        <f t="shared" si="34"/>
        <v>-133164.37999999989</v>
      </c>
      <c r="P135" s="233">
        <f t="shared" si="35"/>
        <v>-3.5729556864499093E-2</v>
      </c>
      <c r="Q135" s="309">
        <f t="shared" si="19"/>
        <v>-17.600000000000023</v>
      </c>
      <c r="R135" s="233">
        <f t="shared" si="20"/>
        <v>-3.220494053064963E-2</v>
      </c>
      <c r="S135" s="269">
        <f t="shared" si="23"/>
        <v>110</v>
      </c>
      <c r="T135" s="269">
        <f t="shared" si="26"/>
        <v>34378.5</v>
      </c>
      <c r="U135" s="304">
        <f t="shared" si="24"/>
        <v>58179</v>
      </c>
      <c r="V135" s="344"/>
      <c r="W135" s="344"/>
      <c r="X135" s="344"/>
      <c r="Y135" s="344"/>
      <c r="Z135" s="344"/>
      <c r="AA135" s="344"/>
      <c r="AB135" s="344"/>
      <c r="AC135" s="344"/>
      <c r="AD135" s="344"/>
      <c r="AE135" s="344"/>
      <c r="AF135" s="344"/>
      <c r="AG135" s="344"/>
      <c r="AH135" s="344"/>
    </row>
    <row r="136" spans="1:34" s="198" customFormat="1" ht="14.35" x14ac:dyDescent="0.5">
      <c r="A136" s="198">
        <f t="shared" si="25"/>
        <v>129</v>
      </c>
      <c r="B136" s="227">
        <v>2727</v>
      </c>
      <c r="C136" s="227">
        <v>2727</v>
      </c>
      <c r="D136" s="229" t="s">
        <v>251</v>
      </c>
      <c r="E136" s="279">
        <v>607.1</v>
      </c>
      <c r="F136" s="24">
        <v>6446</v>
      </c>
      <c r="G136" s="23">
        <v>3913367</v>
      </c>
      <c r="H136" s="24">
        <v>103241</v>
      </c>
      <c r="I136" s="23">
        <v>4016608</v>
      </c>
      <c r="J136" s="223">
        <v>634.5</v>
      </c>
      <c r="K136" s="25">
        <f t="shared" si="21"/>
        <v>6591</v>
      </c>
      <c r="L136" s="269">
        <f t="shared" ref="L136:L199" si="36">J136*K136</f>
        <v>4181989.5</v>
      </c>
      <c r="M136" s="24">
        <f t="shared" si="33"/>
        <v>0</v>
      </c>
      <c r="N136" s="273">
        <f t="shared" si="22"/>
        <v>4181989.5</v>
      </c>
      <c r="O136" s="25">
        <f t="shared" si="34"/>
        <v>165381.5</v>
      </c>
      <c r="P136" s="233">
        <f t="shared" si="35"/>
        <v>4.117441881308806E-2</v>
      </c>
      <c r="Q136" s="309">
        <f t="shared" ref="Q136:Q199" si="37">J136-E136</f>
        <v>27.399999999999977</v>
      </c>
      <c r="R136" s="233">
        <f t="shared" ref="R136:R199" si="38">Q136/E136</f>
        <v>4.5132597595124321E-2</v>
      </c>
      <c r="S136" s="269">
        <f t="shared" si="23"/>
        <v>175</v>
      </c>
      <c r="T136" s="269">
        <f t="shared" si="26"/>
        <v>0</v>
      </c>
      <c r="U136" s="304">
        <f t="shared" si="24"/>
        <v>111037.5</v>
      </c>
      <c r="V136" s="344"/>
      <c r="W136" s="344"/>
      <c r="X136" s="344"/>
      <c r="Y136" s="344"/>
      <c r="Z136" s="344"/>
      <c r="AA136" s="344"/>
      <c r="AB136" s="344"/>
      <c r="AC136" s="344"/>
      <c r="AD136" s="344"/>
      <c r="AE136" s="344"/>
      <c r="AF136" s="344"/>
      <c r="AG136" s="344"/>
      <c r="AH136" s="344"/>
    </row>
    <row r="137" spans="1:34" s="301" customFormat="1" ht="14.35" x14ac:dyDescent="0.5">
      <c r="A137" s="301">
        <f t="shared" si="25"/>
        <v>130</v>
      </c>
      <c r="B137" s="302">
        <v>2754</v>
      </c>
      <c r="C137" s="302">
        <v>2754</v>
      </c>
      <c r="D137" s="230" t="s">
        <v>252</v>
      </c>
      <c r="E137" s="280">
        <v>455.6</v>
      </c>
      <c r="F137" s="30">
        <v>6470</v>
      </c>
      <c r="G137" s="29">
        <v>2947732</v>
      </c>
      <c r="H137" s="30">
        <v>58495</v>
      </c>
      <c r="I137" s="29">
        <v>3006227</v>
      </c>
      <c r="J137" s="224">
        <v>454</v>
      </c>
      <c r="K137" s="31">
        <f t="shared" ref="K137:K200" si="39">F137+$H$2</f>
        <v>6615</v>
      </c>
      <c r="L137" s="270">
        <f t="shared" si="36"/>
        <v>3003210</v>
      </c>
      <c r="M137" s="30">
        <f t="shared" si="33"/>
        <v>0</v>
      </c>
      <c r="N137" s="274">
        <f t="shared" ref="N137:N200" si="40">L137+M137</f>
        <v>3003210</v>
      </c>
      <c r="O137" s="31">
        <f t="shared" si="34"/>
        <v>-3017</v>
      </c>
      <c r="P137" s="234">
        <f t="shared" si="35"/>
        <v>-1.0035835617203891E-3</v>
      </c>
      <c r="Q137" s="310">
        <f t="shared" si="37"/>
        <v>-1.6000000000000227</v>
      </c>
      <c r="R137" s="234">
        <f t="shared" si="38"/>
        <v>-3.5118525021949577E-3</v>
      </c>
      <c r="S137" s="270">
        <f t="shared" ref="S137:S200" si="41">6766-K137</f>
        <v>151</v>
      </c>
      <c r="T137" s="270">
        <f t="shared" si="26"/>
        <v>10896</v>
      </c>
      <c r="U137" s="305">
        <f t="shared" ref="U137:U200" si="42">S137*J137</f>
        <v>68554</v>
      </c>
      <c r="V137" s="344"/>
      <c r="W137" s="344"/>
      <c r="X137" s="344"/>
      <c r="Y137" s="344"/>
      <c r="Z137" s="344"/>
      <c r="AA137" s="344"/>
      <c r="AB137" s="344"/>
      <c r="AC137" s="344"/>
      <c r="AD137" s="344"/>
      <c r="AE137" s="344"/>
      <c r="AF137" s="344"/>
      <c r="AG137" s="344"/>
      <c r="AH137" s="344"/>
    </row>
    <row r="138" spans="1:34" s="198" customFormat="1" ht="14.35" x14ac:dyDescent="0.5">
      <c r="A138" s="198">
        <f t="shared" ref="A138:A201" si="43">A137+1</f>
        <v>131</v>
      </c>
      <c r="B138" s="227">
        <v>2766</v>
      </c>
      <c r="C138" s="227">
        <v>2766</v>
      </c>
      <c r="D138" s="229" t="s">
        <v>469</v>
      </c>
      <c r="E138" s="279">
        <v>313.39999999999998</v>
      </c>
      <c r="F138" s="24">
        <v>6546</v>
      </c>
      <c r="G138" s="23">
        <v>2051516</v>
      </c>
      <c r="H138" s="24">
        <v>70295</v>
      </c>
      <c r="I138" s="23">
        <v>2121811</v>
      </c>
      <c r="J138" s="223">
        <v>349.7</v>
      </c>
      <c r="K138" s="25">
        <f t="shared" si="39"/>
        <v>6691</v>
      </c>
      <c r="L138" s="269">
        <f t="shared" si="36"/>
        <v>2339842.6999999997</v>
      </c>
      <c r="M138" s="24">
        <f t="shared" si="33"/>
        <v>0</v>
      </c>
      <c r="N138" s="273">
        <f t="shared" si="40"/>
        <v>2339842.6999999997</v>
      </c>
      <c r="O138" s="25">
        <f t="shared" si="34"/>
        <v>218031.69999999972</v>
      </c>
      <c r="P138" s="233">
        <f t="shared" si="35"/>
        <v>0.10275736151806156</v>
      </c>
      <c r="Q138" s="309">
        <f t="shared" si="37"/>
        <v>36.300000000000011</v>
      </c>
      <c r="R138" s="233">
        <f t="shared" si="38"/>
        <v>0.11582641991065735</v>
      </c>
      <c r="S138" s="269">
        <f t="shared" si="41"/>
        <v>75</v>
      </c>
      <c r="T138" s="269">
        <f t="shared" ref="T138:T201" si="44">(175-S138)*J138</f>
        <v>34970</v>
      </c>
      <c r="U138" s="304">
        <f t="shared" si="42"/>
        <v>26227.5</v>
      </c>
      <c r="V138" s="344"/>
      <c r="W138" s="344"/>
      <c r="X138" s="344"/>
      <c r="Y138" s="344"/>
      <c r="Z138" s="344"/>
      <c r="AA138" s="344"/>
      <c r="AB138" s="344"/>
      <c r="AC138" s="344"/>
      <c r="AD138" s="344"/>
      <c r="AE138" s="344"/>
      <c r="AF138" s="344"/>
      <c r="AG138" s="344"/>
      <c r="AH138" s="344"/>
    </row>
    <row r="139" spans="1:34" s="198" customFormat="1" ht="14.35" x14ac:dyDescent="0.5">
      <c r="A139" s="198">
        <f t="shared" si="43"/>
        <v>132</v>
      </c>
      <c r="B139" s="227">
        <v>2772</v>
      </c>
      <c r="C139" s="227">
        <v>2772</v>
      </c>
      <c r="D139" s="229" t="s">
        <v>254</v>
      </c>
      <c r="E139" s="279">
        <v>244.2</v>
      </c>
      <c r="F139" s="24">
        <v>6587</v>
      </c>
      <c r="G139" s="23">
        <v>1608545</v>
      </c>
      <c r="H139" s="24">
        <v>16728</v>
      </c>
      <c r="I139" s="23">
        <v>1625273</v>
      </c>
      <c r="J139" s="223">
        <v>246.2</v>
      </c>
      <c r="K139" s="25">
        <f t="shared" si="39"/>
        <v>6732</v>
      </c>
      <c r="L139" s="269">
        <f t="shared" si="36"/>
        <v>1657418.4</v>
      </c>
      <c r="M139" s="24">
        <f t="shared" si="33"/>
        <v>0</v>
      </c>
      <c r="N139" s="273">
        <f t="shared" si="40"/>
        <v>1657418.4</v>
      </c>
      <c r="O139" s="25">
        <f t="shared" si="34"/>
        <v>32145.399999999907</v>
      </c>
      <c r="P139" s="233">
        <f t="shared" si="35"/>
        <v>1.977846183379648E-2</v>
      </c>
      <c r="Q139" s="309">
        <f t="shared" si="37"/>
        <v>2</v>
      </c>
      <c r="R139" s="233">
        <f t="shared" si="38"/>
        <v>8.1900081900081901E-3</v>
      </c>
      <c r="S139" s="269">
        <f t="shared" si="41"/>
        <v>34</v>
      </c>
      <c r="T139" s="269">
        <f t="shared" si="44"/>
        <v>34714.199999999997</v>
      </c>
      <c r="U139" s="304">
        <f t="shared" si="42"/>
        <v>8370.7999999999993</v>
      </c>
      <c r="V139" s="344"/>
      <c r="W139" s="344"/>
      <c r="X139" s="344"/>
      <c r="Y139" s="344"/>
      <c r="Z139" s="344"/>
      <c r="AA139" s="344"/>
      <c r="AB139" s="344"/>
      <c r="AC139" s="344"/>
      <c r="AD139" s="344"/>
      <c r="AE139" s="344"/>
      <c r="AF139" s="344"/>
      <c r="AG139" s="344"/>
      <c r="AH139" s="344"/>
    </row>
    <row r="140" spans="1:34" s="198" customFormat="1" ht="14.35" x14ac:dyDescent="0.5">
      <c r="A140" s="198">
        <f t="shared" si="43"/>
        <v>133</v>
      </c>
      <c r="B140" s="227">
        <v>2781</v>
      </c>
      <c r="C140" s="227">
        <v>2781</v>
      </c>
      <c r="D140" s="229" t="s">
        <v>30</v>
      </c>
      <c r="E140" s="279">
        <v>1231</v>
      </c>
      <c r="F140" s="24">
        <v>6446</v>
      </c>
      <c r="G140" s="23">
        <v>7935026</v>
      </c>
      <c r="H140" s="24">
        <v>0</v>
      </c>
      <c r="I140" s="23">
        <v>7935026</v>
      </c>
      <c r="J140" s="223">
        <v>1210.2</v>
      </c>
      <c r="K140" s="25">
        <f t="shared" si="39"/>
        <v>6591</v>
      </c>
      <c r="L140" s="269">
        <f t="shared" si="36"/>
        <v>7976428.2000000002</v>
      </c>
      <c r="M140" s="24">
        <f t="shared" si="33"/>
        <v>37948.05999999959</v>
      </c>
      <c r="N140" s="273">
        <f t="shared" si="40"/>
        <v>8014376.2599999998</v>
      </c>
      <c r="O140" s="25">
        <f t="shared" si="34"/>
        <v>79350.259999999776</v>
      </c>
      <c r="P140" s="233">
        <f t="shared" si="35"/>
        <v>9.9999999999999725E-3</v>
      </c>
      <c r="Q140" s="309">
        <f t="shared" si="37"/>
        <v>-20.799999999999955</v>
      </c>
      <c r="R140" s="233">
        <f t="shared" si="38"/>
        <v>-1.6896831844029209E-2</v>
      </c>
      <c r="S140" s="269">
        <f t="shared" si="41"/>
        <v>175</v>
      </c>
      <c r="T140" s="269">
        <f t="shared" si="44"/>
        <v>0</v>
      </c>
      <c r="U140" s="304">
        <f t="shared" si="42"/>
        <v>211785</v>
      </c>
      <c r="V140" s="344"/>
      <c r="W140" s="344"/>
      <c r="X140" s="344"/>
      <c r="Y140" s="344"/>
      <c r="Z140" s="344"/>
      <c r="AA140" s="344"/>
      <c r="AB140" s="344"/>
      <c r="AC140" s="344"/>
      <c r="AD140" s="344"/>
      <c r="AE140" s="344"/>
      <c r="AF140" s="344"/>
      <c r="AG140" s="344"/>
      <c r="AH140" s="344"/>
    </row>
    <row r="141" spans="1:34" s="198" customFormat="1" ht="14.35" x14ac:dyDescent="0.5">
      <c r="A141" s="198">
        <f t="shared" si="43"/>
        <v>134</v>
      </c>
      <c r="B141" s="227">
        <v>2826</v>
      </c>
      <c r="C141" s="227">
        <v>2826</v>
      </c>
      <c r="D141" s="229" t="s">
        <v>255</v>
      </c>
      <c r="E141" s="279">
        <v>1393.1</v>
      </c>
      <c r="F141" s="24">
        <v>6486</v>
      </c>
      <c r="G141" s="23">
        <v>9035647</v>
      </c>
      <c r="H141" s="24">
        <v>182895</v>
      </c>
      <c r="I141" s="23">
        <v>9218542</v>
      </c>
      <c r="J141" s="223">
        <v>1411.9</v>
      </c>
      <c r="K141" s="25">
        <f t="shared" si="39"/>
        <v>6631</v>
      </c>
      <c r="L141" s="269">
        <f t="shared" si="36"/>
        <v>9362308.9000000004</v>
      </c>
      <c r="M141" s="24">
        <f t="shared" si="33"/>
        <v>0</v>
      </c>
      <c r="N141" s="273">
        <f t="shared" si="40"/>
        <v>9362308.9000000004</v>
      </c>
      <c r="O141" s="25">
        <f t="shared" si="34"/>
        <v>143766.90000000037</v>
      </c>
      <c r="P141" s="233">
        <f t="shared" si="35"/>
        <v>1.559540543396129E-2</v>
      </c>
      <c r="Q141" s="309">
        <f t="shared" si="37"/>
        <v>18.800000000000182</v>
      </c>
      <c r="R141" s="233">
        <f t="shared" si="38"/>
        <v>1.3495082908621192E-2</v>
      </c>
      <c r="S141" s="269">
        <f t="shared" si="41"/>
        <v>135</v>
      </c>
      <c r="T141" s="269">
        <f t="shared" si="44"/>
        <v>56476</v>
      </c>
      <c r="U141" s="304">
        <f t="shared" si="42"/>
        <v>190606.5</v>
      </c>
      <c r="V141" s="344"/>
      <c r="W141" s="344"/>
      <c r="X141" s="344"/>
      <c r="Y141" s="344"/>
      <c r="Z141" s="344"/>
      <c r="AA141" s="344"/>
      <c r="AB141" s="344"/>
      <c r="AC141" s="344"/>
      <c r="AD141" s="344"/>
      <c r="AE141" s="344"/>
      <c r="AF141" s="344"/>
      <c r="AG141" s="344"/>
      <c r="AH141" s="344"/>
    </row>
    <row r="142" spans="1:34" s="301" customFormat="1" ht="14.35" x14ac:dyDescent="0.5">
      <c r="A142" s="301">
        <f t="shared" si="43"/>
        <v>135</v>
      </c>
      <c r="B142" s="302">
        <v>2834</v>
      </c>
      <c r="C142" s="302">
        <v>2834</v>
      </c>
      <c r="D142" s="230" t="s">
        <v>256</v>
      </c>
      <c r="E142" s="280">
        <v>345.5</v>
      </c>
      <c r="F142" s="30">
        <v>6446</v>
      </c>
      <c r="G142" s="29">
        <v>2227093</v>
      </c>
      <c r="H142" s="30">
        <v>13644</v>
      </c>
      <c r="I142" s="29">
        <v>2240737</v>
      </c>
      <c r="J142" s="224">
        <v>364</v>
      </c>
      <c r="K142" s="31">
        <f t="shared" si="39"/>
        <v>6591</v>
      </c>
      <c r="L142" s="270">
        <f t="shared" si="36"/>
        <v>2399124</v>
      </c>
      <c r="M142" s="30">
        <f t="shared" si="33"/>
        <v>0</v>
      </c>
      <c r="N142" s="274">
        <f t="shared" si="40"/>
        <v>2399124</v>
      </c>
      <c r="O142" s="31">
        <f t="shared" si="34"/>
        <v>158387</v>
      </c>
      <c r="P142" s="234">
        <f t="shared" si="35"/>
        <v>7.0685225441450741E-2</v>
      </c>
      <c r="Q142" s="310">
        <f t="shared" si="37"/>
        <v>18.5</v>
      </c>
      <c r="R142" s="234">
        <f t="shared" si="38"/>
        <v>5.3545586107091175E-2</v>
      </c>
      <c r="S142" s="270">
        <f t="shared" si="41"/>
        <v>175</v>
      </c>
      <c r="T142" s="270">
        <f t="shared" si="44"/>
        <v>0</v>
      </c>
      <c r="U142" s="305">
        <f t="shared" si="42"/>
        <v>63700</v>
      </c>
      <c r="V142" s="344"/>
      <c r="W142" s="344"/>
      <c r="X142" s="344"/>
      <c r="Y142" s="344"/>
      <c r="Z142" s="344"/>
      <c r="AA142" s="344"/>
      <c r="AB142" s="344"/>
      <c r="AC142" s="344"/>
      <c r="AD142" s="344"/>
      <c r="AE142" s="344"/>
      <c r="AF142" s="344"/>
      <c r="AG142" s="344"/>
      <c r="AH142" s="344"/>
    </row>
    <row r="143" spans="1:34" s="198" customFormat="1" ht="14.35" x14ac:dyDescent="0.5">
      <c r="A143" s="198">
        <f t="shared" si="43"/>
        <v>136</v>
      </c>
      <c r="B143" s="227">
        <v>2846</v>
      </c>
      <c r="C143" s="227">
        <v>2846</v>
      </c>
      <c r="D143" s="229" t="s">
        <v>257</v>
      </c>
      <c r="E143" s="279">
        <v>321.10000000000002</v>
      </c>
      <c r="F143" s="24">
        <v>6517</v>
      </c>
      <c r="G143" s="23">
        <v>2092609</v>
      </c>
      <c r="H143" s="24">
        <v>39840</v>
      </c>
      <c r="I143" s="23">
        <v>2132449</v>
      </c>
      <c r="J143" s="223">
        <v>329.4</v>
      </c>
      <c r="K143" s="25">
        <f t="shared" si="39"/>
        <v>6662</v>
      </c>
      <c r="L143" s="269">
        <f t="shared" si="36"/>
        <v>2194462.7999999998</v>
      </c>
      <c r="M143" s="24">
        <f t="shared" si="33"/>
        <v>0</v>
      </c>
      <c r="N143" s="273">
        <f t="shared" si="40"/>
        <v>2194462.7999999998</v>
      </c>
      <c r="O143" s="25">
        <f t="shared" si="34"/>
        <v>62013.799999999814</v>
      </c>
      <c r="P143" s="233">
        <f t="shared" si="35"/>
        <v>2.9081023743123428E-2</v>
      </c>
      <c r="Q143" s="309">
        <f t="shared" si="37"/>
        <v>8.2999999999999545</v>
      </c>
      <c r="R143" s="233">
        <f t="shared" si="38"/>
        <v>2.5848645281843517E-2</v>
      </c>
      <c r="S143" s="269">
        <f t="shared" si="41"/>
        <v>104</v>
      </c>
      <c r="T143" s="269">
        <f t="shared" si="44"/>
        <v>23387.399999999998</v>
      </c>
      <c r="U143" s="304">
        <f t="shared" si="42"/>
        <v>34257.599999999999</v>
      </c>
      <c r="V143" s="344"/>
      <c r="W143" s="344"/>
      <c r="X143" s="344"/>
      <c r="Y143" s="344"/>
      <c r="Z143" s="344"/>
      <c r="AA143" s="344"/>
      <c r="AB143" s="344"/>
      <c r="AC143" s="344"/>
      <c r="AD143" s="344"/>
      <c r="AE143" s="344"/>
      <c r="AF143" s="344"/>
      <c r="AG143" s="344"/>
      <c r="AH143" s="344"/>
    </row>
    <row r="144" spans="1:34" s="198" customFormat="1" ht="14.35" x14ac:dyDescent="0.5">
      <c r="A144" s="198">
        <f t="shared" si="43"/>
        <v>137</v>
      </c>
      <c r="B144" s="227">
        <v>2862</v>
      </c>
      <c r="C144" s="227">
        <v>2862</v>
      </c>
      <c r="D144" s="229" t="s">
        <v>31</v>
      </c>
      <c r="E144" s="279">
        <v>637.9</v>
      </c>
      <c r="F144" s="24">
        <v>6493</v>
      </c>
      <c r="G144" s="23">
        <v>4141885</v>
      </c>
      <c r="H144" s="24">
        <v>0</v>
      </c>
      <c r="I144" s="23">
        <v>4141885</v>
      </c>
      <c r="J144" s="223">
        <v>634.5</v>
      </c>
      <c r="K144" s="25">
        <f t="shared" si="39"/>
        <v>6638</v>
      </c>
      <c r="L144" s="269">
        <f t="shared" si="36"/>
        <v>4211811</v>
      </c>
      <c r="M144" s="24">
        <f t="shared" si="33"/>
        <v>0</v>
      </c>
      <c r="N144" s="273">
        <f t="shared" si="40"/>
        <v>4211811</v>
      </c>
      <c r="O144" s="25">
        <f t="shared" si="34"/>
        <v>69926</v>
      </c>
      <c r="P144" s="233">
        <f t="shared" si="35"/>
        <v>1.6882651256613836E-2</v>
      </c>
      <c r="Q144" s="309">
        <f t="shared" si="37"/>
        <v>-3.3999999999999773</v>
      </c>
      <c r="R144" s="233">
        <f t="shared" si="38"/>
        <v>-5.3299890264931456E-3</v>
      </c>
      <c r="S144" s="269">
        <f t="shared" si="41"/>
        <v>128</v>
      </c>
      <c r="T144" s="269">
        <f t="shared" si="44"/>
        <v>29821.5</v>
      </c>
      <c r="U144" s="304">
        <f t="shared" si="42"/>
        <v>81216</v>
      </c>
      <c r="V144" s="344"/>
      <c r="W144" s="344"/>
      <c r="X144" s="344"/>
      <c r="Y144" s="344"/>
      <c r="Z144" s="344"/>
      <c r="AA144" s="344"/>
      <c r="AB144" s="344"/>
      <c r="AC144" s="344"/>
      <c r="AD144" s="344"/>
      <c r="AE144" s="344"/>
      <c r="AF144" s="344"/>
      <c r="AG144" s="344"/>
      <c r="AH144" s="344"/>
    </row>
    <row r="145" spans="1:34" s="198" customFormat="1" ht="14.35" x14ac:dyDescent="0.5">
      <c r="A145" s="198">
        <f t="shared" si="43"/>
        <v>138</v>
      </c>
      <c r="B145" s="227">
        <v>2977</v>
      </c>
      <c r="C145" s="227">
        <v>2977</v>
      </c>
      <c r="D145" s="229" t="s">
        <v>258</v>
      </c>
      <c r="E145" s="279">
        <v>652.29999999999995</v>
      </c>
      <c r="F145" s="24">
        <v>6446</v>
      </c>
      <c r="G145" s="23">
        <v>4204726</v>
      </c>
      <c r="H145" s="24">
        <v>0</v>
      </c>
      <c r="I145" s="23">
        <v>4204726</v>
      </c>
      <c r="J145" s="223">
        <v>616.9</v>
      </c>
      <c r="K145" s="25">
        <f t="shared" si="39"/>
        <v>6591</v>
      </c>
      <c r="L145" s="269">
        <f t="shared" si="36"/>
        <v>4065987.9</v>
      </c>
      <c r="M145" s="24">
        <f t="shared" si="33"/>
        <v>180785.35999999987</v>
      </c>
      <c r="N145" s="273">
        <f t="shared" si="40"/>
        <v>4246773.26</v>
      </c>
      <c r="O145" s="25">
        <f t="shared" si="34"/>
        <v>42047.259999999776</v>
      </c>
      <c r="P145" s="233">
        <f t="shared" si="35"/>
        <v>9.9999999999999464E-3</v>
      </c>
      <c r="Q145" s="309">
        <f t="shared" si="37"/>
        <v>-35.399999999999977</v>
      </c>
      <c r="R145" s="233">
        <f t="shared" si="38"/>
        <v>-5.4269507895140241E-2</v>
      </c>
      <c r="S145" s="269">
        <f t="shared" si="41"/>
        <v>175</v>
      </c>
      <c r="T145" s="269">
        <f t="shared" si="44"/>
        <v>0</v>
      </c>
      <c r="U145" s="304">
        <f t="shared" si="42"/>
        <v>107957.5</v>
      </c>
      <c r="V145" s="344"/>
      <c r="W145" s="344"/>
      <c r="X145" s="344"/>
      <c r="Y145" s="344"/>
      <c r="Z145" s="344"/>
      <c r="AA145" s="344"/>
      <c r="AB145" s="344"/>
      <c r="AC145" s="344"/>
      <c r="AD145" s="344"/>
      <c r="AE145" s="344"/>
      <c r="AF145" s="344"/>
      <c r="AG145" s="344"/>
      <c r="AH145" s="344"/>
    </row>
    <row r="146" spans="1:34" s="198" customFormat="1" ht="14.35" x14ac:dyDescent="0.5">
      <c r="A146" s="198">
        <f t="shared" si="43"/>
        <v>139</v>
      </c>
      <c r="B146" s="227">
        <v>2988</v>
      </c>
      <c r="C146" s="227">
        <v>2988</v>
      </c>
      <c r="D146" s="229" t="s">
        <v>259</v>
      </c>
      <c r="E146" s="279">
        <v>518.1</v>
      </c>
      <c r="F146" s="24">
        <v>6446</v>
      </c>
      <c r="G146" s="23">
        <v>3339673</v>
      </c>
      <c r="H146" s="24">
        <v>174780</v>
      </c>
      <c r="I146" s="23">
        <v>3514453</v>
      </c>
      <c r="J146" s="223">
        <v>524</v>
      </c>
      <c r="K146" s="25">
        <f t="shared" si="39"/>
        <v>6591</v>
      </c>
      <c r="L146" s="269">
        <f t="shared" si="36"/>
        <v>3453684</v>
      </c>
      <c r="M146" s="24">
        <f t="shared" si="33"/>
        <v>0</v>
      </c>
      <c r="N146" s="273">
        <f t="shared" si="40"/>
        <v>3453684</v>
      </c>
      <c r="O146" s="25">
        <f t="shared" si="34"/>
        <v>-60769</v>
      </c>
      <c r="P146" s="233">
        <f t="shared" si="35"/>
        <v>-1.7291168782168947E-2</v>
      </c>
      <c r="Q146" s="309">
        <f t="shared" si="37"/>
        <v>5.8999999999999773</v>
      </c>
      <c r="R146" s="233">
        <f t="shared" si="38"/>
        <v>1.1387762980119624E-2</v>
      </c>
      <c r="S146" s="269">
        <f t="shared" si="41"/>
        <v>175</v>
      </c>
      <c r="T146" s="269">
        <f t="shared" si="44"/>
        <v>0</v>
      </c>
      <c r="U146" s="304">
        <f t="shared" si="42"/>
        <v>91700</v>
      </c>
      <c r="V146" s="344"/>
      <c r="W146" s="344"/>
      <c r="X146" s="344"/>
      <c r="Y146" s="344"/>
      <c r="Z146" s="344"/>
      <c r="AA146" s="344"/>
      <c r="AB146" s="344"/>
      <c r="AC146" s="344"/>
      <c r="AD146" s="344"/>
      <c r="AE146" s="344"/>
      <c r="AF146" s="344"/>
      <c r="AG146" s="344"/>
      <c r="AH146" s="344"/>
    </row>
    <row r="147" spans="1:34" s="301" customFormat="1" ht="14.35" x14ac:dyDescent="0.5">
      <c r="A147" s="301">
        <f t="shared" si="43"/>
        <v>140</v>
      </c>
      <c r="B147" s="302">
        <v>3029</v>
      </c>
      <c r="C147" s="302">
        <v>3029</v>
      </c>
      <c r="D147" s="230" t="s">
        <v>260</v>
      </c>
      <c r="E147" s="280">
        <v>1244</v>
      </c>
      <c r="F147" s="30">
        <v>6569</v>
      </c>
      <c r="G147" s="29">
        <v>8171836</v>
      </c>
      <c r="H147" s="30">
        <v>329215</v>
      </c>
      <c r="I147" s="29">
        <v>8501051</v>
      </c>
      <c r="J147" s="224">
        <v>1197.5</v>
      </c>
      <c r="K147" s="31">
        <f t="shared" si="39"/>
        <v>6714</v>
      </c>
      <c r="L147" s="270">
        <f t="shared" si="36"/>
        <v>8040015</v>
      </c>
      <c r="M147" s="30">
        <f t="shared" si="33"/>
        <v>213539.36000000034</v>
      </c>
      <c r="N147" s="274">
        <f t="shared" si="40"/>
        <v>8253554.3600000003</v>
      </c>
      <c r="O147" s="31">
        <f t="shared" si="34"/>
        <v>-247496.63999999966</v>
      </c>
      <c r="P147" s="234">
        <f t="shared" si="35"/>
        <v>-2.911365194727095E-2</v>
      </c>
      <c r="Q147" s="310">
        <f t="shared" si="37"/>
        <v>-46.5</v>
      </c>
      <c r="R147" s="234">
        <f t="shared" si="38"/>
        <v>-3.7379421221864953E-2</v>
      </c>
      <c r="S147" s="270">
        <f t="shared" si="41"/>
        <v>52</v>
      </c>
      <c r="T147" s="270">
        <f t="shared" si="44"/>
        <v>147292.5</v>
      </c>
      <c r="U147" s="305">
        <f t="shared" si="42"/>
        <v>62270</v>
      </c>
      <c r="V147" s="344"/>
      <c r="W147" s="344"/>
      <c r="X147" s="344"/>
      <c r="Y147" s="344"/>
      <c r="Z147" s="344"/>
      <c r="AA147" s="344"/>
      <c r="AB147" s="344"/>
      <c r="AC147" s="344"/>
      <c r="AD147" s="344"/>
      <c r="AE147" s="344"/>
      <c r="AF147" s="344"/>
      <c r="AG147" s="344"/>
      <c r="AH147" s="344"/>
    </row>
    <row r="148" spans="1:34" s="198" customFormat="1" ht="14.35" x14ac:dyDescent="0.5">
      <c r="A148" s="198">
        <f t="shared" si="43"/>
        <v>141</v>
      </c>
      <c r="B148" s="227">
        <v>3033</v>
      </c>
      <c r="C148" s="227">
        <v>3033</v>
      </c>
      <c r="D148" s="229" t="s">
        <v>32</v>
      </c>
      <c r="E148" s="279">
        <v>423.1</v>
      </c>
      <c r="F148" s="24">
        <v>6558</v>
      </c>
      <c r="G148" s="23">
        <v>2774690</v>
      </c>
      <c r="H148" s="24">
        <v>83196</v>
      </c>
      <c r="I148" s="23">
        <v>2857886</v>
      </c>
      <c r="J148" s="223">
        <v>447.2</v>
      </c>
      <c r="K148" s="25">
        <f t="shared" si="39"/>
        <v>6703</v>
      </c>
      <c r="L148" s="269">
        <f t="shared" si="36"/>
        <v>2997581.6</v>
      </c>
      <c r="M148" s="24">
        <f t="shared" si="33"/>
        <v>0</v>
      </c>
      <c r="N148" s="273">
        <f t="shared" si="40"/>
        <v>2997581.6</v>
      </c>
      <c r="O148" s="25">
        <f t="shared" si="34"/>
        <v>139695.60000000009</v>
      </c>
      <c r="P148" s="233">
        <f t="shared" si="35"/>
        <v>4.8880746117934755E-2</v>
      </c>
      <c r="Q148" s="309">
        <f t="shared" si="37"/>
        <v>24.099999999999966</v>
      </c>
      <c r="R148" s="233">
        <f t="shared" si="38"/>
        <v>5.6960529425667608E-2</v>
      </c>
      <c r="S148" s="269">
        <f t="shared" si="41"/>
        <v>63</v>
      </c>
      <c r="T148" s="269">
        <f t="shared" si="44"/>
        <v>50086.400000000001</v>
      </c>
      <c r="U148" s="304">
        <f t="shared" si="42"/>
        <v>28173.599999999999</v>
      </c>
      <c r="V148" s="344"/>
      <c r="W148" s="344"/>
      <c r="X148" s="344"/>
      <c r="Y148" s="344"/>
      <c r="Z148" s="344"/>
      <c r="AA148" s="344"/>
      <c r="AB148" s="344"/>
      <c r="AC148" s="344"/>
      <c r="AD148" s="344"/>
      <c r="AE148" s="344"/>
      <c r="AF148" s="344"/>
      <c r="AG148" s="344"/>
      <c r="AH148" s="344"/>
    </row>
    <row r="149" spans="1:34" s="198" customFormat="1" ht="14.35" x14ac:dyDescent="0.5">
      <c r="A149" s="198">
        <f t="shared" si="43"/>
        <v>142</v>
      </c>
      <c r="B149" s="227">
        <v>3042</v>
      </c>
      <c r="C149" s="227">
        <v>3042</v>
      </c>
      <c r="D149" s="229" t="s">
        <v>261</v>
      </c>
      <c r="E149" s="279">
        <v>652</v>
      </c>
      <c r="F149" s="24">
        <v>6621</v>
      </c>
      <c r="G149" s="23">
        <v>4316892</v>
      </c>
      <c r="H149" s="24">
        <v>109403</v>
      </c>
      <c r="I149" s="23">
        <v>4426295</v>
      </c>
      <c r="J149" s="223">
        <v>679.2</v>
      </c>
      <c r="K149" s="25">
        <f t="shared" si="39"/>
        <v>6766</v>
      </c>
      <c r="L149" s="269">
        <f t="shared" si="36"/>
        <v>4595467.2</v>
      </c>
      <c r="M149" s="24">
        <f t="shared" ref="M149:M212" si="45">MAX((G149*1.01)-L149,0)</f>
        <v>0</v>
      </c>
      <c r="N149" s="273">
        <f t="shared" si="40"/>
        <v>4595467.2</v>
      </c>
      <c r="O149" s="25">
        <f t="shared" ref="O149:O212" si="46">N149-I149</f>
        <v>169172.20000000019</v>
      </c>
      <c r="P149" s="233">
        <f t="shared" ref="P149:P212" si="47">O149/I149</f>
        <v>3.8219820414138732E-2</v>
      </c>
      <c r="Q149" s="309">
        <f t="shared" si="37"/>
        <v>27.200000000000045</v>
      </c>
      <c r="R149" s="233">
        <f t="shared" si="38"/>
        <v>4.1717791411043016E-2</v>
      </c>
      <c r="S149" s="269">
        <f t="shared" si="41"/>
        <v>0</v>
      </c>
      <c r="T149" s="269">
        <f t="shared" si="44"/>
        <v>118860.00000000001</v>
      </c>
      <c r="U149" s="304">
        <f t="shared" si="42"/>
        <v>0</v>
      </c>
      <c r="V149" s="344"/>
      <c r="W149" s="344"/>
      <c r="X149" s="344"/>
      <c r="Y149" s="344"/>
      <c r="Z149" s="344"/>
      <c r="AA149" s="344"/>
      <c r="AB149" s="344"/>
      <c r="AC149" s="344"/>
      <c r="AD149" s="344"/>
      <c r="AE149" s="344"/>
      <c r="AF149" s="344"/>
      <c r="AG149" s="344"/>
      <c r="AH149" s="344"/>
    </row>
    <row r="150" spans="1:34" s="198" customFormat="1" ht="14.35" x14ac:dyDescent="0.5">
      <c r="A150" s="198">
        <f t="shared" si="43"/>
        <v>143</v>
      </c>
      <c r="B150" s="227">
        <v>3060</v>
      </c>
      <c r="C150" s="227">
        <v>3060</v>
      </c>
      <c r="D150" s="229" t="s">
        <v>262</v>
      </c>
      <c r="E150" s="279">
        <v>1211.8</v>
      </c>
      <c r="F150" s="24">
        <v>6446</v>
      </c>
      <c r="G150" s="23">
        <v>7811263</v>
      </c>
      <c r="H150" s="24">
        <v>0</v>
      </c>
      <c r="I150" s="23">
        <v>7811263</v>
      </c>
      <c r="J150" s="223">
        <v>1209.9000000000001</v>
      </c>
      <c r="K150" s="25">
        <f t="shared" si="39"/>
        <v>6591</v>
      </c>
      <c r="L150" s="269">
        <f t="shared" si="36"/>
        <v>7974450.9000000004</v>
      </c>
      <c r="M150" s="24">
        <f t="shared" si="45"/>
        <v>0</v>
      </c>
      <c r="N150" s="273">
        <f t="shared" si="40"/>
        <v>7974450.9000000004</v>
      </c>
      <c r="O150" s="25">
        <f t="shared" si="46"/>
        <v>163187.90000000037</v>
      </c>
      <c r="P150" s="233">
        <f t="shared" si="47"/>
        <v>2.0891359054227256E-2</v>
      </c>
      <c r="Q150" s="309">
        <f t="shared" si="37"/>
        <v>-1.8999999999998636</v>
      </c>
      <c r="R150" s="233">
        <f t="shared" si="38"/>
        <v>-1.5679154976067533E-3</v>
      </c>
      <c r="S150" s="269">
        <f t="shared" si="41"/>
        <v>175</v>
      </c>
      <c r="T150" s="269">
        <f t="shared" si="44"/>
        <v>0</v>
      </c>
      <c r="U150" s="304">
        <f t="shared" si="42"/>
        <v>211732.50000000003</v>
      </c>
      <c r="V150" s="344"/>
      <c r="W150" s="344"/>
      <c r="X150" s="344"/>
      <c r="Y150" s="344"/>
      <c r="Z150" s="344"/>
      <c r="AA150" s="344"/>
      <c r="AB150" s="344"/>
      <c r="AC150" s="344"/>
      <c r="AD150" s="344"/>
      <c r="AE150" s="344"/>
      <c r="AF150" s="344"/>
      <c r="AG150" s="344"/>
      <c r="AH150" s="344"/>
    </row>
    <row r="151" spans="1:34" s="198" customFormat="1" ht="14.35" x14ac:dyDescent="0.5">
      <c r="A151" s="198">
        <f t="shared" si="43"/>
        <v>144</v>
      </c>
      <c r="B151" s="227">
        <v>3168</v>
      </c>
      <c r="C151" s="227">
        <v>3168</v>
      </c>
      <c r="D151" s="229" t="s">
        <v>470</v>
      </c>
      <c r="E151" s="279">
        <v>698.6</v>
      </c>
      <c r="F151" s="24">
        <v>6547</v>
      </c>
      <c r="G151" s="23">
        <v>4573734</v>
      </c>
      <c r="H151" s="24">
        <v>42851</v>
      </c>
      <c r="I151" s="23">
        <v>4616585</v>
      </c>
      <c r="J151" s="223">
        <v>685.5</v>
      </c>
      <c r="K151" s="25">
        <f t="shared" si="39"/>
        <v>6692</v>
      </c>
      <c r="L151" s="269">
        <f t="shared" si="36"/>
        <v>4587366</v>
      </c>
      <c r="M151" s="24">
        <f t="shared" si="45"/>
        <v>32105.339999999851</v>
      </c>
      <c r="N151" s="273">
        <f t="shared" si="40"/>
        <v>4619471.34</v>
      </c>
      <c r="O151" s="25">
        <f t="shared" si="46"/>
        <v>2886.339999999851</v>
      </c>
      <c r="P151" s="233">
        <f t="shared" si="47"/>
        <v>6.252110596901933E-4</v>
      </c>
      <c r="Q151" s="309">
        <f t="shared" si="37"/>
        <v>-13.100000000000023</v>
      </c>
      <c r="R151" s="233">
        <f t="shared" si="38"/>
        <v>-1.8751789292871489E-2</v>
      </c>
      <c r="S151" s="269">
        <f t="shared" si="41"/>
        <v>74</v>
      </c>
      <c r="T151" s="269">
        <f t="shared" si="44"/>
        <v>69235.5</v>
      </c>
      <c r="U151" s="304">
        <f t="shared" si="42"/>
        <v>50727</v>
      </c>
      <c r="V151" s="344"/>
      <c r="W151" s="344"/>
      <c r="X151" s="344"/>
      <c r="Y151" s="344"/>
      <c r="Z151" s="344"/>
      <c r="AA151" s="344"/>
      <c r="AB151" s="344"/>
      <c r="AC151" s="344"/>
      <c r="AD151" s="344"/>
      <c r="AE151" s="344"/>
      <c r="AF151" s="344"/>
      <c r="AG151" s="344"/>
      <c r="AH151" s="344"/>
    </row>
    <row r="152" spans="1:34" s="301" customFormat="1" ht="14.35" x14ac:dyDescent="0.5">
      <c r="A152" s="301">
        <f t="shared" si="43"/>
        <v>145</v>
      </c>
      <c r="B152" s="302">
        <v>3105</v>
      </c>
      <c r="C152" s="302">
        <v>3105</v>
      </c>
      <c r="D152" s="230" t="s">
        <v>263</v>
      </c>
      <c r="E152" s="280">
        <v>1404.8</v>
      </c>
      <c r="F152" s="30">
        <v>6446</v>
      </c>
      <c r="G152" s="29">
        <v>9055341</v>
      </c>
      <c r="H152" s="30">
        <v>0</v>
      </c>
      <c r="I152" s="29">
        <v>9055341</v>
      </c>
      <c r="J152" s="224">
        <v>1430.5</v>
      </c>
      <c r="K152" s="31">
        <f t="shared" si="39"/>
        <v>6591</v>
      </c>
      <c r="L152" s="270">
        <f t="shared" si="36"/>
        <v>9428425.5</v>
      </c>
      <c r="M152" s="30">
        <f t="shared" si="45"/>
        <v>0</v>
      </c>
      <c r="N152" s="274">
        <f t="shared" si="40"/>
        <v>9428425.5</v>
      </c>
      <c r="O152" s="31">
        <f t="shared" si="46"/>
        <v>373084.5</v>
      </c>
      <c r="P152" s="234">
        <f t="shared" si="47"/>
        <v>4.1200491511032E-2</v>
      </c>
      <c r="Q152" s="310">
        <f t="shared" si="37"/>
        <v>25.700000000000045</v>
      </c>
      <c r="R152" s="234">
        <f t="shared" si="38"/>
        <v>1.8294419134396389E-2</v>
      </c>
      <c r="S152" s="270">
        <f t="shared" si="41"/>
        <v>175</v>
      </c>
      <c r="T152" s="270">
        <f t="shared" si="44"/>
        <v>0</v>
      </c>
      <c r="U152" s="305">
        <f t="shared" si="42"/>
        <v>250337.5</v>
      </c>
      <c r="V152" s="344"/>
      <c r="W152" s="344"/>
      <c r="X152" s="344"/>
      <c r="Y152" s="344"/>
      <c r="Z152" s="344"/>
      <c r="AA152" s="344"/>
      <c r="AB152" s="344"/>
      <c r="AC152" s="344"/>
      <c r="AD152" s="344"/>
      <c r="AE152" s="344"/>
      <c r="AF152" s="344"/>
      <c r="AG152" s="344"/>
      <c r="AH152" s="344"/>
    </row>
    <row r="153" spans="1:34" s="198" customFormat="1" ht="14.35" x14ac:dyDescent="0.5">
      <c r="A153" s="198">
        <f t="shared" si="43"/>
        <v>146</v>
      </c>
      <c r="B153" s="227">
        <v>3114</v>
      </c>
      <c r="C153" s="227">
        <v>3114</v>
      </c>
      <c r="D153" s="229" t="s">
        <v>264</v>
      </c>
      <c r="E153" s="279">
        <v>3430.3</v>
      </c>
      <c r="F153" s="24">
        <v>6446</v>
      </c>
      <c r="G153" s="23">
        <v>22111714</v>
      </c>
      <c r="H153" s="24">
        <v>0</v>
      </c>
      <c r="I153" s="23">
        <v>22111714</v>
      </c>
      <c r="J153" s="223">
        <v>3471.5</v>
      </c>
      <c r="K153" s="25">
        <f t="shared" si="39"/>
        <v>6591</v>
      </c>
      <c r="L153" s="269">
        <f t="shared" si="36"/>
        <v>22880656.5</v>
      </c>
      <c r="M153" s="24">
        <f t="shared" si="45"/>
        <v>0</v>
      </c>
      <c r="N153" s="273">
        <f t="shared" si="40"/>
        <v>22880656.5</v>
      </c>
      <c r="O153" s="25">
        <f t="shared" si="46"/>
        <v>768942.5</v>
      </c>
      <c r="P153" s="233">
        <f t="shared" si="47"/>
        <v>3.4775345773737851E-2</v>
      </c>
      <c r="Q153" s="309">
        <f t="shared" si="37"/>
        <v>41.199999999999818</v>
      </c>
      <c r="R153" s="233">
        <f t="shared" si="38"/>
        <v>1.2010611316794395E-2</v>
      </c>
      <c r="S153" s="269">
        <f t="shared" si="41"/>
        <v>175</v>
      </c>
      <c r="T153" s="269">
        <f t="shared" si="44"/>
        <v>0</v>
      </c>
      <c r="U153" s="304">
        <f t="shared" si="42"/>
        <v>607512.5</v>
      </c>
      <c r="V153" s="344"/>
      <c r="W153" s="344"/>
      <c r="X153" s="344"/>
      <c r="Y153" s="344"/>
      <c r="Z153" s="344"/>
      <c r="AA153" s="344"/>
      <c r="AB153" s="344"/>
      <c r="AC153" s="344"/>
      <c r="AD153" s="344"/>
      <c r="AE153" s="344"/>
      <c r="AF153" s="344"/>
      <c r="AG153" s="344"/>
      <c r="AH153" s="344"/>
    </row>
    <row r="154" spans="1:34" s="198" customFormat="1" ht="14.35" x14ac:dyDescent="0.5">
      <c r="A154" s="198">
        <f t="shared" si="43"/>
        <v>147</v>
      </c>
      <c r="B154" s="227">
        <v>3119</v>
      </c>
      <c r="C154" s="227">
        <v>3119</v>
      </c>
      <c r="D154" s="229" t="s">
        <v>265</v>
      </c>
      <c r="E154" s="279">
        <v>895.4</v>
      </c>
      <c r="F154" s="24">
        <v>6446</v>
      </c>
      <c r="G154" s="23">
        <v>5771748</v>
      </c>
      <c r="H154" s="24">
        <v>0</v>
      </c>
      <c r="I154" s="23">
        <v>5771748</v>
      </c>
      <c r="J154" s="223">
        <v>868.6</v>
      </c>
      <c r="K154" s="25">
        <f t="shared" si="39"/>
        <v>6591</v>
      </c>
      <c r="L154" s="269">
        <f t="shared" si="36"/>
        <v>5724942.6000000006</v>
      </c>
      <c r="M154" s="24">
        <f t="shared" si="45"/>
        <v>104522.87999999989</v>
      </c>
      <c r="N154" s="273">
        <f t="shared" si="40"/>
        <v>5829465.4800000004</v>
      </c>
      <c r="O154" s="25">
        <f t="shared" si="46"/>
        <v>57717.480000000447</v>
      </c>
      <c r="P154" s="233">
        <f t="shared" si="47"/>
        <v>1.0000000000000078E-2</v>
      </c>
      <c r="Q154" s="309">
        <f t="shared" si="37"/>
        <v>-26.799999999999955</v>
      </c>
      <c r="R154" s="233">
        <f t="shared" si="38"/>
        <v>-2.9930757203484426E-2</v>
      </c>
      <c r="S154" s="269">
        <f t="shared" si="41"/>
        <v>175</v>
      </c>
      <c r="T154" s="269">
        <f t="shared" si="44"/>
        <v>0</v>
      </c>
      <c r="U154" s="304">
        <f t="shared" si="42"/>
        <v>152005</v>
      </c>
      <c r="V154" s="344"/>
      <c r="W154" s="344"/>
      <c r="X154" s="344"/>
      <c r="Y154" s="344"/>
      <c r="Z154" s="344"/>
      <c r="AA154" s="344"/>
      <c r="AB154" s="344"/>
      <c r="AC154" s="344"/>
      <c r="AD154" s="344"/>
      <c r="AE154" s="344"/>
      <c r="AF154" s="344"/>
      <c r="AG154" s="344"/>
      <c r="AH154" s="344"/>
    </row>
    <row r="155" spans="1:34" s="198" customFormat="1" ht="14.35" x14ac:dyDescent="0.5">
      <c r="A155" s="198">
        <f t="shared" si="43"/>
        <v>148</v>
      </c>
      <c r="B155" s="227">
        <v>3141</v>
      </c>
      <c r="C155" s="227">
        <v>3141</v>
      </c>
      <c r="D155" s="229" t="s">
        <v>266</v>
      </c>
      <c r="E155" s="279">
        <v>13328</v>
      </c>
      <c r="F155" s="24">
        <v>6463</v>
      </c>
      <c r="G155" s="23">
        <v>86138864</v>
      </c>
      <c r="H155" s="24">
        <v>0</v>
      </c>
      <c r="I155" s="23">
        <v>86138864</v>
      </c>
      <c r="J155" s="223">
        <v>13671.2</v>
      </c>
      <c r="K155" s="25">
        <f t="shared" si="39"/>
        <v>6608</v>
      </c>
      <c r="L155" s="269">
        <f t="shared" si="36"/>
        <v>90339289.600000009</v>
      </c>
      <c r="M155" s="24">
        <f t="shared" si="45"/>
        <v>0</v>
      </c>
      <c r="N155" s="273">
        <f t="shared" si="40"/>
        <v>90339289.600000009</v>
      </c>
      <c r="O155" s="25">
        <f t="shared" si="46"/>
        <v>4200425.6000000089</v>
      </c>
      <c r="P155" s="233">
        <f t="shared" si="47"/>
        <v>4.876341995873093E-2</v>
      </c>
      <c r="Q155" s="309">
        <f t="shared" si="37"/>
        <v>343.20000000000073</v>
      </c>
      <c r="R155" s="233">
        <f t="shared" si="38"/>
        <v>2.5750300120048072E-2</v>
      </c>
      <c r="S155" s="269">
        <f t="shared" si="41"/>
        <v>158</v>
      </c>
      <c r="T155" s="269">
        <f t="shared" si="44"/>
        <v>232410.40000000002</v>
      </c>
      <c r="U155" s="304">
        <f t="shared" si="42"/>
        <v>2160049.6</v>
      </c>
      <c r="V155" s="344"/>
      <c r="W155" s="344"/>
      <c r="X155" s="344"/>
      <c r="Y155" s="344"/>
      <c r="Z155" s="344"/>
      <c r="AA155" s="344"/>
      <c r="AB155" s="344"/>
      <c r="AC155" s="344"/>
      <c r="AD155" s="344"/>
      <c r="AE155" s="344"/>
      <c r="AF155" s="344"/>
      <c r="AG155" s="344"/>
      <c r="AH155" s="344"/>
    </row>
    <row r="156" spans="1:34" s="198" customFormat="1" ht="14.35" x14ac:dyDescent="0.5">
      <c r="A156" s="198">
        <f t="shared" si="43"/>
        <v>149</v>
      </c>
      <c r="B156" s="227">
        <v>3150</v>
      </c>
      <c r="C156" s="227">
        <v>3150</v>
      </c>
      <c r="D156" s="229" t="s">
        <v>267</v>
      </c>
      <c r="E156" s="279">
        <v>1085.4000000000001</v>
      </c>
      <c r="F156" s="24">
        <v>6451</v>
      </c>
      <c r="G156" s="23">
        <v>7001915</v>
      </c>
      <c r="H156" s="24">
        <v>0</v>
      </c>
      <c r="I156" s="23">
        <v>7001915</v>
      </c>
      <c r="J156" s="223">
        <v>1086.8</v>
      </c>
      <c r="K156" s="25">
        <f t="shared" si="39"/>
        <v>6596</v>
      </c>
      <c r="L156" s="269">
        <f t="shared" si="36"/>
        <v>7168532.7999999998</v>
      </c>
      <c r="M156" s="24">
        <f t="shared" si="45"/>
        <v>0</v>
      </c>
      <c r="N156" s="273">
        <f t="shared" si="40"/>
        <v>7168532.7999999998</v>
      </c>
      <c r="O156" s="25">
        <f t="shared" si="46"/>
        <v>166617.79999999981</v>
      </c>
      <c r="P156" s="233">
        <f t="shared" si="47"/>
        <v>2.3796032942416442E-2</v>
      </c>
      <c r="Q156" s="309">
        <f t="shared" si="37"/>
        <v>1.3999999999998636</v>
      </c>
      <c r="R156" s="233">
        <f t="shared" si="38"/>
        <v>1.2898470609912138E-3</v>
      </c>
      <c r="S156" s="269">
        <f t="shared" si="41"/>
        <v>170</v>
      </c>
      <c r="T156" s="269">
        <f t="shared" si="44"/>
        <v>5434</v>
      </c>
      <c r="U156" s="304">
        <f t="shared" si="42"/>
        <v>184756</v>
      </c>
      <c r="V156" s="344"/>
      <c r="W156" s="344"/>
      <c r="X156" s="344"/>
      <c r="Y156" s="344"/>
      <c r="Z156" s="344"/>
      <c r="AA156" s="344"/>
      <c r="AB156" s="344"/>
      <c r="AC156" s="344"/>
      <c r="AD156" s="344"/>
      <c r="AE156" s="344"/>
      <c r="AF156" s="344"/>
      <c r="AG156" s="344"/>
      <c r="AH156" s="344"/>
    </row>
    <row r="157" spans="1:34" s="301" customFormat="1" ht="14.35" x14ac:dyDescent="0.5">
      <c r="A157" s="301">
        <f t="shared" si="43"/>
        <v>150</v>
      </c>
      <c r="B157" s="302">
        <v>3154</v>
      </c>
      <c r="C157" s="302">
        <v>3154</v>
      </c>
      <c r="D157" s="230" t="s">
        <v>268</v>
      </c>
      <c r="E157" s="280">
        <v>547.9</v>
      </c>
      <c r="F157" s="30">
        <v>6446</v>
      </c>
      <c r="G157" s="29">
        <v>3531763</v>
      </c>
      <c r="H157" s="30">
        <v>53416</v>
      </c>
      <c r="I157" s="29">
        <v>3585179</v>
      </c>
      <c r="J157" s="224">
        <v>527.29999999999995</v>
      </c>
      <c r="K157" s="31">
        <f t="shared" si="39"/>
        <v>6591</v>
      </c>
      <c r="L157" s="270">
        <f t="shared" si="36"/>
        <v>3475434.3</v>
      </c>
      <c r="M157" s="30">
        <f t="shared" si="45"/>
        <v>91646.330000000075</v>
      </c>
      <c r="N157" s="274">
        <f t="shared" si="40"/>
        <v>3567080.63</v>
      </c>
      <c r="O157" s="31">
        <f t="shared" si="46"/>
        <v>-18098.370000000112</v>
      </c>
      <c r="P157" s="234">
        <f t="shared" si="47"/>
        <v>-5.0481077792768822E-3</v>
      </c>
      <c r="Q157" s="310">
        <f t="shared" si="37"/>
        <v>-20.600000000000023</v>
      </c>
      <c r="R157" s="234">
        <f t="shared" si="38"/>
        <v>-3.7598101843402121E-2</v>
      </c>
      <c r="S157" s="270">
        <f t="shared" si="41"/>
        <v>175</v>
      </c>
      <c r="T157" s="270">
        <f t="shared" si="44"/>
        <v>0</v>
      </c>
      <c r="U157" s="305">
        <f t="shared" si="42"/>
        <v>92277.499999999985</v>
      </c>
      <c r="V157" s="344"/>
      <c r="W157" s="344"/>
      <c r="X157" s="344"/>
      <c r="Y157" s="344"/>
      <c r="Z157" s="344"/>
      <c r="AA157" s="344"/>
      <c r="AB157" s="344"/>
      <c r="AC157" s="344"/>
      <c r="AD157" s="344"/>
      <c r="AE157" s="344"/>
      <c r="AF157" s="344"/>
      <c r="AG157" s="344"/>
      <c r="AH157" s="344"/>
    </row>
    <row r="158" spans="1:34" s="198" customFormat="1" ht="14.35" x14ac:dyDescent="0.5">
      <c r="A158" s="198">
        <f t="shared" si="43"/>
        <v>151</v>
      </c>
      <c r="B158" s="227">
        <v>3186</v>
      </c>
      <c r="C158" s="227">
        <v>3186</v>
      </c>
      <c r="D158" s="229" t="s">
        <v>269</v>
      </c>
      <c r="E158" s="279">
        <v>380.1</v>
      </c>
      <c r="F158" s="24">
        <v>6521</v>
      </c>
      <c r="G158" s="23">
        <v>2478632</v>
      </c>
      <c r="H158" s="24">
        <v>0</v>
      </c>
      <c r="I158" s="23">
        <v>2478632</v>
      </c>
      <c r="J158" s="223">
        <v>376.1</v>
      </c>
      <c r="K158" s="25">
        <f t="shared" si="39"/>
        <v>6666</v>
      </c>
      <c r="L158" s="269">
        <f t="shared" si="36"/>
        <v>2507082.6</v>
      </c>
      <c r="M158" s="24">
        <f t="shared" si="45"/>
        <v>0</v>
      </c>
      <c r="N158" s="273">
        <f t="shared" si="40"/>
        <v>2507082.6</v>
      </c>
      <c r="O158" s="25">
        <f t="shared" si="46"/>
        <v>28450.600000000093</v>
      </c>
      <c r="P158" s="233">
        <f t="shared" si="47"/>
        <v>1.1478347733749944E-2</v>
      </c>
      <c r="Q158" s="309">
        <f t="shared" si="37"/>
        <v>-4</v>
      </c>
      <c r="R158" s="233">
        <f t="shared" si="38"/>
        <v>-1.0523546435148644E-2</v>
      </c>
      <c r="S158" s="269">
        <f t="shared" si="41"/>
        <v>100</v>
      </c>
      <c r="T158" s="269">
        <f t="shared" si="44"/>
        <v>28207.5</v>
      </c>
      <c r="U158" s="304">
        <f t="shared" si="42"/>
        <v>37610</v>
      </c>
      <c r="V158" s="344"/>
      <c r="W158" s="344"/>
      <c r="X158" s="344"/>
      <c r="Y158" s="344"/>
      <c r="Z158" s="344"/>
      <c r="AA158" s="344"/>
      <c r="AB158" s="344"/>
      <c r="AC158" s="344"/>
      <c r="AD158" s="344"/>
      <c r="AE158" s="344"/>
      <c r="AF158" s="344"/>
      <c r="AG158" s="344"/>
      <c r="AH158" s="344"/>
    </row>
    <row r="159" spans="1:34" s="198" customFormat="1" ht="14.35" x14ac:dyDescent="0.5">
      <c r="A159" s="198">
        <f t="shared" si="43"/>
        <v>152</v>
      </c>
      <c r="B159" s="227">
        <v>3204</v>
      </c>
      <c r="C159" s="227">
        <v>3204</v>
      </c>
      <c r="D159" s="229" t="s">
        <v>270</v>
      </c>
      <c r="E159" s="279">
        <v>880.5</v>
      </c>
      <c r="F159" s="24">
        <v>6446</v>
      </c>
      <c r="G159" s="23">
        <v>5675703</v>
      </c>
      <c r="H159" s="24">
        <v>0</v>
      </c>
      <c r="I159" s="23">
        <v>5675703</v>
      </c>
      <c r="J159" s="223">
        <v>884.4</v>
      </c>
      <c r="K159" s="25">
        <f t="shared" si="39"/>
        <v>6591</v>
      </c>
      <c r="L159" s="269">
        <f t="shared" si="36"/>
        <v>5829080.3999999994</v>
      </c>
      <c r="M159" s="24">
        <f t="shared" si="45"/>
        <v>0</v>
      </c>
      <c r="N159" s="273">
        <f t="shared" si="40"/>
        <v>5829080.3999999994</v>
      </c>
      <c r="O159" s="25">
        <f t="shared" si="46"/>
        <v>153377.39999999944</v>
      </c>
      <c r="P159" s="233">
        <f t="shared" si="47"/>
        <v>2.7023507043973133E-2</v>
      </c>
      <c r="Q159" s="309">
        <f t="shared" si="37"/>
        <v>3.8999999999999773</v>
      </c>
      <c r="R159" s="233">
        <f t="shared" si="38"/>
        <v>4.4293015332197358E-3</v>
      </c>
      <c r="S159" s="269">
        <f t="shared" si="41"/>
        <v>175</v>
      </c>
      <c r="T159" s="269">
        <f t="shared" si="44"/>
        <v>0</v>
      </c>
      <c r="U159" s="304">
        <f t="shared" si="42"/>
        <v>154770</v>
      </c>
      <c r="V159" s="344"/>
      <c r="W159" s="344"/>
      <c r="X159" s="344"/>
      <c r="Y159" s="344"/>
      <c r="Z159" s="344"/>
      <c r="AA159" s="344"/>
      <c r="AB159" s="344"/>
      <c r="AC159" s="344"/>
      <c r="AD159" s="344"/>
      <c r="AE159" s="344"/>
      <c r="AF159" s="344"/>
      <c r="AG159" s="344"/>
      <c r="AH159" s="344"/>
    </row>
    <row r="160" spans="1:34" s="198" customFormat="1" ht="14.35" x14ac:dyDescent="0.5">
      <c r="A160" s="198">
        <f t="shared" si="43"/>
        <v>153</v>
      </c>
      <c r="B160" s="227">
        <v>3231</v>
      </c>
      <c r="C160" s="227">
        <v>3231</v>
      </c>
      <c r="D160" s="229" t="s">
        <v>271</v>
      </c>
      <c r="E160" s="279">
        <v>6617.1</v>
      </c>
      <c r="F160" s="24">
        <v>6446</v>
      </c>
      <c r="G160" s="23">
        <v>42653827</v>
      </c>
      <c r="H160" s="24">
        <v>0</v>
      </c>
      <c r="I160" s="23">
        <v>42653827</v>
      </c>
      <c r="J160" s="223">
        <v>6756.1</v>
      </c>
      <c r="K160" s="25">
        <f t="shared" si="39"/>
        <v>6591</v>
      </c>
      <c r="L160" s="269">
        <f t="shared" si="36"/>
        <v>44529455.100000001</v>
      </c>
      <c r="M160" s="24">
        <f t="shared" si="45"/>
        <v>0</v>
      </c>
      <c r="N160" s="273">
        <f t="shared" si="40"/>
        <v>44529455.100000001</v>
      </c>
      <c r="O160" s="25">
        <f t="shared" si="46"/>
        <v>1875628.1000000015</v>
      </c>
      <c r="P160" s="233">
        <f t="shared" si="47"/>
        <v>4.3973266455082718E-2</v>
      </c>
      <c r="Q160" s="309">
        <f t="shared" si="37"/>
        <v>139</v>
      </c>
      <c r="R160" s="233">
        <f t="shared" si="38"/>
        <v>2.1006180955403422E-2</v>
      </c>
      <c r="S160" s="269">
        <f t="shared" si="41"/>
        <v>175</v>
      </c>
      <c r="T160" s="269">
        <f t="shared" si="44"/>
        <v>0</v>
      </c>
      <c r="U160" s="304">
        <f t="shared" si="42"/>
        <v>1182317.5</v>
      </c>
      <c r="V160" s="344"/>
      <c r="W160" s="344"/>
      <c r="X160" s="344"/>
      <c r="Y160" s="344"/>
      <c r="Z160" s="344"/>
      <c r="AA160" s="344"/>
      <c r="AB160" s="344"/>
      <c r="AC160" s="344"/>
      <c r="AD160" s="344"/>
      <c r="AE160" s="344"/>
      <c r="AF160" s="344"/>
      <c r="AG160" s="344"/>
      <c r="AH160" s="344"/>
    </row>
    <row r="161" spans="1:34" s="198" customFormat="1" ht="14.35" x14ac:dyDescent="0.5">
      <c r="A161" s="198">
        <f t="shared" si="43"/>
        <v>154</v>
      </c>
      <c r="B161" s="227">
        <v>3312</v>
      </c>
      <c r="C161" s="227">
        <v>3312</v>
      </c>
      <c r="D161" s="229" t="s">
        <v>272</v>
      </c>
      <c r="E161" s="279">
        <v>1963.7</v>
      </c>
      <c r="F161" s="24">
        <v>6446</v>
      </c>
      <c r="G161" s="23">
        <v>12658010</v>
      </c>
      <c r="H161" s="24">
        <v>4562</v>
      </c>
      <c r="I161" s="23">
        <v>12662572</v>
      </c>
      <c r="J161" s="223">
        <v>1911.5</v>
      </c>
      <c r="K161" s="25">
        <f t="shared" si="39"/>
        <v>6591</v>
      </c>
      <c r="L161" s="269">
        <f t="shared" si="36"/>
        <v>12598696.5</v>
      </c>
      <c r="M161" s="24">
        <f t="shared" si="45"/>
        <v>185893.59999999963</v>
      </c>
      <c r="N161" s="273">
        <f t="shared" si="40"/>
        <v>12784590.1</v>
      </c>
      <c r="O161" s="25">
        <f t="shared" si="46"/>
        <v>122018.09999999963</v>
      </c>
      <c r="P161" s="233">
        <f t="shared" si="47"/>
        <v>9.6361228982547644E-3</v>
      </c>
      <c r="Q161" s="309">
        <f t="shared" si="37"/>
        <v>-52.200000000000045</v>
      </c>
      <c r="R161" s="233">
        <f t="shared" si="38"/>
        <v>-2.6582471864337754E-2</v>
      </c>
      <c r="S161" s="269">
        <f t="shared" si="41"/>
        <v>175</v>
      </c>
      <c r="T161" s="269">
        <f t="shared" si="44"/>
        <v>0</v>
      </c>
      <c r="U161" s="304">
        <f t="shared" si="42"/>
        <v>334512.5</v>
      </c>
      <c r="V161" s="344"/>
      <c r="W161" s="344"/>
      <c r="X161" s="344"/>
      <c r="Y161" s="344"/>
      <c r="Z161" s="344"/>
      <c r="AA161" s="344"/>
      <c r="AB161" s="344"/>
      <c r="AC161" s="344"/>
      <c r="AD161" s="344"/>
      <c r="AE161" s="344"/>
      <c r="AF161" s="344"/>
      <c r="AG161" s="344"/>
      <c r="AH161" s="344"/>
    </row>
    <row r="162" spans="1:34" s="301" customFormat="1" ht="14.35" x14ac:dyDescent="0.5">
      <c r="A162" s="301">
        <f t="shared" si="43"/>
        <v>155</v>
      </c>
      <c r="B162" s="302">
        <v>3330</v>
      </c>
      <c r="C162" s="302">
        <v>3330</v>
      </c>
      <c r="D162" s="230" t="s">
        <v>273</v>
      </c>
      <c r="E162" s="280">
        <v>338.9</v>
      </c>
      <c r="F162" s="30">
        <v>6490</v>
      </c>
      <c r="G162" s="29">
        <v>2199461</v>
      </c>
      <c r="H162" s="30">
        <v>39283</v>
      </c>
      <c r="I162" s="29">
        <v>2238744</v>
      </c>
      <c r="J162" s="224">
        <v>321.89999999999998</v>
      </c>
      <c r="K162" s="31">
        <f t="shared" si="39"/>
        <v>6635</v>
      </c>
      <c r="L162" s="270">
        <f t="shared" si="36"/>
        <v>2135806.5</v>
      </c>
      <c r="M162" s="30">
        <f t="shared" si="45"/>
        <v>85649.10999999987</v>
      </c>
      <c r="N162" s="274">
        <f t="shared" si="40"/>
        <v>2221455.61</v>
      </c>
      <c r="O162" s="31">
        <f t="shared" si="46"/>
        <v>-17288.39000000013</v>
      </c>
      <c r="P162" s="234">
        <f t="shared" si="47"/>
        <v>-7.722361288293852E-3</v>
      </c>
      <c r="Q162" s="310">
        <f t="shared" si="37"/>
        <v>-17</v>
      </c>
      <c r="R162" s="234">
        <f t="shared" si="38"/>
        <v>-5.0162289760991449E-2</v>
      </c>
      <c r="S162" s="270">
        <f t="shared" si="41"/>
        <v>131</v>
      </c>
      <c r="T162" s="270">
        <f t="shared" si="44"/>
        <v>14163.599999999999</v>
      </c>
      <c r="U162" s="305">
        <f t="shared" si="42"/>
        <v>42168.899999999994</v>
      </c>
      <c r="V162" s="344"/>
      <c r="W162" s="344"/>
      <c r="X162" s="344"/>
      <c r="Y162" s="344"/>
      <c r="Z162" s="344"/>
      <c r="AA162" s="344"/>
      <c r="AB162" s="344"/>
      <c r="AC162" s="344"/>
      <c r="AD162" s="344"/>
      <c r="AE162" s="344"/>
      <c r="AF162" s="344"/>
      <c r="AG162" s="344"/>
      <c r="AH162" s="344"/>
    </row>
    <row r="163" spans="1:34" s="198" customFormat="1" ht="14.35" x14ac:dyDescent="0.5">
      <c r="A163" s="198">
        <f t="shared" si="43"/>
        <v>156</v>
      </c>
      <c r="B163" s="227">
        <v>3348</v>
      </c>
      <c r="C163" s="227">
        <v>3348</v>
      </c>
      <c r="D163" s="229" t="s">
        <v>274</v>
      </c>
      <c r="E163" s="279">
        <v>444.1</v>
      </c>
      <c r="F163" s="24">
        <v>6549</v>
      </c>
      <c r="G163" s="23">
        <v>2908411</v>
      </c>
      <c r="H163" s="24">
        <v>70952</v>
      </c>
      <c r="I163" s="23">
        <v>2979363</v>
      </c>
      <c r="J163" s="223">
        <v>484.2</v>
      </c>
      <c r="K163" s="25">
        <f t="shared" si="39"/>
        <v>6694</v>
      </c>
      <c r="L163" s="269">
        <f t="shared" si="36"/>
        <v>3241234.8</v>
      </c>
      <c r="M163" s="24">
        <f t="shared" si="45"/>
        <v>0</v>
      </c>
      <c r="N163" s="273">
        <f t="shared" si="40"/>
        <v>3241234.8</v>
      </c>
      <c r="O163" s="25">
        <f t="shared" si="46"/>
        <v>261871.79999999981</v>
      </c>
      <c r="P163" s="233">
        <f t="shared" si="47"/>
        <v>8.7895231296085716E-2</v>
      </c>
      <c r="Q163" s="309">
        <f t="shared" si="37"/>
        <v>40.099999999999966</v>
      </c>
      <c r="R163" s="233">
        <f t="shared" si="38"/>
        <v>9.029497860842145E-2</v>
      </c>
      <c r="S163" s="269">
        <f t="shared" si="41"/>
        <v>72</v>
      </c>
      <c r="T163" s="269">
        <f t="shared" si="44"/>
        <v>49872.6</v>
      </c>
      <c r="U163" s="304">
        <f t="shared" si="42"/>
        <v>34862.400000000001</v>
      </c>
      <c r="V163" s="344"/>
      <c r="W163" s="344"/>
      <c r="X163" s="344"/>
      <c r="Y163" s="344"/>
      <c r="Z163" s="344"/>
      <c r="AA163" s="344"/>
      <c r="AB163" s="344"/>
      <c r="AC163" s="344"/>
      <c r="AD163" s="344"/>
      <c r="AE163" s="344"/>
      <c r="AF163" s="344"/>
      <c r="AG163" s="344"/>
      <c r="AH163" s="344"/>
    </row>
    <row r="164" spans="1:34" s="198" customFormat="1" ht="14.35" x14ac:dyDescent="0.5">
      <c r="A164" s="198">
        <f t="shared" si="43"/>
        <v>157</v>
      </c>
      <c r="B164" s="227">
        <v>3375</v>
      </c>
      <c r="C164" s="227">
        <v>3375</v>
      </c>
      <c r="D164" s="229" t="s">
        <v>275</v>
      </c>
      <c r="E164" s="279">
        <v>1807.3</v>
      </c>
      <c r="F164" s="24">
        <v>6446</v>
      </c>
      <c r="G164" s="23">
        <v>11649856</v>
      </c>
      <c r="H164" s="24">
        <v>0</v>
      </c>
      <c r="I164" s="23">
        <v>11649856</v>
      </c>
      <c r="J164" s="223">
        <v>1776.7</v>
      </c>
      <c r="K164" s="25">
        <f t="shared" si="39"/>
        <v>6591</v>
      </c>
      <c r="L164" s="269">
        <f t="shared" si="36"/>
        <v>11710229.700000001</v>
      </c>
      <c r="M164" s="24">
        <f t="shared" si="45"/>
        <v>56124.859999999404</v>
      </c>
      <c r="N164" s="273">
        <f t="shared" si="40"/>
        <v>11766354.560000001</v>
      </c>
      <c r="O164" s="25">
        <f t="shared" si="46"/>
        <v>116498.56000000052</v>
      </c>
      <c r="P164" s="233">
        <f t="shared" si="47"/>
        <v>1.0000000000000045E-2</v>
      </c>
      <c r="Q164" s="309">
        <f t="shared" si="37"/>
        <v>-30.599999999999909</v>
      </c>
      <c r="R164" s="233">
        <f t="shared" si="38"/>
        <v>-1.6931334034194605E-2</v>
      </c>
      <c r="S164" s="269">
        <f t="shared" si="41"/>
        <v>175</v>
      </c>
      <c r="T164" s="269">
        <f t="shared" si="44"/>
        <v>0</v>
      </c>
      <c r="U164" s="304">
        <f t="shared" si="42"/>
        <v>310922.5</v>
      </c>
      <c r="V164" s="344"/>
      <c r="W164" s="344"/>
      <c r="X164" s="344"/>
      <c r="Y164" s="344"/>
      <c r="Z164" s="344"/>
      <c r="AA164" s="344"/>
      <c r="AB164" s="344"/>
      <c r="AC164" s="344"/>
      <c r="AD164" s="344"/>
      <c r="AE164" s="344"/>
      <c r="AF164" s="344"/>
      <c r="AG164" s="344"/>
      <c r="AH164" s="344"/>
    </row>
    <row r="165" spans="1:34" s="198" customFormat="1" ht="14.35" x14ac:dyDescent="0.5">
      <c r="A165" s="198">
        <f t="shared" si="43"/>
        <v>158</v>
      </c>
      <c r="B165" s="227">
        <v>3420</v>
      </c>
      <c r="C165" s="227">
        <v>3420</v>
      </c>
      <c r="D165" s="229" t="s">
        <v>276</v>
      </c>
      <c r="E165" s="279">
        <v>617.70000000000005</v>
      </c>
      <c r="F165" s="24">
        <v>6446</v>
      </c>
      <c r="G165" s="23">
        <v>3981694</v>
      </c>
      <c r="H165" s="24">
        <v>0</v>
      </c>
      <c r="I165" s="23">
        <v>3981694</v>
      </c>
      <c r="J165" s="223">
        <v>621.70000000000005</v>
      </c>
      <c r="K165" s="25">
        <f t="shared" si="39"/>
        <v>6591</v>
      </c>
      <c r="L165" s="269">
        <f t="shared" si="36"/>
        <v>4097624.7</v>
      </c>
      <c r="M165" s="24">
        <f t="shared" si="45"/>
        <v>0</v>
      </c>
      <c r="N165" s="273">
        <f t="shared" si="40"/>
        <v>4097624.7</v>
      </c>
      <c r="O165" s="25">
        <f t="shared" si="46"/>
        <v>115930.70000000019</v>
      </c>
      <c r="P165" s="233">
        <f t="shared" si="47"/>
        <v>2.9115924026306438E-2</v>
      </c>
      <c r="Q165" s="309">
        <f t="shared" si="37"/>
        <v>4</v>
      </c>
      <c r="R165" s="233">
        <f t="shared" si="38"/>
        <v>6.4756354217257563E-3</v>
      </c>
      <c r="S165" s="269">
        <f t="shared" si="41"/>
        <v>175</v>
      </c>
      <c r="T165" s="269">
        <f t="shared" si="44"/>
        <v>0</v>
      </c>
      <c r="U165" s="304">
        <f t="shared" si="42"/>
        <v>108797.50000000001</v>
      </c>
      <c r="V165" s="344"/>
      <c r="W165" s="344"/>
      <c r="X165" s="344"/>
      <c r="Y165" s="344"/>
      <c r="Z165" s="344"/>
      <c r="AA165" s="344"/>
      <c r="AB165" s="344"/>
      <c r="AC165" s="344"/>
      <c r="AD165" s="344"/>
      <c r="AE165" s="344"/>
      <c r="AF165" s="344"/>
      <c r="AG165" s="344"/>
      <c r="AH165" s="344"/>
    </row>
    <row r="166" spans="1:34" s="198" customFormat="1" ht="14.35" x14ac:dyDescent="0.5">
      <c r="A166" s="198">
        <f t="shared" si="43"/>
        <v>159</v>
      </c>
      <c r="B166" s="227">
        <v>3465</v>
      </c>
      <c r="C166" s="227">
        <v>3465</v>
      </c>
      <c r="D166" s="229" t="s">
        <v>277</v>
      </c>
      <c r="E166" s="279">
        <v>298.3</v>
      </c>
      <c r="F166" s="24">
        <v>6446</v>
      </c>
      <c r="G166" s="23">
        <v>1922842</v>
      </c>
      <c r="H166" s="24">
        <v>151367</v>
      </c>
      <c r="I166" s="23">
        <v>2074209</v>
      </c>
      <c r="J166" s="223">
        <v>284.7</v>
      </c>
      <c r="K166" s="25">
        <f t="shared" si="39"/>
        <v>6591</v>
      </c>
      <c r="L166" s="269">
        <f t="shared" si="36"/>
        <v>1876457.7</v>
      </c>
      <c r="M166" s="24">
        <f t="shared" si="45"/>
        <v>65612.719999999972</v>
      </c>
      <c r="N166" s="273">
        <f t="shared" si="40"/>
        <v>1942070.42</v>
      </c>
      <c r="O166" s="25">
        <f t="shared" si="46"/>
        <v>-132138.58000000007</v>
      </c>
      <c r="P166" s="233">
        <f t="shared" si="47"/>
        <v>-6.3705528227869068E-2</v>
      </c>
      <c r="Q166" s="309">
        <f t="shared" si="37"/>
        <v>-13.600000000000023</v>
      </c>
      <c r="R166" s="233">
        <f t="shared" si="38"/>
        <v>-4.5591686221924312E-2</v>
      </c>
      <c r="S166" s="269">
        <f t="shared" si="41"/>
        <v>175</v>
      </c>
      <c r="T166" s="269">
        <f t="shared" si="44"/>
        <v>0</v>
      </c>
      <c r="U166" s="304">
        <f t="shared" si="42"/>
        <v>49822.5</v>
      </c>
      <c r="V166" s="344"/>
      <c r="W166" s="344"/>
      <c r="X166" s="344"/>
      <c r="Y166" s="344"/>
      <c r="Z166" s="344"/>
      <c r="AA166" s="344"/>
      <c r="AB166" s="344"/>
      <c r="AC166" s="344"/>
      <c r="AD166" s="344"/>
      <c r="AE166" s="344"/>
      <c r="AF166" s="344"/>
      <c r="AG166" s="344"/>
      <c r="AH166" s="344"/>
    </row>
    <row r="167" spans="1:34" s="301" customFormat="1" ht="14.35" x14ac:dyDescent="0.5">
      <c r="A167" s="301">
        <f t="shared" si="43"/>
        <v>160</v>
      </c>
      <c r="B167" s="302">
        <v>3537</v>
      </c>
      <c r="C167" s="302">
        <v>3537</v>
      </c>
      <c r="D167" s="230" t="s">
        <v>278</v>
      </c>
      <c r="E167" s="280">
        <v>320.7</v>
      </c>
      <c r="F167" s="30">
        <v>6446</v>
      </c>
      <c r="G167" s="29">
        <v>2067232</v>
      </c>
      <c r="H167" s="30">
        <v>0</v>
      </c>
      <c r="I167" s="29">
        <v>2067232</v>
      </c>
      <c r="J167" s="224">
        <v>316.2</v>
      </c>
      <c r="K167" s="31">
        <f t="shared" si="39"/>
        <v>6591</v>
      </c>
      <c r="L167" s="270">
        <f t="shared" si="36"/>
        <v>2084074.2</v>
      </c>
      <c r="M167" s="30">
        <f t="shared" si="45"/>
        <v>3830.1200000001118</v>
      </c>
      <c r="N167" s="274">
        <f t="shared" si="40"/>
        <v>2087904.32</v>
      </c>
      <c r="O167" s="31">
        <f t="shared" si="46"/>
        <v>20672.320000000065</v>
      </c>
      <c r="P167" s="234">
        <f t="shared" si="47"/>
        <v>1.0000000000000031E-2</v>
      </c>
      <c r="Q167" s="310">
        <f t="shared" si="37"/>
        <v>-4.5</v>
      </c>
      <c r="R167" s="234">
        <f t="shared" si="38"/>
        <v>-1.4031805425631433E-2</v>
      </c>
      <c r="S167" s="270">
        <f t="shared" si="41"/>
        <v>175</v>
      </c>
      <c r="T167" s="270">
        <f t="shared" si="44"/>
        <v>0</v>
      </c>
      <c r="U167" s="305">
        <f t="shared" si="42"/>
        <v>55335</v>
      </c>
      <c r="V167" s="344"/>
      <c r="W167" s="344"/>
      <c r="X167" s="344"/>
      <c r="Y167" s="344"/>
      <c r="Z167" s="344"/>
      <c r="AA167" s="344"/>
      <c r="AB167" s="344"/>
      <c r="AC167" s="344"/>
      <c r="AD167" s="344"/>
      <c r="AE167" s="344"/>
      <c r="AF167" s="344"/>
      <c r="AG167" s="344"/>
      <c r="AH167" s="344"/>
    </row>
    <row r="168" spans="1:34" s="198" customFormat="1" ht="14.35" x14ac:dyDescent="0.5">
      <c r="A168" s="198">
        <f t="shared" si="43"/>
        <v>161</v>
      </c>
      <c r="B168" s="227">
        <v>3555</v>
      </c>
      <c r="C168" s="227">
        <v>3555</v>
      </c>
      <c r="D168" s="229" t="s">
        <v>279</v>
      </c>
      <c r="E168" s="279">
        <v>611.4</v>
      </c>
      <c r="F168" s="24">
        <v>6446</v>
      </c>
      <c r="G168" s="23">
        <v>3941084</v>
      </c>
      <c r="H168" s="24">
        <v>0</v>
      </c>
      <c r="I168" s="23">
        <v>3941084</v>
      </c>
      <c r="J168" s="223">
        <v>598.29999999999995</v>
      </c>
      <c r="K168" s="25">
        <f t="shared" si="39"/>
        <v>6591</v>
      </c>
      <c r="L168" s="269">
        <f t="shared" si="36"/>
        <v>3943395.3</v>
      </c>
      <c r="M168" s="24">
        <f t="shared" si="45"/>
        <v>37099.540000000037</v>
      </c>
      <c r="N168" s="273">
        <f t="shared" si="40"/>
        <v>3980494.84</v>
      </c>
      <c r="O168" s="25">
        <f t="shared" si="46"/>
        <v>39410.839999999851</v>
      </c>
      <c r="P168" s="233">
        <f t="shared" si="47"/>
        <v>9.999999999999962E-3</v>
      </c>
      <c r="Q168" s="309">
        <f t="shared" si="37"/>
        <v>-13.100000000000023</v>
      </c>
      <c r="R168" s="233">
        <f t="shared" si="38"/>
        <v>-2.1426234870788392E-2</v>
      </c>
      <c r="S168" s="269">
        <f t="shared" si="41"/>
        <v>175</v>
      </c>
      <c r="T168" s="269">
        <f t="shared" si="44"/>
        <v>0</v>
      </c>
      <c r="U168" s="304">
        <f t="shared" si="42"/>
        <v>104702.49999999999</v>
      </c>
      <c r="V168" s="344"/>
      <c r="W168" s="344"/>
      <c r="X168" s="344"/>
      <c r="Y168" s="344"/>
      <c r="Z168" s="344"/>
      <c r="AA168" s="344"/>
      <c r="AB168" s="344"/>
      <c r="AC168" s="344"/>
      <c r="AD168" s="344"/>
      <c r="AE168" s="344"/>
      <c r="AF168" s="344"/>
      <c r="AG168" s="344"/>
      <c r="AH168" s="344"/>
    </row>
    <row r="169" spans="1:34" s="198" customFormat="1" ht="14.35" x14ac:dyDescent="0.5">
      <c r="A169" s="198">
        <f t="shared" si="43"/>
        <v>162</v>
      </c>
      <c r="B169" s="227">
        <v>3600</v>
      </c>
      <c r="C169" s="227">
        <v>3600</v>
      </c>
      <c r="D169" s="229" t="s">
        <v>281</v>
      </c>
      <c r="E169" s="279">
        <v>2126.1999999999998</v>
      </c>
      <c r="F169" s="24">
        <v>6446</v>
      </c>
      <c r="G169" s="23">
        <v>13705485</v>
      </c>
      <c r="H169" s="24">
        <v>0</v>
      </c>
      <c r="I169" s="23">
        <v>13705485</v>
      </c>
      <c r="J169" s="223">
        <v>2122.6</v>
      </c>
      <c r="K169" s="25">
        <f t="shared" si="39"/>
        <v>6591</v>
      </c>
      <c r="L169" s="269">
        <f t="shared" si="36"/>
        <v>13990056.6</v>
      </c>
      <c r="M169" s="24">
        <f t="shared" si="45"/>
        <v>0</v>
      </c>
      <c r="N169" s="273">
        <f t="shared" si="40"/>
        <v>13990056.6</v>
      </c>
      <c r="O169" s="25">
        <f t="shared" si="46"/>
        <v>284571.59999999963</v>
      </c>
      <c r="P169" s="233">
        <f t="shared" si="47"/>
        <v>2.0763336722487355E-2</v>
      </c>
      <c r="Q169" s="309">
        <f t="shared" si="37"/>
        <v>-3.5999999999999091</v>
      </c>
      <c r="R169" s="233">
        <f t="shared" si="38"/>
        <v>-1.6931615087949908E-3</v>
      </c>
      <c r="S169" s="269">
        <f t="shared" si="41"/>
        <v>175</v>
      </c>
      <c r="T169" s="269">
        <f t="shared" si="44"/>
        <v>0</v>
      </c>
      <c r="U169" s="304">
        <f t="shared" si="42"/>
        <v>371455</v>
      </c>
      <c r="V169" s="344"/>
      <c r="W169" s="344"/>
      <c r="X169" s="344"/>
      <c r="Y169" s="344"/>
      <c r="Z169" s="344"/>
      <c r="AA169" s="344"/>
      <c r="AB169" s="344"/>
      <c r="AC169" s="344"/>
      <c r="AD169" s="344"/>
      <c r="AE169" s="344"/>
      <c r="AF169" s="344"/>
      <c r="AG169" s="344"/>
      <c r="AH169" s="344"/>
    </row>
    <row r="170" spans="1:34" s="198" customFormat="1" ht="14.35" x14ac:dyDescent="0.5">
      <c r="A170" s="198">
        <f t="shared" si="43"/>
        <v>163</v>
      </c>
      <c r="B170" s="227">
        <v>3609</v>
      </c>
      <c r="C170" s="227">
        <v>3609</v>
      </c>
      <c r="D170" s="229" t="s">
        <v>282</v>
      </c>
      <c r="E170" s="279">
        <v>470.6</v>
      </c>
      <c r="F170" s="24">
        <v>6446</v>
      </c>
      <c r="G170" s="23">
        <v>3033488</v>
      </c>
      <c r="H170" s="24">
        <v>0</v>
      </c>
      <c r="I170" s="23">
        <v>3033488</v>
      </c>
      <c r="J170" s="223">
        <v>473</v>
      </c>
      <c r="K170" s="25">
        <f t="shared" si="39"/>
        <v>6591</v>
      </c>
      <c r="L170" s="269">
        <f t="shared" si="36"/>
        <v>3117543</v>
      </c>
      <c r="M170" s="24">
        <f t="shared" si="45"/>
        <v>0</v>
      </c>
      <c r="N170" s="273">
        <f t="shared" si="40"/>
        <v>3117543</v>
      </c>
      <c r="O170" s="25">
        <f t="shared" si="46"/>
        <v>84055</v>
      </c>
      <c r="P170" s="233">
        <f t="shared" si="47"/>
        <v>2.7709026704572426E-2</v>
      </c>
      <c r="Q170" s="309">
        <f t="shared" si="37"/>
        <v>2.3999999999999773</v>
      </c>
      <c r="R170" s="233">
        <f t="shared" si="38"/>
        <v>5.0998725031873721E-3</v>
      </c>
      <c r="S170" s="269">
        <f t="shared" si="41"/>
        <v>175</v>
      </c>
      <c r="T170" s="269">
        <f t="shared" si="44"/>
        <v>0</v>
      </c>
      <c r="U170" s="304">
        <f t="shared" si="42"/>
        <v>82775</v>
      </c>
      <c r="V170" s="344"/>
      <c r="W170" s="344"/>
      <c r="X170" s="344"/>
      <c r="Y170" s="344"/>
      <c r="Z170" s="344"/>
      <c r="AA170" s="344"/>
      <c r="AB170" s="344"/>
      <c r="AC170" s="344"/>
      <c r="AD170" s="344"/>
      <c r="AE170" s="344"/>
      <c r="AF170" s="344"/>
      <c r="AG170" s="344"/>
      <c r="AH170" s="344"/>
    </row>
    <row r="171" spans="1:34" s="198" customFormat="1" ht="14.35" x14ac:dyDescent="0.5">
      <c r="A171" s="198">
        <f t="shared" si="43"/>
        <v>164</v>
      </c>
      <c r="B171" s="227">
        <v>3645</v>
      </c>
      <c r="C171" s="227">
        <v>3645</v>
      </c>
      <c r="D171" s="229" t="s">
        <v>283</v>
      </c>
      <c r="E171" s="279">
        <v>2559.6</v>
      </c>
      <c r="F171" s="24">
        <v>6446</v>
      </c>
      <c r="G171" s="23">
        <v>16499182</v>
      </c>
      <c r="H171" s="24">
        <v>0</v>
      </c>
      <c r="I171" s="23">
        <v>16499182</v>
      </c>
      <c r="J171" s="223">
        <v>2587.3000000000002</v>
      </c>
      <c r="K171" s="25">
        <f t="shared" si="39"/>
        <v>6591</v>
      </c>
      <c r="L171" s="269">
        <f t="shared" si="36"/>
        <v>17052894.300000001</v>
      </c>
      <c r="M171" s="24">
        <f t="shared" si="45"/>
        <v>0</v>
      </c>
      <c r="N171" s="273">
        <f t="shared" si="40"/>
        <v>17052894.300000001</v>
      </c>
      <c r="O171" s="25">
        <f t="shared" si="46"/>
        <v>553712.30000000075</v>
      </c>
      <c r="P171" s="233">
        <f t="shared" si="47"/>
        <v>3.3559984973800562E-2</v>
      </c>
      <c r="Q171" s="309">
        <f t="shared" si="37"/>
        <v>27.700000000000273</v>
      </c>
      <c r="R171" s="233">
        <f t="shared" si="38"/>
        <v>1.0822003438037301E-2</v>
      </c>
      <c r="S171" s="269">
        <f t="shared" si="41"/>
        <v>175</v>
      </c>
      <c r="T171" s="269">
        <f t="shared" si="44"/>
        <v>0</v>
      </c>
      <c r="U171" s="304">
        <f t="shared" si="42"/>
        <v>452777.50000000006</v>
      </c>
      <c r="V171" s="344"/>
      <c r="W171" s="344"/>
      <c r="X171" s="344"/>
      <c r="Y171" s="344"/>
      <c r="Z171" s="344"/>
      <c r="AA171" s="344"/>
      <c r="AB171" s="344"/>
      <c r="AC171" s="344"/>
      <c r="AD171" s="344"/>
      <c r="AE171" s="344"/>
      <c r="AF171" s="344"/>
      <c r="AG171" s="344"/>
      <c r="AH171" s="344"/>
    </row>
    <row r="172" spans="1:34" s="301" customFormat="1" ht="14.35" x14ac:dyDescent="0.5">
      <c r="A172" s="301">
        <f t="shared" si="43"/>
        <v>165</v>
      </c>
      <c r="B172" s="302">
        <v>3715</v>
      </c>
      <c r="C172" s="302">
        <v>3715</v>
      </c>
      <c r="D172" s="230" t="s">
        <v>285</v>
      </c>
      <c r="E172" s="280">
        <v>7145.2</v>
      </c>
      <c r="F172" s="30">
        <v>6447</v>
      </c>
      <c r="G172" s="29">
        <v>46065104</v>
      </c>
      <c r="H172" s="30">
        <v>0</v>
      </c>
      <c r="I172" s="29">
        <v>46065104</v>
      </c>
      <c r="J172" s="224">
        <v>7197.9</v>
      </c>
      <c r="K172" s="31">
        <f t="shared" si="39"/>
        <v>6592</v>
      </c>
      <c r="L172" s="270">
        <f t="shared" si="36"/>
        <v>47448556.799999997</v>
      </c>
      <c r="M172" s="30">
        <f t="shared" si="45"/>
        <v>0</v>
      </c>
      <c r="N172" s="274">
        <f t="shared" si="40"/>
        <v>47448556.799999997</v>
      </c>
      <c r="O172" s="31">
        <f t="shared" si="46"/>
        <v>1383452.799999997</v>
      </c>
      <c r="P172" s="234">
        <f t="shared" si="47"/>
        <v>3.0032555662959037E-2</v>
      </c>
      <c r="Q172" s="310">
        <f t="shared" si="37"/>
        <v>52.699999999999818</v>
      </c>
      <c r="R172" s="234">
        <f t="shared" si="38"/>
        <v>7.3755808094944607E-3</v>
      </c>
      <c r="S172" s="270">
        <f t="shared" si="41"/>
        <v>174</v>
      </c>
      <c r="T172" s="270">
        <f t="shared" si="44"/>
        <v>7197.9</v>
      </c>
      <c r="U172" s="305">
        <f t="shared" si="42"/>
        <v>1252434.5999999999</v>
      </c>
      <c r="V172" s="344"/>
      <c r="W172" s="344"/>
      <c r="X172" s="344"/>
      <c r="Y172" s="344"/>
      <c r="Z172" s="344"/>
      <c r="AA172" s="344"/>
      <c r="AB172" s="344"/>
      <c r="AC172" s="344"/>
      <c r="AD172" s="344"/>
      <c r="AE172" s="344"/>
      <c r="AF172" s="344"/>
      <c r="AG172" s="344"/>
      <c r="AH172" s="344"/>
    </row>
    <row r="173" spans="1:34" s="198" customFormat="1" ht="14.35" x14ac:dyDescent="0.5">
      <c r="A173" s="198">
        <f t="shared" si="43"/>
        <v>166</v>
      </c>
      <c r="B173" s="227">
        <v>3744</v>
      </c>
      <c r="C173" s="227">
        <v>3744</v>
      </c>
      <c r="D173" s="229" t="s">
        <v>286</v>
      </c>
      <c r="E173" s="279">
        <v>680.6</v>
      </c>
      <c r="F173" s="24">
        <v>6446</v>
      </c>
      <c r="G173" s="23">
        <v>4387148</v>
      </c>
      <c r="H173" s="24">
        <v>110399</v>
      </c>
      <c r="I173" s="23">
        <v>4497547</v>
      </c>
      <c r="J173" s="223">
        <v>672.3</v>
      </c>
      <c r="K173" s="25">
        <f t="shared" si="39"/>
        <v>6591</v>
      </c>
      <c r="L173" s="269">
        <f t="shared" si="36"/>
        <v>4431129.3</v>
      </c>
      <c r="M173" s="24">
        <f t="shared" si="45"/>
        <v>0</v>
      </c>
      <c r="N173" s="273">
        <f t="shared" si="40"/>
        <v>4431129.3</v>
      </c>
      <c r="O173" s="25">
        <f t="shared" si="46"/>
        <v>-66417.700000000186</v>
      </c>
      <c r="P173" s="233">
        <f t="shared" si="47"/>
        <v>-1.4767538838393504E-2</v>
      </c>
      <c r="Q173" s="309">
        <f t="shared" si="37"/>
        <v>-8.3000000000000682</v>
      </c>
      <c r="R173" s="233">
        <f t="shared" si="38"/>
        <v>-1.2195121951219611E-2</v>
      </c>
      <c r="S173" s="269">
        <f t="shared" si="41"/>
        <v>175</v>
      </c>
      <c r="T173" s="269">
        <f t="shared" si="44"/>
        <v>0</v>
      </c>
      <c r="U173" s="304">
        <f t="shared" si="42"/>
        <v>117652.49999999999</v>
      </c>
      <c r="V173" s="344"/>
      <c r="W173" s="344"/>
      <c r="X173" s="344"/>
      <c r="Y173" s="344"/>
      <c r="Z173" s="344"/>
      <c r="AA173" s="344"/>
      <c r="AB173" s="344"/>
      <c r="AC173" s="344"/>
      <c r="AD173" s="344"/>
      <c r="AE173" s="344"/>
      <c r="AF173" s="344"/>
      <c r="AG173" s="344"/>
      <c r="AH173" s="344"/>
    </row>
    <row r="174" spans="1:34" s="198" customFormat="1" ht="14.35" x14ac:dyDescent="0.5">
      <c r="A174" s="198">
        <f t="shared" si="43"/>
        <v>167</v>
      </c>
      <c r="B174" s="227">
        <v>3798</v>
      </c>
      <c r="C174" s="227">
        <v>3798</v>
      </c>
      <c r="D174" s="229" t="s">
        <v>287</v>
      </c>
      <c r="E174" s="279">
        <v>563.20000000000005</v>
      </c>
      <c r="F174" s="24">
        <v>6452</v>
      </c>
      <c r="G174" s="23">
        <v>3633766</v>
      </c>
      <c r="H174" s="24">
        <v>0</v>
      </c>
      <c r="I174" s="23">
        <v>3633766</v>
      </c>
      <c r="J174" s="223">
        <v>555</v>
      </c>
      <c r="K174" s="25">
        <f t="shared" si="39"/>
        <v>6597</v>
      </c>
      <c r="L174" s="269">
        <f t="shared" si="36"/>
        <v>3661335</v>
      </c>
      <c r="M174" s="24">
        <f t="shared" si="45"/>
        <v>8768.660000000149</v>
      </c>
      <c r="N174" s="273">
        <f t="shared" si="40"/>
        <v>3670103.66</v>
      </c>
      <c r="O174" s="25">
        <f t="shared" si="46"/>
        <v>36337.660000000149</v>
      </c>
      <c r="P174" s="233">
        <f t="shared" si="47"/>
        <v>1.0000000000000042E-2</v>
      </c>
      <c r="Q174" s="309">
        <f t="shared" si="37"/>
        <v>-8.2000000000000455</v>
      </c>
      <c r="R174" s="233">
        <f t="shared" si="38"/>
        <v>-1.455965909090917E-2</v>
      </c>
      <c r="S174" s="269">
        <f t="shared" si="41"/>
        <v>169</v>
      </c>
      <c r="T174" s="269">
        <f t="shared" si="44"/>
        <v>3330</v>
      </c>
      <c r="U174" s="304">
        <f t="shared" si="42"/>
        <v>93795</v>
      </c>
      <c r="V174" s="344"/>
      <c r="W174" s="344"/>
      <c r="X174" s="344"/>
      <c r="Y174" s="344"/>
      <c r="Z174" s="344"/>
      <c r="AA174" s="344"/>
      <c r="AB174" s="344"/>
      <c r="AC174" s="344"/>
      <c r="AD174" s="344"/>
      <c r="AE174" s="344"/>
      <c r="AF174" s="344"/>
      <c r="AG174" s="344"/>
      <c r="AH174" s="344"/>
    </row>
    <row r="175" spans="1:34" s="198" customFormat="1" ht="14.35" x14ac:dyDescent="0.5">
      <c r="A175" s="198">
        <f t="shared" si="43"/>
        <v>168</v>
      </c>
      <c r="B175" s="227">
        <v>3816</v>
      </c>
      <c r="C175" s="227">
        <v>3816</v>
      </c>
      <c r="D175" s="229" t="s">
        <v>288</v>
      </c>
      <c r="E175" s="279">
        <v>398.1</v>
      </c>
      <c r="F175" s="24">
        <v>6446</v>
      </c>
      <c r="G175" s="23">
        <v>2566153</v>
      </c>
      <c r="H175" s="24">
        <v>34644</v>
      </c>
      <c r="I175" s="23">
        <v>2600797</v>
      </c>
      <c r="J175" s="223">
        <v>379.4</v>
      </c>
      <c r="K175" s="25">
        <f t="shared" si="39"/>
        <v>6591</v>
      </c>
      <c r="L175" s="269">
        <f t="shared" si="36"/>
        <v>2500625.4</v>
      </c>
      <c r="M175" s="24">
        <f t="shared" si="45"/>
        <v>91189.129999999888</v>
      </c>
      <c r="N175" s="273">
        <f t="shared" si="40"/>
        <v>2591814.5299999998</v>
      </c>
      <c r="O175" s="25">
        <f t="shared" si="46"/>
        <v>-8982.4700000002049</v>
      </c>
      <c r="P175" s="233">
        <f t="shared" si="47"/>
        <v>-3.4537374504816044E-3</v>
      </c>
      <c r="Q175" s="309">
        <f t="shared" si="37"/>
        <v>-18.700000000000045</v>
      </c>
      <c r="R175" s="233">
        <f t="shared" si="38"/>
        <v>-4.6973122331072703E-2</v>
      </c>
      <c r="S175" s="269">
        <f t="shared" si="41"/>
        <v>175</v>
      </c>
      <c r="T175" s="269">
        <f t="shared" si="44"/>
        <v>0</v>
      </c>
      <c r="U175" s="304">
        <f t="shared" si="42"/>
        <v>66395</v>
      </c>
      <c r="V175" s="344"/>
      <c r="W175" s="344"/>
      <c r="X175" s="344"/>
      <c r="Y175" s="344"/>
      <c r="Z175" s="344"/>
      <c r="AA175" s="344"/>
      <c r="AB175" s="344"/>
      <c r="AC175" s="344"/>
      <c r="AD175" s="344"/>
      <c r="AE175" s="344"/>
      <c r="AF175" s="344"/>
      <c r="AG175" s="344"/>
      <c r="AH175" s="344"/>
    </row>
    <row r="176" spans="1:34" s="198" customFormat="1" ht="14.35" x14ac:dyDescent="0.5">
      <c r="A176" s="198">
        <f t="shared" si="43"/>
        <v>169</v>
      </c>
      <c r="B176" s="227">
        <v>3841</v>
      </c>
      <c r="C176" s="227">
        <v>3841</v>
      </c>
      <c r="D176" s="229" t="s">
        <v>289</v>
      </c>
      <c r="E176" s="279">
        <v>764.9</v>
      </c>
      <c r="F176" s="24">
        <v>6446</v>
      </c>
      <c r="G176" s="23">
        <v>4930545</v>
      </c>
      <c r="H176" s="24">
        <v>26079</v>
      </c>
      <c r="I176" s="23">
        <v>4956624</v>
      </c>
      <c r="J176" s="223">
        <v>736.6</v>
      </c>
      <c r="K176" s="25">
        <f t="shared" si="39"/>
        <v>6591</v>
      </c>
      <c r="L176" s="269">
        <f t="shared" si="36"/>
        <v>4854930.6000000006</v>
      </c>
      <c r="M176" s="24">
        <f t="shared" si="45"/>
        <v>124919.84999999963</v>
      </c>
      <c r="N176" s="273">
        <f t="shared" si="40"/>
        <v>4979850.45</v>
      </c>
      <c r="O176" s="25">
        <f t="shared" si="46"/>
        <v>23226.450000000186</v>
      </c>
      <c r="P176" s="233">
        <f t="shared" si="47"/>
        <v>4.6859414795231971E-3</v>
      </c>
      <c r="Q176" s="309">
        <f t="shared" si="37"/>
        <v>-28.299999999999955</v>
      </c>
      <c r="R176" s="233">
        <f t="shared" si="38"/>
        <v>-3.6998300431428884E-2</v>
      </c>
      <c r="S176" s="269">
        <f t="shared" si="41"/>
        <v>175</v>
      </c>
      <c r="T176" s="269">
        <f t="shared" si="44"/>
        <v>0</v>
      </c>
      <c r="U176" s="304">
        <f t="shared" si="42"/>
        <v>128905</v>
      </c>
      <c r="V176" s="344"/>
      <c r="W176" s="344"/>
      <c r="X176" s="344"/>
      <c r="Y176" s="344"/>
      <c r="Z176" s="344"/>
      <c r="AA176" s="344"/>
      <c r="AB176" s="344"/>
      <c r="AC176" s="344"/>
      <c r="AD176" s="344"/>
      <c r="AE176" s="344"/>
      <c r="AF176" s="344"/>
      <c r="AG176" s="344"/>
      <c r="AH176" s="344"/>
    </row>
    <row r="177" spans="1:34" s="301" customFormat="1" ht="14.35" x14ac:dyDescent="0.5">
      <c r="A177" s="301">
        <f t="shared" si="43"/>
        <v>170</v>
      </c>
      <c r="B177" s="302">
        <v>3897</v>
      </c>
      <c r="C177" s="302">
        <v>3897</v>
      </c>
      <c r="D177" s="230" t="s">
        <v>290</v>
      </c>
      <c r="E177" s="280">
        <v>161.1</v>
      </c>
      <c r="F177" s="30">
        <v>6621</v>
      </c>
      <c r="G177" s="29">
        <v>1066643</v>
      </c>
      <c r="H177" s="30">
        <v>0</v>
      </c>
      <c r="I177" s="29">
        <v>1066643</v>
      </c>
      <c r="J177" s="224">
        <v>162.1</v>
      </c>
      <c r="K177" s="31">
        <f t="shared" si="39"/>
        <v>6766</v>
      </c>
      <c r="L177" s="270">
        <f t="shared" si="36"/>
        <v>1096768.5999999999</v>
      </c>
      <c r="M177" s="30">
        <f t="shared" si="45"/>
        <v>0</v>
      </c>
      <c r="N177" s="274">
        <f t="shared" si="40"/>
        <v>1096768.5999999999</v>
      </c>
      <c r="O177" s="31">
        <f t="shared" si="46"/>
        <v>30125.59999999986</v>
      </c>
      <c r="P177" s="234">
        <f t="shared" si="47"/>
        <v>2.8243376649919289E-2</v>
      </c>
      <c r="Q177" s="310">
        <f t="shared" si="37"/>
        <v>1</v>
      </c>
      <c r="R177" s="234">
        <f t="shared" si="38"/>
        <v>6.2073246430788334E-3</v>
      </c>
      <c r="S177" s="270">
        <f t="shared" si="41"/>
        <v>0</v>
      </c>
      <c r="T177" s="270">
        <f t="shared" si="44"/>
        <v>28367.5</v>
      </c>
      <c r="U177" s="305">
        <f t="shared" si="42"/>
        <v>0</v>
      </c>
      <c r="V177" s="344"/>
      <c r="W177" s="344"/>
      <c r="X177" s="344"/>
      <c r="Y177" s="344"/>
      <c r="Z177" s="344"/>
      <c r="AA177" s="344"/>
      <c r="AB177" s="344"/>
      <c r="AC177" s="344"/>
      <c r="AD177" s="344"/>
      <c r="AE177" s="344"/>
      <c r="AF177" s="344"/>
      <c r="AG177" s="344"/>
      <c r="AH177" s="344"/>
    </row>
    <row r="178" spans="1:34" s="198" customFormat="1" ht="14.35" x14ac:dyDescent="0.5">
      <c r="A178" s="198">
        <f t="shared" si="43"/>
        <v>171</v>
      </c>
      <c r="B178" s="227">
        <v>3906</v>
      </c>
      <c r="C178" s="227">
        <v>3906</v>
      </c>
      <c r="D178" s="229" t="s">
        <v>291</v>
      </c>
      <c r="E178" s="279">
        <v>427.4</v>
      </c>
      <c r="F178" s="24">
        <v>6446</v>
      </c>
      <c r="G178" s="23">
        <v>2755020</v>
      </c>
      <c r="H178" s="24">
        <v>27737</v>
      </c>
      <c r="I178" s="23">
        <v>2782757</v>
      </c>
      <c r="J178" s="223">
        <v>433.9</v>
      </c>
      <c r="K178" s="25">
        <f t="shared" si="39"/>
        <v>6591</v>
      </c>
      <c r="L178" s="269">
        <f t="shared" si="36"/>
        <v>2859834.9</v>
      </c>
      <c r="M178" s="24">
        <f t="shared" si="45"/>
        <v>0</v>
      </c>
      <c r="N178" s="273">
        <f t="shared" si="40"/>
        <v>2859834.9</v>
      </c>
      <c r="O178" s="25">
        <f t="shared" si="46"/>
        <v>77077.899999999907</v>
      </c>
      <c r="P178" s="233">
        <f t="shared" si="47"/>
        <v>2.7698394074653267E-2</v>
      </c>
      <c r="Q178" s="309">
        <f t="shared" si="37"/>
        <v>6.5</v>
      </c>
      <c r="R178" s="233">
        <f t="shared" si="38"/>
        <v>1.5208235844642022E-2</v>
      </c>
      <c r="S178" s="269">
        <f t="shared" si="41"/>
        <v>175</v>
      </c>
      <c r="T178" s="269">
        <f t="shared" si="44"/>
        <v>0</v>
      </c>
      <c r="U178" s="304">
        <f t="shared" si="42"/>
        <v>75932.5</v>
      </c>
      <c r="V178" s="344"/>
      <c r="W178" s="344"/>
      <c r="X178" s="344"/>
      <c r="Y178" s="344"/>
      <c r="Z178" s="344"/>
      <c r="AA178" s="344"/>
      <c r="AB178" s="344"/>
      <c r="AC178" s="344"/>
      <c r="AD178" s="344"/>
      <c r="AE178" s="344"/>
      <c r="AF178" s="344"/>
      <c r="AG178" s="344"/>
      <c r="AH178" s="344"/>
    </row>
    <row r="179" spans="1:34" s="198" customFormat="1" ht="14.35" x14ac:dyDescent="0.5">
      <c r="A179" s="198">
        <f t="shared" si="43"/>
        <v>172</v>
      </c>
      <c r="B179" s="227">
        <v>3942</v>
      </c>
      <c r="C179" s="227">
        <v>3942</v>
      </c>
      <c r="D179" s="229" t="s">
        <v>292</v>
      </c>
      <c r="E179" s="279">
        <v>676.4</v>
      </c>
      <c r="F179" s="24">
        <v>6446</v>
      </c>
      <c r="G179" s="23">
        <v>4360074</v>
      </c>
      <c r="H179" s="24">
        <v>0</v>
      </c>
      <c r="I179" s="23">
        <v>4360074</v>
      </c>
      <c r="J179" s="223">
        <v>707.1</v>
      </c>
      <c r="K179" s="25">
        <f t="shared" si="39"/>
        <v>6591</v>
      </c>
      <c r="L179" s="269">
        <f t="shared" si="36"/>
        <v>4660496.1000000006</v>
      </c>
      <c r="M179" s="24">
        <f t="shared" si="45"/>
        <v>0</v>
      </c>
      <c r="N179" s="273">
        <f t="shared" si="40"/>
        <v>4660496.1000000006</v>
      </c>
      <c r="O179" s="25">
        <f t="shared" si="46"/>
        <v>300422.10000000056</v>
      </c>
      <c r="P179" s="233">
        <f t="shared" si="47"/>
        <v>6.8902981921866585E-2</v>
      </c>
      <c r="Q179" s="309">
        <f t="shared" si="37"/>
        <v>30.700000000000045</v>
      </c>
      <c r="R179" s="233">
        <f t="shared" si="38"/>
        <v>4.538734476641048E-2</v>
      </c>
      <c r="S179" s="269">
        <f t="shared" si="41"/>
        <v>175</v>
      </c>
      <c r="T179" s="269">
        <f t="shared" si="44"/>
        <v>0</v>
      </c>
      <c r="U179" s="304">
        <f t="shared" si="42"/>
        <v>123742.5</v>
      </c>
      <c r="V179" s="344"/>
      <c r="W179" s="344"/>
      <c r="X179" s="344"/>
      <c r="Y179" s="344"/>
      <c r="Z179" s="344"/>
      <c r="AA179" s="344"/>
      <c r="AB179" s="344"/>
      <c r="AC179" s="344"/>
      <c r="AD179" s="344"/>
      <c r="AE179" s="344"/>
      <c r="AF179" s="344"/>
      <c r="AG179" s="344"/>
      <c r="AH179" s="344"/>
    </row>
    <row r="180" spans="1:34" s="198" customFormat="1" ht="14.35" x14ac:dyDescent="0.5">
      <c r="A180" s="198">
        <f t="shared" si="43"/>
        <v>173</v>
      </c>
      <c r="B180" s="227">
        <v>4023</v>
      </c>
      <c r="C180" s="227">
        <v>4023</v>
      </c>
      <c r="D180" s="229" t="s">
        <v>35</v>
      </c>
      <c r="E180" s="279">
        <v>633.29999999999995</v>
      </c>
      <c r="F180" s="24">
        <v>6506</v>
      </c>
      <c r="G180" s="23">
        <v>4120250</v>
      </c>
      <c r="H180" s="24">
        <v>234714</v>
      </c>
      <c r="I180" s="23">
        <v>4354964</v>
      </c>
      <c r="J180" s="223">
        <v>644</v>
      </c>
      <c r="K180" s="25">
        <f t="shared" si="39"/>
        <v>6651</v>
      </c>
      <c r="L180" s="269">
        <f t="shared" si="36"/>
        <v>4283244</v>
      </c>
      <c r="M180" s="24">
        <f t="shared" si="45"/>
        <v>0</v>
      </c>
      <c r="N180" s="273">
        <f t="shared" si="40"/>
        <v>4283244</v>
      </c>
      <c r="O180" s="25">
        <f t="shared" si="46"/>
        <v>-71720</v>
      </c>
      <c r="P180" s="233">
        <f t="shared" si="47"/>
        <v>-1.6468563230373431E-2</v>
      </c>
      <c r="Q180" s="309">
        <f t="shared" si="37"/>
        <v>10.700000000000045</v>
      </c>
      <c r="R180" s="233">
        <f t="shared" si="38"/>
        <v>1.6895626085583523E-2</v>
      </c>
      <c r="S180" s="269">
        <f t="shared" si="41"/>
        <v>115</v>
      </c>
      <c r="T180" s="269">
        <f t="shared" si="44"/>
        <v>38640</v>
      </c>
      <c r="U180" s="304">
        <f t="shared" si="42"/>
        <v>74060</v>
      </c>
      <c r="V180" s="344"/>
      <c r="W180" s="344"/>
      <c r="X180" s="344"/>
      <c r="Y180" s="344"/>
      <c r="Z180" s="344"/>
      <c r="AA180" s="344"/>
      <c r="AB180" s="344"/>
      <c r="AC180" s="344"/>
      <c r="AD180" s="344"/>
      <c r="AE180" s="344"/>
      <c r="AF180" s="344"/>
      <c r="AG180" s="344"/>
      <c r="AH180" s="344"/>
    </row>
    <row r="181" spans="1:34" s="198" customFormat="1" ht="14.35" x14ac:dyDescent="0.5">
      <c r="A181" s="198">
        <f t="shared" si="43"/>
        <v>174</v>
      </c>
      <c r="B181" s="227">
        <v>4033</v>
      </c>
      <c r="C181" s="227">
        <v>4033</v>
      </c>
      <c r="D181" s="229" t="s">
        <v>295</v>
      </c>
      <c r="E181" s="279">
        <v>663.6</v>
      </c>
      <c r="F181" s="24">
        <v>6553</v>
      </c>
      <c r="G181" s="23">
        <v>4348571</v>
      </c>
      <c r="H181" s="24">
        <v>51975</v>
      </c>
      <c r="I181" s="23">
        <v>4400546</v>
      </c>
      <c r="J181" s="223">
        <v>677.7</v>
      </c>
      <c r="K181" s="25">
        <f t="shared" si="39"/>
        <v>6698</v>
      </c>
      <c r="L181" s="269">
        <f t="shared" si="36"/>
        <v>4539234.6000000006</v>
      </c>
      <c r="M181" s="24">
        <f t="shared" si="45"/>
        <v>0</v>
      </c>
      <c r="N181" s="273">
        <f t="shared" si="40"/>
        <v>4539234.6000000006</v>
      </c>
      <c r="O181" s="25">
        <f t="shared" si="46"/>
        <v>138688.60000000056</v>
      </c>
      <c r="P181" s="233">
        <f t="shared" si="47"/>
        <v>3.1516225486564749E-2</v>
      </c>
      <c r="Q181" s="309">
        <f t="shared" si="37"/>
        <v>14.100000000000023</v>
      </c>
      <c r="R181" s="233">
        <f t="shared" si="38"/>
        <v>2.1247739602170017E-2</v>
      </c>
      <c r="S181" s="269">
        <f t="shared" si="41"/>
        <v>68</v>
      </c>
      <c r="T181" s="269">
        <f t="shared" si="44"/>
        <v>72513.900000000009</v>
      </c>
      <c r="U181" s="304">
        <f t="shared" si="42"/>
        <v>46083.600000000006</v>
      </c>
      <c r="V181" s="344"/>
      <c r="W181" s="344"/>
      <c r="X181" s="344"/>
      <c r="Y181" s="344"/>
      <c r="Z181" s="344"/>
      <c r="AA181" s="344"/>
      <c r="AB181" s="344"/>
      <c r="AC181" s="344"/>
      <c r="AD181" s="344"/>
      <c r="AE181" s="344"/>
      <c r="AF181" s="344"/>
      <c r="AG181" s="344"/>
      <c r="AH181" s="344"/>
    </row>
    <row r="182" spans="1:34" s="301" customFormat="1" ht="14.35" x14ac:dyDescent="0.5">
      <c r="A182" s="301">
        <f t="shared" si="43"/>
        <v>175</v>
      </c>
      <c r="B182" s="302">
        <v>4041</v>
      </c>
      <c r="C182" s="302">
        <v>4041</v>
      </c>
      <c r="D182" s="230" t="s">
        <v>296</v>
      </c>
      <c r="E182" s="280">
        <v>1354.6</v>
      </c>
      <c r="F182" s="30">
        <v>6446</v>
      </c>
      <c r="G182" s="29">
        <v>8731752</v>
      </c>
      <c r="H182" s="30">
        <v>0</v>
      </c>
      <c r="I182" s="29">
        <v>8731752</v>
      </c>
      <c r="J182" s="224">
        <v>1346.6</v>
      </c>
      <c r="K182" s="31">
        <f t="shared" si="39"/>
        <v>6591</v>
      </c>
      <c r="L182" s="270">
        <f t="shared" si="36"/>
        <v>8875440.5999999996</v>
      </c>
      <c r="M182" s="30">
        <f t="shared" si="45"/>
        <v>0</v>
      </c>
      <c r="N182" s="274">
        <f t="shared" si="40"/>
        <v>8875440.5999999996</v>
      </c>
      <c r="O182" s="31">
        <f t="shared" si="46"/>
        <v>143688.59999999963</v>
      </c>
      <c r="P182" s="234">
        <f t="shared" si="47"/>
        <v>1.645587277329906E-2</v>
      </c>
      <c r="Q182" s="310">
        <f t="shared" si="37"/>
        <v>-8</v>
      </c>
      <c r="R182" s="234">
        <f t="shared" si="38"/>
        <v>-5.9058024509080174E-3</v>
      </c>
      <c r="S182" s="270">
        <f t="shared" si="41"/>
        <v>175</v>
      </c>
      <c r="T182" s="270">
        <f t="shared" si="44"/>
        <v>0</v>
      </c>
      <c r="U182" s="305">
        <f t="shared" si="42"/>
        <v>235654.99999999997</v>
      </c>
      <c r="V182" s="344"/>
      <c r="W182" s="344"/>
      <c r="X182" s="344"/>
      <c r="Y182" s="344"/>
      <c r="Z182" s="344"/>
      <c r="AA182" s="344"/>
      <c r="AB182" s="344"/>
      <c r="AC182" s="344"/>
      <c r="AD182" s="344"/>
      <c r="AE182" s="344"/>
      <c r="AF182" s="344"/>
      <c r="AG182" s="344"/>
      <c r="AH182" s="344"/>
    </row>
    <row r="183" spans="1:34" s="198" customFormat="1" ht="14.35" x14ac:dyDescent="0.5">
      <c r="A183" s="198">
        <f t="shared" si="43"/>
        <v>176</v>
      </c>
      <c r="B183" s="227">
        <v>4043</v>
      </c>
      <c r="C183" s="227">
        <v>4043</v>
      </c>
      <c r="D183" s="229" t="s">
        <v>297</v>
      </c>
      <c r="E183" s="279">
        <v>723</v>
      </c>
      <c r="F183" s="24">
        <v>6478</v>
      </c>
      <c r="G183" s="23">
        <v>4683594</v>
      </c>
      <c r="H183" s="24">
        <v>0</v>
      </c>
      <c r="I183" s="23">
        <v>4683594</v>
      </c>
      <c r="J183" s="223">
        <v>701</v>
      </c>
      <c r="K183" s="25">
        <f t="shared" si="39"/>
        <v>6623</v>
      </c>
      <c r="L183" s="269">
        <f t="shared" si="36"/>
        <v>4642723</v>
      </c>
      <c r="M183" s="24">
        <f t="shared" si="45"/>
        <v>87706.94000000041</v>
      </c>
      <c r="N183" s="273">
        <f t="shared" si="40"/>
        <v>4730429.9400000004</v>
      </c>
      <c r="O183" s="25">
        <f t="shared" si="46"/>
        <v>46835.94000000041</v>
      </c>
      <c r="P183" s="233">
        <f t="shared" si="47"/>
        <v>1.0000000000000087E-2</v>
      </c>
      <c r="Q183" s="309">
        <f t="shared" si="37"/>
        <v>-22</v>
      </c>
      <c r="R183" s="233">
        <f t="shared" si="38"/>
        <v>-3.0428769017980636E-2</v>
      </c>
      <c r="S183" s="269">
        <f t="shared" si="41"/>
        <v>143</v>
      </c>
      <c r="T183" s="269">
        <f t="shared" si="44"/>
        <v>22432</v>
      </c>
      <c r="U183" s="304">
        <f t="shared" si="42"/>
        <v>100243</v>
      </c>
      <c r="V183" s="344"/>
      <c r="W183" s="344"/>
      <c r="X183" s="344"/>
      <c r="Y183" s="344"/>
      <c r="Z183" s="344"/>
      <c r="AA183" s="344"/>
      <c r="AB183" s="344"/>
      <c r="AC183" s="344"/>
      <c r="AD183" s="344"/>
      <c r="AE183" s="344"/>
      <c r="AF183" s="344"/>
      <c r="AG183" s="344"/>
      <c r="AH183" s="344"/>
    </row>
    <row r="184" spans="1:34" s="198" customFormat="1" ht="14.35" x14ac:dyDescent="0.5">
      <c r="A184" s="198">
        <f t="shared" si="43"/>
        <v>177</v>
      </c>
      <c r="B184" s="227">
        <v>4068</v>
      </c>
      <c r="C184" s="227">
        <v>4068</v>
      </c>
      <c r="D184" s="229" t="s">
        <v>36</v>
      </c>
      <c r="E184" s="279">
        <v>444.2</v>
      </c>
      <c r="F184" s="24">
        <v>6481</v>
      </c>
      <c r="G184" s="23">
        <v>2878860</v>
      </c>
      <c r="H184" s="24">
        <v>0</v>
      </c>
      <c r="I184" s="23">
        <v>2878860</v>
      </c>
      <c r="J184" s="223">
        <v>438.3</v>
      </c>
      <c r="K184" s="25">
        <f t="shared" si="39"/>
        <v>6626</v>
      </c>
      <c r="L184" s="269">
        <f t="shared" si="36"/>
        <v>2904175.8000000003</v>
      </c>
      <c r="M184" s="24">
        <f t="shared" si="45"/>
        <v>3472.7999999998137</v>
      </c>
      <c r="N184" s="273">
        <f t="shared" si="40"/>
        <v>2907648.6</v>
      </c>
      <c r="O184" s="25">
        <f t="shared" si="46"/>
        <v>28788.600000000093</v>
      </c>
      <c r="P184" s="233">
        <f t="shared" si="47"/>
        <v>1.0000000000000033E-2</v>
      </c>
      <c r="Q184" s="309">
        <f t="shared" si="37"/>
        <v>-5.8999999999999773</v>
      </c>
      <c r="R184" s="233">
        <f t="shared" si="38"/>
        <v>-1.3282305267897292E-2</v>
      </c>
      <c r="S184" s="269">
        <f t="shared" si="41"/>
        <v>140</v>
      </c>
      <c r="T184" s="269">
        <f t="shared" si="44"/>
        <v>15340.5</v>
      </c>
      <c r="U184" s="304">
        <f t="shared" si="42"/>
        <v>61362</v>
      </c>
      <c r="V184" s="344"/>
      <c r="W184" s="344"/>
      <c r="X184" s="344"/>
      <c r="Y184" s="344"/>
      <c r="Z184" s="344"/>
      <c r="AA184" s="344"/>
      <c r="AB184" s="344"/>
      <c r="AC184" s="344"/>
      <c r="AD184" s="344"/>
      <c r="AE184" s="344"/>
      <c r="AF184" s="344"/>
      <c r="AG184" s="344"/>
      <c r="AH184" s="344"/>
    </row>
    <row r="185" spans="1:34" s="198" customFormat="1" ht="14.35" x14ac:dyDescent="0.5">
      <c r="A185" s="198">
        <f t="shared" si="43"/>
        <v>178</v>
      </c>
      <c r="B185" s="227">
        <v>4086</v>
      </c>
      <c r="C185" s="227">
        <v>4086</v>
      </c>
      <c r="D185" s="229" t="s">
        <v>299</v>
      </c>
      <c r="E185" s="279">
        <v>1935.4</v>
      </c>
      <c r="F185" s="24">
        <v>6548</v>
      </c>
      <c r="G185" s="23">
        <v>12672999</v>
      </c>
      <c r="H185" s="24">
        <v>0</v>
      </c>
      <c r="I185" s="23">
        <v>12672999</v>
      </c>
      <c r="J185" s="223">
        <v>1975</v>
      </c>
      <c r="K185" s="25">
        <f t="shared" si="39"/>
        <v>6693</v>
      </c>
      <c r="L185" s="269">
        <f t="shared" si="36"/>
        <v>13218675</v>
      </c>
      <c r="M185" s="24">
        <f t="shared" si="45"/>
        <v>0</v>
      </c>
      <c r="N185" s="273">
        <f t="shared" si="40"/>
        <v>13218675</v>
      </c>
      <c r="O185" s="25">
        <f t="shared" si="46"/>
        <v>545676</v>
      </c>
      <c r="P185" s="233">
        <f t="shared" si="47"/>
        <v>4.3058158530589329E-2</v>
      </c>
      <c r="Q185" s="309">
        <f t="shared" si="37"/>
        <v>39.599999999999909</v>
      </c>
      <c r="R185" s="233">
        <f t="shared" si="38"/>
        <v>2.0460886638420949E-2</v>
      </c>
      <c r="S185" s="269">
        <f t="shared" si="41"/>
        <v>73</v>
      </c>
      <c r="T185" s="269">
        <f t="shared" si="44"/>
        <v>201450</v>
      </c>
      <c r="U185" s="304">
        <f t="shared" si="42"/>
        <v>144175</v>
      </c>
      <c r="V185" s="344"/>
      <c r="W185" s="344"/>
      <c r="X185" s="344"/>
      <c r="Y185" s="344"/>
      <c r="Z185" s="344"/>
      <c r="AA185" s="344"/>
      <c r="AB185" s="344"/>
      <c r="AC185" s="344"/>
      <c r="AD185" s="344"/>
      <c r="AE185" s="344"/>
      <c r="AF185" s="344"/>
      <c r="AG185" s="344"/>
      <c r="AH185" s="344"/>
    </row>
    <row r="186" spans="1:34" s="198" customFormat="1" ht="14.35" x14ac:dyDescent="0.5">
      <c r="A186" s="198">
        <f t="shared" si="43"/>
        <v>179</v>
      </c>
      <c r="B186" s="227">
        <v>4104</v>
      </c>
      <c r="C186" s="227">
        <v>4104</v>
      </c>
      <c r="D186" s="229" t="s">
        <v>300</v>
      </c>
      <c r="E186" s="279">
        <v>5385</v>
      </c>
      <c r="F186" s="24">
        <v>6487</v>
      </c>
      <c r="G186" s="23">
        <v>34932495</v>
      </c>
      <c r="H186" s="24">
        <v>0</v>
      </c>
      <c r="I186" s="23">
        <v>34932495</v>
      </c>
      <c r="J186" s="223">
        <v>5321.1</v>
      </c>
      <c r="K186" s="25">
        <f t="shared" si="39"/>
        <v>6632</v>
      </c>
      <c r="L186" s="269">
        <f t="shared" si="36"/>
        <v>35289535.200000003</v>
      </c>
      <c r="M186" s="24">
        <f t="shared" si="45"/>
        <v>0</v>
      </c>
      <c r="N186" s="273">
        <f t="shared" si="40"/>
        <v>35289535.200000003</v>
      </c>
      <c r="O186" s="25">
        <f t="shared" si="46"/>
        <v>357040.20000000298</v>
      </c>
      <c r="P186" s="233">
        <f t="shared" si="47"/>
        <v>1.0220861693389005E-2</v>
      </c>
      <c r="Q186" s="309">
        <f t="shared" si="37"/>
        <v>-63.899999999999636</v>
      </c>
      <c r="R186" s="233">
        <f t="shared" si="38"/>
        <v>-1.1866295264623888E-2</v>
      </c>
      <c r="S186" s="269">
        <f t="shared" si="41"/>
        <v>134</v>
      </c>
      <c r="T186" s="269">
        <f t="shared" si="44"/>
        <v>218165.1</v>
      </c>
      <c r="U186" s="304">
        <f t="shared" si="42"/>
        <v>713027.4</v>
      </c>
      <c r="V186" s="344"/>
      <c r="W186" s="344"/>
      <c r="X186" s="344"/>
      <c r="Y186" s="344"/>
      <c r="Z186" s="344"/>
      <c r="AA186" s="344"/>
      <c r="AB186" s="344"/>
      <c r="AC186" s="344"/>
      <c r="AD186" s="344"/>
      <c r="AE186" s="344"/>
      <c r="AF186" s="344"/>
      <c r="AG186" s="344"/>
      <c r="AH186" s="344"/>
    </row>
    <row r="187" spans="1:34" s="301" customFormat="1" ht="14.35" x14ac:dyDescent="0.5">
      <c r="A187" s="301">
        <f t="shared" si="43"/>
        <v>180</v>
      </c>
      <c r="B187" s="302">
        <v>4122</v>
      </c>
      <c r="C187" s="302">
        <v>4122</v>
      </c>
      <c r="D187" s="230" t="s">
        <v>37</v>
      </c>
      <c r="E187" s="280">
        <v>525.70000000000005</v>
      </c>
      <c r="F187" s="30">
        <v>6446</v>
      </c>
      <c r="G187" s="29">
        <v>3388662</v>
      </c>
      <c r="H187" s="30">
        <v>22273</v>
      </c>
      <c r="I187" s="29">
        <v>3410935</v>
      </c>
      <c r="J187" s="224">
        <v>525.20000000000005</v>
      </c>
      <c r="K187" s="31">
        <f t="shared" si="39"/>
        <v>6591</v>
      </c>
      <c r="L187" s="270">
        <f t="shared" si="36"/>
        <v>3461593.2</v>
      </c>
      <c r="M187" s="30">
        <f t="shared" si="45"/>
        <v>0</v>
      </c>
      <c r="N187" s="274">
        <f t="shared" si="40"/>
        <v>3461593.2</v>
      </c>
      <c r="O187" s="31">
        <f t="shared" si="46"/>
        <v>50658.200000000186</v>
      </c>
      <c r="P187" s="234">
        <f t="shared" si="47"/>
        <v>1.48517048844379E-2</v>
      </c>
      <c r="Q187" s="310">
        <f t="shared" si="37"/>
        <v>-0.5</v>
      </c>
      <c r="R187" s="234">
        <f t="shared" si="38"/>
        <v>-9.5111280197831454E-4</v>
      </c>
      <c r="S187" s="270">
        <f t="shared" si="41"/>
        <v>175</v>
      </c>
      <c r="T187" s="270">
        <f t="shared" si="44"/>
        <v>0</v>
      </c>
      <c r="U187" s="305">
        <f t="shared" si="42"/>
        <v>91910.000000000015</v>
      </c>
      <c r="V187" s="344"/>
      <c r="W187" s="344"/>
      <c r="X187" s="344"/>
      <c r="Y187" s="344"/>
      <c r="Z187" s="344"/>
      <c r="AA187" s="344"/>
      <c r="AB187" s="344"/>
      <c r="AC187" s="344"/>
      <c r="AD187" s="344"/>
      <c r="AE187" s="344"/>
      <c r="AF187" s="344"/>
      <c r="AG187" s="344"/>
      <c r="AH187" s="344"/>
    </row>
    <row r="188" spans="1:34" s="198" customFormat="1" ht="14.35" x14ac:dyDescent="0.5">
      <c r="A188" s="198">
        <f t="shared" si="43"/>
        <v>181</v>
      </c>
      <c r="B188" s="227">
        <v>4131</v>
      </c>
      <c r="C188" s="227">
        <v>4131</v>
      </c>
      <c r="D188" s="229" t="s">
        <v>301</v>
      </c>
      <c r="E188" s="279">
        <v>3745.5</v>
      </c>
      <c r="F188" s="24">
        <v>6518</v>
      </c>
      <c r="G188" s="23">
        <v>24413169</v>
      </c>
      <c r="H188" s="24">
        <v>0</v>
      </c>
      <c r="I188" s="23">
        <v>24413169</v>
      </c>
      <c r="J188" s="223">
        <v>3737.9</v>
      </c>
      <c r="K188" s="25">
        <f t="shared" si="39"/>
        <v>6663</v>
      </c>
      <c r="L188" s="269">
        <f t="shared" si="36"/>
        <v>24905627.699999999</v>
      </c>
      <c r="M188" s="24">
        <f t="shared" si="45"/>
        <v>0</v>
      </c>
      <c r="N188" s="273">
        <f t="shared" si="40"/>
        <v>24905627.699999999</v>
      </c>
      <c r="O188" s="25">
        <f t="shared" si="46"/>
        <v>492458.69999999925</v>
      </c>
      <c r="P188" s="233">
        <f t="shared" si="47"/>
        <v>2.017184659640046E-2</v>
      </c>
      <c r="Q188" s="309">
        <f t="shared" si="37"/>
        <v>-7.5999999999999091</v>
      </c>
      <c r="R188" s="233">
        <f t="shared" si="38"/>
        <v>-2.0291015885729301E-3</v>
      </c>
      <c r="S188" s="269">
        <f t="shared" si="41"/>
        <v>103</v>
      </c>
      <c r="T188" s="269">
        <f t="shared" si="44"/>
        <v>269128.8</v>
      </c>
      <c r="U188" s="304">
        <f t="shared" si="42"/>
        <v>385003.7</v>
      </c>
      <c r="V188" s="344"/>
      <c r="W188" s="344"/>
      <c r="X188" s="344"/>
      <c r="Y188" s="344"/>
      <c r="Z188" s="344"/>
      <c r="AA188" s="344"/>
      <c r="AB188" s="344"/>
      <c r="AC188" s="344"/>
      <c r="AD188" s="344"/>
      <c r="AE188" s="344"/>
      <c r="AF188" s="344"/>
      <c r="AG188" s="344"/>
      <c r="AH188" s="344"/>
    </row>
    <row r="189" spans="1:34" s="198" customFormat="1" ht="14.35" x14ac:dyDescent="0.5">
      <c r="A189" s="198">
        <f t="shared" si="43"/>
        <v>182</v>
      </c>
      <c r="B189" s="227">
        <v>4203</v>
      </c>
      <c r="C189" s="227">
        <v>4203</v>
      </c>
      <c r="D189" s="229" t="s">
        <v>302</v>
      </c>
      <c r="E189" s="279">
        <v>756.4</v>
      </c>
      <c r="F189" s="24">
        <v>6446</v>
      </c>
      <c r="G189" s="23">
        <v>4875754</v>
      </c>
      <c r="H189" s="24">
        <v>0</v>
      </c>
      <c r="I189" s="23">
        <v>4875754</v>
      </c>
      <c r="J189" s="223">
        <v>762.2</v>
      </c>
      <c r="K189" s="25">
        <f t="shared" si="39"/>
        <v>6591</v>
      </c>
      <c r="L189" s="269">
        <f t="shared" si="36"/>
        <v>5023660.2</v>
      </c>
      <c r="M189" s="24">
        <f t="shared" si="45"/>
        <v>0</v>
      </c>
      <c r="N189" s="273">
        <f t="shared" si="40"/>
        <v>5023660.2</v>
      </c>
      <c r="O189" s="25">
        <f t="shared" si="46"/>
        <v>147906.20000000019</v>
      </c>
      <c r="P189" s="233">
        <f t="shared" si="47"/>
        <v>3.0335041513579273E-2</v>
      </c>
      <c r="Q189" s="309">
        <f t="shared" si="37"/>
        <v>5.8000000000000682</v>
      </c>
      <c r="R189" s="233">
        <f t="shared" si="38"/>
        <v>7.6679005817028934E-3</v>
      </c>
      <c r="S189" s="269">
        <f t="shared" si="41"/>
        <v>175</v>
      </c>
      <c r="T189" s="269">
        <f t="shared" si="44"/>
        <v>0</v>
      </c>
      <c r="U189" s="304">
        <f t="shared" si="42"/>
        <v>133385</v>
      </c>
      <c r="V189" s="344"/>
      <c r="W189" s="344"/>
      <c r="X189" s="344"/>
      <c r="Y189" s="344"/>
      <c r="Z189" s="344"/>
      <c r="AA189" s="344"/>
      <c r="AB189" s="344"/>
      <c r="AC189" s="344"/>
      <c r="AD189" s="344"/>
      <c r="AE189" s="344"/>
      <c r="AF189" s="344"/>
      <c r="AG189" s="344"/>
      <c r="AH189" s="344"/>
    </row>
    <row r="190" spans="1:34" s="198" customFormat="1" ht="14.35" x14ac:dyDescent="0.5">
      <c r="A190" s="198">
        <f t="shared" si="43"/>
        <v>183</v>
      </c>
      <c r="B190" s="227">
        <v>4212</v>
      </c>
      <c r="C190" s="227">
        <v>4212</v>
      </c>
      <c r="D190" s="229" t="s">
        <v>303</v>
      </c>
      <c r="E190" s="279">
        <v>327.10000000000002</v>
      </c>
      <c r="F190" s="24">
        <v>6446</v>
      </c>
      <c r="G190" s="23">
        <v>2108487</v>
      </c>
      <c r="H190" s="24">
        <v>0</v>
      </c>
      <c r="I190" s="23">
        <v>2108487</v>
      </c>
      <c r="J190" s="223">
        <v>336.2</v>
      </c>
      <c r="K190" s="25">
        <f t="shared" si="39"/>
        <v>6591</v>
      </c>
      <c r="L190" s="269">
        <f t="shared" si="36"/>
        <v>2215894.1999999997</v>
      </c>
      <c r="M190" s="24">
        <f t="shared" si="45"/>
        <v>0</v>
      </c>
      <c r="N190" s="273">
        <f t="shared" si="40"/>
        <v>2215894.1999999997</v>
      </c>
      <c r="O190" s="25">
        <f t="shared" si="46"/>
        <v>107407.19999999972</v>
      </c>
      <c r="P190" s="233">
        <f t="shared" si="47"/>
        <v>5.0940413671035072E-2</v>
      </c>
      <c r="Q190" s="309">
        <f t="shared" si="37"/>
        <v>9.0999999999999659</v>
      </c>
      <c r="R190" s="233">
        <f t="shared" si="38"/>
        <v>2.7820238459186686E-2</v>
      </c>
      <c r="S190" s="269">
        <f t="shared" si="41"/>
        <v>175</v>
      </c>
      <c r="T190" s="269">
        <f t="shared" si="44"/>
        <v>0</v>
      </c>
      <c r="U190" s="304">
        <f t="shared" si="42"/>
        <v>58835</v>
      </c>
      <c r="V190" s="344"/>
      <c r="W190" s="344"/>
      <c r="X190" s="344"/>
      <c r="Y190" s="344"/>
      <c r="Z190" s="344"/>
      <c r="AA190" s="344"/>
      <c r="AB190" s="344"/>
      <c r="AC190" s="344"/>
      <c r="AD190" s="344"/>
      <c r="AE190" s="344"/>
      <c r="AF190" s="344"/>
      <c r="AG190" s="344"/>
      <c r="AH190" s="344"/>
    </row>
    <row r="191" spans="1:34" s="198" customFormat="1" ht="14.35" x14ac:dyDescent="0.5">
      <c r="A191" s="198">
        <f t="shared" si="43"/>
        <v>184</v>
      </c>
      <c r="B191" s="227">
        <v>4419</v>
      </c>
      <c r="C191" s="227">
        <v>4419</v>
      </c>
      <c r="D191" s="229" t="s">
        <v>38</v>
      </c>
      <c r="E191" s="279">
        <v>776.3</v>
      </c>
      <c r="F191" s="24">
        <v>6483</v>
      </c>
      <c r="G191" s="23">
        <v>5032753</v>
      </c>
      <c r="H191" s="24">
        <v>103363</v>
      </c>
      <c r="I191" s="23">
        <v>5136116</v>
      </c>
      <c r="J191" s="223">
        <v>782.5</v>
      </c>
      <c r="K191" s="25">
        <f t="shared" si="39"/>
        <v>6628</v>
      </c>
      <c r="L191" s="269">
        <f t="shared" si="36"/>
        <v>5186410</v>
      </c>
      <c r="M191" s="24">
        <f t="shared" si="45"/>
        <v>0</v>
      </c>
      <c r="N191" s="273">
        <f t="shared" si="40"/>
        <v>5186410</v>
      </c>
      <c r="O191" s="25">
        <f t="shared" si="46"/>
        <v>50294</v>
      </c>
      <c r="P191" s="233">
        <f t="shared" si="47"/>
        <v>9.7922243189211451E-3</v>
      </c>
      <c r="Q191" s="309">
        <f t="shared" si="37"/>
        <v>6.2000000000000455</v>
      </c>
      <c r="R191" s="233">
        <f t="shared" si="38"/>
        <v>7.986603117351599E-3</v>
      </c>
      <c r="S191" s="269">
        <f t="shared" si="41"/>
        <v>138</v>
      </c>
      <c r="T191" s="269">
        <f t="shared" si="44"/>
        <v>28952.5</v>
      </c>
      <c r="U191" s="304">
        <f t="shared" si="42"/>
        <v>107985</v>
      </c>
      <c r="V191" s="344"/>
      <c r="W191" s="344"/>
      <c r="X191" s="344"/>
      <c r="Y191" s="344"/>
      <c r="Z191" s="344"/>
      <c r="AA191" s="344"/>
      <c r="AB191" s="344"/>
      <c r="AC191" s="344"/>
      <c r="AD191" s="344"/>
      <c r="AE191" s="344"/>
      <c r="AF191" s="344"/>
      <c r="AG191" s="344"/>
      <c r="AH191" s="344"/>
    </row>
    <row r="192" spans="1:34" s="301" customFormat="1" ht="14.35" x14ac:dyDescent="0.5">
      <c r="A192" s="301">
        <f t="shared" si="43"/>
        <v>185</v>
      </c>
      <c r="B192" s="302">
        <v>4269</v>
      </c>
      <c r="C192" s="302">
        <v>4269</v>
      </c>
      <c r="D192" s="230" t="s">
        <v>39</v>
      </c>
      <c r="E192" s="280">
        <v>527</v>
      </c>
      <c r="F192" s="30">
        <v>6535</v>
      </c>
      <c r="G192" s="29">
        <v>3443945</v>
      </c>
      <c r="H192" s="30">
        <v>167886</v>
      </c>
      <c r="I192" s="29">
        <v>3611831</v>
      </c>
      <c r="J192" s="224">
        <v>535.20000000000005</v>
      </c>
      <c r="K192" s="31">
        <f t="shared" si="39"/>
        <v>6680</v>
      </c>
      <c r="L192" s="270">
        <f t="shared" si="36"/>
        <v>3575136.0000000005</v>
      </c>
      <c r="M192" s="30">
        <f t="shared" si="45"/>
        <v>0</v>
      </c>
      <c r="N192" s="274">
        <f t="shared" si="40"/>
        <v>3575136.0000000005</v>
      </c>
      <c r="O192" s="31">
        <f t="shared" si="46"/>
        <v>-36694.999999999534</v>
      </c>
      <c r="P192" s="234">
        <f t="shared" si="47"/>
        <v>-1.0159666939012244E-2</v>
      </c>
      <c r="Q192" s="310">
        <f t="shared" si="37"/>
        <v>8.2000000000000455</v>
      </c>
      <c r="R192" s="234">
        <f t="shared" si="38"/>
        <v>1.5559772296015267E-2</v>
      </c>
      <c r="S192" s="270">
        <f t="shared" si="41"/>
        <v>86</v>
      </c>
      <c r="T192" s="270">
        <f t="shared" si="44"/>
        <v>47632.800000000003</v>
      </c>
      <c r="U192" s="305">
        <f t="shared" si="42"/>
        <v>46027.200000000004</v>
      </c>
      <c r="V192" s="344"/>
      <c r="W192" s="344"/>
      <c r="X192" s="344"/>
      <c r="Y192" s="344"/>
      <c r="Z192" s="344"/>
      <c r="AA192" s="344"/>
      <c r="AB192" s="344"/>
      <c r="AC192" s="344"/>
      <c r="AD192" s="344"/>
      <c r="AE192" s="344"/>
      <c r="AF192" s="344"/>
      <c r="AG192" s="344"/>
      <c r="AH192" s="344"/>
    </row>
    <row r="193" spans="1:34" s="198" customFormat="1" ht="14.35" x14ac:dyDescent="0.5">
      <c r="A193" s="198">
        <f t="shared" si="43"/>
        <v>186</v>
      </c>
      <c r="B193" s="227">
        <v>4271</v>
      </c>
      <c r="C193" s="227">
        <v>4271</v>
      </c>
      <c r="D193" s="229" t="s">
        <v>304</v>
      </c>
      <c r="E193" s="279">
        <v>1224.8</v>
      </c>
      <c r="F193" s="24">
        <v>6470</v>
      </c>
      <c r="G193" s="23">
        <v>7924456</v>
      </c>
      <c r="H193" s="24">
        <v>117103</v>
      </c>
      <c r="I193" s="23">
        <v>8041559</v>
      </c>
      <c r="J193" s="223">
        <v>1210.9000000000001</v>
      </c>
      <c r="K193" s="25">
        <f t="shared" si="39"/>
        <v>6615</v>
      </c>
      <c r="L193" s="269">
        <f t="shared" si="36"/>
        <v>8010103.5000000009</v>
      </c>
      <c r="M193" s="24">
        <f t="shared" si="45"/>
        <v>0</v>
      </c>
      <c r="N193" s="273">
        <f t="shared" si="40"/>
        <v>8010103.5000000009</v>
      </c>
      <c r="O193" s="25">
        <f t="shared" si="46"/>
        <v>-31455.499999999069</v>
      </c>
      <c r="P193" s="233">
        <f t="shared" si="47"/>
        <v>-3.9116171379205283E-3</v>
      </c>
      <c r="Q193" s="309">
        <f t="shared" si="37"/>
        <v>-13.899999999999864</v>
      </c>
      <c r="R193" s="233">
        <f t="shared" si="38"/>
        <v>-1.1348791639451229E-2</v>
      </c>
      <c r="S193" s="269">
        <f t="shared" si="41"/>
        <v>151</v>
      </c>
      <c r="T193" s="269">
        <f t="shared" si="44"/>
        <v>29061.600000000002</v>
      </c>
      <c r="U193" s="304">
        <f t="shared" si="42"/>
        <v>182845.90000000002</v>
      </c>
      <c r="V193" s="344"/>
      <c r="W193" s="344"/>
      <c r="X193" s="344"/>
      <c r="Y193" s="344"/>
      <c r="Z193" s="344"/>
      <c r="AA193" s="344"/>
      <c r="AB193" s="344"/>
      <c r="AC193" s="344"/>
      <c r="AD193" s="344"/>
      <c r="AE193" s="344"/>
      <c r="AF193" s="344"/>
      <c r="AG193" s="344"/>
      <c r="AH193" s="344"/>
    </row>
    <row r="194" spans="1:34" s="198" customFormat="1" ht="14.35" x14ac:dyDescent="0.5">
      <c r="A194" s="198">
        <f t="shared" si="43"/>
        <v>187</v>
      </c>
      <c r="B194" s="227">
        <v>4356</v>
      </c>
      <c r="C194" s="227">
        <v>4356</v>
      </c>
      <c r="D194" s="229" t="s">
        <v>305</v>
      </c>
      <c r="E194" s="279">
        <v>833.4</v>
      </c>
      <c r="F194" s="24">
        <v>6446</v>
      </c>
      <c r="G194" s="23">
        <v>5372096</v>
      </c>
      <c r="H194" s="24">
        <v>152268</v>
      </c>
      <c r="I194" s="23">
        <v>5524364</v>
      </c>
      <c r="J194" s="223">
        <v>862.1</v>
      </c>
      <c r="K194" s="25">
        <f t="shared" si="39"/>
        <v>6591</v>
      </c>
      <c r="L194" s="269">
        <f t="shared" si="36"/>
        <v>5682101.1000000006</v>
      </c>
      <c r="M194" s="24">
        <f t="shared" si="45"/>
        <v>0</v>
      </c>
      <c r="N194" s="273">
        <f t="shared" si="40"/>
        <v>5682101.1000000006</v>
      </c>
      <c r="O194" s="25">
        <f t="shared" si="46"/>
        <v>157737.10000000056</v>
      </c>
      <c r="P194" s="233">
        <f t="shared" si="47"/>
        <v>2.8552988181083028E-2</v>
      </c>
      <c r="Q194" s="309">
        <f t="shared" si="37"/>
        <v>28.700000000000045</v>
      </c>
      <c r="R194" s="233">
        <f t="shared" si="38"/>
        <v>3.4437245020398424E-2</v>
      </c>
      <c r="S194" s="269">
        <f t="shared" si="41"/>
        <v>175</v>
      </c>
      <c r="T194" s="269">
        <f t="shared" si="44"/>
        <v>0</v>
      </c>
      <c r="U194" s="304">
        <f t="shared" si="42"/>
        <v>150867.5</v>
      </c>
      <c r="V194" s="344"/>
      <c r="W194" s="344"/>
      <c r="X194" s="344"/>
      <c r="Y194" s="344"/>
      <c r="Z194" s="344"/>
      <c r="AA194" s="344"/>
      <c r="AB194" s="344"/>
      <c r="AC194" s="344"/>
      <c r="AD194" s="344"/>
      <c r="AE194" s="344"/>
      <c r="AF194" s="344"/>
      <c r="AG194" s="344"/>
      <c r="AH194" s="344"/>
    </row>
    <row r="195" spans="1:34" s="198" customFormat="1" ht="14.35" x14ac:dyDescent="0.5">
      <c r="A195" s="198">
        <f t="shared" si="43"/>
        <v>188</v>
      </c>
      <c r="B195" s="227">
        <v>4149</v>
      </c>
      <c r="C195" s="227">
        <v>4149</v>
      </c>
      <c r="D195" s="229" t="s">
        <v>40</v>
      </c>
      <c r="E195" s="279">
        <v>1404.1</v>
      </c>
      <c r="F195" s="24">
        <v>6486</v>
      </c>
      <c r="G195" s="23">
        <v>9106993</v>
      </c>
      <c r="H195" s="24">
        <v>0</v>
      </c>
      <c r="I195" s="23">
        <v>9106993</v>
      </c>
      <c r="J195" s="223">
        <v>1419.4</v>
      </c>
      <c r="K195" s="25">
        <f t="shared" si="39"/>
        <v>6631</v>
      </c>
      <c r="L195" s="269">
        <f t="shared" si="36"/>
        <v>9412041.4000000004</v>
      </c>
      <c r="M195" s="24">
        <f t="shared" si="45"/>
        <v>0</v>
      </c>
      <c r="N195" s="273">
        <f t="shared" si="40"/>
        <v>9412041.4000000004</v>
      </c>
      <c r="O195" s="25">
        <f t="shared" si="46"/>
        <v>305048.40000000037</v>
      </c>
      <c r="P195" s="233">
        <f t="shared" si="47"/>
        <v>3.3496061762647709E-2</v>
      </c>
      <c r="Q195" s="309">
        <f t="shared" si="37"/>
        <v>15.300000000000182</v>
      </c>
      <c r="R195" s="233">
        <f t="shared" si="38"/>
        <v>1.0896659782066935E-2</v>
      </c>
      <c r="S195" s="269">
        <f t="shared" si="41"/>
        <v>135</v>
      </c>
      <c r="T195" s="269">
        <f t="shared" si="44"/>
        <v>56776</v>
      </c>
      <c r="U195" s="304">
        <f t="shared" si="42"/>
        <v>191619</v>
      </c>
      <c r="V195" s="344"/>
      <c r="W195" s="344"/>
      <c r="X195" s="344"/>
      <c r="Y195" s="344"/>
      <c r="Z195" s="344"/>
      <c r="AA195" s="344"/>
      <c r="AB195" s="344"/>
      <c r="AC195" s="344"/>
      <c r="AD195" s="344"/>
      <c r="AE195" s="344"/>
      <c r="AF195" s="344"/>
      <c r="AG195" s="344"/>
      <c r="AH195" s="344"/>
    </row>
    <row r="196" spans="1:34" s="198" customFormat="1" ht="14.35" x14ac:dyDescent="0.5">
      <c r="A196" s="198">
        <f t="shared" si="43"/>
        <v>189</v>
      </c>
      <c r="B196" s="227">
        <v>4437</v>
      </c>
      <c r="C196" s="227">
        <v>4437</v>
      </c>
      <c r="D196" s="229" t="s">
        <v>307</v>
      </c>
      <c r="E196" s="279">
        <v>526.29999999999995</v>
      </c>
      <c r="F196" s="24">
        <v>6446</v>
      </c>
      <c r="G196" s="23">
        <v>3392530</v>
      </c>
      <c r="H196" s="24">
        <v>149569</v>
      </c>
      <c r="I196" s="23">
        <v>3542099</v>
      </c>
      <c r="J196" s="223">
        <v>515.29999999999995</v>
      </c>
      <c r="K196" s="25">
        <f t="shared" si="39"/>
        <v>6591</v>
      </c>
      <c r="L196" s="269">
        <f t="shared" si="36"/>
        <v>3396342.3</v>
      </c>
      <c r="M196" s="24">
        <f t="shared" si="45"/>
        <v>30113</v>
      </c>
      <c r="N196" s="273">
        <f t="shared" si="40"/>
        <v>3426455.3</v>
      </c>
      <c r="O196" s="25">
        <f t="shared" si="46"/>
        <v>-115643.70000000019</v>
      </c>
      <c r="P196" s="233">
        <f t="shared" si="47"/>
        <v>-3.2648353419822591E-2</v>
      </c>
      <c r="Q196" s="309">
        <f t="shared" si="37"/>
        <v>-11</v>
      </c>
      <c r="R196" s="233">
        <f t="shared" si="38"/>
        <v>-2.0900627018810566E-2</v>
      </c>
      <c r="S196" s="269">
        <f t="shared" si="41"/>
        <v>175</v>
      </c>
      <c r="T196" s="269">
        <f t="shared" si="44"/>
        <v>0</v>
      </c>
      <c r="U196" s="304">
        <f t="shared" si="42"/>
        <v>90177.499999999985</v>
      </c>
      <c r="V196" s="344"/>
      <c r="W196" s="344"/>
      <c r="X196" s="344"/>
      <c r="Y196" s="344"/>
      <c r="Z196" s="344"/>
      <c r="AA196" s="344"/>
      <c r="AB196" s="344"/>
      <c r="AC196" s="344"/>
      <c r="AD196" s="344"/>
      <c r="AE196" s="344"/>
      <c r="AF196" s="344"/>
      <c r="AG196" s="344"/>
      <c r="AH196" s="344"/>
    </row>
    <row r="197" spans="1:34" s="301" customFormat="1" ht="14.35" x14ac:dyDescent="0.5">
      <c r="A197" s="301">
        <f t="shared" si="43"/>
        <v>190</v>
      </c>
      <c r="B197" s="302">
        <v>4446</v>
      </c>
      <c r="C197" s="302">
        <v>4446</v>
      </c>
      <c r="D197" s="230" t="s">
        <v>308</v>
      </c>
      <c r="E197" s="280">
        <v>1028.8</v>
      </c>
      <c r="F197" s="30">
        <v>6446</v>
      </c>
      <c r="G197" s="29">
        <v>6631645</v>
      </c>
      <c r="H197" s="30">
        <v>0</v>
      </c>
      <c r="I197" s="29">
        <v>6631645</v>
      </c>
      <c r="J197" s="224">
        <v>1050.0999999999999</v>
      </c>
      <c r="K197" s="31">
        <f t="shared" si="39"/>
        <v>6591</v>
      </c>
      <c r="L197" s="270">
        <f t="shared" si="36"/>
        <v>6921209.0999999996</v>
      </c>
      <c r="M197" s="30">
        <f t="shared" si="45"/>
        <v>0</v>
      </c>
      <c r="N197" s="274">
        <f t="shared" si="40"/>
        <v>6921209.0999999996</v>
      </c>
      <c r="O197" s="31">
        <f t="shared" si="46"/>
        <v>289564.09999999963</v>
      </c>
      <c r="P197" s="234">
        <f t="shared" si="47"/>
        <v>4.3663992870547147E-2</v>
      </c>
      <c r="Q197" s="310">
        <f t="shared" si="37"/>
        <v>21.299999999999955</v>
      </c>
      <c r="R197" s="234">
        <f t="shared" si="38"/>
        <v>2.0703732503887982E-2</v>
      </c>
      <c r="S197" s="270">
        <f t="shared" si="41"/>
        <v>175</v>
      </c>
      <c r="T197" s="270">
        <f t="shared" si="44"/>
        <v>0</v>
      </c>
      <c r="U197" s="305">
        <f t="shared" si="42"/>
        <v>183767.49999999997</v>
      </c>
      <c r="V197" s="344"/>
      <c r="W197" s="344"/>
      <c r="X197" s="344"/>
      <c r="Y197" s="344"/>
      <c r="Z197" s="344"/>
      <c r="AA197" s="344"/>
      <c r="AB197" s="344"/>
      <c r="AC197" s="344"/>
      <c r="AD197" s="344"/>
      <c r="AE197" s="344"/>
      <c r="AF197" s="344"/>
      <c r="AG197" s="344"/>
      <c r="AH197" s="344"/>
    </row>
    <row r="198" spans="1:34" s="198" customFormat="1" ht="14.35" x14ac:dyDescent="0.5">
      <c r="A198" s="198">
        <f t="shared" si="43"/>
        <v>191</v>
      </c>
      <c r="B198" s="227">
        <v>4491</v>
      </c>
      <c r="C198" s="227">
        <v>4491</v>
      </c>
      <c r="D198" s="229" t="s">
        <v>309</v>
      </c>
      <c r="E198" s="279">
        <v>346.9</v>
      </c>
      <c r="F198" s="24">
        <v>6446</v>
      </c>
      <c r="G198" s="23">
        <v>2236117</v>
      </c>
      <c r="H198" s="24">
        <v>32910</v>
      </c>
      <c r="I198" s="23">
        <v>2269027</v>
      </c>
      <c r="J198" s="223">
        <v>339.5</v>
      </c>
      <c r="K198" s="25">
        <f t="shared" si="39"/>
        <v>6591</v>
      </c>
      <c r="L198" s="269">
        <f t="shared" si="36"/>
        <v>2237644.5</v>
      </c>
      <c r="M198" s="24">
        <f t="shared" si="45"/>
        <v>20833.669999999925</v>
      </c>
      <c r="N198" s="273">
        <f t="shared" si="40"/>
        <v>2258478.17</v>
      </c>
      <c r="O198" s="25">
        <f t="shared" si="46"/>
        <v>-10548.830000000075</v>
      </c>
      <c r="P198" s="233">
        <f t="shared" si="47"/>
        <v>-4.6490544184798486E-3</v>
      </c>
      <c r="Q198" s="309">
        <f t="shared" si="37"/>
        <v>-7.3999999999999773</v>
      </c>
      <c r="R198" s="233">
        <f t="shared" si="38"/>
        <v>-2.1331795906601263E-2</v>
      </c>
      <c r="S198" s="269">
        <f t="shared" si="41"/>
        <v>175</v>
      </c>
      <c r="T198" s="269">
        <f t="shared" si="44"/>
        <v>0</v>
      </c>
      <c r="U198" s="304">
        <f t="shared" si="42"/>
        <v>59412.5</v>
      </c>
      <c r="V198" s="344"/>
      <c r="W198" s="344"/>
      <c r="X198" s="344"/>
      <c r="Y198" s="344"/>
      <c r="Z198" s="344"/>
      <c r="AA198" s="344"/>
      <c r="AB198" s="344"/>
      <c r="AC198" s="344"/>
      <c r="AD198" s="344"/>
      <c r="AE198" s="344"/>
      <c r="AF198" s="344"/>
      <c r="AG198" s="344"/>
      <c r="AH198" s="344"/>
    </row>
    <row r="199" spans="1:34" s="198" customFormat="1" ht="14.35" x14ac:dyDescent="0.5">
      <c r="A199" s="198">
        <f t="shared" si="43"/>
        <v>192</v>
      </c>
      <c r="B199" s="227">
        <v>4505</v>
      </c>
      <c r="C199" s="227">
        <v>4505</v>
      </c>
      <c r="D199" s="229" t="s">
        <v>310</v>
      </c>
      <c r="E199" s="279">
        <v>241.3</v>
      </c>
      <c r="F199" s="24">
        <v>6520</v>
      </c>
      <c r="G199" s="23">
        <v>1573276</v>
      </c>
      <c r="H199" s="24">
        <v>46970</v>
      </c>
      <c r="I199" s="23">
        <v>1620246</v>
      </c>
      <c r="J199" s="223">
        <v>266.60000000000002</v>
      </c>
      <c r="K199" s="25">
        <f t="shared" si="39"/>
        <v>6665</v>
      </c>
      <c r="L199" s="269">
        <f t="shared" si="36"/>
        <v>1776889.0000000002</v>
      </c>
      <c r="M199" s="24">
        <f t="shared" si="45"/>
        <v>0</v>
      </c>
      <c r="N199" s="273">
        <f t="shared" si="40"/>
        <v>1776889.0000000002</v>
      </c>
      <c r="O199" s="25">
        <f t="shared" si="46"/>
        <v>156643.00000000023</v>
      </c>
      <c r="P199" s="233">
        <f t="shared" si="47"/>
        <v>9.6678529062870847E-2</v>
      </c>
      <c r="Q199" s="309">
        <f t="shared" si="37"/>
        <v>25.300000000000011</v>
      </c>
      <c r="R199" s="233">
        <f t="shared" si="38"/>
        <v>0.10484873601326154</v>
      </c>
      <c r="S199" s="269">
        <f t="shared" si="41"/>
        <v>101</v>
      </c>
      <c r="T199" s="269">
        <f t="shared" si="44"/>
        <v>19728.400000000001</v>
      </c>
      <c r="U199" s="304">
        <f t="shared" si="42"/>
        <v>26926.600000000002</v>
      </c>
      <c r="V199" s="344"/>
      <c r="W199" s="344"/>
      <c r="X199" s="344"/>
      <c r="Y199" s="344"/>
      <c r="Z199" s="344"/>
      <c r="AA199" s="344"/>
      <c r="AB199" s="344"/>
      <c r="AC199" s="344"/>
      <c r="AD199" s="344"/>
      <c r="AE199" s="344"/>
      <c r="AF199" s="344"/>
      <c r="AG199" s="344"/>
      <c r="AH199" s="344"/>
    </row>
    <row r="200" spans="1:34" s="198" customFormat="1" ht="14.35" x14ac:dyDescent="0.5">
      <c r="A200" s="198">
        <f t="shared" si="43"/>
        <v>193</v>
      </c>
      <c r="B200" s="227">
        <v>4509</v>
      </c>
      <c r="C200" s="227">
        <v>4509</v>
      </c>
      <c r="D200" s="229" t="s">
        <v>311</v>
      </c>
      <c r="E200" s="279">
        <v>222</v>
      </c>
      <c r="F200" s="24">
        <v>6446</v>
      </c>
      <c r="G200" s="23">
        <v>1431012</v>
      </c>
      <c r="H200" s="24">
        <v>0</v>
      </c>
      <c r="I200" s="23">
        <v>1431012</v>
      </c>
      <c r="J200" s="223">
        <v>213.2</v>
      </c>
      <c r="K200" s="25">
        <f t="shared" si="39"/>
        <v>6591</v>
      </c>
      <c r="L200" s="269">
        <f t="shared" ref="L200:L263" si="48">J200*K200</f>
        <v>1405201.2</v>
      </c>
      <c r="M200" s="24">
        <f t="shared" si="45"/>
        <v>40120.920000000158</v>
      </c>
      <c r="N200" s="273">
        <f t="shared" si="40"/>
        <v>1445322.12</v>
      </c>
      <c r="O200" s="25">
        <f t="shared" si="46"/>
        <v>14310.120000000112</v>
      </c>
      <c r="P200" s="233">
        <f t="shared" si="47"/>
        <v>1.0000000000000078E-2</v>
      </c>
      <c r="Q200" s="309">
        <f t="shared" ref="Q200:Q263" si="49">J200-E200</f>
        <v>-8.8000000000000114</v>
      </c>
      <c r="R200" s="233">
        <f t="shared" ref="R200:R263" si="50">Q200/E200</f>
        <v>-3.9639639639639693E-2</v>
      </c>
      <c r="S200" s="269">
        <f t="shared" si="41"/>
        <v>175</v>
      </c>
      <c r="T200" s="269">
        <f t="shared" si="44"/>
        <v>0</v>
      </c>
      <c r="U200" s="304">
        <f t="shared" si="42"/>
        <v>37310</v>
      </c>
      <c r="V200" s="344"/>
      <c r="W200" s="344"/>
      <c r="X200" s="344"/>
      <c r="Y200" s="344"/>
      <c r="Z200" s="344"/>
      <c r="AA200" s="344"/>
      <c r="AB200" s="344"/>
      <c r="AC200" s="344"/>
      <c r="AD200" s="344"/>
      <c r="AE200" s="344"/>
      <c r="AF200" s="344"/>
      <c r="AG200" s="344"/>
      <c r="AH200" s="344"/>
    </row>
    <row r="201" spans="1:34" s="198" customFormat="1" ht="14.35" x14ac:dyDescent="0.5">
      <c r="A201" s="198">
        <f t="shared" si="43"/>
        <v>194</v>
      </c>
      <c r="B201" s="227">
        <v>4518</v>
      </c>
      <c r="C201" s="227">
        <v>4518</v>
      </c>
      <c r="D201" s="229" t="s">
        <v>312</v>
      </c>
      <c r="E201" s="279">
        <v>212.4</v>
      </c>
      <c r="F201" s="24">
        <v>6446</v>
      </c>
      <c r="G201" s="23">
        <v>1369130</v>
      </c>
      <c r="H201" s="24">
        <v>121908</v>
      </c>
      <c r="I201" s="23">
        <v>1491038</v>
      </c>
      <c r="J201" s="223">
        <v>222.9</v>
      </c>
      <c r="K201" s="25">
        <f t="shared" ref="K201:K264" si="51">F201+$H$2</f>
        <v>6591</v>
      </c>
      <c r="L201" s="269">
        <f t="shared" si="48"/>
        <v>1469133.9000000001</v>
      </c>
      <c r="M201" s="24">
        <f t="shared" si="45"/>
        <v>0</v>
      </c>
      <c r="N201" s="273">
        <f t="shared" ref="N201:N264" si="52">L201+M201</f>
        <v>1469133.9000000001</v>
      </c>
      <c r="O201" s="25">
        <f t="shared" si="46"/>
        <v>-21904.09999999986</v>
      </c>
      <c r="P201" s="233">
        <f t="shared" si="47"/>
        <v>-1.4690504199088059E-2</v>
      </c>
      <c r="Q201" s="309">
        <f t="shared" si="49"/>
        <v>10.5</v>
      </c>
      <c r="R201" s="233">
        <f t="shared" si="50"/>
        <v>4.9435028248587566E-2</v>
      </c>
      <c r="S201" s="269">
        <f t="shared" ref="S201:S264" si="53">6766-K201</f>
        <v>175</v>
      </c>
      <c r="T201" s="269">
        <f t="shared" si="44"/>
        <v>0</v>
      </c>
      <c r="U201" s="304">
        <f t="shared" ref="U201:U264" si="54">S201*J201</f>
        <v>39007.5</v>
      </c>
      <c r="V201" s="344"/>
      <c r="W201" s="344"/>
      <c r="X201" s="344"/>
      <c r="Y201" s="344"/>
      <c r="Z201" s="344"/>
      <c r="AA201" s="344"/>
      <c r="AB201" s="344"/>
      <c r="AC201" s="344"/>
      <c r="AD201" s="344"/>
      <c r="AE201" s="344"/>
      <c r="AF201" s="344"/>
      <c r="AG201" s="344"/>
      <c r="AH201" s="344"/>
    </row>
    <row r="202" spans="1:34" s="301" customFormat="1" ht="14.35" x14ac:dyDescent="0.5">
      <c r="A202" s="301">
        <f t="shared" ref="A202:A265" si="55">A201+1</f>
        <v>195</v>
      </c>
      <c r="B202" s="302">
        <v>4527</v>
      </c>
      <c r="C202" s="302">
        <v>4527</v>
      </c>
      <c r="D202" s="230" t="s">
        <v>313</v>
      </c>
      <c r="E202" s="280">
        <v>647</v>
      </c>
      <c r="F202" s="30">
        <v>6449</v>
      </c>
      <c r="G202" s="29">
        <v>4172503</v>
      </c>
      <c r="H202" s="30">
        <v>0</v>
      </c>
      <c r="I202" s="29">
        <v>4172503</v>
      </c>
      <c r="J202" s="224">
        <v>640.6</v>
      </c>
      <c r="K202" s="31">
        <f t="shared" si="51"/>
        <v>6594</v>
      </c>
      <c r="L202" s="270">
        <f t="shared" si="48"/>
        <v>4224116.4000000004</v>
      </c>
      <c r="M202" s="30">
        <f t="shared" si="45"/>
        <v>0</v>
      </c>
      <c r="N202" s="274">
        <f t="shared" si="52"/>
        <v>4224116.4000000004</v>
      </c>
      <c r="O202" s="31">
        <f t="shared" si="46"/>
        <v>51613.400000000373</v>
      </c>
      <c r="P202" s="234">
        <f t="shared" si="47"/>
        <v>1.2369889248731607E-2</v>
      </c>
      <c r="Q202" s="310">
        <f t="shared" si="49"/>
        <v>-6.3999999999999773</v>
      </c>
      <c r="R202" s="234">
        <f t="shared" si="50"/>
        <v>-9.8918083462132562E-3</v>
      </c>
      <c r="S202" s="270">
        <f t="shared" si="53"/>
        <v>172</v>
      </c>
      <c r="T202" s="270">
        <f t="shared" ref="T202:T265" si="56">(175-S202)*J202</f>
        <v>1921.8000000000002</v>
      </c>
      <c r="U202" s="305">
        <f t="shared" si="54"/>
        <v>110183.2</v>
      </c>
      <c r="V202" s="344"/>
      <c r="W202" s="344"/>
      <c r="X202" s="344"/>
      <c r="Y202" s="344"/>
      <c r="Z202" s="344"/>
      <c r="AA202" s="344"/>
      <c r="AB202" s="344"/>
      <c r="AC202" s="344"/>
      <c r="AD202" s="344"/>
      <c r="AE202" s="344"/>
      <c r="AF202" s="344"/>
      <c r="AG202" s="344"/>
      <c r="AH202" s="344"/>
    </row>
    <row r="203" spans="1:34" s="198" customFormat="1" ht="14.35" x14ac:dyDescent="0.5">
      <c r="A203" s="198">
        <f t="shared" si="55"/>
        <v>196</v>
      </c>
      <c r="B203" s="227">
        <v>4536</v>
      </c>
      <c r="C203" s="227">
        <v>4536</v>
      </c>
      <c r="D203" s="229" t="s">
        <v>314</v>
      </c>
      <c r="E203" s="279">
        <v>1990.1</v>
      </c>
      <c r="F203" s="24">
        <v>6446</v>
      </c>
      <c r="G203" s="23">
        <v>12828185</v>
      </c>
      <c r="H203" s="24">
        <v>0</v>
      </c>
      <c r="I203" s="23">
        <v>12828185</v>
      </c>
      <c r="J203" s="223">
        <v>1992.3</v>
      </c>
      <c r="K203" s="25">
        <f t="shared" si="51"/>
        <v>6591</v>
      </c>
      <c r="L203" s="269">
        <f t="shared" si="48"/>
        <v>13131249.299999999</v>
      </c>
      <c r="M203" s="24">
        <f t="shared" si="45"/>
        <v>0</v>
      </c>
      <c r="N203" s="273">
        <f t="shared" si="52"/>
        <v>13131249.299999999</v>
      </c>
      <c r="O203" s="25">
        <f t="shared" si="46"/>
        <v>303064.29999999888</v>
      </c>
      <c r="P203" s="233">
        <f t="shared" si="47"/>
        <v>2.3624877564518979E-2</v>
      </c>
      <c r="Q203" s="309">
        <f t="shared" si="49"/>
        <v>2.2000000000000455</v>
      </c>
      <c r="R203" s="233">
        <f t="shared" si="50"/>
        <v>1.1054720868298304E-3</v>
      </c>
      <c r="S203" s="269">
        <f t="shared" si="53"/>
        <v>175</v>
      </c>
      <c r="T203" s="269">
        <f t="shared" si="56"/>
        <v>0</v>
      </c>
      <c r="U203" s="304">
        <f t="shared" si="54"/>
        <v>348652.5</v>
      </c>
      <c r="V203" s="344"/>
      <c r="W203" s="344"/>
      <c r="X203" s="344"/>
      <c r="Y203" s="344"/>
      <c r="Z203" s="344"/>
      <c r="AA203" s="344"/>
      <c r="AB203" s="344"/>
      <c r="AC203" s="344"/>
      <c r="AD203" s="344"/>
      <c r="AE203" s="344"/>
      <c r="AF203" s="344"/>
      <c r="AG203" s="344"/>
      <c r="AH203" s="344"/>
    </row>
    <row r="204" spans="1:34" s="198" customFormat="1" ht="14.35" x14ac:dyDescent="0.5">
      <c r="A204" s="198">
        <f t="shared" si="55"/>
        <v>197</v>
      </c>
      <c r="B204" s="227">
        <v>4554</v>
      </c>
      <c r="C204" s="227">
        <v>4554</v>
      </c>
      <c r="D204" s="229" t="s">
        <v>315</v>
      </c>
      <c r="E204" s="279">
        <v>1072.3</v>
      </c>
      <c r="F204" s="24">
        <v>6446</v>
      </c>
      <c r="G204" s="23">
        <v>6912046</v>
      </c>
      <c r="H204" s="24">
        <v>129075</v>
      </c>
      <c r="I204" s="23">
        <v>7041121</v>
      </c>
      <c r="J204" s="223">
        <v>1105</v>
      </c>
      <c r="K204" s="25">
        <f t="shared" si="51"/>
        <v>6591</v>
      </c>
      <c r="L204" s="269">
        <f t="shared" si="48"/>
        <v>7283055</v>
      </c>
      <c r="M204" s="24">
        <f t="shared" si="45"/>
        <v>0</v>
      </c>
      <c r="N204" s="273">
        <f t="shared" si="52"/>
        <v>7283055</v>
      </c>
      <c r="O204" s="25">
        <f t="shared" si="46"/>
        <v>241934</v>
      </c>
      <c r="P204" s="233">
        <f t="shared" si="47"/>
        <v>3.4360153731202742E-2</v>
      </c>
      <c r="Q204" s="309">
        <f t="shared" si="49"/>
        <v>32.700000000000045</v>
      </c>
      <c r="R204" s="233">
        <f t="shared" si="50"/>
        <v>3.0495197239578518E-2</v>
      </c>
      <c r="S204" s="269">
        <f t="shared" si="53"/>
        <v>175</v>
      </c>
      <c r="T204" s="269">
        <f t="shared" si="56"/>
        <v>0</v>
      </c>
      <c r="U204" s="304">
        <f t="shared" si="54"/>
        <v>193375</v>
      </c>
      <c r="V204" s="344"/>
      <c r="W204" s="344"/>
      <c r="X204" s="344"/>
      <c r="Y204" s="344"/>
      <c r="Z204" s="344"/>
      <c r="AA204" s="344"/>
      <c r="AB204" s="344"/>
      <c r="AC204" s="344"/>
      <c r="AD204" s="344"/>
      <c r="AE204" s="344"/>
      <c r="AF204" s="344"/>
      <c r="AG204" s="344"/>
      <c r="AH204" s="344"/>
    </row>
    <row r="205" spans="1:34" s="198" customFormat="1" ht="14.35" x14ac:dyDescent="0.5">
      <c r="A205" s="198">
        <f t="shared" si="55"/>
        <v>198</v>
      </c>
      <c r="B205" s="227">
        <v>4572</v>
      </c>
      <c r="C205" s="227">
        <v>4572</v>
      </c>
      <c r="D205" s="229" t="s">
        <v>316</v>
      </c>
      <c r="E205" s="279">
        <v>256.39999999999998</v>
      </c>
      <c r="F205" s="24">
        <v>6446</v>
      </c>
      <c r="G205" s="23">
        <v>1652754</v>
      </c>
      <c r="H205" s="24">
        <v>87112</v>
      </c>
      <c r="I205" s="23">
        <v>1739866</v>
      </c>
      <c r="J205" s="223">
        <v>259.89999999999998</v>
      </c>
      <c r="K205" s="25">
        <f t="shared" si="51"/>
        <v>6591</v>
      </c>
      <c r="L205" s="269">
        <f t="shared" si="48"/>
        <v>1713000.9</v>
      </c>
      <c r="M205" s="24">
        <f t="shared" si="45"/>
        <v>0</v>
      </c>
      <c r="N205" s="273">
        <f t="shared" si="52"/>
        <v>1713000.9</v>
      </c>
      <c r="O205" s="25">
        <f t="shared" si="46"/>
        <v>-26865.100000000093</v>
      </c>
      <c r="P205" s="233">
        <f t="shared" si="47"/>
        <v>-1.5440901770596181E-2</v>
      </c>
      <c r="Q205" s="309">
        <f t="shared" si="49"/>
        <v>3.5</v>
      </c>
      <c r="R205" s="233">
        <f t="shared" si="50"/>
        <v>1.3650546021840874E-2</v>
      </c>
      <c r="S205" s="269">
        <f t="shared" si="53"/>
        <v>175</v>
      </c>
      <c r="T205" s="269">
        <f t="shared" si="56"/>
        <v>0</v>
      </c>
      <c r="U205" s="304">
        <f t="shared" si="54"/>
        <v>45482.499999999993</v>
      </c>
      <c r="V205" s="344"/>
      <c r="W205" s="344"/>
      <c r="X205" s="344"/>
      <c r="Y205" s="344"/>
      <c r="Z205" s="344"/>
      <c r="AA205" s="344"/>
      <c r="AB205" s="344"/>
      <c r="AC205" s="344"/>
      <c r="AD205" s="344"/>
      <c r="AE205" s="344"/>
      <c r="AF205" s="344"/>
      <c r="AG205" s="344"/>
      <c r="AH205" s="344"/>
    </row>
    <row r="206" spans="1:34" s="198" customFormat="1" ht="14.35" x14ac:dyDescent="0.5">
      <c r="A206" s="198">
        <f t="shared" si="55"/>
        <v>199</v>
      </c>
      <c r="B206" s="227">
        <v>4581</v>
      </c>
      <c r="C206" s="227">
        <v>4581</v>
      </c>
      <c r="D206" s="229" t="s">
        <v>317</v>
      </c>
      <c r="E206" s="279">
        <v>5328.4</v>
      </c>
      <c r="F206" s="24">
        <v>6446</v>
      </c>
      <c r="G206" s="23">
        <v>34346866</v>
      </c>
      <c r="H206" s="24">
        <v>15809</v>
      </c>
      <c r="I206" s="23">
        <v>34362675</v>
      </c>
      <c r="J206" s="223">
        <v>5170</v>
      </c>
      <c r="K206" s="25">
        <f t="shared" si="51"/>
        <v>6591</v>
      </c>
      <c r="L206" s="269">
        <f t="shared" si="48"/>
        <v>34075470</v>
      </c>
      <c r="M206" s="24">
        <f t="shared" si="45"/>
        <v>614864.66000000387</v>
      </c>
      <c r="N206" s="273">
        <f t="shared" si="52"/>
        <v>34690334.660000004</v>
      </c>
      <c r="O206" s="25">
        <f t="shared" si="46"/>
        <v>327659.66000000387</v>
      </c>
      <c r="P206" s="233">
        <f t="shared" si="47"/>
        <v>9.5353362332822999E-3</v>
      </c>
      <c r="Q206" s="309">
        <f t="shared" si="49"/>
        <v>-158.39999999999964</v>
      </c>
      <c r="R206" s="233">
        <f t="shared" si="50"/>
        <v>-2.9727497935590354E-2</v>
      </c>
      <c r="S206" s="269">
        <f t="shared" si="53"/>
        <v>175</v>
      </c>
      <c r="T206" s="269">
        <f t="shared" si="56"/>
        <v>0</v>
      </c>
      <c r="U206" s="304">
        <f t="shared" si="54"/>
        <v>904750</v>
      </c>
      <c r="V206" s="344"/>
      <c r="W206" s="344"/>
      <c r="X206" s="344"/>
      <c r="Y206" s="344"/>
      <c r="Z206" s="344"/>
      <c r="AA206" s="344"/>
      <c r="AB206" s="344"/>
      <c r="AC206" s="344"/>
      <c r="AD206" s="344"/>
      <c r="AE206" s="344"/>
      <c r="AF206" s="344"/>
      <c r="AG206" s="344"/>
      <c r="AH206" s="344"/>
    </row>
    <row r="207" spans="1:34" s="301" customFormat="1" ht="14.35" x14ac:dyDescent="0.5">
      <c r="A207" s="301">
        <f t="shared" si="55"/>
        <v>200</v>
      </c>
      <c r="B207" s="302">
        <v>4599</v>
      </c>
      <c r="C207" s="302">
        <v>4599</v>
      </c>
      <c r="D207" s="230" t="s">
        <v>41</v>
      </c>
      <c r="E207" s="280">
        <v>624.4</v>
      </c>
      <c r="F207" s="30">
        <v>6558</v>
      </c>
      <c r="G207" s="29">
        <v>4094815</v>
      </c>
      <c r="H207" s="30">
        <v>134438</v>
      </c>
      <c r="I207" s="29">
        <v>4229253</v>
      </c>
      <c r="J207" s="224">
        <v>630.1</v>
      </c>
      <c r="K207" s="31">
        <f t="shared" si="51"/>
        <v>6703</v>
      </c>
      <c r="L207" s="270">
        <f t="shared" si="48"/>
        <v>4223560.3</v>
      </c>
      <c r="M207" s="30">
        <f t="shared" si="45"/>
        <v>0</v>
      </c>
      <c r="N207" s="274">
        <f t="shared" si="52"/>
        <v>4223560.3</v>
      </c>
      <c r="O207" s="31">
        <f t="shared" si="46"/>
        <v>-5692.7000000001863</v>
      </c>
      <c r="P207" s="234">
        <f t="shared" si="47"/>
        <v>-1.3460296652860887E-3</v>
      </c>
      <c r="Q207" s="310">
        <f t="shared" si="49"/>
        <v>5.7000000000000455</v>
      </c>
      <c r="R207" s="234">
        <f t="shared" si="50"/>
        <v>9.1287636130686182E-3</v>
      </c>
      <c r="S207" s="270">
        <f t="shared" si="53"/>
        <v>63</v>
      </c>
      <c r="T207" s="270">
        <f t="shared" si="56"/>
        <v>70571.199999999997</v>
      </c>
      <c r="U207" s="305">
        <f t="shared" si="54"/>
        <v>39696.300000000003</v>
      </c>
      <c r="V207" s="344"/>
      <c r="W207" s="344"/>
      <c r="X207" s="344"/>
      <c r="Y207" s="344"/>
      <c r="Z207" s="344"/>
      <c r="AA207" s="344"/>
      <c r="AB207" s="344"/>
      <c r="AC207" s="344"/>
      <c r="AD207" s="344"/>
      <c r="AE207" s="344"/>
      <c r="AF207" s="344"/>
      <c r="AG207" s="344"/>
      <c r="AH207" s="344"/>
    </row>
    <row r="208" spans="1:34" s="198" customFormat="1" ht="14.35" x14ac:dyDescent="0.5">
      <c r="A208" s="198">
        <f t="shared" si="55"/>
        <v>201</v>
      </c>
      <c r="B208" s="227">
        <v>4617</v>
      </c>
      <c r="C208" s="227">
        <v>4617</v>
      </c>
      <c r="D208" s="229" t="s">
        <v>318</v>
      </c>
      <c r="E208" s="279">
        <v>1572.6</v>
      </c>
      <c r="F208" s="24">
        <v>6446</v>
      </c>
      <c r="G208" s="23">
        <v>10136980</v>
      </c>
      <c r="H208" s="24">
        <v>0</v>
      </c>
      <c r="I208" s="23">
        <v>10136980</v>
      </c>
      <c r="J208" s="223">
        <v>1537</v>
      </c>
      <c r="K208" s="25">
        <f t="shared" si="51"/>
        <v>6591</v>
      </c>
      <c r="L208" s="269">
        <f t="shared" si="48"/>
        <v>10130367</v>
      </c>
      <c r="M208" s="24">
        <f t="shared" si="45"/>
        <v>107982.80000000075</v>
      </c>
      <c r="N208" s="273">
        <f t="shared" si="52"/>
        <v>10238349.800000001</v>
      </c>
      <c r="O208" s="25">
        <f t="shared" si="46"/>
        <v>101369.80000000075</v>
      </c>
      <c r="P208" s="233">
        <f t="shared" si="47"/>
        <v>1.0000000000000073E-2</v>
      </c>
      <c r="Q208" s="309">
        <f t="shared" si="49"/>
        <v>-35.599999999999909</v>
      </c>
      <c r="R208" s="233">
        <f t="shared" si="50"/>
        <v>-2.2637670100470502E-2</v>
      </c>
      <c r="S208" s="269">
        <f t="shared" si="53"/>
        <v>175</v>
      </c>
      <c r="T208" s="269">
        <f t="shared" si="56"/>
        <v>0</v>
      </c>
      <c r="U208" s="304">
        <f t="shared" si="54"/>
        <v>268975</v>
      </c>
      <c r="V208" s="344"/>
      <c r="W208" s="344"/>
      <c r="X208" s="344"/>
      <c r="Y208" s="344"/>
      <c r="Z208" s="344"/>
      <c r="AA208" s="344"/>
      <c r="AB208" s="344"/>
      <c r="AC208" s="344"/>
      <c r="AD208" s="344"/>
      <c r="AE208" s="344"/>
      <c r="AF208" s="344"/>
      <c r="AG208" s="344"/>
      <c r="AH208" s="344"/>
    </row>
    <row r="209" spans="1:34" s="198" customFormat="1" ht="14.35" x14ac:dyDescent="0.5">
      <c r="A209" s="198">
        <f t="shared" si="55"/>
        <v>202</v>
      </c>
      <c r="B209" s="227">
        <v>4662</v>
      </c>
      <c r="C209" s="227">
        <v>4662</v>
      </c>
      <c r="D209" s="229" t="s">
        <v>319</v>
      </c>
      <c r="E209" s="279">
        <v>970.3</v>
      </c>
      <c r="F209" s="24">
        <v>6446</v>
      </c>
      <c r="G209" s="23">
        <v>6254554</v>
      </c>
      <c r="H209" s="24">
        <v>60015</v>
      </c>
      <c r="I209" s="23">
        <v>6314569</v>
      </c>
      <c r="J209" s="223">
        <v>981.9</v>
      </c>
      <c r="K209" s="25">
        <f t="shared" si="51"/>
        <v>6591</v>
      </c>
      <c r="L209" s="269">
        <f t="shared" si="48"/>
        <v>6471702.8999999994</v>
      </c>
      <c r="M209" s="24">
        <f t="shared" si="45"/>
        <v>0</v>
      </c>
      <c r="N209" s="273">
        <f t="shared" si="52"/>
        <v>6471702.8999999994</v>
      </c>
      <c r="O209" s="25">
        <f t="shared" si="46"/>
        <v>157133.89999999944</v>
      </c>
      <c r="P209" s="233">
        <f t="shared" si="47"/>
        <v>2.4884342858554471E-2</v>
      </c>
      <c r="Q209" s="309">
        <f t="shared" si="49"/>
        <v>11.600000000000023</v>
      </c>
      <c r="R209" s="233">
        <f t="shared" si="50"/>
        <v>1.1955065443677236E-2</v>
      </c>
      <c r="S209" s="269">
        <f t="shared" si="53"/>
        <v>175</v>
      </c>
      <c r="T209" s="269">
        <f t="shared" si="56"/>
        <v>0</v>
      </c>
      <c r="U209" s="304">
        <f t="shared" si="54"/>
        <v>171832.5</v>
      </c>
      <c r="V209" s="344"/>
      <c r="W209" s="344"/>
      <c r="X209" s="344"/>
      <c r="Y209" s="344"/>
      <c r="Z209" s="344"/>
      <c r="AA209" s="344"/>
      <c r="AB209" s="344"/>
      <c r="AC209" s="344"/>
      <c r="AD209" s="344"/>
      <c r="AE209" s="344"/>
      <c r="AF209" s="344"/>
      <c r="AG209" s="344"/>
      <c r="AH209" s="344"/>
    </row>
    <row r="210" spans="1:34" s="198" customFormat="1" ht="14.35" x14ac:dyDescent="0.5">
      <c r="A210" s="198">
        <f t="shared" si="55"/>
        <v>203</v>
      </c>
      <c r="B210" s="227">
        <v>4689</v>
      </c>
      <c r="C210" s="227">
        <v>4689</v>
      </c>
      <c r="D210" s="229" t="s">
        <v>320</v>
      </c>
      <c r="E210" s="279">
        <v>490.9</v>
      </c>
      <c r="F210" s="24">
        <v>6446</v>
      </c>
      <c r="G210" s="23">
        <v>3164341</v>
      </c>
      <c r="H210" s="24">
        <v>215731</v>
      </c>
      <c r="I210" s="23">
        <v>3380072</v>
      </c>
      <c r="J210" s="223">
        <v>498.6</v>
      </c>
      <c r="K210" s="25">
        <f t="shared" si="51"/>
        <v>6591</v>
      </c>
      <c r="L210" s="269">
        <f t="shared" si="48"/>
        <v>3286272.6</v>
      </c>
      <c r="M210" s="24">
        <f t="shared" si="45"/>
        <v>0</v>
      </c>
      <c r="N210" s="273">
        <f t="shared" si="52"/>
        <v>3286272.6</v>
      </c>
      <c r="O210" s="25">
        <f t="shared" si="46"/>
        <v>-93799.399999999907</v>
      </c>
      <c r="P210" s="233">
        <f t="shared" si="47"/>
        <v>-2.7750710635749742E-2</v>
      </c>
      <c r="Q210" s="309">
        <f t="shared" si="49"/>
        <v>7.7000000000000455</v>
      </c>
      <c r="R210" s="233">
        <f t="shared" si="50"/>
        <v>1.5685475656956705E-2</v>
      </c>
      <c r="S210" s="269">
        <f t="shared" si="53"/>
        <v>175</v>
      </c>
      <c r="T210" s="269">
        <f t="shared" si="56"/>
        <v>0</v>
      </c>
      <c r="U210" s="304">
        <f t="shared" si="54"/>
        <v>87255</v>
      </c>
      <c r="V210" s="344"/>
      <c r="W210" s="344"/>
      <c r="X210" s="344"/>
      <c r="Y210" s="344"/>
      <c r="Z210" s="344"/>
      <c r="AA210" s="344"/>
      <c r="AB210" s="344"/>
      <c r="AC210" s="344"/>
      <c r="AD210" s="344"/>
      <c r="AE210" s="344"/>
      <c r="AF210" s="344"/>
      <c r="AG210" s="344"/>
      <c r="AH210" s="344"/>
    </row>
    <row r="211" spans="1:34" s="198" customFormat="1" ht="14.35" x14ac:dyDescent="0.5">
      <c r="A211" s="198">
        <f t="shared" si="55"/>
        <v>204</v>
      </c>
      <c r="B211" s="227">
        <v>4644</v>
      </c>
      <c r="C211" s="227">
        <v>4644</v>
      </c>
      <c r="D211" s="229" t="s">
        <v>42</v>
      </c>
      <c r="E211" s="279">
        <v>463.8</v>
      </c>
      <c r="F211" s="24">
        <v>6535</v>
      </c>
      <c r="G211" s="23">
        <v>3030933</v>
      </c>
      <c r="H211" s="24">
        <v>103015</v>
      </c>
      <c r="I211" s="23">
        <v>3133948</v>
      </c>
      <c r="J211" s="223">
        <v>467.3</v>
      </c>
      <c r="K211" s="25">
        <f t="shared" si="51"/>
        <v>6680</v>
      </c>
      <c r="L211" s="269">
        <f t="shared" si="48"/>
        <v>3121564</v>
      </c>
      <c r="M211" s="24">
        <f t="shared" si="45"/>
        <v>0</v>
      </c>
      <c r="N211" s="273">
        <f t="shared" si="52"/>
        <v>3121564</v>
      </c>
      <c r="O211" s="25">
        <f t="shared" si="46"/>
        <v>-12384</v>
      </c>
      <c r="P211" s="233">
        <f t="shared" si="47"/>
        <v>-3.9515652461368216E-3</v>
      </c>
      <c r="Q211" s="309">
        <f t="shared" si="49"/>
        <v>3.5</v>
      </c>
      <c r="R211" s="233">
        <f t="shared" si="50"/>
        <v>7.5463561880120744E-3</v>
      </c>
      <c r="S211" s="269">
        <f t="shared" si="53"/>
        <v>86</v>
      </c>
      <c r="T211" s="269">
        <f t="shared" si="56"/>
        <v>41589.700000000004</v>
      </c>
      <c r="U211" s="304">
        <f t="shared" si="54"/>
        <v>40187.800000000003</v>
      </c>
      <c r="V211" s="344"/>
      <c r="W211" s="344"/>
      <c r="X211" s="344"/>
      <c r="Y211" s="344"/>
      <c r="Z211" s="344"/>
      <c r="AA211" s="344"/>
      <c r="AB211" s="344"/>
      <c r="AC211" s="344"/>
      <c r="AD211" s="344"/>
      <c r="AE211" s="344"/>
      <c r="AF211" s="344"/>
      <c r="AG211" s="344"/>
      <c r="AH211" s="344"/>
    </row>
    <row r="212" spans="1:34" s="301" customFormat="1" ht="14.35" x14ac:dyDescent="0.5">
      <c r="A212" s="301">
        <f t="shared" si="55"/>
        <v>205</v>
      </c>
      <c r="B212" s="302">
        <v>4725</v>
      </c>
      <c r="C212" s="302">
        <v>4725</v>
      </c>
      <c r="D212" s="230" t="s">
        <v>321</v>
      </c>
      <c r="E212" s="280">
        <v>2954.1</v>
      </c>
      <c r="F212" s="30">
        <v>6446</v>
      </c>
      <c r="G212" s="29">
        <v>19042129</v>
      </c>
      <c r="H212" s="30">
        <v>264211</v>
      </c>
      <c r="I212" s="29">
        <v>19306340</v>
      </c>
      <c r="J212" s="224">
        <v>2956.2</v>
      </c>
      <c r="K212" s="31">
        <f t="shared" si="51"/>
        <v>6591</v>
      </c>
      <c r="L212" s="270">
        <f t="shared" si="48"/>
        <v>19484314.199999999</v>
      </c>
      <c r="M212" s="30">
        <f t="shared" si="45"/>
        <v>0</v>
      </c>
      <c r="N212" s="274">
        <f t="shared" si="52"/>
        <v>19484314.199999999</v>
      </c>
      <c r="O212" s="31">
        <f t="shared" si="46"/>
        <v>177974.19999999925</v>
      </c>
      <c r="P212" s="234">
        <f t="shared" si="47"/>
        <v>9.2184329085678203E-3</v>
      </c>
      <c r="Q212" s="310">
        <f t="shared" si="49"/>
        <v>2.0999999999999091</v>
      </c>
      <c r="R212" s="234">
        <f t="shared" si="50"/>
        <v>7.1087640905856571E-4</v>
      </c>
      <c r="S212" s="270">
        <f t="shared" si="53"/>
        <v>175</v>
      </c>
      <c r="T212" s="270">
        <f t="shared" si="56"/>
        <v>0</v>
      </c>
      <c r="U212" s="305">
        <f t="shared" si="54"/>
        <v>517334.99999999994</v>
      </c>
      <c r="V212" s="344"/>
      <c r="W212" s="344"/>
      <c r="X212" s="344"/>
      <c r="Y212" s="344"/>
      <c r="Z212" s="344"/>
      <c r="AA212" s="344"/>
      <c r="AB212" s="344"/>
      <c r="AC212" s="344"/>
      <c r="AD212" s="344"/>
      <c r="AE212" s="344"/>
      <c r="AF212" s="344"/>
      <c r="AG212" s="344"/>
      <c r="AH212" s="344"/>
    </row>
    <row r="213" spans="1:34" s="198" customFormat="1" ht="14.35" x14ac:dyDescent="0.5">
      <c r="A213" s="198">
        <f t="shared" si="55"/>
        <v>206</v>
      </c>
      <c r="B213" s="227">
        <v>2673</v>
      </c>
      <c r="C213" s="227">
        <v>2673</v>
      </c>
      <c r="D213" s="229" t="s">
        <v>43</v>
      </c>
      <c r="E213" s="279">
        <v>668.6</v>
      </c>
      <c r="F213" s="24">
        <v>6483</v>
      </c>
      <c r="G213" s="23">
        <v>4334534</v>
      </c>
      <c r="H213" s="24">
        <v>45586</v>
      </c>
      <c r="I213" s="23">
        <v>4380120</v>
      </c>
      <c r="J213" s="223">
        <v>660.3</v>
      </c>
      <c r="K213" s="25">
        <f t="shared" si="51"/>
        <v>6628</v>
      </c>
      <c r="L213" s="269">
        <f t="shared" si="48"/>
        <v>4376468.3999999994</v>
      </c>
      <c r="M213" s="24">
        <f t="shared" ref="M213:M276" si="57">MAX((G213*1.01)-L213,0)</f>
        <v>1410.9400000004098</v>
      </c>
      <c r="N213" s="273">
        <f t="shared" si="52"/>
        <v>4377879.34</v>
      </c>
      <c r="O213" s="25">
        <f t="shared" ref="O213:O276" si="58">N213-I213</f>
        <v>-2240.660000000149</v>
      </c>
      <c r="P213" s="233">
        <f t="shared" ref="P213:P276" si="59">O213/I213</f>
        <v>-5.1155219491706824E-4</v>
      </c>
      <c r="Q213" s="309">
        <f t="shared" si="49"/>
        <v>-8.3000000000000682</v>
      </c>
      <c r="R213" s="233">
        <f t="shared" si="50"/>
        <v>-1.2413999401735071E-2</v>
      </c>
      <c r="S213" s="269">
        <f t="shared" si="53"/>
        <v>138</v>
      </c>
      <c r="T213" s="269">
        <f t="shared" si="56"/>
        <v>24431.1</v>
      </c>
      <c r="U213" s="304">
        <f t="shared" si="54"/>
        <v>91121.4</v>
      </c>
      <c r="V213" s="344"/>
      <c r="W213" s="344"/>
      <c r="X213" s="344"/>
      <c r="Y213" s="344"/>
      <c r="Z213" s="344"/>
      <c r="AA213" s="344"/>
      <c r="AB213" s="344"/>
      <c r="AC213" s="344"/>
      <c r="AD213" s="344"/>
      <c r="AE213" s="344"/>
      <c r="AF213" s="344"/>
      <c r="AG213" s="344"/>
      <c r="AH213" s="344"/>
    </row>
    <row r="214" spans="1:34" s="198" customFormat="1" ht="14.35" x14ac:dyDescent="0.5">
      <c r="A214" s="198">
        <f t="shared" si="55"/>
        <v>207</v>
      </c>
      <c r="B214" s="227">
        <v>153</v>
      </c>
      <c r="C214" s="227">
        <v>153</v>
      </c>
      <c r="D214" s="229" t="s">
        <v>471</v>
      </c>
      <c r="E214" s="279">
        <v>641.1</v>
      </c>
      <c r="F214" s="24">
        <v>6533</v>
      </c>
      <c r="G214" s="23">
        <v>4188306</v>
      </c>
      <c r="H214" s="24">
        <v>0</v>
      </c>
      <c r="I214" s="23">
        <v>4188306</v>
      </c>
      <c r="J214" s="223">
        <v>602</v>
      </c>
      <c r="K214" s="25">
        <f t="shared" si="51"/>
        <v>6678</v>
      </c>
      <c r="L214" s="269">
        <f t="shared" si="48"/>
        <v>4020156</v>
      </c>
      <c r="M214" s="24">
        <f t="shared" si="57"/>
        <v>210033.05999999959</v>
      </c>
      <c r="N214" s="273">
        <f t="shared" si="52"/>
        <v>4230189.0599999996</v>
      </c>
      <c r="O214" s="25">
        <f t="shared" si="58"/>
        <v>41883.05999999959</v>
      </c>
      <c r="P214" s="233">
        <f t="shared" si="59"/>
        <v>9.9999999999999013E-3</v>
      </c>
      <c r="Q214" s="309">
        <f t="shared" si="49"/>
        <v>-39.100000000000023</v>
      </c>
      <c r="R214" s="233">
        <f t="shared" si="50"/>
        <v>-6.0988925284667012E-2</v>
      </c>
      <c r="S214" s="269">
        <f t="shared" si="53"/>
        <v>88</v>
      </c>
      <c r="T214" s="269">
        <f t="shared" si="56"/>
        <v>52374</v>
      </c>
      <c r="U214" s="304">
        <f t="shared" si="54"/>
        <v>52976</v>
      </c>
      <c r="V214" s="344"/>
      <c r="W214" s="344"/>
      <c r="X214" s="344"/>
      <c r="Y214" s="344"/>
      <c r="Z214" s="344"/>
      <c r="AA214" s="344"/>
      <c r="AB214" s="344"/>
      <c r="AC214" s="344"/>
      <c r="AD214" s="344"/>
      <c r="AE214" s="344"/>
      <c r="AF214" s="344"/>
      <c r="AG214" s="344"/>
      <c r="AH214" s="344"/>
    </row>
    <row r="215" spans="1:34" s="198" customFormat="1" ht="14.35" x14ac:dyDescent="0.5">
      <c r="A215" s="198">
        <f t="shared" si="55"/>
        <v>208</v>
      </c>
      <c r="B215" s="227">
        <v>3691</v>
      </c>
      <c r="C215" s="227">
        <v>3691</v>
      </c>
      <c r="D215" s="229" t="s">
        <v>45</v>
      </c>
      <c r="E215" s="279">
        <v>863.9</v>
      </c>
      <c r="F215" s="24">
        <v>6487</v>
      </c>
      <c r="G215" s="23">
        <v>5604119</v>
      </c>
      <c r="H215" s="24">
        <v>0</v>
      </c>
      <c r="I215" s="23">
        <v>5604119</v>
      </c>
      <c r="J215" s="223">
        <v>824.9</v>
      </c>
      <c r="K215" s="25">
        <f t="shared" si="51"/>
        <v>6632</v>
      </c>
      <c r="L215" s="269">
        <f t="shared" si="48"/>
        <v>5470736.7999999998</v>
      </c>
      <c r="M215" s="24">
        <f t="shared" si="57"/>
        <v>189423.3900000006</v>
      </c>
      <c r="N215" s="273">
        <f t="shared" si="52"/>
        <v>5660160.1900000004</v>
      </c>
      <c r="O215" s="25">
        <f t="shared" si="58"/>
        <v>56041.19000000041</v>
      </c>
      <c r="P215" s="233">
        <f t="shared" si="59"/>
        <v>1.0000000000000073E-2</v>
      </c>
      <c r="Q215" s="309">
        <f t="shared" si="49"/>
        <v>-39</v>
      </c>
      <c r="R215" s="233">
        <f t="shared" si="50"/>
        <v>-4.5144113902072E-2</v>
      </c>
      <c r="S215" s="269">
        <f t="shared" si="53"/>
        <v>134</v>
      </c>
      <c r="T215" s="269">
        <f t="shared" si="56"/>
        <v>33820.9</v>
      </c>
      <c r="U215" s="304">
        <f t="shared" si="54"/>
        <v>110536.59999999999</v>
      </c>
      <c r="V215" s="344"/>
      <c r="W215" s="344"/>
      <c r="X215" s="344"/>
      <c r="Y215" s="344"/>
      <c r="Z215" s="344"/>
      <c r="AA215" s="344"/>
      <c r="AB215" s="344"/>
      <c r="AC215" s="344"/>
      <c r="AD215" s="344"/>
      <c r="AE215" s="344"/>
      <c r="AF215" s="344"/>
      <c r="AG215" s="344"/>
      <c r="AH215" s="344"/>
    </row>
    <row r="216" spans="1:34" s="198" customFormat="1" ht="14.35" x14ac:dyDescent="0.5">
      <c r="A216" s="198">
        <f t="shared" si="55"/>
        <v>209</v>
      </c>
      <c r="B216" s="227">
        <v>4774</v>
      </c>
      <c r="C216" s="227">
        <v>4774</v>
      </c>
      <c r="D216" s="229" t="s">
        <v>325</v>
      </c>
      <c r="E216" s="279">
        <v>814</v>
      </c>
      <c r="F216" s="24">
        <v>6568</v>
      </c>
      <c r="G216" s="23">
        <v>5346352</v>
      </c>
      <c r="H216" s="24">
        <v>112197</v>
      </c>
      <c r="I216" s="23">
        <v>5458549</v>
      </c>
      <c r="J216" s="223">
        <v>795.7</v>
      </c>
      <c r="K216" s="25">
        <f t="shared" si="51"/>
        <v>6713</v>
      </c>
      <c r="L216" s="269">
        <f t="shared" si="48"/>
        <v>5341534.1000000006</v>
      </c>
      <c r="M216" s="24">
        <f t="shared" si="57"/>
        <v>58281.419999999925</v>
      </c>
      <c r="N216" s="273">
        <f t="shared" si="52"/>
        <v>5399815.5200000005</v>
      </c>
      <c r="O216" s="25">
        <f t="shared" si="58"/>
        <v>-58733.479999999516</v>
      </c>
      <c r="P216" s="233">
        <f t="shared" si="59"/>
        <v>-1.0759907074205896E-2</v>
      </c>
      <c r="Q216" s="309">
        <f t="shared" si="49"/>
        <v>-18.299999999999955</v>
      </c>
      <c r="R216" s="233">
        <f t="shared" si="50"/>
        <v>-2.2481572481572426E-2</v>
      </c>
      <c r="S216" s="269">
        <f t="shared" si="53"/>
        <v>53</v>
      </c>
      <c r="T216" s="269">
        <f t="shared" si="56"/>
        <v>97075.400000000009</v>
      </c>
      <c r="U216" s="304">
        <f t="shared" si="54"/>
        <v>42172.100000000006</v>
      </c>
      <c r="V216" s="344"/>
      <c r="W216" s="344"/>
      <c r="X216" s="344"/>
      <c r="Y216" s="344"/>
      <c r="Z216" s="344"/>
      <c r="AA216" s="344"/>
      <c r="AB216" s="344"/>
      <c r="AC216" s="344"/>
      <c r="AD216" s="344"/>
      <c r="AE216" s="344"/>
      <c r="AF216" s="344"/>
      <c r="AG216" s="344"/>
      <c r="AH216" s="344"/>
    </row>
    <row r="217" spans="1:34" s="301" customFormat="1" ht="14.35" x14ac:dyDescent="0.5">
      <c r="A217" s="301">
        <f t="shared" si="55"/>
        <v>210</v>
      </c>
      <c r="B217" s="302">
        <v>873</v>
      </c>
      <c r="C217" s="302">
        <v>873</v>
      </c>
      <c r="D217" s="230" t="s">
        <v>46</v>
      </c>
      <c r="E217" s="280">
        <v>470.9</v>
      </c>
      <c r="F217" s="30">
        <v>6555</v>
      </c>
      <c r="G217" s="29">
        <v>3086750</v>
      </c>
      <c r="H217" s="30">
        <v>0</v>
      </c>
      <c r="I217" s="29">
        <v>3086750</v>
      </c>
      <c r="J217" s="224">
        <v>480.9</v>
      </c>
      <c r="K217" s="31">
        <f t="shared" si="51"/>
        <v>6700</v>
      </c>
      <c r="L217" s="270">
        <f t="shared" si="48"/>
        <v>3222030</v>
      </c>
      <c r="M217" s="30">
        <f t="shared" si="57"/>
        <v>0</v>
      </c>
      <c r="N217" s="274">
        <f t="shared" si="52"/>
        <v>3222030</v>
      </c>
      <c r="O217" s="31">
        <f t="shared" si="58"/>
        <v>135280</v>
      </c>
      <c r="P217" s="234">
        <f t="shared" si="59"/>
        <v>4.3826030614724225E-2</v>
      </c>
      <c r="Q217" s="310">
        <f t="shared" si="49"/>
        <v>10</v>
      </c>
      <c r="R217" s="234">
        <f t="shared" si="50"/>
        <v>2.1235931195582928E-2</v>
      </c>
      <c r="S217" s="270">
        <f t="shared" si="53"/>
        <v>66</v>
      </c>
      <c r="T217" s="270">
        <f t="shared" si="56"/>
        <v>52418.1</v>
      </c>
      <c r="U217" s="305">
        <f t="shared" si="54"/>
        <v>31739.399999999998</v>
      </c>
      <c r="V217" s="344"/>
      <c r="W217" s="344"/>
      <c r="X217" s="344"/>
      <c r="Y217" s="344"/>
      <c r="Z217" s="344"/>
      <c r="AA217" s="344"/>
      <c r="AB217" s="344"/>
      <c r="AC217" s="344"/>
      <c r="AD217" s="344"/>
      <c r="AE217" s="344"/>
      <c r="AF217" s="344"/>
      <c r="AG217" s="344"/>
      <c r="AH217" s="344"/>
    </row>
    <row r="218" spans="1:34" s="198" customFormat="1" ht="14.35" x14ac:dyDescent="0.5">
      <c r="A218" s="198">
        <f t="shared" si="55"/>
        <v>211</v>
      </c>
      <c r="B218" s="227">
        <v>4778</v>
      </c>
      <c r="C218" s="227">
        <v>4778</v>
      </c>
      <c r="D218" s="229" t="s">
        <v>47</v>
      </c>
      <c r="E218" s="279">
        <v>270.2</v>
      </c>
      <c r="F218" s="24">
        <v>6483</v>
      </c>
      <c r="G218" s="23">
        <v>1751707</v>
      </c>
      <c r="H218" s="24">
        <v>109504</v>
      </c>
      <c r="I218" s="23">
        <v>1861211</v>
      </c>
      <c r="J218" s="223">
        <v>266.60000000000002</v>
      </c>
      <c r="K218" s="25">
        <f t="shared" si="51"/>
        <v>6628</v>
      </c>
      <c r="L218" s="269">
        <f t="shared" si="48"/>
        <v>1767024.8</v>
      </c>
      <c r="M218" s="24">
        <f t="shared" si="57"/>
        <v>2199.2700000000186</v>
      </c>
      <c r="N218" s="273">
        <f t="shared" si="52"/>
        <v>1769224.07</v>
      </c>
      <c r="O218" s="25">
        <f t="shared" si="58"/>
        <v>-91986.929999999935</v>
      </c>
      <c r="P218" s="233">
        <f t="shared" si="59"/>
        <v>-4.9423160512161134E-2</v>
      </c>
      <c r="Q218" s="309">
        <f t="shared" si="49"/>
        <v>-3.5999999999999659</v>
      </c>
      <c r="R218" s="233">
        <f t="shared" si="50"/>
        <v>-1.3323464100666047E-2</v>
      </c>
      <c r="S218" s="269">
        <f t="shared" si="53"/>
        <v>138</v>
      </c>
      <c r="T218" s="269">
        <f t="shared" si="56"/>
        <v>9864.2000000000007</v>
      </c>
      <c r="U218" s="304">
        <f t="shared" si="54"/>
        <v>36790.800000000003</v>
      </c>
      <c r="V218" s="344"/>
      <c r="W218" s="344"/>
      <c r="X218" s="344"/>
      <c r="Y218" s="344"/>
      <c r="Z218" s="344"/>
      <c r="AA218" s="344"/>
      <c r="AB218" s="344"/>
      <c r="AC218" s="344"/>
      <c r="AD218" s="344"/>
      <c r="AE218" s="344"/>
      <c r="AF218" s="344"/>
      <c r="AG218" s="344"/>
      <c r="AH218" s="344"/>
    </row>
    <row r="219" spans="1:34" s="198" customFormat="1" ht="14.35" x14ac:dyDescent="0.5">
      <c r="A219" s="198">
        <f t="shared" si="55"/>
        <v>212</v>
      </c>
      <c r="B219" s="227">
        <v>4777</v>
      </c>
      <c r="C219" s="227">
        <v>4777</v>
      </c>
      <c r="D219" s="229" t="s">
        <v>328</v>
      </c>
      <c r="E219" s="279">
        <v>678.6</v>
      </c>
      <c r="F219" s="24">
        <v>6495</v>
      </c>
      <c r="G219" s="23">
        <v>4407507</v>
      </c>
      <c r="H219" s="24">
        <v>116236</v>
      </c>
      <c r="I219" s="23">
        <v>4523743</v>
      </c>
      <c r="J219" s="223">
        <v>659</v>
      </c>
      <c r="K219" s="25">
        <f t="shared" si="51"/>
        <v>6640</v>
      </c>
      <c r="L219" s="269">
        <f t="shared" si="48"/>
        <v>4375760</v>
      </c>
      <c r="M219" s="24">
        <f t="shared" si="57"/>
        <v>75822.070000000298</v>
      </c>
      <c r="N219" s="273">
        <f t="shared" si="52"/>
        <v>4451582.07</v>
      </c>
      <c r="O219" s="25">
        <f t="shared" si="58"/>
        <v>-72160.929999999702</v>
      </c>
      <c r="P219" s="233">
        <f t="shared" si="59"/>
        <v>-1.59515980461312E-2</v>
      </c>
      <c r="Q219" s="309">
        <f t="shared" si="49"/>
        <v>-19.600000000000023</v>
      </c>
      <c r="R219" s="233">
        <f t="shared" si="50"/>
        <v>-2.8882994400235812E-2</v>
      </c>
      <c r="S219" s="269">
        <f t="shared" si="53"/>
        <v>126</v>
      </c>
      <c r="T219" s="269">
        <f t="shared" si="56"/>
        <v>32291</v>
      </c>
      <c r="U219" s="304">
        <f t="shared" si="54"/>
        <v>83034</v>
      </c>
      <c r="V219" s="344"/>
      <c r="W219" s="344"/>
      <c r="X219" s="344"/>
      <c r="Y219" s="344"/>
      <c r="Z219" s="344"/>
      <c r="AA219" s="344"/>
      <c r="AB219" s="344"/>
      <c r="AC219" s="344"/>
      <c r="AD219" s="344"/>
      <c r="AE219" s="344"/>
      <c r="AF219" s="344"/>
      <c r="AG219" s="344"/>
      <c r="AH219" s="344"/>
    </row>
    <row r="220" spans="1:34" s="198" customFormat="1" ht="14.35" x14ac:dyDescent="0.5">
      <c r="A220" s="198">
        <f t="shared" si="55"/>
        <v>213</v>
      </c>
      <c r="B220" s="227">
        <v>4776</v>
      </c>
      <c r="C220" s="227">
        <v>4776</v>
      </c>
      <c r="D220" s="229" t="s">
        <v>327</v>
      </c>
      <c r="E220" s="279">
        <v>480</v>
      </c>
      <c r="F220" s="24">
        <v>6613</v>
      </c>
      <c r="G220" s="23">
        <v>3174240</v>
      </c>
      <c r="H220" s="24">
        <v>76098</v>
      </c>
      <c r="I220" s="23">
        <v>3250338</v>
      </c>
      <c r="J220" s="223">
        <v>486.8</v>
      </c>
      <c r="K220" s="25">
        <f t="shared" si="51"/>
        <v>6758</v>
      </c>
      <c r="L220" s="269">
        <f t="shared" si="48"/>
        <v>3289794.4</v>
      </c>
      <c r="M220" s="24">
        <f t="shared" si="57"/>
        <v>0</v>
      </c>
      <c r="N220" s="273">
        <f t="shared" si="52"/>
        <v>3289794.4</v>
      </c>
      <c r="O220" s="25">
        <f t="shared" si="58"/>
        <v>39456.399999999907</v>
      </c>
      <c r="P220" s="233">
        <f t="shared" si="59"/>
        <v>1.2139168295727984E-2</v>
      </c>
      <c r="Q220" s="309">
        <f t="shared" si="49"/>
        <v>6.8000000000000114</v>
      </c>
      <c r="R220" s="233">
        <f t="shared" si="50"/>
        <v>1.416666666666669E-2</v>
      </c>
      <c r="S220" s="269">
        <f t="shared" si="53"/>
        <v>8</v>
      </c>
      <c r="T220" s="269">
        <f t="shared" si="56"/>
        <v>81295.600000000006</v>
      </c>
      <c r="U220" s="304">
        <f t="shared" si="54"/>
        <v>3894.4</v>
      </c>
      <c r="V220" s="344"/>
      <c r="W220" s="344"/>
      <c r="X220" s="344"/>
      <c r="Y220" s="344"/>
      <c r="Z220" s="344"/>
      <c r="AA220" s="344"/>
      <c r="AB220" s="344"/>
      <c r="AC220" s="344"/>
      <c r="AD220" s="344"/>
      <c r="AE220" s="344"/>
      <c r="AF220" s="344"/>
      <c r="AG220" s="344"/>
      <c r="AH220" s="344"/>
    </row>
    <row r="221" spans="1:34" s="198" customFormat="1" ht="14.35" x14ac:dyDescent="0.5">
      <c r="A221" s="198">
        <f t="shared" si="55"/>
        <v>214</v>
      </c>
      <c r="B221" s="227">
        <v>4779</v>
      </c>
      <c r="C221" s="227">
        <v>4779</v>
      </c>
      <c r="D221" s="229" t="s">
        <v>329</v>
      </c>
      <c r="E221" s="279">
        <v>1477.4</v>
      </c>
      <c r="F221" s="24">
        <v>6446</v>
      </c>
      <c r="G221" s="23">
        <v>9523320</v>
      </c>
      <c r="H221" s="24">
        <v>0</v>
      </c>
      <c r="I221" s="23">
        <v>9523320</v>
      </c>
      <c r="J221" s="223">
        <v>1517.2</v>
      </c>
      <c r="K221" s="25">
        <f t="shared" si="51"/>
        <v>6591</v>
      </c>
      <c r="L221" s="269">
        <f t="shared" si="48"/>
        <v>9999865.2000000011</v>
      </c>
      <c r="M221" s="24">
        <f t="shared" si="57"/>
        <v>0</v>
      </c>
      <c r="N221" s="273">
        <f t="shared" si="52"/>
        <v>9999865.2000000011</v>
      </c>
      <c r="O221" s="25">
        <f t="shared" si="58"/>
        <v>476545.20000000112</v>
      </c>
      <c r="P221" s="233">
        <f t="shared" si="59"/>
        <v>5.0039818046647713E-2</v>
      </c>
      <c r="Q221" s="309">
        <f t="shared" si="49"/>
        <v>39.799999999999955</v>
      </c>
      <c r="R221" s="233">
        <f t="shared" si="50"/>
        <v>2.693921754433461E-2</v>
      </c>
      <c r="S221" s="269">
        <f t="shared" si="53"/>
        <v>175</v>
      </c>
      <c r="T221" s="269">
        <f t="shared" si="56"/>
        <v>0</v>
      </c>
      <c r="U221" s="304">
        <f t="shared" si="54"/>
        <v>265510</v>
      </c>
      <c r="V221" s="344"/>
      <c r="W221" s="344"/>
      <c r="X221" s="344"/>
      <c r="Y221" s="344"/>
      <c r="Z221" s="344"/>
      <c r="AA221" s="344"/>
      <c r="AB221" s="344"/>
      <c r="AC221" s="344"/>
      <c r="AD221" s="344"/>
      <c r="AE221" s="344"/>
      <c r="AF221" s="344"/>
      <c r="AG221" s="344"/>
      <c r="AH221" s="344"/>
    </row>
    <row r="222" spans="1:34" s="301" customFormat="1" ht="14.35" x14ac:dyDescent="0.5">
      <c r="A222" s="301">
        <f t="shared" si="55"/>
        <v>215</v>
      </c>
      <c r="B222" s="302">
        <v>4784</v>
      </c>
      <c r="C222" s="302">
        <v>4784</v>
      </c>
      <c r="D222" s="230" t="s">
        <v>330</v>
      </c>
      <c r="E222" s="280">
        <v>3046.3</v>
      </c>
      <c r="F222" s="30">
        <v>6446</v>
      </c>
      <c r="G222" s="29">
        <v>19636450</v>
      </c>
      <c r="H222" s="30">
        <v>0</v>
      </c>
      <c r="I222" s="29">
        <v>19636450</v>
      </c>
      <c r="J222" s="224">
        <v>3078.2</v>
      </c>
      <c r="K222" s="31">
        <f t="shared" si="51"/>
        <v>6591</v>
      </c>
      <c r="L222" s="270">
        <f t="shared" si="48"/>
        <v>20288416.199999999</v>
      </c>
      <c r="M222" s="30">
        <f t="shared" si="57"/>
        <v>0</v>
      </c>
      <c r="N222" s="274">
        <f t="shared" si="52"/>
        <v>20288416.199999999</v>
      </c>
      <c r="O222" s="31">
        <f t="shared" si="58"/>
        <v>651966.19999999925</v>
      </c>
      <c r="P222" s="234">
        <f t="shared" si="59"/>
        <v>3.3201836380812179E-2</v>
      </c>
      <c r="Q222" s="310">
        <f t="shared" si="49"/>
        <v>31.899999999999636</v>
      </c>
      <c r="R222" s="234">
        <f t="shared" si="50"/>
        <v>1.0471719791222018E-2</v>
      </c>
      <c r="S222" s="270">
        <f t="shared" si="53"/>
        <v>175</v>
      </c>
      <c r="T222" s="270">
        <f t="shared" si="56"/>
        <v>0</v>
      </c>
      <c r="U222" s="305">
        <f t="shared" si="54"/>
        <v>538685</v>
      </c>
      <c r="V222" s="344"/>
      <c r="W222" s="344"/>
      <c r="X222" s="344"/>
      <c r="Y222" s="344"/>
      <c r="Z222" s="344"/>
      <c r="AA222" s="344"/>
      <c r="AB222" s="344"/>
      <c r="AC222" s="344"/>
      <c r="AD222" s="344"/>
      <c r="AE222" s="344"/>
      <c r="AF222" s="344"/>
      <c r="AG222" s="344"/>
      <c r="AH222" s="344"/>
    </row>
    <row r="223" spans="1:34" s="198" customFormat="1" ht="14.35" x14ac:dyDescent="0.5">
      <c r="A223" s="198">
        <f t="shared" si="55"/>
        <v>216</v>
      </c>
      <c r="B223" s="227">
        <v>4785</v>
      </c>
      <c r="C223" s="227">
        <v>4785</v>
      </c>
      <c r="D223" s="229" t="s">
        <v>331</v>
      </c>
      <c r="E223" s="279">
        <v>483.6</v>
      </c>
      <c r="F223" s="24">
        <v>6446</v>
      </c>
      <c r="G223" s="23">
        <v>3117286</v>
      </c>
      <c r="H223" s="24">
        <v>45463</v>
      </c>
      <c r="I223" s="23">
        <v>3162749</v>
      </c>
      <c r="J223" s="223">
        <v>453.3</v>
      </c>
      <c r="K223" s="25">
        <f t="shared" si="51"/>
        <v>6591</v>
      </c>
      <c r="L223" s="269">
        <f t="shared" si="48"/>
        <v>2987700.3000000003</v>
      </c>
      <c r="M223" s="24">
        <f t="shared" si="57"/>
        <v>160758.55999999959</v>
      </c>
      <c r="N223" s="273">
        <f t="shared" si="52"/>
        <v>3148458.86</v>
      </c>
      <c r="O223" s="25">
        <f t="shared" si="58"/>
        <v>-14290.14000000013</v>
      </c>
      <c r="P223" s="233">
        <f t="shared" si="59"/>
        <v>-4.5182655974281014E-3</v>
      </c>
      <c r="Q223" s="309">
        <f t="shared" si="49"/>
        <v>-30.300000000000011</v>
      </c>
      <c r="R223" s="233">
        <f t="shared" si="50"/>
        <v>-6.2655086848635258E-2</v>
      </c>
      <c r="S223" s="269">
        <f t="shared" si="53"/>
        <v>175</v>
      </c>
      <c r="T223" s="269">
        <f t="shared" si="56"/>
        <v>0</v>
      </c>
      <c r="U223" s="304">
        <f t="shared" si="54"/>
        <v>79327.5</v>
      </c>
      <c r="V223" s="344"/>
      <c r="W223" s="344"/>
      <c r="X223" s="344"/>
      <c r="Y223" s="344"/>
      <c r="Z223" s="344"/>
      <c r="AA223" s="344"/>
      <c r="AB223" s="344"/>
      <c r="AC223" s="344"/>
      <c r="AD223" s="344"/>
      <c r="AE223" s="344"/>
      <c r="AF223" s="344"/>
      <c r="AG223" s="344"/>
      <c r="AH223" s="344"/>
    </row>
    <row r="224" spans="1:34" s="198" customFormat="1" ht="14.35" x14ac:dyDescent="0.5">
      <c r="A224" s="198">
        <f t="shared" si="55"/>
        <v>217</v>
      </c>
      <c r="B224" s="227">
        <v>333</v>
      </c>
      <c r="C224" s="227">
        <v>333</v>
      </c>
      <c r="D224" s="229" t="s">
        <v>508</v>
      </c>
      <c r="E224" s="279">
        <v>421</v>
      </c>
      <c r="F224" s="24">
        <v>6516</v>
      </c>
      <c r="G224" s="23">
        <v>2743236</v>
      </c>
      <c r="H224" s="24">
        <v>84421</v>
      </c>
      <c r="I224" s="23">
        <v>2827657</v>
      </c>
      <c r="J224" s="223">
        <v>420</v>
      </c>
      <c r="K224" s="25">
        <f t="shared" si="51"/>
        <v>6661</v>
      </c>
      <c r="L224" s="269">
        <f t="shared" si="48"/>
        <v>2797620</v>
      </c>
      <c r="M224" s="24">
        <f t="shared" si="57"/>
        <v>0</v>
      </c>
      <c r="N224" s="273">
        <f t="shared" si="52"/>
        <v>2797620</v>
      </c>
      <c r="O224" s="25">
        <f t="shared" si="58"/>
        <v>-30037</v>
      </c>
      <c r="P224" s="233">
        <f t="shared" si="59"/>
        <v>-1.0622575510396063E-2</v>
      </c>
      <c r="Q224" s="309">
        <f t="shared" si="49"/>
        <v>-1</v>
      </c>
      <c r="R224" s="233">
        <f t="shared" si="50"/>
        <v>-2.3752969121140144E-3</v>
      </c>
      <c r="S224" s="269">
        <f t="shared" si="53"/>
        <v>105</v>
      </c>
      <c r="T224" s="269">
        <f t="shared" si="56"/>
        <v>29400</v>
      </c>
      <c r="U224" s="304">
        <f t="shared" si="54"/>
        <v>44100</v>
      </c>
      <c r="V224" s="344"/>
      <c r="W224" s="344"/>
      <c r="X224" s="344"/>
      <c r="Y224" s="344"/>
      <c r="Z224" s="344"/>
      <c r="AA224" s="344"/>
      <c r="AB224" s="344"/>
      <c r="AC224" s="344"/>
      <c r="AD224" s="344"/>
      <c r="AE224" s="344"/>
      <c r="AF224" s="344"/>
      <c r="AG224" s="344"/>
      <c r="AH224" s="344"/>
    </row>
    <row r="225" spans="1:34" s="198" customFormat="1" ht="14.35" x14ac:dyDescent="0.5">
      <c r="A225" s="198">
        <f t="shared" si="55"/>
        <v>218</v>
      </c>
      <c r="B225" s="227">
        <v>4787</v>
      </c>
      <c r="C225" s="227">
        <v>4787</v>
      </c>
      <c r="D225" s="229" t="s">
        <v>332</v>
      </c>
      <c r="E225" s="279">
        <v>283.3</v>
      </c>
      <c r="F225" s="24">
        <v>6553</v>
      </c>
      <c r="G225" s="23">
        <v>1856465</v>
      </c>
      <c r="H225" s="24">
        <v>56475</v>
      </c>
      <c r="I225" s="23">
        <v>1912940</v>
      </c>
      <c r="J225" s="223">
        <v>297.39999999999998</v>
      </c>
      <c r="K225" s="25">
        <f t="shared" si="51"/>
        <v>6698</v>
      </c>
      <c r="L225" s="269">
        <f t="shared" si="48"/>
        <v>1991985.2</v>
      </c>
      <c r="M225" s="24">
        <f t="shared" si="57"/>
        <v>0</v>
      </c>
      <c r="N225" s="273">
        <f t="shared" si="52"/>
        <v>1991985.2</v>
      </c>
      <c r="O225" s="25">
        <f t="shared" si="58"/>
        <v>79045.199999999953</v>
      </c>
      <c r="P225" s="233">
        <f t="shared" si="59"/>
        <v>4.1321316925779145E-2</v>
      </c>
      <c r="Q225" s="309">
        <f t="shared" si="49"/>
        <v>14.099999999999966</v>
      </c>
      <c r="R225" s="233">
        <f t="shared" si="50"/>
        <v>4.9770561242498998E-2</v>
      </c>
      <c r="S225" s="269">
        <f t="shared" si="53"/>
        <v>68</v>
      </c>
      <c r="T225" s="269">
        <f t="shared" si="56"/>
        <v>31821.8</v>
      </c>
      <c r="U225" s="304">
        <f t="shared" si="54"/>
        <v>20223.199999999997</v>
      </c>
      <c r="V225" s="344"/>
      <c r="W225" s="344"/>
      <c r="X225" s="344"/>
      <c r="Y225" s="344"/>
      <c r="Z225" s="344"/>
      <c r="AA225" s="344"/>
      <c r="AB225" s="344"/>
      <c r="AC225" s="344"/>
      <c r="AD225" s="344"/>
      <c r="AE225" s="344"/>
      <c r="AF225" s="344"/>
      <c r="AG225" s="344"/>
      <c r="AH225" s="344"/>
    </row>
    <row r="226" spans="1:34" s="198" customFormat="1" ht="14.35" x14ac:dyDescent="0.5">
      <c r="A226" s="198">
        <f t="shared" si="55"/>
        <v>219</v>
      </c>
      <c r="B226" s="227">
        <v>4773</v>
      </c>
      <c r="C226" s="227">
        <v>4773</v>
      </c>
      <c r="D226" s="229" t="s">
        <v>324</v>
      </c>
      <c r="E226" s="279">
        <v>557.1</v>
      </c>
      <c r="F226" s="24">
        <v>6566</v>
      </c>
      <c r="G226" s="23">
        <v>3657919</v>
      </c>
      <c r="H226" s="24">
        <v>0</v>
      </c>
      <c r="I226" s="23">
        <v>3657919</v>
      </c>
      <c r="J226" s="223">
        <v>552.1</v>
      </c>
      <c r="K226" s="25">
        <f t="shared" si="51"/>
        <v>6711</v>
      </c>
      <c r="L226" s="269">
        <f t="shared" si="48"/>
        <v>3705143.1</v>
      </c>
      <c r="M226" s="24">
        <f t="shared" si="57"/>
        <v>0</v>
      </c>
      <c r="N226" s="273">
        <f t="shared" si="52"/>
        <v>3705143.1</v>
      </c>
      <c r="O226" s="25">
        <f t="shared" si="58"/>
        <v>47224.100000000093</v>
      </c>
      <c r="P226" s="233">
        <f t="shared" si="59"/>
        <v>1.2910099977610246E-2</v>
      </c>
      <c r="Q226" s="309">
        <f t="shared" si="49"/>
        <v>-5</v>
      </c>
      <c r="R226" s="233">
        <f t="shared" si="50"/>
        <v>-8.9750493627714957E-3</v>
      </c>
      <c r="S226" s="269">
        <f t="shared" si="53"/>
        <v>55</v>
      </c>
      <c r="T226" s="269">
        <f t="shared" si="56"/>
        <v>66252</v>
      </c>
      <c r="U226" s="304">
        <f t="shared" si="54"/>
        <v>30365.5</v>
      </c>
      <c r="V226" s="344"/>
      <c r="W226" s="344"/>
      <c r="X226" s="344"/>
      <c r="Y226" s="344"/>
      <c r="Z226" s="344"/>
      <c r="AA226" s="344"/>
      <c r="AB226" s="344"/>
      <c r="AC226" s="344"/>
      <c r="AD226" s="344"/>
      <c r="AE226" s="344"/>
      <c r="AF226" s="344"/>
      <c r="AG226" s="344"/>
      <c r="AH226" s="344"/>
    </row>
    <row r="227" spans="1:34" s="301" customFormat="1" ht="14.35" x14ac:dyDescent="0.5">
      <c r="A227" s="301">
        <f t="shared" si="55"/>
        <v>220</v>
      </c>
      <c r="B227" s="302">
        <v>4775</v>
      </c>
      <c r="C227" s="302">
        <v>4775</v>
      </c>
      <c r="D227" s="230" t="s">
        <v>326</v>
      </c>
      <c r="E227" s="280">
        <v>212</v>
      </c>
      <c r="F227" s="30">
        <v>6616</v>
      </c>
      <c r="G227" s="29">
        <v>1402592</v>
      </c>
      <c r="H227" s="30">
        <v>0</v>
      </c>
      <c r="I227" s="29">
        <v>1402592</v>
      </c>
      <c r="J227" s="224">
        <v>193</v>
      </c>
      <c r="K227" s="31">
        <f t="shared" si="51"/>
        <v>6761</v>
      </c>
      <c r="L227" s="270">
        <f t="shared" si="48"/>
        <v>1304873</v>
      </c>
      <c r="M227" s="30">
        <f t="shared" si="57"/>
        <v>111744.91999999993</v>
      </c>
      <c r="N227" s="274">
        <f t="shared" si="52"/>
        <v>1416617.92</v>
      </c>
      <c r="O227" s="31">
        <f t="shared" si="58"/>
        <v>14025.919999999925</v>
      </c>
      <c r="P227" s="234">
        <f t="shared" si="59"/>
        <v>9.9999999999999464E-3</v>
      </c>
      <c r="Q227" s="310">
        <f t="shared" si="49"/>
        <v>-19</v>
      </c>
      <c r="R227" s="234">
        <f t="shared" si="50"/>
        <v>-8.9622641509433956E-2</v>
      </c>
      <c r="S227" s="270">
        <f t="shared" si="53"/>
        <v>5</v>
      </c>
      <c r="T227" s="270">
        <f t="shared" si="56"/>
        <v>32810</v>
      </c>
      <c r="U227" s="305">
        <f t="shared" si="54"/>
        <v>965</v>
      </c>
      <c r="V227" s="344"/>
      <c r="W227" s="344"/>
      <c r="X227" s="344"/>
      <c r="Y227" s="344"/>
      <c r="Z227" s="344"/>
      <c r="AA227" s="344"/>
      <c r="AB227" s="344"/>
      <c r="AC227" s="344"/>
      <c r="AD227" s="344"/>
      <c r="AE227" s="344"/>
      <c r="AF227" s="344"/>
      <c r="AG227" s="344"/>
      <c r="AH227" s="344"/>
    </row>
    <row r="228" spans="1:34" s="198" customFormat="1" ht="14.35" x14ac:dyDescent="0.5">
      <c r="A228" s="198">
        <f t="shared" si="55"/>
        <v>221</v>
      </c>
      <c r="B228" s="227">
        <v>4788</v>
      </c>
      <c r="C228" s="227">
        <v>4788</v>
      </c>
      <c r="D228" s="229" t="s">
        <v>333</v>
      </c>
      <c r="E228" s="279">
        <v>512</v>
      </c>
      <c r="F228" s="24">
        <v>6572</v>
      </c>
      <c r="G228" s="23">
        <v>3364864</v>
      </c>
      <c r="H228" s="24">
        <v>40145</v>
      </c>
      <c r="I228" s="23">
        <v>3405009</v>
      </c>
      <c r="J228" s="223">
        <v>503</v>
      </c>
      <c r="K228" s="25">
        <f t="shared" si="51"/>
        <v>6717</v>
      </c>
      <c r="L228" s="269">
        <f t="shared" si="48"/>
        <v>3378651</v>
      </c>
      <c r="M228" s="24">
        <f t="shared" si="57"/>
        <v>19861.64000000013</v>
      </c>
      <c r="N228" s="273">
        <f t="shared" si="52"/>
        <v>3398512.6400000001</v>
      </c>
      <c r="O228" s="25">
        <f t="shared" si="58"/>
        <v>-6496.3599999998696</v>
      </c>
      <c r="P228" s="233">
        <f t="shared" si="59"/>
        <v>-1.9078833565490927E-3</v>
      </c>
      <c r="Q228" s="309">
        <f t="shared" si="49"/>
        <v>-9</v>
      </c>
      <c r="R228" s="233">
        <f t="shared" si="50"/>
        <v>-1.7578125E-2</v>
      </c>
      <c r="S228" s="269">
        <f t="shared" si="53"/>
        <v>49</v>
      </c>
      <c r="T228" s="269">
        <f t="shared" si="56"/>
        <v>63378</v>
      </c>
      <c r="U228" s="304">
        <f t="shared" si="54"/>
        <v>24647</v>
      </c>
      <c r="V228" s="344"/>
      <c r="W228" s="344"/>
      <c r="X228" s="344"/>
      <c r="Y228" s="344"/>
      <c r="Z228" s="344"/>
      <c r="AA228" s="344"/>
      <c r="AB228" s="344"/>
      <c r="AC228" s="344"/>
      <c r="AD228" s="344"/>
      <c r="AE228" s="344"/>
      <c r="AF228" s="344"/>
      <c r="AG228" s="344"/>
      <c r="AH228" s="344"/>
    </row>
    <row r="229" spans="1:34" s="198" customFormat="1" ht="14.35" x14ac:dyDescent="0.5">
      <c r="A229" s="198">
        <f t="shared" si="55"/>
        <v>222</v>
      </c>
      <c r="B229" s="227">
        <v>4797</v>
      </c>
      <c r="C229" s="227">
        <v>4797</v>
      </c>
      <c r="D229" s="229" t="s">
        <v>334</v>
      </c>
      <c r="E229" s="279">
        <v>2558.9</v>
      </c>
      <c r="F229" s="24">
        <v>6446</v>
      </c>
      <c r="G229" s="23">
        <v>16494669</v>
      </c>
      <c r="H229" s="24">
        <v>0</v>
      </c>
      <c r="I229" s="23">
        <v>16494669</v>
      </c>
      <c r="J229" s="223">
        <v>2646.7</v>
      </c>
      <c r="K229" s="25">
        <f t="shared" si="51"/>
        <v>6591</v>
      </c>
      <c r="L229" s="269">
        <f t="shared" si="48"/>
        <v>17444399.699999999</v>
      </c>
      <c r="M229" s="24">
        <f t="shared" si="57"/>
        <v>0</v>
      </c>
      <c r="N229" s="273">
        <f t="shared" si="52"/>
        <v>17444399.699999999</v>
      </c>
      <c r="O229" s="25">
        <f t="shared" si="58"/>
        <v>949730.69999999925</v>
      </c>
      <c r="P229" s="233">
        <f t="shared" si="59"/>
        <v>5.7578039304698944E-2</v>
      </c>
      <c r="Q229" s="309">
        <f t="shared" si="49"/>
        <v>87.799999999999727</v>
      </c>
      <c r="R229" s="233">
        <f t="shared" si="50"/>
        <v>3.4311618273476778E-2</v>
      </c>
      <c r="S229" s="269">
        <f t="shared" si="53"/>
        <v>175</v>
      </c>
      <c r="T229" s="269">
        <f t="shared" si="56"/>
        <v>0</v>
      </c>
      <c r="U229" s="304">
        <f t="shared" si="54"/>
        <v>463172.49999999994</v>
      </c>
      <c r="V229" s="344"/>
      <c r="W229" s="344"/>
      <c r="X229" s="344"/>
      <c r="Y229" s="344"/>
      <c r="Z229" s="344"/>
      <c r="AA229" s="344"/>
      <c r="AB229" s="344"/>
      <c r="AC229" s="344"/>
      <c r="AD229" s="344"/>
      <c r="AE229" s="344"/>
      <c r="AF229" s="344"/>
      <c r="AG229" s="344"/>
      <c r="AH229" s="344"/>
    </row>
    <row r="230" spans="1:34" s="198" customFormat="1" ht="14.35" x14ac:dyDescent="0.5">
      <c r="A230" s="198">
        <f t="shared" si="55"/>
        <v>223</v>
      </c>
      <c r="B230" s="227">
        <v>4860</v>
      </c>
      <c r="C230" s="227">
        <v>4860</v>
      </c>
      <c r="D230" s="229" t="s">
        <v>335</v>
      </c>
      <c r="E230" s="279">
        <v>331.1</v>
      </c>
      <c r="F230" s="24">
        <v>6446</v>
      </c>
      <c r="G230" s="23">
        <v>2134271</v>
      </c>
      <c r="H230" s="24">
        <v>9377</v>
      </c>
      <c r="I230" s="23">
        <v>2143648</v>
      </c>
      <c r="J230" s="223">
        <v>339.1</v>
      </c>
      <c r="K230" s="25">
        <f t="shared" si="51"/>
        <v>6591</v>
      </c>
      <c r="L230" s="269">
        <f t="shared" si="48"/>
        <v>2235008.1</v>
      </c>
      <c r="M230" s="24">
        <f t="shared" si="57"/>
        <v>0</v>
      </c>
      <c r="N230" s="273">
        <f t="shared" si="52"/>
        <v>2235008.1</v>
      </c>
      <c r="O230" s="25">
        <f t="shared" si="58"/>
        <v>91360.100000000093</v>
      </c>
      <c r="P230" s="233">
        <f t="shared" si="59"/>
        <v>4.261898408693969E-2</v>
      </c>
      <c r="Q230" s="309">
        <f t="shared" si="49"/>
        <v>8</v>
      </c>
      <c r="R230" s="233">
        <f t="shared" si="50"/>
        <v>2.4161884627000904E-2</v>
      </c>
      <c r="S230" s="269">
        <f t="shared" si="53"/>
        <v>175</v>
      </c>
      <c r="T230" s="269">
        <f t="shared" si="56"/>
        <v>0</v>
      </c>
      <c r="U230" s="304">
        <f t="shared" si="54"/>
        <v>59342.500000000007</v>
      </c>
      <c r="V230" s="344"/>
      <c r="W230" s="344"/>
      <c r="X230" s="344"/>
      <c r="Y230" s="344"/>
      <c r="Z230" s="344"/>
      <c r="AA230" s="344"/>
      <c r="AB230" s="344"/>
      <c r="AC230" s="344"/>
      <c r="AD230" s="344"/>
      <c r="AE230" s="344"/>
      <c r="AF230" s="344"/>
      <c r="AG230" s="344"/>
      <c r="AH230" s="344"/>
    </row>
    <row r="231" spans="1:34" s="198" customFormat="1" ht="14.35" x14ac:dyDescent="0.5">
      <c r="A231" s="198">
        <f t="shared" si="55"/>
        <v>224</v>
      </c>
      <c r="B231" s="227">
        <v>4869</v>
      </c>
      <c r="C231" s="227">
        <v>4869</v>
      </c>
      <c r="D231" s="229" t="s">
        <v>336</v>
      </c>
      <c r="E231" s="279">
        <v>1305.5</v>
      </c>
      <c r="F231" s="24">
        <v>6487</v>
      </c>
      <c r="G231" s="23">
        <v>8468779</v>
      </c>
      <c r="H231" s="24">
        <v>0</v>
      </c>
      <c r="I231" s="23">
        <v>8468779</v>
      </c>
      <c r="J231" s="223">
        <v>1313</v>
      </c>
      <c r="K231" s="25">
        <f t="shared" si="51"/>
        <v>6632</v>
      </c>
      <c r="L231" s="269">
        <f t="shared" si="48"/>
        <v>8707816</v>
      </c>
      <c r="M231" s="24">
        <f t="shared" si="57"/>
        <v>0</v>
      </c>
      <c r="N231" s="273">
        <f t="shared" si="52"/>
        <v>8707816</v>
      </c>
      <c r="O231" s="25">
        <f t="shared" si="58"/>
        <v>239037</v>
      </c>
      <c r="P231" s="233">
        <f t="shared" si="59"/>
        <v>2.8225674563003709E-2</v>
      </c>
      <c r="Q231" s="309">
        <f t="shared" si="49"/>
        <v>7.5</v>
      </c>
      <c r="R231" s="233">
        <f t="shared" si="50"/>
        <v>5.7449253159708924E-3</v>
      </c>
      <c r="S231" s="269">
        <f t="shared" si="53"/>
        <v>134</v>
      </c>
      <c r="T231" s="269">
        <f t="shared" si="56"/>
        <v>53833</v>
      </c>
      <c r="U231" s="304">
        <f t="shared" si="54"/>
        <v>175942</v>
      </c>
      <c r="V231" s="344"/>
      <c r="W231" s="344"/>
      <c r="X231" s="344"/>
      <c r="Y231" s="344"/>
      <c r="Z231" s="344"/>
      <c r="AA231" s="344"/>
      <c r="AB231" s="344"/>
      <c r="AC231" s="344"/>
      <c r="AD231" s="344"/>
      <c r="AE231" s="344"/>
      <c r="AF231" s="344"/>
      <c r="AG231" s="344"/>
      <c r="AH231" s="344"/>
    </row>
    <row r="232" spans="1:34" s="301" customFormat="1" ht="14.35" x14ac:dyDescent="0.5">
      <c r="A232" s="301">
        <f t="shared" si="55"/>
        <v>225</v>
      </c>
      <c r="B232" s="302">
        <v>4878</v>
      </c>
      <c r="C232" s="302">
        <v>4878</v>
      </c>
      <c r="D232" s="230" t="s">
        <v>337</v>
      </c>
      <c r="E232" s="280">
        <v>621.5</v>
      </c>
      <c r="F232" s="30">
        <v>6446</v>
      </c>
      <c r="G232" s="29">
        <v>4006189</v>
      </c>
      <c r="H232" s="30">
        <v>0</v>
      </c>
      <c r="I232" s="29">
        <v>4006189</v>
      </c>
      <c r="J232" s="224">
        <v>638.5</v>
      </c>
      <c r="K232" s="31">
        <f t="shared" si="51"/>
        <v>6591</v>
      </c>
      <c r="L232" s="270">
        <f t="shared" si="48"/>
        <v>4208353.5</v>
      </c>
      <c r="M232" s="30">
        <f t="shared" si="57"/>
        <v>0</v>
      </c>
      <c r="N232" s="274">
        <f t="shared" si="52"/>
        <v>4208353.5</v>
      </c>
      <c r="O232" s="31">
        <f t="shared" si="58"/>
        <v>202164.5</v>
      </c>
      <c r="P232" s="234">
        <f t="shared" si="59"/>
        <v>5.0463046051996051E-2</v>
      </c>
      <c r="Q232" s="310">
        <f t="shared" si="49"/>
        <v>17</v>
      </c>
      <c r="R232" s="234">
        <f t="shared" si="50"/>
        <v>2.7353177795655673E-2</v>
      </c>
      <c r="S232" s="270">
        <f t="shared" si="53"/>
        <v>175</v>
      </c>
      <c r="T232" s="270">
        <f t="shared" si="56"/>
        <v>0</v>
      </c>
      <c r="U232" s="305">
        <f t="shared" si="54"/>
        <v>111737.5</v>
      </c>
      <c r="V232" s="344"/>
      <c r="W232" s="344"/>
      <c r="X232" s="344"/>
      <c r="Y232" s="344"/>
      <c r="Z232" s="344"/>
      <c r="AA232" s="344"/>
      <c r="AB232" s="344"/>
      <c r="AC232" s="344"/>
      <c r="AD232" s="344"/>
      <c r="AE232" s="344"/>
      <c r="AF232" s="344"/>
      <c r="AG232" s="344"/>
      <c r="AH232" s="344"/>
    </row>
    <row r="233" spans="1:34" s="198" customFormat="1" ht="14.35" x14ac:dyDescent="0.5">
      <c r="A233" s="198">
        <f t="shared" si="55"/>
        <v>226</v>
      </c>
      <c r="B233" s="227">
        <v>4890</v>
      </c>
      <c r="C233" s="227">
        <v>4890</v>
      </c>
      <c r="D233" s="229" t="s">
        <v>338</v>
      </c>
      <c r="E233" s="279">
        <v>924.6</v>
      </c>
      <c r="F233" s="24">
        <v>6460</v>
      </c>
      <c r="G233" s="23">
        <v>5972916</v>
      </c>
      <c r="H233" s="24">
        <v>0</v>
      </c>
      <c r="I233" s="23">
        <v>5972916</v>
      </c>
      <c r="J233" s="223">
        <v>959.2</v>
      </c>
      <c r="K233" s="25">
        <f t="shared" si="51"/>
        <v>6605</v>
      </c>
      <c r="L233" s="269">
        <f t="shared" si="48"/>
        <v>6335516</v>
      </c>
      <c r="M233" s="24">
        <f t="shared" si="57"/>
        <v>0</v>
      </c>
      <c r="N233" s="273">
        <f t="shared" si="52"/>
        <v>6335516</v>
      </c>
      <c r="O233" s="25">
        <f t="shared" si="58"/>
        <v>362600</v>
      </c>
      <c r="P233" s="233">
        <f t="shared" si="59"/>
        <v>6.070736638519611E-2</v>
      </c>
      <c r="Q233" s="309">
        <f t="shared" si="49"/>
        <v>34.600000000000023</v>
      </c>
      <c r="R233" s="233">
        <f t="shared" si="50"/>
        <v>3.742158771360591E-2</v>
      </c>
      <c r="S233" s="269">
        <f t="shared" si="53"/>
        <v>161</v>
      </c>
      <c r="T233" s="269">
        <f t="shared" si="56"/>
        <v>13428.800000000001</v>
      </c>
      <c r="U233" s="304">
        <f t="shared" si="54"/>
        <v>154431.20000000001</v>
      </c>
      <c r="V233" s="344"/>
      <c r="W233" s="344"/>
      <c r="X233" s="344"/>
      <c r="Y233" s="344"/>
      <c r="Z233" s="344"/>
      <c r="AA233" s="344"/>
      <c r="AB233" s="344"/>
      <c r="AC233" s="344"/>
      <c r="AD233" s="344"/>
      <c r="AE233" s="344"/>
      <c r="AF233" s="344"/>
      <c r="AG233" s="344"/>
      <c r="AH233" s="344"/>
    </row>
    <row r="234" spans="1:34" s="198" customFormat="1" ht="14.35" x14ac:dyDescent="0.5">
      <c r="A234" s="198">
        <f t="shared" si="55"/>
        <v>227</v>
      </c>
      <c r="B234" s="227">
        <v>4905</v>
      </c>
      <c r="C234" s="227">
        <v>4905</v>
      </c>
      <c r="D234" s="229" t="s">
        <v>339</v>
      </c>
      <c r="E234" s="279">
        <v>237.6</v>
      </c>
      <c r="F234" s="24">
        <v>6458</v>
      </c>
      <c r="G234" s="23">
        <v>1534421</v>
      </c>
      <c r="H234" s="24">
        <v>0</v>
      </c>
      <c r="I234" s="23">
        <v>1534421</v>
      </c>
      <c r="J234" s="223">
        <v>243.4</v>
      </c>
      <c r="K234" s="25">
        <f t="shared" si="51"/>
        <v>6603</v>
      </c>
      <c r="L234" s="269">
        <f t="shared" si="48"/>
        <v>1607170.2</v>
      </c>
      <c r="M234" s="24">
        <f t="shared" si="57"/>
        <v>0</v>
      </c>
      <c r="N234" s="273">
        <f t="shared" si="52"/>
        <v>1607170.2</v>
      </c>
      <c r="O234" s="25">
        <f t="shared" si="58"/>
        <v>72749.199999999953</v>
      </c>
      <c r="P234" s="233">
        <f t="shared" si="59"/>
        <v>4.7411499190899993E-2</v>
      </c>
      <c r="Q234" s="309">
        <f t="shared" si="49"/>
        <v>5.8000000000000114</v>
      </c>
      <c r="R234" s="233">
        <f t="shared" si="50"/>
        <v>2.4410774410774459E-2</v>
      </c>
      <c r="S234" s="269">
        <f t="shared" si="53"/>
        <v>163</v>
      </c>
      <c r="T234" s="269">
        <f t="shared" si="56"/>
        <v>2920.8</v>
      </c>
      <c r="U234" s="304">
        <f t="shared" si="54"/>
        <v>39674.200000000004</v>
      </c>
      <c r="V234" s="344"/>
      <c r="W234" s="344"/>
      <c r="X234" s="344"/>
      <c r="Y234" s="344"/>
      <c r="Z234" s="344"/>
      <c r="AA234" s="344"/>
      <c r="AB234" s="344"/>
      <c r="AC234" s="344"/>
      <c r="AD234" s="344"/>
      <c r="AE234" s="344"/>
      <c r="AF234" s="344"/>
      <c r="AG234" s="344"/>
      <c r="AH234" s="344"/>
    </row>
    <row r="235" spans="1:34" s="198" customFormat="1" ht="14.35" x14ac:dyDescent="0.5">
      <c r="A235" s="198">
        <f t="shared" si="55"/>
        <v>228</v>
      </c>
      <c r="B235" s="227">
        <v>4978</v>
      </c>
      <c r="C235" s="227">
        <v>4978</v>
      </c>
      <c r="D235" s="229" t="s">
        <v>340</v>
      </c>
      <c r="E235" s="279">
        <v>201</v>
      </c>
      <c r="F235" s="24">
        <v>6446</v>
      </c>
      <c r="G235" s="23">
        <v>1295646</v>
      </c>
      <c r="H235" s="24">
        <v>0</v>
      </c>
      <c r="I235" s="23">
        <v>1295646</v>
      </c>
      <c r="J235" s="223">
        <v>194</v>
      </c>
      <c r="K235" s="25">
        <f t="shared" si="51"/>
        <v>6591</v>
      </c>
      <c r="L235" s="269">
        <f t="shared" si="48"/>
        <v>1278654</v>
      </c>
      <c r="M235" s="24">
        <f t="shared" si="57"/>
        <v>29948.459999999963</v>
      </c>
      <c r="N235" s="273">
        <f t="shared" si="52"/>
        <v>1308602.46</v>
      </c>
      <c r="O235" s="25">
        <f t="shared" si="58"/>
        <v>12956.459999999963</v>
      </c>
      <c r="P235" s="233">
        <f t="shared" si="59"/>
        <v>9.9999999999999707E-3</v>
      </c>
      <c r="Q235" s="309">
        <f t="shared" si="49"/>
        <v>-7</v>
      </c>
      <c r="R235" s="233">
        <f t="shared" si="50"/>
        <v>-3.482587064676617E-2</v>
      </c>
      <c r="S235" s="269">
        <f t="shared" si="53"/>
        <v>175</v>
      </c>
      <c r="T235" s="269">
        <f t="shared" si="56"/>
        <v>0</v>
      </c>
      <c r="U235" s="304">
        <f t="shared" si="54"/>
        <v>33950</v>
      </c>
      <c r="V235" s="344"/>
      <c r="W235" s="344"/>
      <c r="X235" s="344"/>
      <c r="Y235" s="344"/>
      <c r="Z235" s="344"/>
      <c r="AA235" s="344"/>
      <c r="AB235" s="344"/>
      <c r="AC235" s="344"/>
      <c r="AD235" s="344"/>
      <c r="AE235" s="344"/>
      <c r="AF235" s="344"/>
      <c r="AG235" s="344"/>
      <c r="AH235" s="344"/>
    </row>
    <row r="236" spans="1:34" s="198" customFormat="1" ht="14.35" x14ac:dyDescent="0.5">
      <c r="A236" s="198">
        <f t="shared" si="55"/>
        <v>229</v>
      </c>
      <c r="B236" s="227">
        <v>4995</v>
      </c>
      <c r="C236" s="227">
        <v>4995</v>
      </c>
      <c r="D236" s="229" t="s">
        <v>341</v>
      </c>
      <c r="E236" s="279">
        <v>929.5</v>
      </c>
      <c r="F236" s="24">
        <v>6503</v>
      </c>
      <c r="G236" s="23">
        <v>6044539</v>
      </c>
      <c r="H236" s="24">
        <v>41131</v>
      </c>
      <c r="I236" s="23">
        <v>6085670</v>
      </c>
      <c r="J236" s="223">
        <v>955</v>
      </c>
      <c r="K236" s="25">
        <f t="shared" si="51"/>
        <v>6648</v>
      </c>
      <c r="L236" s="269">
        <f t="shared" si="48"/>
        <v>6348840</v>
      </c>
      <c r="M236" s="24">
        <f t="shared" si="57"/>
        <v>0</v>
      </c>
      <c r="N236" s="273">
        <f t="shared" si="52"/>
        <v>6348840</v>
      </c>
      <c r="O236" s="25">
        <f t="shared" si="58"/>
        <v>263170</v>
      </c>
      <c r="P236" s="233">
        <f t="shared" si="59"/>
        <v>4.324421140153837E-2</v>
      </c>
      <c r="Q236" s="309">
        <f t="shared" si="49"/>
        <v>25.5</v>
      </c>
      <c r="R236" s="233">
        <f t="shared" si="50"/>
        <v>2.7434104357181282E-2</v>
      </c>
      <c r="S236" s="269">
        <f t="shared" si="53"/>
        <v>118</v>
      </c>
      <c r="T236" s="269">
        <f t="shared" si="56"/>
        <v>54435</v>
      </c>
      <c r="U236" s="304">
        <f t="shared" si="54"/>
        <v>112690</v>
      </c>
      <c r="V236" s="344"/>
      <c r="W236" s="344"/>
      <c r="X236" s="344"/>
      <c r="Y236" s="344"/>
      <c r="Z236" s="344"/>
      <c r="AA236" s="344"/>
      <c r="AB236" s="344"/>
      <c r="AC236" s="344"/>
      <c r="AD236" s="344"/>
      <c r="AE236" s="344"/>
      <c r="AF236" s="344"/>
      <c r="AG236" s="344"/>
      <c r="AH236" s="344"/>
    </row>
    <row r="237" spans="1:34" s="301" customFormat="1" ht="14.35" x14ac:dyDescent="0.5">
      <c r="A237" s="301">
        <f t="shared" si="55"/>
        <v>230</v>
      </c>
      <c r="B237" s="302">
        <v>5013</v>
      </c>
      <c r="C237" s="302">
        <v>5013</v>
      </c>
      <c r="D237" s="230" t="s">
        <v>342</v>
      </c>
      <c r="E237" s="280">
        <v>2460.6</v>
      </c>
      <c r="F237" s="30">
        <v>6446</v>
      </c>
      <c r="G237" s="29">
        <v>15861028</v>
      </c>
      <c r="H237" s="30">
        <v>0</v>
      </c>
      <c r="I237" s="29">
        <v>15861028</v>
      </c>
      <c r="J237" s="224">
        <v>2371.5</v>
      </c>
      <c r="K237" s="31">
        <f t="shared" si="51"/>
        <v>6591</v>
      </c>
      <c r="L237" s="270">
        <f t="shared" si="48"/>
        <v>15630556.5</v>
      </c>
      <c r="M237" s="30">
        <f t="shared" si="57"/>
        <v>389081.77999999933</v>
      </c>
      <c r="N237" s="274">
        <f t="shared" si="52"/>
        <v>16019638.279999999</v>
      </c>
      <c r="O237" s="31">
        <f t="shared" si="58"/>
        <v>158610.27999999933</v>
      </c>
      <c r="P237" s="234">
        <f t="shared" si="59"/>
        <v>9.9999999999999586E-3</v>
      </c>
      <c r="Q237" s="310">
        <f t="shared" si="49"/>
        <v>-89.099999999999909</v>
      </c>
      <c r="R237" s="234">
        <f t="shared" si="50"/>
        <v>-3.6210680321872676E-2</v>
      </c>
      <c r="S237" s="270">
        <f t="shared" si="53"/>
        <v>175</v>
      </c>
      <c r="T237" s="270">
        <f t="shared" si="56"/>
        <v>0</v>
      </c>
      <c r="U237" s="305">
        <f t="shared" si="54"/>
        <v>415012.5</v>
      </c>
      <c r="V237" s="344"/>
      <c r="W237" s="344"/>
      <c r="X237" s="344"/>
      <c r="Y237" s="344"/>
      <c r="Z237" s="344"/>
      <c r="AA237" s="344"/>
      <c r="AB237" s="344"/>
      <c r="AC237" s="344"/>
      <c r="AD237" s="344"/>
      <c r="AE237" s="344"/>
      <c r="AF237" s="344"/>
      <c r="AG237" s="344"/>
      <c r="AH237" s="344"/>
    </row>
    <row r="238" spans="1:34" s="198" customFormat="1" ht="14.35" x14ac:dyDescent="0.5">
      <c r="A238" s="198">
        <f t="shared" si="55"/>
        <v>231</v>
      </c>
      <c r="B238" s="227">
        <v>5049</v>
      </c>
      <c r="C238" s="227">
        <v>5049</v>
      </c>
      <c r="D238" s="229" t="s">
        <v>343</v>
      </c>
      <c r="E238" s="279">
        <v>4597.8999999999996</v>
      </c>
      <c r="F238" s="24">
        <v>6446</v>
      </c>
      <c r="G238" s="23">
        <v>29638063</v>
      </c>
      <c r="H238" s="24">
        <v>0</v>
      </c>
      <c r="I238" s="23">
        <v>29638063</v>
      </c>
      <c r="J238" s="223">
        <v>4622.8999999999996</v>
      </c>
      <c r="K238" s="25">
        <f t="shared" si="51"/>
        <v>6591</v>
      </c>
      <c r="L238" s="269">
        <f t="shared" si="48"/>
        <v>30469533.899999999</v>
      </c>
      <c r="M238" s="24">
        <f t="shared" si="57"/>
        <v>0</v>
      </c>
      <c r="N238" s="273">
        <f t="shared" si="52"/>
        <v>30469533.899999999</v>
      </c>
      <c r="O238" s="25">
        <f t="shared" si="58"/>
        <v>831470.89999999851</v>
      </c>
      <c r="P238" s="233">
        <f t="shared" si="59"/>
        <v>2.8054157925232782E-2</v>
      </c>
      <c r="Q238" s="309">
        <f t="shared" si="49"/>
        <v>25</v>
      </c>
      <c r="R238" s="233">
        <f t="shared" si="50"/>
        <v>5.4372648382957443E-3</v>
      </c>
      <c r="S238" s="269">
        <f t="shared" si="53"/>
        <v>175</v>
      </c>
      <c r="T238" s="269">
        <f t="shared" si="56"/>
        <v>0</v>
      </c>
      <c r="U238" s="304">
        <f t="shared" si="54"/>
        <v>809007.49999999988</v>
      </c>
      <c r="V238" s="344"/>
      <c r="W238" s="344"/>
      <c r="X238" s="344"/>
      <c r="Y238" s="344"/>
      <c r="Z238" s="344"/>
      <c r="AA238" s="344"/>
      <c r="AB238" s="344"/>
      <c r="AC238" s="344"/>
      <c r="AD238" s="344"/>
      <c r="AE238" s="344"/>
      <c r="AF238" s="344"/>
      <c r="AG238" s="344"/>
      <c r="AH238" s="344"/>
    </row>
    <row r="239" spans="1:34" s="198" customFormat="1" ht="14.35" x14ac:dyDescent="0.5">
      <c r="A239" s="198">
        <f t="shared" si="55"/>
        <v>232</v>
      </c>
      <c r="B239" s="227">
        <v>5121</v>
      </c>
      <c r="C239" s="227">
        <v>5121</v>
      </c>
      <c r="D239" s="229" t="s">
        <v>48</v>
      </c>
      <c r="E239" s="279">
        <v>714.9</v>
      </c>
      <c r="F239" s="24">
        <v>6446</v>
      </c>
      <c r="G239" s="23">
        <v>4608245</v>
      </c>
      <c r="H239" s="24">
        <v>66761</v>
      </c>
      <c r="I239" s="23">
        <v>4675006</v>
      </c>
      <c r="J239" s="223">
        <v>729</v>
      </c>
      <c r="K239" s="25">
        <f t="shared" si="51"/>
        <v>6591</v>
      </c>
      <c r="L239" s="269">
        <f t="shared" si="48"/>
        <v>4804839</v>
      </c>
      <c r="M239" s="24">
        <f t="shared" si="57"/>
        <v>0</v>
      </c>
      <c r="N239" s="273">
        <f t="shared" si="52"/>
        <v>4804839</v>
      </c>
      <c r="O239" s="25">
        <f t="shared" si="58"/>
        <v>129833</v>
      </c>
      <c r="P239" s="233">
        <f t="shared" si="59"/>
        <v>2.7771729063021524E-2</v>
      </c>
      <c r="Q239" s="309">
        <f t="shared" si="49"/>
        <v>14.100000000000023</v>
      </c>
      <c r="R239" s="233">
        <f t="shared" si="50"/>
        <v>1.9723038187159075E-2</v>
      </c>
      <c r="S239" s="269">
        <f t="shared" si="53"/>
        <v>175</v>
      </c>
      <c r="T239" s="269">
        <f t="shared" si="56"/>
        <v>0</v>
      </c>
      <c r="U239" s="304">
        <f t="shared" si="54"/>
        <v>127575</v>
      </c>
      <c r="V239" s="344"/>
      <c r="W239" s="344"/>
      <c r="X239" s="344"/>
      <c r="Y239" s="344"/>
      <c r="Z239" s="344"/>
      <c r="AA239" s="344"/>
      <c r="AB239" s="344"/>
      <c r="AC239" s="344"/>
      <c r="AD239" s="344"/>
      <c r="AE239" s="344"/>
      <c r="AF239" s="344"/>
      <c r="AG239" s="344"/>
      <c r="AH239" s="344"/>
    </row>
    <row r="240" spans="1:34" s="198" customFormat="1" ht="14.35" x14ac:dyDescent="0.5">
      <c r="A240" s="198">
        <f t="shared" si="55"/>
        <v>233</v>
      </c>
      <c r="B240" s="227">
        <v>5139</v>
      </c>
      <c r="C240" s="227">
        <v>5139</v>
      </c>
      <c r="D240" s="229" t="s">
        <v>344</v>
      </c>
      <c r="E240" s="279">
        <v>204.2</v>
      </c>
      <c r="F240" s="24">
        <v>6613</v>
      </c>
      <c r="G240" s="23">
        <v>1350375</v>
      </c>
      <c r="H240" s="24">
        <v>0</v>
      </c>
      <c r="I240" s="23">
        <v>1350375</v>
      </c>
      <c r="J240" s="223">
        <v>198</v>
      </c>
      <c r="K240" s="25">
        <f t="shared" si="51"/>
        <v>6758</v>
      </c>
      <c r="L240" s="269">
        <f t="shared" si="48"/>
        <v>1338084</v>
      </c>
      <c r="M240" s="24">
        <f t="shared" si="57"/>
        <v>25794.75</v>
      </c>
      <c r="N240" s="273">
        <f t="shared" si="52"/>
        <v>1363878.75</v>
      </c>
      <c r="O240" s="25">
        <f t="shared" si="58"/>
        <v>13503.75</v>
      </c>
      <c r="P240" s="233">
        <f t="shared" si="59"/>
        <v>0.01</v>
      </c>
      <c r="Q240" s="309">
        <f t="shared" si="49"/>
        <v>-6.1999999999999886</v>
      </c>
      <c r="R240" s="233">
        <f t="shared" si="50"/>
        <v>-3.0362389813907879E-2</v>
      </c>
      <c r="S240" s="269">
        <f t="shared" si="53"/>
        <v>8</v>
      </c>
      <c r="T240" s="269">
        <f t="shared" si="56"/>
        <v>33066</v>
      </c>
      <c r="U240" s="304">
        <f t="shared" si="54"/>
        <v>1584</v>
      </c>
      <c r="V240" s="344"/>
      <c r="W240" s="344"/>
      <c r="X240" s="344"/>
      <c r="Y240" s="344"/>
      <c r="Z240" s="344"/>
      <c r="AA240" s="344"/>
      <c r="AB240" s="344"/>
      <c r="AC240" s="344"/>
      <c r="AD240" s="344"/>
      <c r="AE240" s="344"/>
      <c r="AF240" s="344"/>
      <c r="AG240" s="344"/>
      <c r="AH240" s="344"/>
    </row>
    <row r="241" spans="1:34" s="198" customFormat="1" ht="14.35" x14ac:dyDescent="0.5">
      <c r="A241" s="198">
        <f t="shared" si="55"/>
        <v>234</v>
      </c>
      <c r="B241" s="227">
        <v>5319</v>
      </c>
      <c r="C241" s="227">
        <v>5160</v>
      </c>
      <c r="D241" s="229" t="s">
        <v>49</v>
      </c>
      <c r="E241" s="279">
        <v>1052</v>
      </c>
      <c r="F241" s="24">
        <v>6446</v>
      </c>
      <c r="G241" s="23">
        <v>6781192</v>
      </c>
      <c r="H241" s="24">
        <v>93400</v>
      </c>
      <c r="I241" s="23">
        <v>6874592</v>
      </c>
      <c r="J241" s="223">
        <v>1068.9000000000001</v>
      </c>
      <c r="K241" s="25">
        <f t="shared" si="51"/>
        <v>6591</v>
      </c>
      <c r="L241" s="269">
        <f t="shared" si="48"/>
        <v>7045119.9000000004</v>
      </c>
      <c r="M241" s="24">
        <f t="shared" si="57"/>
        <v>0</v>
      </c>
      <c r="N241" s="273">
        <f t="shared" si="52"/>
        <v>7045119.9000000004</v>
      </c>
      <c r="O241" s="25">
        <f t="shared" si="58"/>
        <v>170527.90000000037</v>
      </c>
      <c r="P241" s="233">
        <f t="shared" si="59"/>
        <v>2.4805530277287782E-2</v>
      </c>
      <c r="Q241" s="309">
        <f t="shared" si="49"/>
        <v>16.900000000000091</v>
      </c>
      <c r="R241" s="233">
        <f t="shared" si="50"/>
        <v>1.6064638783270049E-2</v>
      </c>
      <c r="S241" s="269">
        <f t="shared" si="53"/>
        <v>175</v>
      </c>
      <c r="T241" s="269">
        <f t="shared" si="56"/>
        <v>0</v>
      </c>
      <c r="U241" s="304">
        <f t="shared" si="54"/>
        <v>187057.50000000003</v>
      </c>
      <c r="V241" s="344"/>
      <c r="W241" s="344"/>
      <c r="X241" s="344"/>
      <c r="Y241" s="344"/>
      <c r="Z241" s="344"/>
      <c r="AA241" s="344"/>
      <c r="AB241" s="344"/>
      <c r="AC241" s="344"/>
      <c r="AD241" s="344"/>
      <c r="AE241" s="344"/>
      <c r="AF241" s="344"/>
      <c r="AG241" s="344"/>
      <c r="AH241" s="344"/>
    </row>
    <row r="242" spans="1:34" s="301" customFormat="1" ht="14.35" x14ac:dyDescent="0.5">
      <c r="A242" s="301">
        <f t="shared" si="55"/>
        <v>235</v>
      </c>
      <c r="B242" s="302">
        <v>5163</v>
      </c>
      <c r="C242" s="302">
        <v>5163</v>
      </c>
      <c r="D242" s="230" t="s">
        <v>346</v>
      </c>
      <c r="E242" s="280">
        <v>636.9</v>
      </c>
      <c r="F242" s="30">
        <v>6446</v>
      </c>
      <c r="G242" s="29">
        <v>4105457</v>
      </c>
      <c r="H242" s="30">
        <v>0</v>
      </c>
      <c r="I242" s="29">
        <v>4105457</v>
      </c>
      <c r="J242" s="224">
        <v>638.20000000000005</v>
      </c>
      <c r="K242" s="31">
        <f t="shared" si="51"/>
        <v>6591</v>
      </c>
      <c r="L242" s="270">
        <f t="shared" si="48"/>
        <v>4206376.2</v>
      </c>
      <c r="M242" s="30">
        <f t="shared" si="57"/>
        <v>0</v>
      </c>
      <c r="N242" s="274">
        <f t="shared" si="52"/>
        <v>4206376.2</v>
      </c>
      <c r="O242" s="31">
        <f t="shared" si="58"/>
        <v>100919.20000000019</v>
      </c>
      <c r="P242" s="234">
        <f t="shared" si="59"/>
        <v>2.4581721352823861E-2</v>
      </c>
      <c r="Q242" s="310">
        <f t="shared" si="49"/>
        <v>1.3000000000000682</v>
      </c>
      <c r="R242" s="234">
        <f t="shared" si="50"/>
        <v>2.0411367561627702E-3</v>
      </c>
      <c r="S242" s="270">
        <f t="shared" si="53"/>
        <v>175</v>
      </c>
      <c r="T242" s="270">
        <f t="shared" si="56"/>
        <v>0</v>
      </c>
      <c r="U242" s="305">
        <f t="shared" si="54"/>
        <v>111685.00000000001</v>
      </c>
      <c r="V242" s="344"/>
      <c r="W242" s="344"/>
      <c r="X242" s="344"/>
      <c r="Y242" s="344"/>
      <c r="Z242" s="344"/>
      <c r="AA242" s="344"/>
      <c r="AB242" s="344"/>
      <c r="AC242" s="344"/>
      <c r="AD242" s="344"/>
      <c r="AE242" s="344"/>
      <c r="AF242" s="344"/>
      <c r="AG242" s="344"/>
      <c r="AH242" s="344"/>
    </row>
    <row r="243" spans="1:34" s="198" customFormat="1" ht="14.35" x14ac:dyDescent="0.5">
      <c r="A243" s="198">
        <f t="shared" si="55"/>
        <v>236</v>
      </c>
      <c r="B243" s="227">
        <v>5166</v>
      </c>
      <c r="C243" s="227">
        <v>5166</v>
      </c>
      <c r="D243" s="229" t="s">
        <v>347</v>
      </c>
      <c r="E243" s="279">
        <v>2112.4</v>
      </c>
      <c r="F243" s="24">
        <v>6446</v>
      </c>
      <c r="G243" s="23">
        <v>13616530</v>
      </c>
      <c r="H243" s="24">
        <v>90862</v>
      </c>
      <c r="I243" s="23">
        <v>13707392</v>
      </c>
      <c r="J243" s="223">
        <v>2140.5</v>
      </c>
      <c r="K243" s="25">
        <f t="shared" si="51"/>
        <v>6591</v>
      </c>
      <c r="L243" s="269">
        <f t="shared" si="48"/>
        <v>14108035.5</v>
      </c>
      <c r="M243" s="24">
        <f t="shared" si="57"/>
        <v>0</v>
      </c>
      <c r="N243" s="273">
        <f t="shared" si="52"/>
        <v>14108035.5</v>
      </c>
      <c r="O243" s="25">
        <f t="shared" si="58"/>
        <v>400643.5</v>
      </c>
      <c r="P243" s="233">
        <f t="shared" si="59"/>
        <v>2.9228280624060361E-2</v>
      </c>
      <c r="Q243" s="309">
        <f t="shared" si="49"/>
        <v>28.099999999999909</v>
      </c>
      <c r="R243" s="233">
        <f t="shared" si="50"/>
        <v>1.3302404847566705E-2</v>
      </c>
      <c r="S243" s="269">
        <f t="shared" si="53"/>
        <v>175</v>
      </c>
      <c r="T243" s="269">
        <f t="shared" si="56"/>
        <v>0</v>
      </c>
      <c r="U243" s="304">
        <f t="shared" si="54"/>
        <v>374587.5</v>
      </c>
      <c r="V243" s="344"/>
      <c r="W243" s="344"/>
      <c r="X243" s="344"/>
      <c r="Y243" s="344"/>
      <c r="Z243" s="344"/>
      <c r="AA243" s="344"/>
      <c r="AB243" s="344"/>
      <c r="AC243" s="344"/>
      <c r="AD243" s="344"/>
      <c r="AE243" s="344"/>
      <c r="AF243" s="344"/>
      <c r="AG243" s="344"/>
      <c r="AH243" s="344"/>
    </row>
    <row r="244" spans="1:34" s="198" customFormat="1" ht="14.35" x14ac:dyDescent="0.5">
      <c r="A244" s="198">
        <f t="shared" si="55"/>
        <v>237</v>
      </c>
      <c r="B244" s="227">
        <v>5184</v>
      </c>
      <c r="C244" s="227">
        <v>5184</v>
      </c>
      <c r="D244" s="229" t="s">
        <v>348</v>
      </c>
      <c r="E244" s="279">
        <v>1833.5</v>
      </c>
      <c r="F244" s="24">
        <v>6447</v>
      </c>
      <c r="G244" s="23">
        <v>11820575</v>
      </c>
      <c r="H244" s="24">
        <v>0</v>
      </c>
      <c r="I244" s="23">
        <v>11820575</v>
      </c>
      <c r="J244" s="223">
        <v>1776.5</v>
      </c>
      <c r="K244" s="25">
        <f t="shared" si="51"/>
        <v>6592</v>
      </c>
      <c r="L244" s="269">
        <f t="shared" si="48"/>
        <v>11710688</v>
      </c>
      <c r="M244" s="24">
        <f t="shared" si="57"/>
        <v>228092.75</v>
      </c>
      <c r="N244" s="273">
        <f t="shared" si="52"/>
        <v>11938780.75</v>
      </c>
      <c r="O244" s="25">
        <f t="shared" si="58"/>
        <v>118205.75</v>
      </c>
      <c r="P244" s="233">
        <f t="shared" si="59"/>
        <v>0.01</v>
      </c>
      <c r="Q244" s="309">
        <f t="shared" si="49"/>
        <v>-57</v>
      </c>
      <c r="R244" s="233">
        <f t="shared" si="50"/>
        <v>-3.1088082901554404E-2</v>
      </c>
      <c r="S244" s="269">
        <f t="shared" si="53"/>
        <v>174</v>
      </c>
      <c r="T244" s="269">
        <f t="shared" si="56"/>
        <v>1776.5</v>
      </c>
      <c r="U244" s="304">
        <f t="shared" si="54"/>
        <v>309111</v>
      </c>
      <c r="V244" s="344"/>
      <c r="W244" s="344"/>
      <c r="X244" s="344"/>
      <c r="Y244" s="344"/>
      <c r="Z244" s="344"/>
      <c r="AA244" s="344"/>
      <c r="AB244" s="344"/>
      <c r="AC244" s="344"/>
      <c r="AD244" s="344"/>
      <c r="AE244" s="344"/>
      <c r="AF244" s="344"/>
      <c r="AG244" s="344"/>
      <c r="AH244" s="344"/>
    </row>
    <row r="245" spans="1:34" s="198" customFormat="1" ht="14.35" x14ac:dyDescent="0.5">
      <c r="A245" s="198">
        <f t="shared" si="55"/>
        <v>238</v>
      </c>
      <c r="B245" s="227">
        <v>5250</v>
      </c>
      <c r="C245" s="227">
        <v>5250</v>
      </c>
      <c r="D245" s="229" t="s">
        <v>349</v>
      </c>
      <c r="E245" s="279">
        <v>4386.1000000000004</v>
      </c>
      <c r="F245" s="24">
        <v>6579</v>
      </c>
      <c r="G245" s="23">
        <v>28856152</v>
      </c>
      <c r="H245" s="24">
        <v>0</v>
      </c>
      <c r="I245" s="23">
        <v>28856152</v>
      </c>
      <c r="J245" s="223">
        <v>4531.8</v>
      </c>
      <c r="K245" s="25">
        <f t="shared" si="51"/>
        <v>6724</v>
      </c>
      <c r="L245" s="269">
        <f t="shared" si="48"/>
        <v>30471823.200000003</v>
      </c>
      <c r="M245" s="24">
        <f t="shared" si="57"/>
        <v>0</v>
      </c>
      <c r="N245" s="273">
        <f t="shared" si="52"/>
        <v>30471823.200000003</v>
      </c>
      <c r="O245" s="25">
        <f t="shared" si="58"/>
        <v>1615671.200000003</v>
      </c>
      <c r="P245" s="233">
        <f t="shared" si="59"/>
        <v>5.5990528466858751E-2</v>
      </c>
      <c r="Q245" s="309">
        <f t="shared" si="49"/>
        <v>145.69999999999982</v>
      </c>
      <c r="R245" s="233">
        <f t="shared" si="50"/>
        <v>3.3218576867832424E-2</v>
      </c>
      <c r="S245" s="269">
        <f t="shared" si="53"/>
        <v>42</v>
      </c>
      <c r="T245" s="269">
        <f t="shared" si="56"/>
        <v>602729.4</v>
      </c>
      <c r="U245" s="304">
        <f t="shared" si="54"/>
        <v>190335.6</v>
      </c>
      <c r="V245" s="344"/>
      <c r="W245" s="344"/>
      <c r="X245" s="344"/>
      <c r="Y245" s="344"/>
      <c r="Z245" s="344"/>
      <c r="AA245" s="344"/>
      <c r="AB245" s="344"/>
      <c r="AC245" s="344"/>
      <c r="AD245" s="344"/>
      <c r="AE245" s="344"/>
      <c r="AF245" s="344"/>
      <c r="AG245" s="344"/>
      <c r="AH245" s="344"/>
    </row>
    <row r="246" spans="1:34" s="198" customFormat="1" ht="14.35" x14ac:dyDescent="0.5">
      <c r="A246" s="198">
        <f t="shared" si="55"/>
        <v>239</v>
      </c>
      <c r="B246" s="227">
        <v>5256</v>
      </c>
      <c r="C246" s="227">
        <v>5256</v>
      </c>
      <c r="D246" s="229" t="s">
        <v>350</v>
      </c>
      <c r="E246" s="279">
        <v>670.4</v>
      </c>
      <c r="F246" s="24">
        <v>6446</v>
      </c>
      <c r="G246" s="23">
        <v>4321398</v>
      </c>
      <c r="H246" s="24">
        <v>0</v>
      </c>
      <c r="I246" s="23">
        <v>4321398</v>
      </c>
      <c r="J246" s="223">
        <v>677.5</v>
      </c>
      <c r="K246" s="25">
        <f t="shared" si="51"/>
        <v>6591</v>
      </c>
      <c r="L246" s="269">
        <f t="shared" si="48"/>
        <v>4465402.5</v>
      </c>
      <c r="M246" s="24">
        <f t="shared" si="57"/>
        <v>0</v>
      </c>
      <c r="N246" s="273">
        <f t="shared" si="52"/>
        <v>4465402.5</v>
      </c>
      <c r="O246" s="25">
        <f t="shared" si="58"/>
        <v>144004.5</v>
      </c>
      <c r="P246" s="233">
        <f t="shared" si="59"/>
        <v>3.3323591115652848E-2</v>
      </c>
      <c r="Q246" s="309">
        <f t="shared" si="49"/>
        <v>7.1000000000000227</v>
      </c>
      <c r="R246" s="233">
        <f t="shared" si="50"/>
        <v>1.0590692124105046E-2</v>
      </c>
      <c r="S246" s="269">
        <f t="shared" si="53"/>
        <v>175</v>
      </c>
      <c r="T246" s="269">
        <f t="shared" si="56"/>
        <v>0</v>
      </c>
      <c r="U246" s="304">
        <f t="shared" si="54"/>
        <v>118562.5</v>
      </c>
      <c r="V246" s="344"/>
      <c r="W246" s="344"/>
      <c r="X246" s="344"/>
      <c r="Y246" s="344"/>
      <c r="Z246" s="344"/>
      <c r="AA246" s="344"/>
      <c r="AB246" s="344"/>
      <c r="AC246" s="344"/>
      <c r="AD246" s="344"/>
      <c r="AE246" s="344"/>
      <c r="AF246" s="344"/>
      <c r="AG246" s="344"/>
      <c r="AH246" s="344"/>
    </row>
    <row r="247" spans="1:34" s="301" customFormat="1" ht="14.35" x14ac:dyDescent="0.5">
      <c r="A247" s="301">
        <f t="shared" si="55"/>
        <v>240</v>
      </c>
      <c r="B247" s="302">
        <v>5283</v>
      </c>
      <c r="C247" s="302">
        <v>5283</v>
      </c>
      <c r="D247" s="230" t="s">
        <v>50</v>
      </c>
      <c r="E247" s="280">
        <v>693.7</v>
      </c>
      <c r="F247" s="30">
        <v>6581</v>
      </c>
      <c r="G247" s="29">
        <v>4565240</v>
      </c>
      <c r="H247" s="30">
        <v>58544</v>
      </c>
      <c r="I247" s="29">
        <v>4623784</v>
      </c>
      <c r="J247" s="224">
        <v>716.9</v>
      </c>
      <c r="K247" s="31">
        <f t="shared" si="51"/>
        <v>6726</v>
      </c>
      <c r="L247" s="270">
        <f t="shared" si="48"/>
        <v>4821869.3999999994</v>
      </c>
      <c r="M247" s="30">
        <f t="shared" si="57"/>
        <v>0</v>
      </c>
      <c r="N247" s="274">
        <f t="shared" si="52"/>
        <v>4821869.3999999994</v>
      </c>
      <c r="O247" s="31">
        <f t="shared" si="58"/>
        <v>198085.39999999944</v>
      </c>
      <c r="P247" s="234">
        <f t="shared" si="59"/>
        <v>4.2840539263944738E-2</v>
      </c>
      <c r="Q247" s="310">
        <f t="shared" si="49"/>
        <v>23.199999999999932</v>
      </c>
      <c r="R247" s="234">
        <f t="shared" si="50"/>
        <v>3.3443851809139294E-2</v>
      </c>
      <c r="S247" s="270">
        <f t="shared" si="53"/>
        <v>40</v>
      </c>
      <c r="T247" s="270">
        <f t="shared" si="56"/>
        <v>96781.5</v>
      </c>
      <c r="U247" s="305">
        <f t="shared" si="54"/>
        <v>28676</v>
      </c>
      <c r="V247" s="344"/>
      <c r="W247" s="344"/>
      <c r="X247" s="344"/>
      <c r="Y247" s="344"/>
      <c r="Z247" s="344"/>
      <c r="AA247" s="344"/>
      <c r="AB247" s="344"/>
      <c r="AC247" s="344"/>
      <c r="AD247" s="344"/>
      <c r="AE247" s="344"/>
      <c r="AF247" s="344"/>
      <c r="AG247" s="344"/>
      <c r="AH247" s="344"/>
    </row>
    <row r="248" spans="1:34" s="198" customFormat="1" ht="14.35" x14ac:dyDescent="0.5">
      <c r="A248" s="198">
        <f t="shared" si="55"/>
        <v>241</v>
      </c>
      <c r="B248" s="227">
        <v>5310</v>
      </c>
      <c r="C248" s="227">
        <v>5310</v>
      </c>
      <c r="D248" s="229" t="s">
        <v>352</v>
      </c>
      <c r="E248" s="279">
        <v>658</v>
      </c>
      <c r="F248" s="24">
        <v>6459</v>
      </c>
      <c r="G248" s="23">
        <v>4250022</v>
      </c>
      <c r="H248" s="24">
        <v>0</v>
      </c>
      <c r="I248" s="23">
        <v>4250022</v>
      </c>
      <c r="J248" s="223">
        <v>674.2</v>
      </c>
      <c r="K248" s="25">
        <f t="shared" si="51"/>
        <v>6604</v>
      </c>
      <c r="L248" s="269">
        <f t="shared" si="48"/>
        <v>4452416.8000000007</v>
      </c>
      <c r="M248" s="24">
        <f t="shared" si="57"/>
        <v>0</v>
      </c>
      <c r="N248" s="273">
        <f t="shared" si="52"/>
        <v>4452416.8000000007</v>
      </c>
      <c r="O248" s="25">
        <f t="shared" si="58"/>
        <v>202394.80000000075</v>
      </c>
      <c r="P248" s="233">
        <f t="shared" si="59"/>
        <v>4.7622059368163445E-2</v>
      </c>
      <c r="Q248" s="309">
        <f t="shared" si="49"/>
        <v>16.200000000000045</v>
      </c>
      <c r="R248" s="233">
        <f t="shared" si="50"/>
        <v>2.4620060790273627E-2</v>
      </c>
      <c r="S248" s="269">
        <f t="shared" si="53"/>
        <v>162</v>
      </c>
      <c r="T248" s="269">
        <f t="shared" si="56"/>
        <v>8764.6</v>
      </c>
      <c r="U248" s="304">
        <f t="shared" si="54"/>
        <v>109220.40000000001</v>
      </c>
      <c r="V248" s="344"/>
      <c r="W248" s="344"/>
      <c r="X248" s="344"/>
      <c r="Y248" s="344"/>
      <c r="Z248" s="344"/>
      <c r="AA248" s="344"/>
      <c r="AB248" s="344"/>
      <c r="AC248" s="344"/>
      <c r="AD248" s="344"/>
      <c r="AE248" s="344"/>
      <c r="AF248" s="344"/>
      <c r="AG248" s="344"/>
      <c r="AH248" s="344"/>
    </row>
    <row r="249" spans="1:34" s="198" customFormat="1" ht="14.35" x14ac:dyDescent="0.5">
      <c r="A249" s="198">
        <f t="shared" si="55"/>
        <v>242</v>
      </c>
      <c r="B249" s="227">
        <v>5323</v>
      </c>
      <c r="C249" s="227">
        <v>5325</v>
      </c>
      <c r="D249" s="229" t="s">
        <v>52</v>
      </c>
      <c r="E249" s="279">
        <v>583.4</v>
      </c>
      <c r="F249" s="24">
        <v>6566</v>
      </c>
      <c r="G249" s="23">
        <v>3830604</v>
      </c>
      <c r="H249" s="24">
        <v>0</v>
      </c>
      <c r="I249" s="23">
        <v>3830604</v>
      </c>
      <c r="J249" s="223">
        <v>567.4</v>
      </c>
      <c r="K249" s="25">
        <f t="shared" si="51"/>
        <v>6711</v>
      </c>
      <c r="L249" s="269">
        <f t="shared" si="48"/>
        <v>3807821.4</v>
      </c>
      <c r="M249" s="24">
        <f t="shared" si="57"/>
        <v>61088.64000000013</v>
      </c>
      <c r="N249" s="273">
        <f t="shared" si="52"/>
        <v>3868910.04</v>
      </c>
      <c r="O249" s="25">
        <f t="shared" si="58"/>
        <v>38306.040000000037</v>
      </c>
      <c r="P249" s="233">
        <f t="shared" si="59"/>
        <v>1.0000000000000009E-2</v>
      </c>
      <c r="Q249" s="309">
        <f t="shared" si="49"/>
        <v>-16</v>
      </c>
      <c r="R249" s="233">
        <f t="shared" si="50"/>
        <v>-2.7425437092903668E-2</v>
      </c>
      <c r="S249" s="269">
        <f t="shared" si="53"/>
        <v>55</v>
      </c>
      <c r="T249" s="269">
        <f t="shared" si="56"/>
        <v>68088</v>
      </c>
      <c r="U249" s="304">
        <f t="shared" si="54"/>
        <v>31207</v>
      </c>
      <c r="V249" s="344"/>
      <c r="W249" s="344"/>
      <c r="X249" s="344"/>
      <c r="Y249" s="344"/>
      <c r="Z249" s="344"/>
      <c r="AA249" s="344"/>
      <c r="AB249" s="344"/>
      <c r="AC249" s="344"/>
      <c r="AD249" s="344"/>
      <c r="AE249" s="344"/>
      <c r="AF249" s="344"/>
      <c r="AG249" s="344"/>
      <c r="AH249" s="344"/>
    </row>
    <row r="250" spans="1:34" s="198" customFormat="1" ht="14.35" x14ac:dyDescent="0.5">
      <c r="A250" s="198">
        <f t="shared" si="55"/>
        <v>243</v>
      </c>
      <c r="B250" s="227">
        <v>5328</v>
      </c>
      <c r="C250" s="227">
        <v>5328</v>
      </c>
      <c r="D250" s="229" t="s">
        <v>353</v>
      </c>
      <c r="E250" s="279">
        <v>89.4</v>
      </c>
      <c r="F250" s="24">
        <v>6621</v>
      </c>
      <c r="G250" s="23">
        <v>591917</v>
      </c>
      <c r="H250" s="24">
        <v>0</v>
      </c>
      <c r="I250" s="23">
        <v>591917</v>
      </c>
      <c r="J250" s="223">
        <v>79.8</v>
      </c>
      <c r="K250" s="25">
        <f t="shared" si="51"/>
        <v>6766</v>
      </c>
      <c r="L250" s="269">
        <f t="shared" si="48"/>
        <v>539926.79999999993</v>
      </c>
      <c r="M250" s="24">
        <f t="shared" si="57"/>
        <v>57909.370000000112</v>
      </c>
      <c r="N250" s="273">
        <f t="shared" si="52"/>
        <v>597836.17000000004</v>
      </c>
      <c r="O250" s="25">
        <f t="shared" si="58"/>
        <v>5919.1700000000419</v>
      </c>
      <c r="P250" s="233">
        <f t="shared" si="59"/>
        <v>1.0000000000000071E-2</v>
      </c>
      <c r="Q250" s="309">
        <f t="shared" si="49"/>
        <v>-9.6000000000000085</v>
      </c>
      <c r="R250" s="233">
        <f t="shared" si="50"/>
        <v>-0.10738255033557056</v>
      </c>
      <c r="S250" s="269">
        <f t="shared" si="53"/>
        <v>0</v>
      </c>
      <c r="T250" s="269">
        <f t="shared" si="56"/>
        <v>13965</v>
      </c>
      <c r="U250" s="304">
        <f t="shared" si="54"/>
        <v>0</v>
      </c>
      <c r="V250" s="344"/>
      <c r="W250" s="344"/>
      <c r="X250" s="344"/>
      <c r="Y250" s="344"/>
      <c r="Z250" s="344"/>
      <c r="AA250" s="344"/>
      <c r="AB250" s="344"/>
      <c r="AC250" s="344"/>
      <c r="AD250" s="344"/>
      <c r="AE250" s="344"/>
      <c r="AF250" s="344"/>
      <c r="AG250" s="344"/>
      <c r="AH250" s="344"/>
    </row>
    <row r="251" spans="1:34" s="198" customFormat="1" ht="14.35" x14ac:dyDescent="0.5">
      <c r="A251" s="198">
        <f t="shared" si="55"/>
        <v>244</v>
      </c>
      <c r="B251" s="227">
        <v>5463</v>
      </c>
      <c r="C251" s="227">
        <v>5463</v>
      </c>
      <c r="D251" s="229" t="s">
        <v>355</v>
      </c>
      <c r="E251" s="279">
        <v>1129</v>
      </c>
      <c r="F251" s="24">
        <v>6446</v>
      </c>
      <c r="G251" s="23">
        <v>7277534</v>
      </c>
      <c r="H251" s="24">
        <v>222664</v>
      </c>
      <c r="I251" s="23">
        <v>7500198</v>
      </c>
      <c r="J251" s="223">
        <v>1133.0999999999999</v>
      </c>
      <c r="K251" s="25">
        <f t="shared" si="51"/>
        <v>6591</v>
      </c>
      <c r="L251" s="269">
        <f t="shared" si="48"/>
        <v>7468262.0999999996</v>
      </c>
      <c r="M251" s="24">
        <f t="shared" si="57"/>
        <v>0</v>
      </c>
      <c r="N251" s="273">
        <f t="shared" si="52"/>
        <v>7468262.0999999996</v>
      </c>
      <c r="O251" s="25">
        <f t="shared" si="58"/>
        <v>-31935.900000000373</v>
      </c>
      <c r="P251" s="233">
        <f t="shared" si="59"/>
        <v>-4.2580075885997109E-3</v>
      </c>
      <c r="Q251" s="309">
        <f t="shared" si="49"/>
        <v>4.0999999999999091</v>
      </c>
      <c r="R251" s="233">
        <f t="shared" si="50"/>
        <v>3.6315323294950478E-3</v>
      </c>
      <c r="S251" s="269">
        <f t="shared" si="53"/>
        <v>175</v>
      </c>
      <c r="T251" s="269">
        <f t="shared" si="56"/>
        <v>0</v>
      </c>
      <c r="U251" s="304">
        <f t="shared" si="54"/>
        <v>198292.49999999997</v>
      </c>
      <c r="V251" s="344"/>
      <c r="W251" s="344"/>
      <c r="X251" s="344"/>
      <c r="Y251" s="344"/>
      <c r="Z251" s="344"/>
      <c r="AA251" s="344"/>
      <c r="AB251" s="344"/>
      <c r="AC251" s="344"/>
      <c r="AD251" s="344"/>
      <c r="AE251" s="344"/>
      <c r="AF251" s="344"/>
      <c r="AG251" s="344"/>
      <c r="AH251" s="344"/>
    </row>
    <row r="252" spans="1:34" s="301" customFormat="1" ht="14.35" x14ac:dyDescent="0.5">
      <c r="A252" s="301">
        <f t="shared" si="55"/>
        <v>245</v>
      </c>
      <c r="B252" s="302">
        <v>5486</v>
      </c>
      <c r="C252" s="302">
        <v>5486</v>
      </c>
      <c r="D252" s="230" t="s">
        <v>356</v>
      </c>
      <c r="E252" s="280">
        <v>379</v>
      </c>
      <c r="F252" s="30">
        <v>6467</v>
      </c>
      <c r="G252" s="29">
        <v>2450993</v>
      </c>
      <c r="H252" s="30">
        <v>56460</v>
      </c>
      <c r="I252" s="29">
        <v>2507453</v>
      </c>
      <c r="J252" s="224">
        <v>375.2</v>
      </c>
      <c r="K252" s="31">
        <f t="shared" si="51"/>
        <v>6612</v>
      </c>
      <c r="L252" s="270">
        <f t="shared" si="48"/>
        <v>2480822.4</v>
      </c>
      <c r="M252" s="30">
        <f t="shared" si="57"/>
        <v>0</v>
      </c>
      <c r="N252" s="274">
        <f t="shared" si="52"/>
        <v>2480822.4</v>
      </c>
      <c r="O252" s="31">
        <f t="shared" si="58"/>
        <v>-26630.600000000093</v>
      </c>
      <c r="P252" s="234">
        <f t="shared" si="59"/>
        <v>-1.0620577933065981E-2</v>
      </c>
      <c r="Q252" s="310">
        <f t="shared" si="49"/>
        <v>-3.8000000000000114</v>
      </c>
      <c r="R252" s="234">
        <f t="shared" si="50"/>
        <v>-1.0026385224274436E-2</v>
      </c>
      <c r="S252" s="270">
        <f t="shared" si="53"/>
        <v>154</v>
      </c>
      <c r="T252" s="270">
        <f t="shared" si="56"/>
        <v>7879.2</v>
      </c>
      <c r="U252" s="305">
        <f t="shared" si="54"/>
        <v>57780.799999999996</v>
      </c>
      <c r="V252" s="344"/>
      <c r="W252" s="344"/>
      <c r="X252" s="344"/>
      <c r="Y252" s="344"/>
      <c r="Z252" s="344"/>
      <c r="AA252" s="344"/>
      <c r="AB252" s="344"/>
      <c r="AC252" s="344"/>
      <c r="AD252" s="344"/>
      <c r="AE252" s="344"/>
      <c r="AF252" s="344"/>
      <c r="AG252" s="344"/>
      <c r="AH252" s="344"/>
    </row>
    <row r="253" spans="1:34" s="198" customFormat="1" ht="14.35" x14ac:dyDescent="0.5">
      <c r="A253" s="198">
        <f t="shared" si="55"/>
        <v>246</v>
      </c>
      <c r="B253" s="227">
        <v>5508</v>
      </c>
      <c r="C253" s="227">
        <v>5508</v>
      </c>
      <c r="D253" s="229" t="s">
        <v>357</v>
      </c>
      <c r="E253" s="279">
        <v>306.10000000000002</v>
      </c>
      <c r="F253" s="24">
        <v>6446</v>
      </c>
      <c r="G253" s="23">
        <v>1973121</v>
      </c>
      <c r="H253" s="24">
        <v>0</v>
      </c>
      <c r="I253" s="23">
        <v>1973121</v>
      </c>
      <c r="J253" s="223">
        <v>309.2</v>
      </c>
      <c r="K253" s="25">
        <f t="shared" si="51"/>
        <v>6591</v>
      </c>
      <c r="L253" s="269">
        <f t="shared" si="48"/>
        <v>2037937.2</v>
      </c>
      <c r="M253" s="24">
        <f t="shared" si="57"/>
        <v>0</v>
      </c>
      <c r="N253" s="273">
        <f t="shared" si="52"/>
        <v>2037937.2</v>
      </c>
      <c r="O253" s="25">
        <f t="shared" si="58"/>
        <v>64816.199999999953</v>
      </c>
      <c r="P253" s="233">
        <f t="shared" si="59"/>
        <v>3.284958195670714E-2</v>
      </c>
      <c r="Q253" s="309">
        <f t="shared" si="49"/>
        <v>3.0999999999999659</v>
      </c>
      <c r="R253" s="233">
        <f t="shared" si="50"/>
        <v>1.0127409343351733E-2</v>
      </c>
      <c r="S253" s="269">
        <f t="shared" si="53"/>
        <v>175</v>
      </c>
      <c r="T253" s="269">
        <f t="shared" si="56"/>
        <v>0</v>
      </c>
      <c r="U253" s="304">
        <f t="shared" si="54"/>
        <v>54110</v>
      </c>
      <c r="V253" s="344"/>
      <c r="W253" s="344"/>
      <c r="X253" s="344"/>
      <c r="Y253" s="344"/>
      <c r="Z253" s="344"/>
      <c r="AA253" s="344"/>
      <c r="AB253" s="344"/>
      <c r="AC253" s="344"/>
      <c r="AD253" s="344"/>
      <c r="AE253" s="344"/>
      <c r="AF253" s="344"/>
      <c r="AG253" s="344"/>
      <c r="AH253" s="344"/>
    </row>
    <row r="254" spans="1:34" s="198" customFormat="1" ht="14.35" x14ac:dyDescent="0.5">
      <c r="A254" s="198">
        <f t="shared" si="55"/>
        <v>247</v>
      </c>
      <c r="B254" s="227">
        <v>1975</v>
      </c>
      <c r="C254" s="227">
        <v>1975</v>
      </c>
      <c r="D254" s="229" t="s">
        <v>53</v>
      </c>
      <c r="E254" s="279">
        <v>411</v>
      </c>
      <c r="F254" s="24">
        <v>6455</v>
      </c>
      <c r="G254" s="23">
        <v>2653005</v>
      </c>
      <c r="H254" s="24">
        <v>64148</v>
      </c>
      <c r="I254" s="23">
        <v>2717153</v>
      </c>
      <c r="J254" s="223">
        <v>429.6</v>
      </c>
      <c r="K254" s="25">
        <f t="shared" si="51"/>
        <v>6600</v>
      </c>
      <c r="L254" s="269">
        <f t="shared" si="48"/>
        <v>2835360</v>
      </c>
      <c r="M254" s="24">
        <f t="shared" si="57"/>
        <v>0</v>
      </c>
      <c r="N254" s="273">
        <f t="shared" si="52"/>
        <v>2835360</v>
      </c>
      <c r="O254" s="25">
        <f t="shared" si="58"/>
        <v>118207</v>
      </c>
      <c r="P254" s="233">
        <f t="shared" si="59"/>
        <v>4.3503991126005788E-2</v>
      </c>
      <c r="Q254" s="309">
        <f t="shared" si="49"/>
        <v>18.600000000000023</v>
      </c>
      <c r="R254" s="233">
        <f t="shared" si="50"/>
        <v>4.5255474452554803E-2</v>
      </c>
      <c r="S254" s="269">
        <f t="shared" si="53"/>
        <v>166</v>
      </c>
      <c r="T254" s="269">
        <f t="shared" si="56"/>
        <v>3866.4</v>
      </c>
      <c r="U254" s="304">
        <f t="shared" si="54"/>
        <v>71313.600000000006</v>
      </c>
      <c r="V254" s="344"/>
      <c r="W254" s="344"/>
      <c r="X254" s="344"/>
      <c r="Y254" s="344"/>
      <c r="Z254" s="344"/>
      <c r="AA254" s="344"/>
      <c r="AB254" s="344"/>
      <c r="AC254" s="344"/>
      <c r="AD254" s="344"/>
      <c r="AE254" s="344"/>
      <c r="AF254" s="344"/>
      <c r="AG254" s="344"/>
      <c r="AH254" s="344"/>
    </row>
    <row r="255" spans="1:34" s="198" customFormat="1" ht="14.35" x14ac:dyDescent="0.5">
      <c r="A255" s="198">
        <f t="shared" si="55"/>
        <v>248</v>
      </c>
      <c r="B255" s="227">
        <v>4824</v>
      </c>
      <c r="C255" s="227">
        <v>5510</v>
      </c>
      <c r="D255" s="229" t="s">
        <v>54</v>
      </c>
      <c r="E255" s="279">
        <v>684.1</v>
      </c>
      <c r="F255" s="24">
        <v>6446</v>
      </c>
      <c r="G255" s="23">
        <v>4409709</v>
      </c>
      <c r="H255" s="24">
        <v>174639</v>
      </c>
      <c r="I255" s="23">
        <v>4584348</v>
      </c>
      <c r="J255" s="223">
        <v>691</v>
      </c>
      <c r="K255" s="25">
        <f t="shared" si="51"/>
        <v>6591</v>
      </c>
      <c r="L255" s="269">
        <f t="shared" si="48"/>
        <v>4554381</v>
      </c>
      <c r="M255" s="24">
        <f t="shared" si="57"/>
        <v>0</v>
      </c>
      <c r="N255" s="273">
        <f t="shared" si="52"/>
        <v>4554381</v>
      </c>
      <c r="O255" s="25">
        <f t="shared" si="58"/>
        <v>-29967</v>
      </c>
      <c r="P255" s="233">
        <f t="shared" si="59"/>
        <v>-6.5368074151438763E-3</v>
      </c>
      <c r="Q255" s="309">
        <f t="shared" si="49"/>
        <v>6.8999999999999773</v>
      </c>
      <c r="R255" s="233">
        <f t="shared" si="50"/>
        <v>1.0086244701067061E-2</v>
      </c>
      <c r="S255" s="269">
        <f t="shared" si="53"/>
        <v>175</v>
      </c>
      <c r="T255" s="269">
        <f t="shared" si="56"/>
        <v>0</v>
      </c>
      <c r="U255" s="304">
        <f t="shared" si="54"/>
        <v>120925</v>
      </c>
      <c r="V255" s="344"/>
      <c r="W255" s="344"/>
      <c r="X255" s="344"/>
      <c r="Y255" s="344"/>
      <c r="Z255" s="344"/>
      <c r="AA255" s="344"/>
      <c r="AB255" s="344"/>
      <c r="AC255" s="344"/>
      <c r="AD255" s="344"/>
      <c r="AE255" s="344"/>
      <c r="AF255" s="344"/>
      <c r="AG255" s="344"/>
      <c r="AH255" s="344"/>
    </row>
    <row r="256" spans="1:34" s="198" customFormat="1" ht="14.35" x14ac:dyDescent="0.5">
      <c r="A256" s="198">
        <f t="shared" si="55"/>
        <v>249</v>
      </c>
      <c r="B256" s="227">
        <v>5607</v>
      </c>
      <c r="C256" s="227">
        <v>5607</v>
      </c>
      <c r="D256" s="229" t="s">
        <v>358</v>
      </c>
      <c r="E256" s="279">
        <v>711.6</v>
      </c>
      <c r="F256" s="24">
        <v>6487</v>
      </c>
      <c r="G256" s="23">
        <v>4616149</v>
      </c>
      <c r="H256" s="24">
        <v>0</v>
      </c>
      <c r="I256" s="23">
        <v>4616149</v>
      </c>
      <c r="J256" s="223">
        <v>739.7</v>
      </c>
      <c r="K256" s="25">
        <f t="shared" si="51"/>
        <v>6632</v>
      </c>
      <c r="L256" s="269">
        <f t="shared" si="48"/>
        <v>4905690.4000000004</v>
      </c>
      <c r="M256" s="24">
        <f t="shared" si="57"/>
        <v>0</v>
      </c>
      <c r="N256" s="273">
        <f t="shared" si="52"/>
        <v>4905690.4000000004</v>
      </c>
      <c r="O256" s="25">
        <f t="shared" si="58"/>
        <v>289541.40000000037</v>
      </c>
      <c r="P256" s="233">
        <f t="shared" si="59"/>
        <v>6.272358192943954E-2</v>
      </c>
      <c r="Q256" s="309">
        <f t="shared" si="49"/>
        <v>28.100000000000023</v>
      </c>
      <c r="R256" s="233">
        <f t="shared" si="50"/>
        <v>3.9488476672287831E-2</v>
      </c>
      <c r="S256" s="269">
        <f t="shared" si="53"/>
        <v>134</v>
      </c>
      <c r="T256" s="269">
        <f t="shared" si="56"/>
        <v>30327.7</v>
      </c>
      <c r="U256" s="304">
        <f t="shared" si="54"/>
        <v>99119.8</v>
      </c>
      <c r="V256" s="344"/>
      <c r="W256" s="344"/>
      <c r="X256" s="344"/>
      <c r="Y256" s="344"/>
      <c r="Z256" s="344"/>
      <c r="AA256" s="344"/>
      <c r="AB256" s="344"/>
      <c r="AC256" s="344"/>
      <c r="AD256" s="344"/>
      <c r="AE256" s="344"/>
      <c r="AF256" s="344"/>
      <c r="AG256" s="344"/>
      <c r="AH256" s="344"/>
    </row>
    <row r="257" spans="1:34" s="301" customFormat="1" ht="14.35" x14ac:dyDescent="0.5">
      <c r="A257" s="301">
        <f t="shared" si="55"/>
        <v>250</v>
      </c>
      <c r="B257" s="302">
        <v>5643</v>
      </c>
      <c r="C257" s="302">
        <v>5643</v>
      </c>
      <c r="D257" s="230" t="s">
        <v>360</v>
      </c>
      <c r="E257" s="280">
        <v>996</v>
      </c>
      <c r="F257" s="30">
        <v>6446</v>
      </c>
      <c r="G257" s="29">
        <v>6420216</v>
      </c>
      <c r="H257" s="30">
        <v>0</v>
      </c>
      <c r="I257" s="29">
        <v>6420216</v>
      </c>
      <c r="J257" s="224">
        <v>1010.2</v>
      </c>
      <c r="K257" s="31">
        <f t="shared" si="51"/>
        <v>6591</v>
      </c>
      <c r="L257" s="270">
        <f t="shared" si="48"/>
        <v>6658228.2000000002</v>
      </c>
      <c r="M257" s="30">
        <f t="shared" si="57"/>
        <v>0</v>
      </c>
      <c r="N257" s="274">
        <f t="shared" si="52"/>
        <v>6658228.2000000002</v>
      </c>
      <c r="O257" s="31">
        <f t="shared" si="58"/>
        <v>238012.20000000019</v>
      </c>
      <c r="P257" s="234">
        <f t="shared" si="59"/>
        <v>3.707230410939448E-2</v>
      </c>
      <c r="Q257" s="310">
        <f t="shared" si="49"/>
        <v>14.200000000000045</v>
      </c>
      <c r="R257" s="234">
        <f t="shared" si="50"/>
        <v>1.4257028112449844E-2</v>
      </c>
      <c r="S257" s="270">
        <f t="shared" si="53"/>
        <v>175</v>
      </c>
      <c r="T257" s="270">
        <f t="shared" si="56"/>
        <v>0</v>
      </c>
      <c r="U257" s="305">
        <f t="shared" si="54"/>
        <v>176785</v>
      </c>
      <c r="V257" s="344"/>
      <c r="W257" s="344"/>
      <c r="X257" s="344"/>
      <c r="Y257" s="344"/>
      <c r="Z257" s="344"/>
      <c r="AA257" s="344"/>
      <c r="AB257" s="344"/>
      <c r="AC257" s="344"/>
      <c r="AD257" s="344"/>
      <c r="AE257" s="344"/>
      <c r="AF257" s="344"/>
      <c r="AG257" s="344"/>
      <c r="AH257" s="344"/>
    </row>
    <row r="258" spans="1:34" s="198" customFormat="1" ht="14.35" x14ac:dyDescent="0.5">
      <c r="A258" s="198">
        <f t="shared" si="55"/>
        <v>251</v>
      </c>
      <c r="B258" s="227">
        <v>5697</v>
      </c>
      <c r="C258" s="227">
        <v>5697</v>
      </c>
      <c r="D258" s="229" t="s">
        <v>56</v>
      </c>
      <c r="E258" s="279">
        <v>450.3</v>
      </c>
      <c r="F258" s="24">
        <v>6446</v>
      </c>
      <c r="G258" s="23">
        <v>2902634</v>
      </c>
      <c r="H258" s="24">
        <v>12573</v>
      </c>
      <c r="I258" s="23">
        <v>2915207</v>
      </c>
      <c r="J258" s="223">
        <v>450.2</v>
      </c>
      <c r="K258" s="25">
        <f t="shared" si="51"/>
        <v>6591</v>
      </c>
      <c r="L258" s="269">
        <f t="shared" si="48"/>
        <v>2967268.1999999997</v>
      </c>
      <c r="M258" s="24">
        <f t="shared" si="57"/>
        <v>0</v>
      </c>
      <c r="N258" s="273">
        <f t="shared" si="52"/>
        <v>2967268.1999999997</v>
      </c>
      <c r="O258" s="25">
        <f t="shared" si="58"/>
        <v>52061.199999999721</v>
      </c>
      <c r="P258" s="233">
        <f t="shared" si="59"/>
        <v>1.7858491695443828E-2</v>
      </c>
      <c r="Q258" s="309">
        <f t="shared" si="49"/>
        <v>-0.10000000000002274</v>
      </c>
      <c r="R258" s="233">
        <f t="shared" si="50"/>
        <v>-2.2207417277375692E-4</v>
      </c>
      <c r="S258" s="269">
        <f t="shared" si="53"/>
        <v>175</v>
      </c>
      <c r="T258" s="269">
        <f t="shared" si="56"/>
        <v>0</v>
      </c>
      <c r="U258" s="304">
        <f t="shared" si="54"/>
        <v>78785</v>
      </c>
      <c r="V258" s="344"/>
      <c r="W258" s="344"/>
      <c r="X258" s="344"/>
      <c r="Y258" s="344"/>
      <c r="Z258" s="344"/>
      <c r="AA258" s="344"/>
      <c r="AB258" s="344"/>
      <c r="AC258" s="344"/>
      <c r="AD258" s="344"/>
      <c r="AE258" s="344"/>
      <c r="AF258" s="344"/>
      <c r="AG258" s="344"/>
      <c r="AH258" s="344"/>
    </row>
    <row r="259" spans="1:34" s="198" customFormat="1" ht="14.35" x14ac:dyDescent="0.5">
      <c r="A259" s="198">
        <f t="shared" si="55"/>
        <v>252</v>
      </c>
      <c r="B259" s="227">
        <v>5724</v>
      </c>
      <c r="C259" s="227">
        <v>5724</v>
      </c>
      <c r="D259" s="229" t="s">
        <v>57</v>
      </c>
      <c r="E259" s="279">
        <v>244</v>
      </c>
      <c r="F259" s="24">
        <v>6460</v>
      </c>
      <c r="G259" s="23">
        <v>1576240</v>
      </c>
      <c r="H259" s="24">
        <v>0</v>
      </c>
      <c r="I259" s="23">
        <v>1576240</v>
      </c>
      <c r="J259" s="223">
        <v>246</v>
      </c>
      <c r="K259" s="25">
        <f t="shared" si="51"/>
        <v>6605</v>
      </c>
      <c r="L259" s="269">
        <f t="shared" si="48"/>
        <v>1624830</v>
      </c>
      <c r="M259" s="24">
        <f t="shared" si="57"/>
        <v>0</v>
      </c>
      <c r="N259" s="273">
        <f t="shared" si="52"/>
        <v>1624830</v>
      </c>
      <c r="O259" s="25">
        <f t="shared" si="58"/>
        <v>48590</v>
      </c>
      <c r="P259" s="233">
        <f t="shared" si="59"/>
        <v>3.0826523879612242E-2</v>
      </c>
      <c r="Q259" s="309">
        <f t="shared" si="49"/>
        <v>2</v>
      </c>
      <c r="R259" s="233">
        <f t="shared" si="50"/>
        <v>8.1967213114754103E-3</v>
      </c>
      <c r="S259" s="269">
        <f t="shared" si="53"/>
        <v>161</v>
      </c>
      <c r="T259" s="269">
        <f t="shared" si="56"/>
        <v>3444</v>
      </c>
      <c r="U259" s="304">
        <f t="shared" si="54"/>
        <v>39606</v>
      </c>
      <c r="V259" s="344"/>
      <c r="W259" s="344"/>
      <c r="X259" s="344"/>
      <c r="Y259" s="344"/>
      <c r="Z259" s="344"/>
      <c r="AA259" s="344"/>
      <c r="AB259" s="344"/>
      <c r="AC259" s="344"/>
      <c r="AD259" s="344"/>
      <c r="AE259" s="344"/>
      <c r="AF259" s="344"/>
      <c r="AG259" s="344"/>
      <c r="AH259" s="344"/>
    </row>
    <row r="260" spans="1:34" s="198" customFormat="1" ht="14.35" x14ac:dyDescent="0.5">
      <c r="A260" s="198">
        <f t="shared" si="55"/>
        <v>253</v>
      </c>
      <c r="B260" s="227">
        <v>5805</v>
      </c>
      <c r="C260" s="227">
        <v>5805</v>
      </c>
      <c r="D260" s="229" t="s">
        <v>363</v>
      </c>
      <c r="E260" s="279">
        <v>1177.7</v>
      </c>
      <c r="F260" s="24">
        <v>6514</v>
      </c>
      <c r="G260" s="23">
        <v>7671538</v>
      </c>
      <c r="H260" s="24">
        <v>0</v>
      </c>
      <c r="I260" s="23">
        <v>7671538</v>
      </c>
      <c r="J260" s="223">
        <v>1150.4000000000001</v>
      </c>
      <c r="K260" s="25">
        <f t="shared" si="51"/>
        <v>6659</v>
      </c>
      <c r="L260" s="269">
        <f t="shared" si="48"/>
        <v>7660513.6000000006</v>
      </c>
      <c r="M260" s="24">
        <f t="shared" si="57"/>
        <v>87739.779999999329</v>
      </c>
      <c r="N260" s="273">
        <f t="shared" si="52"/>
        <v>7748253.3799999999</v>
      </c>
      <c r="O260" s="25">
        <f t="shared" si="58"/>
        <v>76715.379999999888</v>
      </c>
      <c r="P260" s="233">
        <f t="shared" si="59"/>
        <v>9.9999999999999846E-3</v>
      </c>
      <c r="Q260" s="309">
        <f t="shared" si="49"/>
        <v>-27.299999999999955</v>
      </c>
      <c r="R260" s="233">
        <f t="shared" si="50"/>
        <v>-2.3180776088986971E-2</v>
      </c>
      <c r="S260" s="269">
        <f t="shared" si="53"/>
        <v>107</v>
      </c>
      <c r="T260" s="269">
        <f t="shared" si="56"/>
        <v>78227.200000000012</v>
      </c>
      <c r="U260" s="304">
        <f t="shared" si="54"/>
        <v>123092.8</v>
      </c>
      <c r="V260" s="344"/>
      <c r="W260" s="344"/>
      <c r="X260" s="344"/>
      <c r="Y260" s="344"/>
      <c r="Z260" s="344"/>
      <c r="AA260" s="344"/>
      <c r="AB260" s="344"/>
      <c r="AC260" s="344"/>
      <c r="AD260" s="344"/>
      <c r="AE260" s="344"/>
      <c r="AF260" s="344"/>
      <c r="AG260" s="344"/>
      <c r="AH260" s="344"/>
    </row>
    <row r="261" spans="1:34" s="198" customFormat="1" ht="14.35" x14ac:dyDescent="0.5">
      <c r="A261" s="198">
        <f t="shared" si="55"/>
        <v>254</v>
      </c>
      <c r="B261" s="227">
        <v>5823</v>
      </c>
      <c r="C261" s="227">
        <v>5823</v>
      </c>
      <c r="D261" s="229" t="s">
        <v>58</v>
      </c>
      <c r="E261" s="279">
        <v>366.3</v>
      </c>
      <c r="F261" s="24">
        <v>6513</v>
      </c>
      <c r="G261" s="23">
        <v>2385712</v>
      </c>
      <c r="H261" s="24">
        <v>66380</v>
      </c>
      <c r="I261" s="23">
        <v>2452092</v>
      </c>
      <c r="J261" s="223">
        <v>351.3</v>
      </c>
      <c r="K261" s="25">
        <f t="shared" si="51"/>
        <v>6658</v>
      </c>
      <c r="L261" s="269">
        <f t="shared" si="48"/>
        <v>2338955.4</v>
      </c>
      <c r="M261" s="24">
        <f t="shared" si="57"/>
        <v>70613.720000000205</v>
      </c>
      <c r="N261" s="273">
        <f t="shared" si="52"/>
        <v>2409569.12</v>
      </c>
      <c r="O261" s="25">
        <f t="shared" si="58"/>
        <v>-42522.879999999888</v>
      </c>
      <c r="P261" s="233">
        <f t="shared" si="59"/>
        <v>-1.7341470059035261E-2</v>
      </c>
      <c r="Q261" s="309">
        <f t="shared" si="49"/>
        <v>-15</v>
      </c>
      <c r="R261" s="233">
        <f t="shared" si="50"/>
        <v>-4.0950040950040949E-2</v>
      </c>
      <c r="S261" s="269">
        <f t="shared" si="53"/>
        <v>108</v>
      </c>
      <c r="T261" s="269">
        <f t="shared" si="56"/>
        <v>23537.100000000002</v>
      </c>
      <c r="U261" s="304">
        <f t="shared" si="54"/>
        <v>37940.400000000001</v>
      </c>
      <c r="V261" s="344"/>
      <c r="W261" s="344"/>
      <c r="X261" s="344"/>
      <c r="Y261" s="344"/>
      <c r="Z261" s="344"/>
      <c r="AA261" s="344"/>
      <c r="AB261" s="344"/>
      <c r="AC261" s="344"/>
      <c r="AD261" s="344"/>
      <c r="AE261" s="344"/>
      <c r="AF261" s="344"/>
      <c r="AG261" s="344"/>
      <c r="AH261" s="344"/>
    </row>
    <row r="262" spans="1:34" s="301" customFormat="1" ht="14.35" x14ac:dyDescent="0.5">
      <c r="A262" s="301">
        <f t="shared" si="55"/>
        <v>255</v>
      </c>
      <c r="B262" s="302">
        <v>5832</v>
      </c>
      <c r="C262" s="302">
        <v>5832</v>
      </c>
      <c r="D262" s="230" t="s">
        <v>364</v>
      </c>
      <c r="E262" s="280">
        <v>315.89999999999998</v>
      </c>
      <c r="F262" s="30">
        <v>6446</v>
      </c>
      <c r="G262" s="29">
        <v>2036291</v>
      </c>
      <c r="H262" s="30">
        <v>0</v>
      </c>
      <c r="I262" s="29">
        <v>2036291</v>
      </c>
      <c r="J262" s="224">
        <v>293.2</v>
      </c>
      <c r="K262" s="31">
        <f t="shared" si="51"/>
        <v>6591</v>
      </c>
      <c r="L262" s="270">
        <f t="shared" si="48"/>
        <v>1932481.2</v>
      </c>
      <c r="M262" s="30">
        <f t="shared" si="57"/>
        <v>124172.70999999996</v>
      </c>
      <c r="N262" s="274">
        <f t="shared" si="52"/>
        <v>2056653.91</v>
      </c>
      <c r="O262" s="31">
        <f t="shared" si="58"/>
        <v>20362.909999999916</v>
      </c>
      <c r="P262" s="234">
        <f t="shared" si="59"/>
        <v>9.9999999999999586E-3</v>
      </c>
      <c r="Q262" s="310">
        <f t="shared" si="49"/>
        <v>-22.699999999999989</v>
      </c>
      <c r="R262" s="234">
        <f t="shared" si="50"/>
        <v>-7.1858182969294054E-2</v>
      </c>
      <c r="S262" s="270">
        <f t="shared" si="53"/>
        <v>175</v>
      </c>
      <c r="T262" s="270">
        <f t="shared" si="56"/>
        <v>0</v>
      </c>
      <c r="U262" s="305">
        <f t="shared" si="54"/>
        <v>51310</v>
      </c>
      <c r="V262" s="344"/>
      <c r="W262" s="344"/>
      <c r="X262" s="344"/>
      <c r="Y262" s="344"/>
      <c r="Z262" s="344"/>
      <c r="AA262" s="344"/>
      <c r="AB262" s="344"/>
      <c r="AC262" s="344"/>
      <c r="AD262" s="344"/>
      <c r="AE262" s="344"/>
      <c r="AF262" s="344"/>
      <c r="AG262" s="344"/>
      <c r="AH262" s="344"/>
    </row>
    <row r="263" spans="1:34" s="198" customFormat="1" ht="14.35" x14ac:dyDescent="0.5">
      <c r="A263" s="198">
        <f t="shared" si="55"/>
        <v>256</v>
      </c>
      <c r="B263" s="227">
        <v>5877</v>
      </c>
      <c r="C263" s="227">
        <v>5877</v>
      </c>
      <c r="D263" s="229" t="s">
        <v>59</v>
      </c>
      <c r="E263" s="279">
        <v>1373.7</v>
      </c>
      <c r="F263" s="24">
        <v>6446</v>
      </c>
      <c r="G263" s="23">
        <v>8854870</v>
      </c>
      <c r="H263" s="24">
        <v>0</v>
      </c>
      <c r="I263" s="23">
        <v>8854870</v>
      </c>
      <c r="J263" s="223">
        <v>1403.2</v>
      </c>
      <c r="K263" s="25">
        <f t="shared" si="51"/>
        <v>6591</v>
      </c>
      <c r="L263" s="269">
        <f t="shared" si="48"/>
        <v>9248491.2000000011</v>
      </c>
      <c r="M263" s="24">
        <f t="shared" si="57"/>
        <v>0</v>
      </c>
      <c r="N263" s="273">
        <f t="shared" si="52"/>
        <v>9248491.2000000011</v>
      </c>
      <c r="O263" s="25">
        <f t="shared" si="58"/>
        <v>393621.20000000112</v>
      </c>
      <c r="P263" s="233">
        <f t="shared" si="59"/>
        <v>4.4452510313533811E-2</v>
      </c>
      <c r="Q263" s="309">
        <f t="shared" si="49"/>
        <v>29.5</v>
      </c>
      <c r="R263" s="233">
        <f t="shared" si="50"/>
        <v>2.147484894809638E-2</v>
      </c>
      <c r="S263" s="269">
        <f t="shared" si="53"/>
        <v>175</v>
      </c>
      <c r="T263" s="269">
        <f t="shared" si="56"/>
        <v>0</v>
      </c>
      <c r="U263" s="304">
        <f t="shared" si="54"/>
        <v>245560</v>
      </c>
      <c r="V263" s="344"/>
      <c r="W263" s="344"/>
      <c r="X263" s="344"/>
      <c r="Y263" s="344"/>
      <c r="Z263" s="344"/>
      <c r="AA263" s="344"/>
      <c r="AB263" s="344"/>
      <c r="AC263" s="344"/>
      <c r="AD263" s="344"/>
      <c r="AE263" s="344"/>
      <c r="AF263" s="344"/>
      <c r="AG263" s="344"/>
      <c r="AH263" s="344"/>
    </row>
    <row r="264" spans="1:34" s="198" customFormat="1" ht="14.35" x14ac:dyDescent="0.5">
      <c r="A264" s="198">
        <f t="shared" si="55"/>
        <v>257</v>
      </c>
      <c r="B264" s="227">
        <v>5895</v>
      </c>
      <c r="C264" s="227">
        <v>5895</v>
      </c>
      <c r="D264" s="229" t="s">
        <v>366</v>
      </c>
      <c r="E264" s="279">
        <v>271.60000000000002</v>
      </c>
      <c r="F264" s="24">
        <v>6446</v>
      </c>
      <c r="G264" s="23">
        <v>1750734</v>
      </c>
      <c r="H264" s="24">
        <v>0</v>
      </c>
      <c r="I264" s="23">
        <v>1750734</v>
      </c>
      <c r="J264" s="223">
        <v>297.7</v>
      </c>
      <c r="K264" s="25">
        <f t="shared" si="51"/>
        <v>6591</v>
      </c>
      <c r="L264" s="269">
        <f t="shared" ref="L264:L326" si="60">J264*K264</f>
        <v>1962140.7</v>
      </c>
      <c r="M264" s="24">
        <f t="shared" si="57"/>
        <v>0</v>
      </c>
      <c r="N264" s="273">
        <f t="shared" si="52"/>
        <v>1962140.7</v>
      </c>
      <c r="O264" s="25">
        <f t="shared" si="58"/>
        <v>211406.69999999995</v>
      </c>
      <c r="P264" s="233">
        <f t="shared" si="59"/>
        <v>0.12075318123712681</v>
      </c>
      <c r="Q264" s="309">
        <f t="shared" ref="Q264:Q274" si="61">J264-E264</f>
        <v>26.099999999999966</v>
      </c>
      <c r="R264" s="233">
        <f t="shared" ref="R264:R274" si="62">Q264/E264</f>
        <v>9.6097201767304727E-2</v>
      </c>
      <c r="S264" s="269">
        <f t="shared" si="53"/>
        <v>175</v>
      </c>
      <c r="T264" s="269">
        <f t="shared" si="56"/>
        <v>0</v>
      </c>
      <c r="U264" s="304">
        <f t="shared" si="54"/>
        <v>52097.5</v>
      </c>
      <c r="V264" s="344"/>
      <c r="W264" s="344"/>
      <c r="X264" s="344"/>
      <c r="Y264" s="344"/>
      <c r="Z264" s="344"/>
      <c r="AA264" s="344"/>
      <c r="AB264" s="344"/>
      <c r="AC264" s="344"/>
      <c r="AD264" s="344"/>
      <c r="AE264" s="344"/>
      <c r="AF264" s="344"/>
      <c r="AG264" s="344"/>
      <c r="AH264" s="344"/>
    </row>
    <row r="265" spans="1:34" s="198" customFormat="1" ht="14.35" x14ac:dyDescent="0.5">
      <c r="A265" s="198">
        <f t="shared" si="55"/>
        <v>258</v>
      </c>
      <c r="B265" s="227">
        <v>5949</v>
      </c>
      <c r="C265" s="227">
        <v>5949</v>
      </c>
      <c r="D265" s="229" t="s">
        <v>368</v>
      </c>
      <c r="E265" s="279">
        <v>1018.9</v>
      </c>
      <c r="F265" s="24">
        <v>6446</v>
      </c>
      <c r="G265" s="23">
        <v>6567829</v>
      </c>
      <c r="H265" s="24">
        <v>0</v>
      </c>
      <c r="I265" s="23">
        <v>6567829</v>
      </c>
      <c r="J265" s="223">
        <v>1079.5</v>
      </c>
      <c r="K265" s="25">
        <f t="shared" ref="K265:K327" si="63">F265+$H$2</f>
        <v>6591</v>
      </c>
      <c r="L265" s="269">
        <f t="shared" si="60"/>
        <v>7114984.5</v>
      </c>
      <c r="M265" s="24">
        <f t="shared" si="57"/>
        <v>0</v>
      </c>
      <c r="N265" s="273">
        <f t="shared" ref="N265:N328" si="64">L265+M265</f>
        <v>7114984.5</v>
      </c>
      <c r="O265" s="25">
        <f t="shared" si="58"/>
        <v>547155.5</v>
      </c>
      <c r="P265" s="233">
        <f t="shared" si="59"/>
        <v>8.33084265744434E-2</v>
      </c>
      <c r="Q265" s="309">
        <f t="shared" si="61"/>
        <v>60.600000000000023</v>
      </c>
      <c r="R265" s="233">
        <f t="shared" si="62"/>
        <v>5.9475905388163733E-2</v>
      </c>
      <c r="S265" s="269">
        <f t="shared" ref="S265:S328" si="65">6766-K265</f>
        <v>175</v>
      </c>
      <c r="T265" s="269">
        <f t="shared" si="56"/>
        <v>0</v>
      </c>
      <c r="U265" s="304">
        <f t="shared" ref="U265:U328" si="66">S265*J265</f>
        <v>188912.5</v>
      </c>
      <c r="V265" s="344"/>
      <c r="W265" s="344"/>
      <c r="X265" s="344"/>
      <c r="Y265" s="344"/>
      <c r="Z265" s="344"/>
      <c r="AA265" s="344"/>
      <c r="AB265" s="344"/>
      <c r="AC265" s="344"/>
      <c r="AD265" s="344"/>
      <c r="AE265" s="344"/>
      <c r="AF265" s="344"/>
      <c r="AG265" s="344"/>
      <c r="AH265" s="344"/>
    </row>
    <row r="266" spans="1:34" s="198" customFormat="1" ht="14.35" x14ac:dyDescent="0.5">
      <c r="A266" s="198">
        <f t="shared" ref="A266:A329" si="67">A265+1</f>
        <v>259</v>
      </c>
      <c r="B266" s="227">
        <v>5976</v>
      </c>
      <c r="C266" s="227">
        <v>5976</v>
      </c>
      <c r="D266" s="229" t="s">
        <v>369</v>
      </c>
      <c r="E266" s="279">
        <v>978.9</v>
      </c>
      <c r="F266" s="24">
        <v>6446</v>
      </c>
      <c r="G266" s="23">
        <v>6309989</v>
      </c>
      <c r="H266" s="24">
        <v>0</v>
      </c>
      <c r="I266" s="23">
        <v>6309989</v>
      </c>
      <c r="J266" s="223">
        <v>1003.5</v>
      </c>
      <c r="K266" s="25">
        <f t="shared" si="63"/>
        <v>6591</v>
      </c>
      <c r="L266" s="269">
        <f t="shared" si="60"/>
        <v>6614068.5</v>
      </c>
      <c r="M266" s="24">
        <f t="shared" si="57"/>
        <v>0</v>
      </c>
      <c r="N266" s="273">
        <f t="shared" si="64"/>
        <v>6614068.5</v>
      </c>
      <c r="O266" s="25">
        <f t="shared" si="58"/>
        <v>304079.5</v>
      </c>
      <c r="P266" s="233">
        <f t="shared" si="59"/>
        <v>4.8190179095399376E-2</v>
      </c>
      <c r="Q266" s="309">
        <f t="shared" si="61"/>
        <v>24.600000000000023</v>
      </c>
      <c r="R266" s="233">
        <f t="shared" si="62"/>
        <v>2.5130248237817981E-2</v>
      </c>
      <c r="S266" s="269">
        <f t="shared" si="65"/>
        <v>175</v>
      </c>
      <c r="T266" s="269">
        <f t="shared" ref="T266:T329" si="68">(175-S266)*J266</f>
        <v>0</v>
      </c>
      <c r="U266" s="304">
        <f t="shared" si="66"/>
        <v>175612.5</v>
      </c>
      <c r="V266" s="344"/>
      <c r="W266" s="344"/>
      <c r="X266" s="344"/>
      <c r="Y266" s="344"/>
      <c r="Z266" s="344"/>
      <c r="AA266" s="344"/>
      <c r="AB266" s="344"/>
      <c r="AC266" s="344"/>
      <c r="AD266" s="344"/>
      <c r="AE266" s="344"/>
      <c r="AF266" s="344"/>
      <c r="AG266" s="344"/>
      <c r="AH266" s="344"/>
    </row>
    <row r="267" spans="1:34" s="301" customFormat="1" ht="14.35" x14ac:dyDescent="0.5">
      <c r="A267" s="301">
        <f t="shared" si="67"/>
        <v>260</v>
      </c>
      <c r="B267" s="302">
        <v>5994</v>
      </c>
      <c r="C267" s="302">
        <v>5994</v>
      </c>
      <c r="D267" s="230" t="s">
        <v>370</v>
      </c>
      <c r="E267" s="280">
        <v>782.9</v>
      </c>
      <c r="F267" s="30">
        <v>6476</v>
      </c>
      <c r="G267" s="29">
        <v>5070060</v>
      </c>
      <c r="H267" s="30">
        <v>0</v>
      </c>
      <c r="I267" s="29">
        <v>5070060</v>
      </c>
      <c r="J267" s="224">
        <v>768.1</v>
      </c>
      <c r="K267" s="31">
        <f t="shared" si="63"/>
        <v>6621</v>
      </c>
      <c r="L267" s="270">
        <f t="shared" si="60"/>
        <v>5085590.1000000006</v>
      </c>
      <c r="M267" s="30">
        <f t="shared" si="57"/>
        <v>35170.499999999069</v>
      </c>
      <c r="N267" s="274">
        <f t="shared" si="64"/>
        <v>5120760.5999999996</v>
      </c>
      <c r="O267" s="31">
        <f t="shared" si="58"/>
        <v>50700.599999999627</v>
      </c>
      <c r="P267" s="234">
        <f t="shared" si="59"/>
        <v>9.9999999999999273E-3</v>
      </c>
      <c r="Q267" s="310">
        <f t="shared" si="61"/>
        <v>-14.799999999999955</v>
      </c>
      <c r="R267" s="234">
        <f t="shared" si="62"/>
        <v>-1.8904074594456449E-2</v>
      </c>
      <c r="S267" s="270">
        <f t="shared" si="65"/>
        <v>145</v>
      </c>
      <c r="T267" s="270">
        <f t="shared" si="68"/>
        <v>23043</v>
      </c>
      <c r="U267" s="305">
        <f t="shared" si="66"/>
        <v>111374.5</v>
      </c>
      <c r="V267" s="344"/>
      <c r="W267" s="344"/>
      <c r="X267" s="344"/>
      <c r="Y267" s="344"/>
      <c r="Z267" s="344"/>
      <c r="AA267" s="344"/>
      <c r="AB267" s="344"/>
      <c r="AC267" s="344"/>
      <c r="AD267" s="344"/>
      <c r="AE267" s="344"/>
      <c r="AF267" s="344"/>
      <c r="AG267" s="344"/>
      <c r="AH267" s="344"/>
    </row>
    <row r="268" spans="1:34" s="198" customFormat="1" ht="14.35" x14ac:dyDescent="0.5">
      <c r="A268" s="198">
        <f t="shared" si="67"/>
        <v>261</v>
      </c>
      <c r="B268" s="227">
        <v>6003</v>
      </c>
      <c r="C268" s="227">
        <v>6003</v>
      </c>
      <c r="D268" s="229" t="s">
        <v>371</v>
      </c>
      <c r="E268" s="279">
        <v>301.60000000000002</v>
      </c>
      <c r="F268" s="24">
        <v>6458</v>
      </c>
      <c r="G268" s="23">
        <v>1947733</v>
      </c>
      <c r="H268" s="24">
        <v>130385</v>
      </c>
      <c r="I268" s="23">
        <v>2078118</v>
      </c>
      <c r="J268" s="223">
        <v>332.8</v>
      </c>
      <c r="K268" s="25">
        <f t="shared" si="63"/>
        <v>6603</v>
      </c>
      <c r="L268" s="269">
        <f t="shared" si="60"/>
        <v>2197478.3999999999</v>
      </c>
      <c r="M268" s="24">
        <f t="shared" si="57"/>
        <v>0</v>
      </c>
      <c r="N268" s="273">
        <f t="shared" si="64"/>
        <v>2197478.3999999999</v>
      </c>
      <c r="O268" s="25">
        <f t="shared" si="58"/>
        <v>119360.39999999991</v>
      </c>
      <c r="P268" s="233">
        <f t="shared" si="59"/>
        <v>5.7436776929895177E-2</v>
      </c>
      <c r="Q268" s="309">
        <f t="shared" si="61"/>
        <v>31.199999999999989</v>
      </c>
      <c r="R268" s="233">
        <f t="shared" si="62"/>
        <v>0.10344827586206892</v>
      </c>
      <c r="S268" s="269">
        <f t="shared" si="65"/>
        <v>163</v>
      </c>
      <c r="T268" s="269">
        <f t="shared" si="68"/>
        <v>3993.6000000000004</v>
      </c>
      <c r="U268" s="304">
        <f t="shared" si="66"/>
        <v>54246.400000000001</v>
      </c>
      <c r="V268" s="344"/>
      <c r="W268" s="344"/>
      <c r="X268" s="344"/>
      <c r="Y268" s="344"/>
      <c r="Z268" s="344"/>
      <c r="AA268" s="344"/>
      <c r="AB268" s="344"/>
      <c r="AC268" s="344"/>
      <c r="AD268" s="344"/>
      <c r="AE268" s="344"/>
      <c r="AF268" s="344"/>
      <c r="AG268" s="344"/>
      <c r="AH268" s="344"/>
    </row>
    <row r="269" spans="1:34" s="198" customFormat="1" ht="14.35" x14ac:dyDescent="0.5">
      <c r="A269" s="198">
        <f t="shared" si="67"/>
        <v>262</v>
      </c>
      <c r="B269" s="227">
        <v>6012</v>
      </c>
      <c r="C269" s="227">
        <v>6012</v>
      </c>
      <c r="D269" s="229" t="s">
        <v>372</v>
      </c>
      <c r="E269" s="279">
        <v>544</v>
      </c>
      <c r="F269" s="24">
        <v>6454</v>
      </c>
      <c r="G269" s="23">
        <v>3510976</v>
      </c>
      <c r="H269" s="24">
        <v>0</v>
      </c>
      <c r="I269" s="23">
        <v>3510976</v>
      </c>
      <c r="J269" s="223">
        <v>529.6</v>
      </c>
      <c r="K269" s="25">
        <f t="shared" si="63"/>
        <v>6599</v>
      </c>
      <c r="L269" s="269">
        <f t="shared" si="60"/>
        <v>3494830.4000000004</v>
      </c>
      <c r="M269" s="24">
        <f t="shared" si="57"/>
        <v>51255.35999999987</v>
      </c>
      <c r="N269" s="273">
        <f t="shared" si="64"/>
        <v>3546085.7600000002</v>
      </c>
      <c r="O269" s="25">
        <f t="shared" si="58"/>
        <v>35109.760000000242</v>
      </c>
      <c r="P269" s="233">
        <f t="shared" si="59"/>
        <v>1.000000000000007E-2</v>
      </c>
      <c r="Q269" s="309">
        <f t="shared" si="61"/>
        <v>-14.399999999999977</v>
      </c>
      <c r="R269" s="233">
        <f t="shared" si="62"/>
        <v>-2.6470588235294076E-2</v>
      </c>
      <c r="S269" s="269">
        <f t="shared" si="65"/>
        <v>167</v>
      </c>
      <c r="T269" s="269">
        <f t="shared" si="68"/>
        <v>4236.8</v>
      </c>
      <c r="U269" s="304">
        <f t="shared" si="66"/>
        <v>88443.199999999997</v>
      </c>
      <c r="V269" s="344"/>
      <c r="W269" s="344"/>
      <c r="X269" s="344"/>
      <c r="Y269" s="344"/>
      <c r="Z269" s="344"/>
      <c r="AA269" s="344"/>
      <c r="AB269" s="344"/>
      <c r="AC269" s="344"/>
      <c r="AD269" s="344"/>
      <c r="AE269" s="344"/>
      <c r="AF269" s="344"/>
      <c r="AG269" s="344"/>
      <c r="AH269" s="344"/>
    </row>
    <row r="270" spans="1:34" s="198" customFormat="1" ht="14.35" x14ac:dyDescent="0.5">
      <c r="A270" s="198">
        <f t="shared" si="67"/>
        <v>263</v>
      </c>
      <c r="B270" s="227">
        <v>6030</v>
      </c>
      <c r="C270" s="227">
        <v>6030</v>
      </c>
      <c r="D270" s="229" t="s">
        <v>373</v>
      </c>
      <c r="E270" s="279">
        <v>1140.9000000000001</v>
      </c>
      <c r="F270" s="24">
        <v>6446</v>
      </c>
      <c r="G270" s="23">
        <v>7354241</v>
      </c>
      <c r="H270" s="24">
        <v>0</v>
      </c>
      <c r="I270" s="23">
        <v>7354241</v>
      </c>
      <c r="J270" s="223">
        <v>1194.9000000000001</v>
      </c>
      <c r="K270" s="25">
        <f t="shared" si="63"/>
        <v>6591</v>
      </c>
      <c r="L270" s="269">
        <f t="shared" si="60"/>
        <v>7875585.9000000004</v>
      </c>
      <c r="M270" s="24">
        <f t="shared" si="57"/>
        <v>0</v>
      </c>
      <c r="N270" s="273">
        <f t="shared" si="64"/>
        <v>7875585.9000000004</v>
      </c>
      <c r="O270" s="25">
        <f t="shared" si="58"/>
        <v>521344.90000000037</v>
      </c>
      <c r="P270" s="233">
        <f t="shared" si="59"/>
        <v>7.0890374683125063E-2</v>
      </c>
      <c r="Q270" s="309">
        <f t="shared" si="61"/>
        <v>54</v>
      </c>
      <c r="R270" s="233">
        <f t="shared" si="62"/>
        <v>4.7331054430712595E-2</v>
      </c>
      <c r="S270" s="269">
        <f t="shared" si="65"/>
        <v>175</v>
      </c>
      <c r="T270" s="269">
        <f t="shared" si="68"/>
        <v>0</v>
      </c>
      <c r="U270" s="304">
        <f t="shared" si="66"/>
        <v>209107.50000000003</v>
      </c>
      <c r="V270" s="344"/>
      <c r="W270" s="344"/>
      <c r="X270" s="344"/>
      <c r="Y270" s="344"/>
      <c r="Z270" s="344"/>
      <c r="AA270" s="344"/>
      <c r="AB270" s="344"/>
      <c r="AC270" s="344"/>
      <c r="AD270" s="344"/>
      <c r="AE270" s="344"/>
      <c r="AF270" s="344"/>
      <c r="AG270" s="344"/>
      <c r="AH270" s="344"/>
    </row>
    <row r="271" spans="1:34" s="198" customFormat="1" ht="14.35" x14ac:dyDescent="0.5">
      <c r="A271" s="198">
        <f t="shared" si="67"/>
        <v>264</v>
      </c>
      <c r="B271" s="227">
        <v>6048</v>
      </c>
      <c r="C271" s="227">
        <v>6035</v>
      </c>
      <c r="D271" s="229" t="s">
        <v>60</v>
      </c>
      <c r="E271" s="279">
        <v>471.5</v>
      </c>
      <c r="F271" s="24">
        <v>6461</v>
      </c>
      <c r="G271" s="23">
        <v>3046362</v>
      </c>
      <c r="H271" s="24">
        <v>145108</v>
      </c>
      <c r="I271" s="23">
        <v>3191470</v>
      </c>
      <c r="J271" s="223">
        <v>482.5</v>
      </c>
      <c r="K271" s="25">
        <f t="shared" si="63"/>
        <v>6606</v>
      </c>
      <c r="L271" s="269">
        <f t="shared" si="60"/>
        <v>3187395</v>
      </c>
      <c r="M271" s="24">
        <f t="shared" si="57"/>
        <v>0</v>
      </c>
      <c r="N271" s="273">
        <f t="shared" si="64"/>
        <v>3187395</v>
      </c>
      <c r="O271" s="25">
        <f t="shared" si="58"/>
        <v>-4075</v>
      </c>
      <c r="P271" s="233">
        <f t="shared" si="59"/>
        <v>-1.276841079502549E-3</v>
      </c>
      <c r="Q271" s="309">
        <f t="shared" si="61"/>
        <v>11</v>
      </c>
      <c r="R271" s="233">
        <f t="shared" si="62"/>
        <v>2.3329798515376459E-2</v>
      </c>
      <c r="S271" s="269">
        <f t="shared" si="65"/>
        <v>160</v>
      </c>
      <c r="T271" s="269">
        <f t="shared" si="68"/>
        <v>7237.5</v>
      </c>
      <c r="U271" s="304">
        <f t="shared" si="66"/>
        <v>77200</v>
      </c>
      <c r="V271" s="344"/>
      <c r="W271" s="344"/>
      <c r="X271" s="344"/>
      <c r="Y271" s="344"/>
      <c r="Z271" s="344"/>
      <c r="AA271" s="344"/>
      <c r="AB271" s="344"/>
      <c r="AC271" s="344"/>
      <c r="AD271" s="344"/>
      <c r="AE271" s="344"/>
      <c r="AF271" s="344"/>
      <c r="AG271" s="344"/>
      <c r="AH271" s="344"/>
    </row>
    <row r="272" spans="1:34" s="301" customFormat="1" ht="14.35" x14ac:dyDescent="0.5">
      <c r="A272" s="301">
        <f t="shared" si="67"/>
        <v>265</v>
      </c>
      <c r="B272" s="302">
        <v>6039</v>
      </c>
      <c r="C272" s="302">
        <v>6039</v>
      </c>
      <c r="D272" s="230" t="s">
        <v>374</v>
      </c>
      <c r="E272" s="280">
        <v>14331.6</v>
      </c>
      <c r="F272" s="30">
        <v>6446</v>
      </c>
      <c r="G272" s="29">
        <v>92381494</v>
      </c>
      <c r="H272" s="30">
        <v>0</v>
      </c>
      <c r="I272" s="29">
        <v>92381494</v>
      </c>
      <c r="J272" s="224">
        <v>14614.8</v>
      </c>
      <c r="K272" s="31">
        <f t="shared" si="63"/>
        <v>6591</v>
      </c>
      <c r="L272" s="270">
        <f t="shared" si="60"/>
        <v>96326146.799999997</v>
      </c>
      <c r="M272" s="30">
        <f t="shared" si="57"/>
        <v>0</v>
      </c>
      <c r="N272" s="274">
        <f t="shared" si="64"/>
        <v>96326146.799999997</v>
      </c>
      <c r="O272" s="31">
        <f t="shared" si="58"/>
        <v>3944652.799999997</v>
      </c>
      <c r="P272" s="234">
        <f t="shared" si="59"/>
        <v>4.2699599553997221E-2</v>
      </c>
      <c r="Q272" s="310">
        <f t="shared" si="61"/>
        <v>283.19999999999891</v>
      </c>
      <c r="R272" s="234">
        <f t="shared" si="62"/>
        <v>1.9760529180272886E-2</v>
      </c>
      <c r="S272" s="270">
        <f t="shared" si="65"/>
        <v>175</v>
      </c>
      <c r="T272" s="270">
        <f t="shared" si="68"/>
        <v>0</v>
      </c>
      <c r="U272" s="305">
        <f t="shared" si="66"/>
        <v>2557590</v>
      </c>
      <c r="V272" s="344"/>
      <c r="W272" s="344"/>
      <c r="X272" s="344"/>
      <c r="Y272" s="344"/>
      <c r="Z272" s="344"/>
      <c r="AA272" s="344"/>
      <c r="AB272" s="344"/>
      <c r="AC272" s="344"/>
      <c r="AD272" s="344"/>
      <c r="AE272" s="344"/>
      <c r="AF272" s="344"/>
      <c r="AG272" s="344"/>
      <c r="AH272" s="344"/>
    </row>
    <row r="273" spans="1:34" s="198" customFormat="1" ht="14.35" x14ac:dyDescent="0.5">
      <c r="A273" s="198">
        <f t="shared" si="67"/>
        <v>266</v>
      </c>
      <c r="B273" s="227">
        <v>6093</v>
      </c>
      <c r="C273" s="227">
        <v>6093</v>
      </c>
      <c r="D273" s="229" t="s">
        <v>376</v>
      </c>
      <c r="E273" s="279">
        <v>1294.2</v>
      </c>
      <c r="F273" s="24">
        <v>6446</v>
      </c>
      <c r="G273" s="23">
        <v>8342413</v>
      </c>
      <c r="H273" s="24">
        <v>0</v>
      </c>
      <c r="I273" s="23">
        <v>8342413</v>
      </c>
      <c r="J273" s="223">
        <v>1297</v>
      </c>
      <c r="K273" s="25">
        <f t="shared" si="63"/>
        <v>6591</v>
      </c>
      <c r="L273" s="269">
        <f t="shared" si="60"/>
        <v>8548527</v>
      </c>
      <c r="M273" s="24">
        <f t="shared" si="57"/>
        <v>0</v>
      </c>
      <c r="N273" s="273">
        <f t="shared" si="64"/>
        <v>8548527</v>
      </c>
      <c r="O273" s="25">
        <f t="shared" si="58"/>
        <v>206114</v>
      </c>
      <c r="P273" s="233">
        <f t="shared" si="59"/>
        <v>2.470676050202741E-2</v>
      </c>
      <c r="Q273" s="309">
        <f t="shared" si="61"/>
        <v>2.7999999999999545</v>
      </c>
      <c r="R273" s="233">
        <f t="shared" si="62"/>
        <v>2.163498686447191E-3</v>
      </c>
      <c r="S273" s="269">
        <f t="shared" si="65"/>
        <v>175</v>
      </c>
      <c r="T273" s="269">
        <f t="shared" si="68"/>
        <v>0</v>
      </c>
      <c r="U273" s="304">
        <f t="shared" si="66"/>
        <v>226975</v>
      </c>
      <c r="V273" s="344"/>
      <c r="W273" s="344"/>
      <c r="X273" s="344"/>
      <c r="Y273" s="344"/>
      <c r="Z273" s="344"/>
      <c r="AA273" s="344"/>
      <c r="AB273" s="344"/>
      <c r="AC273" s="344"/>
      <c r="AD273" s="344"/>
      <c r="AE273" s="344"/>
      <c r="AF273" s="344"/>
      <c r="AG273" s="344"/>
      <c r="AH273" s="344"/>
    </row>
    <row r="274" spans="1:34" s="198" customFormat="1" ht="14.35" x14ac:dyDescent="0.5">
      <c r="A274" s="198">
        <f t="shared" si="67"/>
        <v>267</v>
      </c>
      <c r="B274" s="227">
        <v>6091</v>
      </c>
      <c r="C274" s="227">
        <v>6091</v>
      </c>
      <c r="D274" s="229" t="s">
        <v>510</v>
      </c>
      <c r="E274" s="279">
        <v>904.8</v>
      </c>
      <c r="F274" s="24">
        <v>6479</v>
      </c>
      <c r="G274" s="23">
        <v>5862199</v>
      </c>
      <c r="H274" s="24">
        <v>28170</v>
      </c>
      <c r="I274" s="23">
        <v>5890369</v>
      </c>
      <c r="J274" s="223">
        <v>920.9</v>
      </c>
      <c r="K274" s="25">
        <f t="shared" si="63"/>
        <v>6624</v>
      </c>
      <c r="L274" s="269">
        <f t="shared" si="60"/>
        <v>6100041.5999999996</v>
      </c>
      <c r="M274" s="24">
        <f t="shared" si="57"/>
        <v>0</v>
      </c>
      <c r="N274" s="273">
        <f t="shared" si="64"/>
        <v>6100041.5999999996</v>
      </c>
      <c r="O274" s="25">
        <f t="shared" si="58"/>
        <v>209672.59999999963</v>
      </c>
      <c r="P274" s="233">
        <f t="shared" si="59"/>
        <v>3.5595834488467468E-2</v>
      </c>
      <c r="Q274" s="309">
        <f t="shared" si="61"/>
        <v>16.100000000000023</v>
      </c>
      <c r="R274" s="233">
        <f t="shared" si="62"/>
        <v>1.7793987621573856E-2</v>
      </c>
      <c r="S274" s="269">
        <f t="shared" si="65"/>
        <v>142</v>
      </c>
      <c r="T274" s="269">
        <f t="shared" si="68"/>
        <v>30389.7</v>
      </c>
      <c r="U274" s="304">
        <f t="shared" si="66"/>
        <v>130767.8</v>
      </c>
      <c r="V274" s="344"/>
      <c r="W274" s="344"/>
      <c r="X274" s="344"/>
      <c r="Y274" s="344"/>
      <c r="Z274" s="344"/>
      <c r="AA274" s="344"/>
      <c r="AB274" s="344"/>
      <c r="AC274" s="344"/>
      <c r="AD274" s="344"/>
      <c r="AE274" s="344"/>
      <c r="AF274" s="344"/>
      <c r="AG274" s="344"/>
      <c r="AH274" s="344"/>
    </row>
    <row r="275" spans="1:34" s="198" customFormat="1" ht="14.35" x14ac:dyDescent="0.5">
      <c r="A275" s="198">
        <f t="shared" si="67"/>
        <v>268</v>
      </c>
      <c r="B275" s="227">
        <v>6095</v>
      </c>
      <c r="C275" s="227">
        <v>6095</v>
      </c>
      <c r="D275" s="229" t="s">
        <v>378</v>
      </c>
      <c r="E275" s="279">
        <v>653.5</v>
      </c>
      <c r="F275" s="24">
        <v>6508</v>
      </c>
      <c r="G275" s="23">
        <v>4252978</v>
      </c>
      <c r="H275" s="24">
        <v>0</v>
      </c>
      <c r="I275" s="23">
        <v>4252978</v>
      </c>
      <c r="J275" s="223">
        <v>651.29999999999995</v>
      </c>
      <c r="K275" s="25">
        <f t="shared" si="63"/>
        <v>6653</v>
      </c>
      <c r="L275" s="269">
        <f t="shared" si="60"/>
        <v>4333098.8999999994</v>
      </c>
      <c r="M275" s="24">
        <f t="shared" si="57"/>
        <v>0</v>
      </c>
      <c r="N275" s="273">
        <f t="shared" si="64"/>
        <v>4333098.8999999994</v>
      </c>
      <c r="O275" s="25">
        <f t="shared" si="58"/>
        <v>80120.899999999441</v>
      </c>
      <c r="P275" s="233">
        <f t="shared" si="59"/>
        <v>1.8838776029407967E-2</v>
      </c>
      <c r="Q275" s="309"/>
      <c r="R275" s="233"/>
      <c r="S275" s="269">
        <f t="shared" si="65"/>
        <v>113</v>
      </c>
      <c r="T275" s="269">
        <f t="shared" si="68"/>
        <v>40380.6</v>
      </c>
      <c r="U275" s="304">
        <f t="shared" si="66"/>
        <v>73596.899999999994</v>
      </c>
      <c r="V275" s="344"/>
      <c r="W275" s="344"/>
      <c r="X275" s="344"/>
      <c r="Y275" s="344"/>
      <c r="Z275" s="344"/>
      <c r="AA275" s="344"/>
      <c r="AB275" s="344"/>
      <c r="AC275" s="344"/>
      <c r="AD275" s="344"/>
      <c r="AE275" s="344"/>
      <c r="AF275" s="344"/>
      <c r="AG275" s="344"/>
      <c r="AH275" s="344"/>
    </row>
    <row r="276" spans="1:34" s="198" customFormat="1" ht="14.35" x14ac:dyDescent="0.5">
      <c r="A276" s="198">
        <f t="shared" si="67"/>
        <v>269</v>
      </c>
      <c r="B276" s="227">
        <v>5157</v>
      </c>
      <c r="C276" s="227">
        <v>6099</v>
      </c>
      <c r="D276" s="229" t="s">
        <v>61</v>
      </c>
      <c r="E276" s="279">
        <v>627.79999999999995</v>
      </c>
      <c r="F276" s="24">
        <v>6499</v>
      </c>
      <c r="G276" s="23">
        <v>4080072</v>
      </c>
      <c r="H276" s="24">
        <v>270148</v>
      </c>
      <c r="I276" s="23">
        <v>4350220</v>
      </c>
      <c r="J276" s="223">
        <v>624.6</v>
      </c>
      <c r="K276" s="25">
        <f t="shared" si="63"/>
        <v>6644</v>
      </c>
      <c r="L276" s="269">
        <f t="shared" si="60"/>
        <v>4149842.4000000004</v>
      </c>
      <c r="M276" s="24">
        <f t="shared" si="57"/>
        <v>0</v>
      </c>
      <c r="N276" s="273">
        <f t="shared" si="64"/>
        <v>4149842.4000000004</v>
      </c>
      <c r="O276" s="25">
        <f t="shared" si="58"/>
        <v>-200377.59999999963</v>
      </c>
      <c r="P276" s="233">
        <f t="shared" si="59"/>
        <v>-4.6061486545507957E-2</v>
      </c>
      <c r="Q276" s="309">
        <f t="shared" ref="Q276:Q307" si="69">J276-E276</f>
        <v>-3.1999999999999318</v>
      </c>
      <c r="R276" s="233">
        <f t="shared" ref="R276:R307" si="70">Q276/E276</f>
        <v>-5.0971647021343294E-3</v>
      </c>
      <c r="S276" s="269">
        <f t="shared" si="65"/>
        <v>122</v>
      </c>
      <c r="T276" s="269">
        <f t="shared" si="68"/>
        <v>33103.800000000003</v>
      </c>
      <c r="U276" s="304">
        <f t="shared" si="66"/>
        <v>76201.2</v>
      </c>
      <c r="V276" s="344"/>
      <c r="W276" s="344"/>
      <c r="X276" s="344"/>
      <c r="Y276" s="344"/>
      <c r="Z276" s="344"/>
      <c r="AA276" s="344"/>
      <c r="AB276" s="344"/>
      <c r="AC276" s="344"/>
      <c r="AD276" s="344"/>
      <c r="AE276" s="344"/>
      <c r="AF276" s="344"/>
      <c r="AG276" s="344"/>
      <c r="AH276" s="344"/>
    </row>
    <row r="277" spans="1:34" s="301" customFormat="1" ht="14.35" x14ac:dyDescent="0.5">
      <c r="A277" s="301">
        <f t="shared" si="67"/>
        <v>270</v>
      </c>
      <c r="B277" s="302">
        <v>6097</v>
      </c>
      <c r="C277" s="302">
        <v>6097</v>
      </c>
      <c r="D277" s="230" t="s">
        <v>380</v>
      </c>
      <c r="E277" s="280">
        <v>199</v>
      </c>
      <c r="F277" s="30">
        <v>6446</v>
      </c>
      <c r="G277" s="29">
        <v>1282754</v>
      </c>
      <c r="H277" s="30">
        <v>0</v>
      </c>
      <c r="I277" s="29">
        <v>1282754</v>
      </c>
      <c r="J277" s="224">
        <v>187</v>
      </c>
      <c r="K277" s="31">
        <f t="shared" si="63"/>
        <v>6591</v>
      </c>
      <c r="L277" s="270">
        <f t="shared" si="60"/>
        <v>1232517</v>
      </c>
      <c r="M277" s="30">
        <f t="shared" ref="M277:M340" si="71">MAX((G277*1.01)-L277,0)</f>
        <v>63064.540000000037</v>
      </c>
      <c r="N277" s="274">
        <f t="shared" si="64"/>
        <v>1295581.54</v>
      </c>
      <c r="O277" s="31">
        <f t="shared" ref="O277:O340" si="72">N277-I277</f>
        <v>12827.540000000037</v>
      </c>
      <c r="P277" s="234">
        <f t="shared" ref="P277:P340" si="73">O277/I277</f>
        <v>1.000000000000003E-2</v>
      </c>
      <c r="Q277" s="310">
        <f t="shared" si="69"/>
        <v>-12</v>
      </c>
      <c r="R277" s="234">
        <f t="shared" si="70"/>
        <v>-6.030150753768844E-2</v>
      </c>
      <c r="S277" s="270">
        <f t="shared" si="65"/>
        <v>175</v>
      </c>
      <c r="T277" s="270">
        <f t="shared" si="68"/>
        <v>0</v>
      </c>
      <c r="U277" s="305">
        <f t="shared" si="66"/>
        <v>32725</v>
      </c>
      <c r="V277" s="344"/>
      <c r="W277" s="344"/>
      <c r="X277" s="344"/>
      <c r="Y277" s="344"/>
      <c r="Z277" s="344"/>
      <c r="AA277" s="344"/>
      <c r="AB277" s="344"/>
      <c r="AC277" s="344"/>
      <c r="AD277" s="344"/>
      <c r="AE277" s="344"/>
      <c r="AF277" s="344"/>
      <c r="AG277" s="344"/>
      <c r="AH277" s="344"/>
    </row>
    <row r="278" spans="1:34" s="198" customFormat="1" ht="14.35" x14ac:dyDescent="0.5">
      <c r="A278" s="198">
        <f t="shared" si="67"/>
        <v>271</v>
      </c>
      <c r="B278" s="227">
        <v>6098</v>
      </c>
      <c r="C278" s="227">
        <v>6098</v>
      </c>
      <c r="D278" s="229" t="s">
        <v>472</v>
      </c>
      <c r="E278" s="279">
        <v>1523</v>
      </c>
      <c r="F278" s="24">
        <v>6466</v>
      </c>
      <c r="G278" s="23">
        <v>9847718</v>
      </c>
      <c r="H278" s="24">
        <v>0</v>
      </c>
      <c r="I278" s="23">
        <v>9847718</v>
      </c>
      <c r="J278" s="223">
        <v>1544.1</v>
      </c>
      <c r="K278" s="25">
        <f t="shared" si="63"/>
        <v>6611</v>
      </c>
      <c r="L278" s="269">
        <f t="shared" si="60"/>
        <v>10208045.1</v>
      </c>
      <c r="M278" s="24">
        <f t="shared" si="71"/>
        <v>0</v>
      </c>
      <c r="N278" s="273">
        <f t="shared" si="64"/>
        <v>10208045.1</v>
      </c>
      <c r="O278" s="25">
        <f t="shared" si="72"/>
        <v>360327.09999999963</v>
      </c>
      <c r="P278" s="233">
        <f t="shared" si="73"/>
        <v>3.658990844376328E-2</v>
      </c>
      <c r="Q278" s="309">
        <f t="shared" si="69"/>
        <v>21.099999999999909</v>
      </c>
      <c r="R278" s="233">
        <f t="shared" si="70"/>
        <v>1.3854235062376829E-2</v>
      </c>
      <c r="S278" s="269">
        <f t="shared" si="65"/>
        <v>155</v>
      </c>
      <c r="T278" s="269">
        <f t="shared" si="68"/>
        <v>30882</v>
      </c>
      <c r="U278" s="304">
        <f t="shared" si="66"/>
        <v>239335.5</v>
      </c>
      <c r="V278" s="344"/>
      <c r="W278" s="344"/>
      <c r="X278" s="344"/>
      <c r="Y278" s="344"/>
      <c r="Z278" s="344"/>
      <c r="AA278" s="344"/>
      <c r="AB278" s="344"/>
      <c r="AC278" s="344"/>
      <c r="AD278" s="344"/>
      <c r="AE278" s="344"/>
      <c r="AF278" s="344"/>
      <c r="AG278" s="344"/>
      <c r="AH278" s="344"/>
    </row>
    <row r="279" spans="1:34" s="198" customFormat="1" ht="14.35" x14ac:dyDescent="0.5">
      <c r="A279" s="198">
        <f t="shared" si="67"/>
        <v>272</v>
      </c>
      <c r="B279" s="227">
        <v>6100</v>
      </c>
      <c r="C279" s="227">
        <v>6100</v>
      </c>
      <c r="D279" s="229" t="s">
        <v>382</v>
      </c>
      <c r="E279" s="279">
        <v>559.70000000000005</v>
      </c>
      <c r="F279" s="24">
        <v>6446</v>
      </c>
      <c r="G279" s="23">
        <v>3607826</v>
      </c>
      <c r="H279" s="24">
        <v>21074</v>
      </c>
      <c r="I279" s="23">
        <v>3628900</v>
      </c>
      <c r="J279" s="223">
        <v>546</v>
      </c>
      <c r="K279" s="25">
        <f t="shared" si="63"/>
        <v>6591</v>
      </c>
      <c r="L279" s="269">
        <f t="shared" si="60"/>
        <v>3598686</v>
      </c>
      <c r="M279" s="24">
        <f t="shared" si="71"/>
        <v>45218.260000000242</v>
      </c>
      <c r="N279" s="273">
        <f t="shared" si="64"/>
        <v>3643904.2600000002</v>
      </c>
      <c r="O279" s="25">
        <f t="shared" si="72"/>
        <v>15004.260000000242</v>
      </c>
      <c r="P279" s="233">
        <f t="shared" si="73"/>
        <v>4.1346578853096649E-3</v>
      </c>
      <c r="Q279" s="309">
        <f t="shared" si="69"/>
        <v>-13.700000000000045</v>
      </c>
      <c r="R279" s="233">
        <f t="shared" si="70"/>
        <v>-2.4477398606396365E-2</v>
      </c>
      <c r="S279" s="269">
        <f t="shared" si="65"/>
        <v>175</v>
      </c>
      <c r="T279" s="269">
        <f t="shared" si="68"/>
        <v>0</v>
      </c>
      <c r="U279" s="304">
        <f t="shared" si="66"/>
        <v>95550</v>
      </c>
      <c r="V279" s="344"/>
      <c r="W279" s="344"/>
      <c r="X279" s="344"/>
      <c r="Y279" s="344"/>
      <c r="Z279" s="344"/>
      <c r="AA279" s="344"/>
      <c r="AB279" s="344"/>
      <c r="AC279" s="344"/>
      <c r="AD279" s="344"/>
      <c r="AE279" s="344"/>
      <c r="AF279" s="344"/>
      <c r="AG279" s="344"/>
      <c r="AH279" s="344"/>
    </row>
    <row r="280" spans="1:34" s="198" customFormat="1" ht="14.35" x14ac:dyDescent="0.5">
      <c r="A280" s="198">
        <f t="shared" si="67"/>
        <v>273</v>
      </c>
      <c r="B280" s="227">
        <v>6101</v>
      </c>
      <c r="C280" s="227">
        <v>6101</v>
      </c>
      <c r="D280" s="229" t="s">
        <v>383</v>
      </c>
      <c r="E280" s="279">
        <v>6634.4</v>
      </c>
      <c r="F280" s="24">
        <v>6446</v>
      </c>
      <c r="G280" s="23">
        <v>42765342</v>
      </c>
      <c r="H280" s="24">
        <v>0</v>
      </c>
      <c r="I280" s="23">
        <v>42765342</v>
      </c>
      <c r="J280" s="223">
        <v>6801.5</v>
      </c>
      <c r="K280" s="25">
        <f t="shared" si="63"/>
        <v>6591</v>
      </c>
      <c r="L280" s="269">
        <f t="shared" si="60"/>
        <v>44828686.5</v>
      </c>
      <c r="M280" s="24">
        <f t="shared" si="71"/>
        <v>0</v>
      </c>
      <c r="N280" s="273">
        <f t="shared" si="64"/>
        <v>44828686.5</v>
      </c>
      <c r="O280" s="25">
        <f t="shared" si="72"/>
        <v>2063344.5</v>
      </c>
      <c r="P280" s="233">
        <f t="shared" si="73"/>
        <v>4.8248053295119213E-2</v>
      </c>
      <c r="Q280" s="309">
        <f t="shared" si="69"/>
        <v>167.10000000000036</v>
      </c>
      <c r="R280" s="233">
        <f t="shared" si="70"/>
        <v>2.5186904618352882E-2</v>
      </c>
      <c r="S280" s="269">
        <f t="shared" si="65"/>
        <v>175</v>
      </c>
      <c r="T280" s="269">
        <f t="shared" si="68"/>
        <v>0</v>
      </c>
      <c r="U280" s="304">
        <f t="shared" si="66"/>
        <v>1190262.5</v>
      </c>
      <c r="V280" s="344"/>
      <c r="W280" s="344"/>
      <c r="X280" s="344"/>
      <c r="Y280" s="344"/>
      <c r="Z280" s="344"/>
      <c r="AA280" s="344"/>
      <c r="AB280" s="344"/>
      <c r="AC280" s="344"/>
      <c r="AD280" s="344"/>
      <c r="AE280" s="344"/>
      <c r="AF280" s="344"/>
      <c r="AG280" s="344"/>
      <c r="AH280" s="344"/>
    </row>
    <row r="281" spans="1:34" s="198" customFormat="1" ht="14.35" x14ac:dyDescent="0.5">
      <c r="A281" s="198">
        <f t="shared" si="67"/>
        <v>274</v>
      </c>
      <c r="B281" s="227">
        <v>6094</v>
      </c>
      <c r="C281" s="227">
        <v>6094</v>
      </c>
      <c r="D281" s="229" t="s">
        <v>377</v>
      </c>
      <c r="E281" s="279">
        <v>588.20000000000005</v>
      </c>
      <c r="F281" s="24">
        <v>6446</v>
      </c>
      <c r="G281" s="23">
        <v>3791537</v>
      </c>
      <c r="H281" s="24">
        <v>0</v>
      </c>
      <c r="I281" s="23">
        <v>3791537</v>
      </c>
      <c r="J281" s="223">
        <v>597.4</v>
      </c>
      <c r="K281" s="25">
        <f t="shared" si="63"/>
        <v>6591</v>
      </c>
      <c r="L281" s="269">
        <f t="shared" si="60"/>
        <v>3937463.4</v>
      </c>
      <c r="M281" s="24">
        <f t="shared" si="71"/>
        <v>0</v>
      </c>
      <c r="N281" s="273">
        <f t="shared" si="64"/>
        <v>3937463.4</v>
      </c>
      <c r="O281" s="25">
        <f t="shared" si="72"/>
        <v>145926.39999999991</v>
      </c>
      <c r="P281" s="233">
        <f t="shared" si="73"/>
        <v>3.8487399700965576E-2</v>
      </c>
      <c r="Q281" s="309">
        <f t="shared" si="69"/>
        <v>9.1999999999999318</v>
      </c>
      <c r="R281" s="233">
        <f t="shared" si="70"/>
        <v>1.5640938456307263E-2</v>
      </c>
      <c r="S281" s="269">
        <f t="shared" si="65"/>
        <v>175</v>
      </c>
      <c r="T281" s="269">
        <f t="shared" si="68"/>
        <v>0</v>
      </c>
      <c r="U281" s="304">
        <f t="shared" si="66"/>
        <v>104545</v>
      </c>
      <c r="V281" s="344"/>
      <c r="W281" s="344"/>
      <c r="X281" s="344"/>
      <c r="Y281" s="344"/>
      <c r="Z281" s="344"/>
      <c r="AA281" s="344"/>
      <c r="AB281" s="344"/>
      <c r="AC281" s="344"/>
      <c r="AD281" s="344"/>
      <c r="AE281" s="344"/>
      <c r="AF281" s="344"/>
      <c r="AG281" s="344"/>
      <c r="AH281" s="344"/>
    </row>
    <row r="282" spans="1:34" s="301" customFormat="1" ht="14.35" x14ac:dyDescent="0.5">
      <c r="A282" s="301">
        <f t="shared" si="67"/>
        <v>275</v>
      </c>
      <c r="B282" s="302">
        <v>6096</v>
      </c>
      <c r="C282" s="302">
        <v>6096</v>
      </c>
      <c r="D282" s="230" t="s">
        <v>62</v>
      </c>
      <c r="E282" s="280">
        <v>538.29999999999995</v>
      </c>
      <c r="F282" s="30">
        <v>6575</v>
      </c>
      <c r="G282" s="29">
        <v>3539323</v>
      </c>
      <c r="H282" s="30">
        <v>24698</v>
      </c>
      <c r="I282" s="29">
        <v>3564021</v>
      </c>
      <c r="J282" s="224">
        <v>535.6</v>
      </c>
      <c r="K282" s="31">
        <f t="shared" si="63"/>
        <v>6720</v>
      </c>
      <c r="L282" s="270">
        <f t="shared" si="60"/>
        <v>3599232</v>
      </c>
      <c r="M282" s="30">
        <f t="shared" si="71"/>
        <v>0</v>
      </c>
      <c r="N282" s="274">
        <f t="shared" si="64"/>
        <v>3599232</v>
      </c>
      <c r="O282" s="31">
        <f t="shared" si="72"/>
        <v>35211</v>
      </c>
      <c r="P282" s="234">
        <f t="shared" si="73"/>
        <v>9.879571416666736E-3</v>
      </c>
      <c r="Q282" s="310">
        <f t="shared" si="69"/>
        <v>-2.6999999999999318</v>
      </c>
      <c r="R282" s="234">
        <f t="shared" si="70"/>
        <v>-5.0157904514210143E-3</v>
      </c>
      <c r="S282" s="270">
        <f t="shared" si="65"/>
        <v>46</v>
      </c>
      <c r="T282" s="270">
        <f t="shared" si="68"/>
        <v>69092.400000000009</v>
      </c>
      <c r="U282" s="305">
        <f t="shared" si="66"/>
        <v>24637.600000000002</v>
      </c>
      <c r="V282" s="344"/>
      <c r="W282" s="344"/>
      <c r="X282" s="344"/>
      <c r="Y282" s="344"/>
      <c r="Z282" s="344"/>
      <c r="AA282" s="344"/>
      <c r="AB282" s="344"/>
      <c r="AC282" s="344"/>
      <c r="AD282" s="344"/>
      <c r="AE282" s="344"/>
      <c r="AF282" s="344"/>
      <c r="AG282" s="344"/>
      <c r="AH282" s="344"/>
    </row>
    <row r="283" spans="1:34" s="198" customFormat="1" ht="14.35" x14ac:dyDescent="0.5">
      <c r="A283" s="198">
        <f t="shared" si="67"/>
        <v>276</v>
      </c>
      <c r="B283" s="227">
        <v>6102</v>
      </c>
      <c r="C283" s="227">
        <v>6102</v>
      </c>
      <c r="D283" s="229" t="s">
        <v>384</v>
      </c>
      <c r="E283" s="279">
        <v>1924.2</v>
      </c>
      <c r="F283" s="24">
        <v>6446</v>
      </c>
      <c r="G283" s="23">
        <v>12403393</v>
      </c>
      <c r="H283" s="24">
        <v>27069</v>
      </c>
      <c r="I283" s="23">
        <v>12430462</v>
      </c>
      <c r="J283" s="223">
        <v>1875</v>
      </c>
      <c r="K283" s="25">
        <f t="shared" si="63"/>
        <v>6591</v>
      </c>
      <c r="L283" s="269">
        <f t="shared" si="60"/>
        <v>12358125</v>
      </c>
      <c r="M283" s="24">
        <f t="shared" si="71"/>
        <v>169301.9299999997</v>
      </c>
      <c r="N283" s="273">
        <f t="shared" si="64"/>
        <v>12527426.93</v>
      </c>
      <c r="O283" s="25">
        <f t="shared" si="72"/>
        <v>96964.929999999702</v>
      </c>
      <c r="P283" s="233">
        <f t="shared" si="73"/>
        <v>7.800589390804598E-3</v>
      </c>
      <c r="Q283" s="309">
        <f t="shared" si="69"/>
        <v>-49.200000000000045</v>
      </c>
      <c r="R283" s="233">
        <f t="shared" si="70"/>
        <v>-2.5569067664483965E-2</v>
      </c>
      <c r="S283" s="269">
        <f t="shared" si="65"/>
        <v>175</v>
      </c>
      <c r="T283" s="269">
        <f t="shared" si="68"/>
        <v>0</v>
      </c>
      <c r="U283" s="304">
        <f t="shared" si="66"/>
        <v>328125</v>
      </c>
      <c r="V283" s="344"/>
      <c r="W283" s="344"/>
      <c r="X283" s="344"/>
      <c r="Y283" s="344"/>
      <c r="Z283" s="344"/>
      <c r="AA283" s="344"/>
      <c r="AB283" s="344"/>
      <c r="AC283" s="344"/>
      <c r="AD283" s="344"/>
      <c r="AE283" s="344"/>
      <c r="AF283" s="344"/>
      <c r="AG283" s="344"/>
      <c r="AH283" s="344"/>
    </row>
    <row r="284" spans="1:34" s="198" customFormat="1" ht="14.35" x14ac:dyDescent="0.5">
      <c r="A284" s="198">
        <f t="shared" si="67"/>
        <v>277</v>
      </c>
      <c r="B284" s="227">
        <v>6120</v>
      </c>
      <c r="C284" s="227">
        <v>6120</v>
      </c>
      <c r="D284" s="229" t="s">
        <v>385</v>
      </c>
      <c r="E284" s="279">
        <v>1177.8</v>
      </c>
      <c r="F284" s="24">
        <v>6446</v>
      </c>
      <c r="G284" s="23">
        <v>7592099</v>
      </c>
      <c r="H284" s="24">
        <v>0</v>
      </c>
      <c r="I284" s="23">
        <v>7592099</v>
      </c>
      <c r="J284" s="223">
        <v>1170.7</v>
      </c>
      <c r="K284" s="25">
        <f t="shared" si="63"/>
        <v>6591</v>
      </c>
      <c r="L284" s="269">
        <f t="shared" si="60"/>
        <v>7716083.7000000002</v>
      </c>
      <c r="M284" s="24">
        <f t="shared" si="71"/>
        <v>0</v>
      </c>
      <c r="N284" s="273">
        <f t="shared" si="64"/>
        <v>7716083.7000000002</v>
      </c>
      <c r="O284" s="25">
        <f t="shared" si="72"/>
        <v>123984.70000000019</v>
      </c>
      <c r="P284" s="233">
        <f t="shared" si="73"/>
        <v>1.6330753853446879E-2</v>
      </c>
      <c r="Q284" s="309">
        <f t="shared" si="69"/>
        <v>-7.0999999999999091</v>
      </c>
      <c r="R284" s="233">
        <f t="shared" si="70"/>
        <v>-6.0281881473933686E-3</v>
      </c>
      <c r="S284" s="269">
        <f t="shared" si="65"/>
        <v>175</v>
      </c>
      <c r="T284" s="269">
        <f t="shared" si="68"/>
        <v>0</v>
      </c>
      <c r="U284" s="304">
        <f t="shared" si="66"/>
        <v>204872.5</v>
      </c>
      <c r="V284" s="344"/>
      <c r="W284" s="344"/>
      <c r="X284" s="344"/>
      <c r="Y284" s="344"/>
      <c r="Z284" s="344"/>
      <c r="AA284" s="344"/>
      <c r="AB284" s="344"/>
      <c r="AC284" s="344"/>
      <c r="AD284" s="344"/>
      <c r="AE284" s="344"/>
      <c r="AF284" s="344"/>
      <c r="AG284" s="344"/>
      <c r="AH284" s="344"/>
    </row>
    <row r="285" spans="1:34" s="198" customFormat="1" ht="14.35" x14ac:dyDescent="0.5">
      <c r="A285" s="198">
        <f t="shared" si="67"/>
        <v>278</v>
      </c>
      <c r="B285" s="227">
        <v>6138</v>
      </c>
      <c r="C285" s="227">
        <v>6138</v>
      </c>
      <c r="D285" s="229" t="s">
        <v>386</v>
      </c>
      <c r="E285" s="279">
        <v>367.7</v>
      </c>
      <c r="F285" s="24">
        <v>6488</v>
      </c>
      <c r="G285" s="23">
        <v>2385638</v>
      </c>
      <c r="H285" s="24">
        <v>29095</v>
      </c>
      <c r="I285" s="23">
        <v>2414733</v>
      </c>
      <c r="J285" s="223">
        <v>359.3</v>
      </c>
      <c r="K285" s="25">
        <f t="shared" si="63"/>
        <v>6633</v>
      </c>
      <c r="L285" s="269">
        <f t="shared" si="60"/>
        <v>2383236.9</v>
      </c>
      <c r="M285" s="24">
        <f t="shared" si="71"/>
        <v>26257.479999999981</v>
      </c>
      <c r="N285" s="273">
        <f t="shared" si="64"/>
        <v>2409494.38</v>
      </c>
      <c r="O285" s="25">
        <f t="shared" si="72"/>
        <v>-5238.6200000001118</v>
      </c>
      <c r="P285" s="233">
        <f t="shared" si="73"/>
        <v>-2.1694406793629408E-3</v>
      </c>
      <c r="Q285" s="309">
        <f t="shared" si="69"/>
        <v>-8.3999999999999773</v>
      </c>
      <c r="R285" s="233">
        <f t="shared" si="70"/>
        <v>-2.2844710361707852E-2</v>
      </c>
      <c r="S285" s="269">
        <f t="shared" si="65"/>
        <v>133</v>
      </c>
      <c r="T285" s="269">
        <f t="shared" si="68"/>
        <v>15090.6</v>
      </c>
      <c r="U285" s="304">
        <f t="shared" si="66"/>
        <v>47786.9</v>
      </c>
      <c r="V285" s="344"/>
      <c r="W285" s="344"/>
      <c r="X285" s="344"/>
      <c r="Y285" s="344"/>
      <c r="Z285" s="344"/>
      <c r="AA285" s="344"/>
      <c r="AB285" s="344"/>
      <c r="AC285" s="344"/>
      <c r="AD285" s="344"/>
      <c r="AE285" s="344"/>
      <c r="AF285" s="344"/>
      <c r="AG285" s="344"/>
      <c r="AH285" s="344"/>
    </row>
    <row r="286" spans="1:34" s="198" customFormat="1" ht="14.35" x14ac:dyDescent="0.5">
      <c r="A286" s="198">
        <f t="shared" si="67"/>
        <v>279</v>
      </c>
      <c r="B286" s="227">
        <v>5751</v>
      </c>
      <c r="C286" s="227">
        <v>5751</v>
      </c>
      <c r="D286" s="229" t="s">
        <v>362</v>
      </c>
      <c r="E286" s="279">
        <v>635.29999999999995</v>
      </c>
      <c r="F286" s="24">
        <v>6472</v>
      </c>
      <c r="G286" s="23">
        <v>4111662</v>
      </c>
      <c r="H286" s="24">
        <v>0</v>
      </c>
      <c r="I286" s="23">
        <v>4111662</v>
      </c>
      <c r="J286" s="223">
        <v>608.4</v>
      </c>
      <c r="K286" s="25">
        <f t="shared" si="63"/>
        <v>6617</v>
      </c>
      <c r="L286" s="269">
        <f t="shared" si="60"/>
        <v>4025782.8</v>
      </c>
      <c r="M286" s="24">
        <f t="shared" si="71"/>
        <v>126995.8200000003</v>
      </c>
      <c r="N286" s="273">
        <f t="shared" si="64"/>
        <v>4152778.62</v>
      </c>
      <c r="O286" s="25">
        <f t="shared" si="72"/>
        <v>41116.620000000112</v>
      </c>
      <c r="P286" s="233">
        <f t="shared" si="73"/>
        <v>1.0000000000000028E-2</v>
      </c>
      <c r="Q286" s="309">
        <f t="shared" si="69"/>
        <v>-26.899999999999977</v>
      </c>
      <c r="R286" s="233">
        <f t="shared" si="70"/>
        <v>-4.2342200535180195E-2</v>
      </c>
      <c r="S286" s="269">
        <f t="shared" si="65"/>
        <v>149</v>
      </c>
      <c r="T286" s="269">
        <f t="shared" si="68"/>
        <v>15818.4</v>
      </c>
      <c r="U286" s="304">
        <f t="shared" si="66"/>
        <v>90651.599999999991</v>
      </c>
      <c r="V286" s="344"/>
      <c r="W286" s="344"/>
      <c r="X286" s="344"/>
      <c r="Y286" s="344"/>
      <c r="Z286" s="344"/>
      <c r="AA286" s="344"/>
      <c r="AB286" s="344"/>
      <c r="AC286" s="344"/>
      <c r="AD286" s="344"/>
      <c r="AE286" s="344"/>
      <c r="AF286" s="344"/>
      <c r="AG286" s="344"/>
      <c r="AH286" s="344"/>
    </row>
    <row r="287" spans="1:34" s="301" customFormat="1" ht="14.35" x14ac:dyDescent="0.5">
      <c r="A287" s="301">
        <f t="shared" si="67"/>
        <v>280</v>
      </c>
      <c r="B287" s="302">
        <v>6165</v>
      </c>
      <c r="C287" s="302">
        <v>6165</v>
      </c>
      <c r="D287" s="230" t="s">
        <v>387</v>
      </c>
      <c r="E287" s="280">
        <v>178.1</v>
      </c>
      <c r="F287" s="30">
        <v>6446</v>
      </c>
      <c r="G287" s="29">
        <v>1148033</v>
      </c>
      <c r="H287" s="30">
        <v>9306</v>
      </c>
      <c r="I287" s="29">
        <v>1157339</v>
      </c>
      <c r="J287" s="224">
        <v>186</v>
      </c>
      <c r="K287" s="31">
        <f t="shared" si="63"/>
        <v>6591</v>
      </c>
      <c r="L287" s="270">
        <f t="shared" si="60"/>
        <v>1225926</v>
      </c>
      <c r="M287" s="30">
        <f t="shared" si="71"/>
        <v>0</v>
      </c>
      <c r="N287" s="274">
        <f t="shared" si="64"/>
        <v>1225926</v>
      </c>
      <c r="O287" s="31">
        <f t="shared" si="72"/>
        <v>68587</v>
      </c>
      <c r="P287" s="234">
        <f t="shared" si="73"/>
        <v>5.9262670660886738E-2</v>
      </c>
      <c r="Q287" s="310">
        <f t="shared" si="69"/>
        <v>7.9000000000000057</v>
      </c>
      <c r="R287" s="234">
        <f t="shared" si="70"/>
        <v>4.4357102751263366E-2</v>
      </c>
      <c r="S287" s="270">
        <f t="shared" si="65"/>
        <v>175</v>
      </c>
      <c r="T287" s="270">
        <f t="shared" si="68"/>
        <v>0</v>
      </c>
      <c r="U287" s="305">
        <f t="shared" si="66"/>
        <v>32550</v>
      </c>
      <c r="V287" s="344"/>
      <c r="W287" s="344"/>
      <c r="X287" s="344"/>
      <c r="Y287" s="344"/>
      <c r="Z287" s="344"/>
      <c r="AA287" s="344"/>
      <c r="AB287" s="344"/>
      <c r="AC287" s="344"/>
      <c r="AD287" s="344"/>
      <c r="AE287" s="344"/>
      <c r="AF287" s="344"/>
      <c r="AG287" s="344"/>
      <c r="AH287" s="344"/>
    </row>
    <row r="288" spans="1:34" s="198" customFormat="1" ht="14.35" x14ac:dyDescent="0.5">
      <c r="A288" s="198">
        <f t="shared" si="67"/>
        <v>281</v>
      </c>
      <c r="B288" s="227">
        <v>6175</v>
      </c>
      <c r="C288" s="227">
        <v>6175</v>
      </c>
      <c r="D288" s="229" t="s">
        <v>388</v>
      </c>
      <c r="E288" s="279">
        <v>624.6</v>
      </c>
      <c r="F288" s="24">
        <v>6460</v>
      </c>
      <c r="G288" s="23">
        <v>4034916</v>
      </c>
      <c r="H288" s="24">
        <v>0</v>
      </c>
      <c r="I288" s="23">
        <v>4034916</v>
      </c>
      <c r="J288" s="223">
        <v>620.4</v>
      </c>
      <c r="K288" s="25">
        <f t="shared" si="63"/>
        <v>6605</v>
      </c>
      <c r="L288" s="269">
        <f t="shared" si="60"/>
        <v>4097742</v>
      </c>
      <c r="M288" s="24">
        <f t="shared" si="71"/>
        <v>0</v>
      </c>
      <c r="N288" s="273">
        <f t="shared" si="64"/>
        <v>4097742</v>
      </c>
      <c r="O288" s="25">
        <f t="shared" si="72"/>
        <v>62826</v>
      </c>
      <c r="P288" s="233">
        <f t="shared" si="73"/>
        <v>1.5570584369042626E-2</v>
      </c>
      <c r="Q288" s="309">
        <f t="shared" si="69"/>
        <v>-4.2000000000000455</v>
      </c>
      <c r="R288" s="233">
        <f t="shared" si="70"/>
        <v>-6.7243035542748084E-3</v>
      </c>
      <c r="S288" s="269">
        <f t="shared" si="65"/>
        <v>161</v>
      </c>
      <c r="T288" s="269">
        <f t="shared" si="68"/>
        <v>8685.6</v>
      </c>
      <c r="U288" s="304">
        <f t="shared" si="66"/>
        <v>99884.4</v>
      </c>
      <c r="V288" s="344"/>
      <c r="W288" s="344"/>
      <c r="X288" s="344"/>
      <c r="Y288" s="344"/>
      <c r="Z288" s="344"/>
      <c r="AA288" s="344"/>
      <c r="AB288" s="344"/>
      <c r="AC288" s="344"/>
      <c r="AD288" s="344"/>
      <c r="AE288" s="344"/>
      <c r="AF288" s="344"/>
      <c r="AG288" s="344"/>
      <c r="AH288" s="344"/>
    </row>
    <row r="289" spans="1:34" s="198" customFormat="1" ht="14.35" x14ac:dyDescent="0.5">
      <c r="A289" s="198">
        <f t="shared" si="67"/>
        <v>282</v>
      </c>
      <c r="B289" s="227">
        <v>6219</v>
      </c>
      <c r="C289" s="227">
        <v>6219</v>
      </c>
      <c r="D289" s="229" t="s">
        <v>389</v>
      </c>
      <c r="E289" s="279">
        <v>2265.5</v>
      </c>
      <c r="F289" s="24">
        <v>6446</v>
      </c>
      <c r="G289" s="23">
        <v>14603413</v>
      </c>
      <c r="H289" s="24">
        <v>0</v>
      </c>
      <c r="I289" s="23">
        <v>14603413</v>
      </c>
      <c r="J289" s="223">
        <v>2321.6999999999998</v>
      </c>
      <c r="K289" s="25">
        <f t="shared" si="63"/>
        <v>6591</v>
      </c>
      <c r="L289" s="269">
        <f t="shared" si="60"/>
        <v>15302324.699999999</v>
      </c>
      <c r="M289" s="24">
        <f t="shared" si="71"/>
        <v>0</v>
      </c>
      <c r="N289" s="273">
        <f t="shared" si="64"/>
        <v>15302324.699999999</v>
      </c>
      <c r="O289" s="25">
        <f t="shared" si="72"/>
        <v>698911.69999999925</v>
      </c>
      <c r="P289" s="233">
        <f t="shared" si="73"/>
        <v>4.7859476411438839E-2</v>
      </c>
      <c r="Q289" s="309">
        <f t="shared" si="69"/>
        <v>56.199999999999818</v>
      </c>
      <c r="R289" s="233">
        <f t="shared" si="70"/>
        <v>2.4806885897152867E-2</v>
      </c>
      <c r="S289" s="269">
        <f t="shared" si="65"/>
        <v>175</v>
      </c>
      <c r="T289" s="269">
        <f t="shared" si="68"/>
        <v>0</v>
      </c>
      <c r="U289" s="304">
        <f t="shared" si="66"/>
        <v>406297.49999999994</v>
      </c>
      <c r="V289" s="344"/>
      <c r="W289" s="344"/>
      <c r="X289" s="344"/>
      <c r="Y289" s="344"/>
      <c r="Z289" s="344"/>
      <c r="AA289" s="344"/>
      <c r="AB289" s="344"/>
      <c r="AC289" s="344"/>
      <c r="AD289" s="344"/>
      <c r="AE289" s="344"/>
      <c r="AF289" s="344"/>
      <c r="AG289" s="344"/>
      <c r="AH289" s="344"/>
    </row>
    <row r="290" spans="1:34" s="198" customFormat="1" ht="14.35" x14ac:dyDescent="0.5">
      <c r="A290" s="198">
        <f t="shared" si="67"/>
        <v>283</v>
      </c>
      <c r="B290" s="227">
        <v>6246</v>
      </c>
      <c r="C290" s="227">
        <v>6246</v>
      </c>
      <c r="D290" s="229" t="s">
        <v>390</v>
      </c>
      <c r="E290" s="279">
        <v>176.8</v>
      </c>
      <c r="F290" s="24">
        <v>6621</v>
      </c>
      <c r="G290" s="23">
        <v>1170593</v>
      </c>
      <c r="H290" s="24">
        <v>0</v>
      </c>
      <c r="I290" s="23">
        <v>1170593</v>
      </c>
      <c r="J290" s="223">
        <v>169.7</v>
      </c>
      <c r="K290" s="25">
        <f t="shared" si="63"/>
        <v>6766</v>
      </c>
      <c r="L290" s="269">
        <f t="shared" si="60"/>
        <v>1148190.2</v>
      </c>
      <c r="M290" s="24">
        <f t="shared" si="71"/>
        <v>34108.729999999981</v>
      </c>
      <c r="N290" s="273">
        <f t="shared" si="64"/>
        <v>1182298.93</v>
      </c>
      <c r="O290" s="25">
        <f t="shared" si="72"/>
        <v>11705.929999999935</v>
      </c>
      <c r="P290" s="233">
        <f t="shared" si="73"/>
        <v>9.9999999999999447E-3</v>
      </c>
      <c r="Q290" s="309">
        <f t="shared" si="69"/>
        <v>-7.1000000000000227</v>
      </c>
      <c r="R290" s="233">
        <f t="shared" si="70"/>
        <v>-4.015837104072411E-2</v>
      </c>
      <c r="S290" s="269">
        <f t="shared" si="65"/>
        <v>0</v>
      </c>
      <c r="T290" s="269">
        <f t="shared" si="68"/>
        <v>29697.499999999996</v>
      </c>
      <c r="U290" s="304">
        <f t="shared" si="66"/>
        <v>0</v>
      </c>
      <c r="V290" s="344"/>
      <c r="W290" s="344"/>
      <c r="X290" s="344"/>
      <c r="Y290" s="344"/>
      <c r="Z290" s="344"/>
      <c r="AA290" s="344"/>
      <c r="AB290" s="344"/>
      <c r="AC290" s="344"/>
      <c r="AD290" s="344"/>
      <c r="AE290" s="344"/>
      <c r="AF290" s="344"/>
      <c r="AG290" s="344"/>
      <c r="AH290" s="344"/>
    </row>
    <row r="291" spans="1:34" s="198" customFormat="1" ht="14.35" x14ac:dyDescent="0.5">
      <c r="A291" s="198">
        <f t="shared" si="67"/>
        <v>284</v>
      </c>
      <c r="B291" s="227">
        <v>6273</v>
      </c>
      <c r="C291" s="227">
        <v>6273</v>
      </c>
      <c r="D291" s="229" t="s">
        <v>513</v>
      </c>
      <c r="E291" s="279">
        <v>831.6</v>
      </c>
      <c r="F291" s="24">
        <v>6446</v>
      </c>
      <c r="G291" s="23">
        <v>5360494</v>
      </c>
      <c r="H291" s="24">
        <v>158083</v>
      </c>
      <c r="I291" s="23">
        <v>5518577</v>
      </c>
      <c r="J291" s="223">
        <v>832.5</v>
      </c>
      <c r="K291" s="25">
        <f t="shared" si="63"/>
        <v>6591</v>
      </c>
      <c r="L291" s="269">
        <f t="shared" si="60"/>
        <v>5487007.5</v>
      </c>
      <c r="M291" s="24">
        <f t="shared" si="71"/>
        <v>0</v>
      </c>
      <c r="N291" s="273">
        <f t="shared" si="64"/>
        <v>5487007.5</v>
      </c>
      <c r="O291" s="25">
        <f t="shared" si="72"/>
        <v>-31569.5</v>
      </c>
      <c r="P291" s="233">
        <f t="shared" si="73"/>
        <v>-5.7205870281414935E-3</v>
      </c>
      <c r="Q291" s="309">
        <f t="shared" si="69"/>
        <v>0.89999999999997726</v>
      </c>
      <c r="R291" s="233">
        <f t="shared" si="70"/>
        <v>1.0822510822510549E-3</v>
      </c>
      <c r="S291" s="269">
        <f t="shared" si="65"/>
        <v>175</v>
      </c>
      <c r="T291" s="269">
        <f t="shared" si="68"/>
        <v>0</v>
      </c>
      <c r="U291" s="304">
        <f t="shared" si="66"/>
        <v>145687.5</v>
      </c>
      <c r="V291" s="344"/>
      <c r="W291" s="344"/>
      <c r="X291" s="344"/>
      <c r="Y291" s="344"/>
      <c r="Z291" s="344"/>
      <c r="AA291" s="344"/>
      <c r="AB291" s="344"/>
      <c r="AC291" s="344"/>
      <c r="AD291" s="344"/>
      <c r="AE291" s="344"/>
      <c r="AF291" s="344"/>
      <c r="AG291" s="344"/>
      <c r="AH291" s="344"/>
    </row>
    <row r="292" spans="1:34" s="301" customFormat="1" ht="14.35" x14ac:dyDescent="0.5">
      <c r="A292" s="301">
        <f t="shared" si="67"/>
        <v>285</v>
      </c>
      <c r="B292" s="302">
        <v>6408</v>
      </c>
      <c r="C292" s="302">
        <v>6408</v>
      </c>
      <c r="D292" s="230" t="s">
        <v>393</v>
      </c>
      <c r="E292" s="280">
        <v>892.6</v>
      </c>
      <c r="F292" s="30">
        <v>6497</v>
      </c>
      <c r="G292" s="29">
        <v>5799222</v>
      </c>
      <c r="H292" s="30">
        <v>0</v>
      </c>
      <c r="I292" s="29">
        <v>5799222</v>
      </c>
      <c r="J292" s="224">
        <v>871.4</v>
      </c>
      <c r="K292" s="31">
        <f t="shared" si="63"/>
        <v>6642</v>
      </c>
      <c r="L292" s="270">
        <f t="shared" si="60"/>
        <v>5787838.7999999998</v>
      </c>
      <c r="M292" s="30">
        <f t="shared" si="71"/>
        <v>69375.419999999925</v>
      </c>
      <c r="N292" s="274">
        <f t="shared" si="64"/>
        <v>5857214.2199999997</v>
      </c>
      <c r="O292" s="31">
        <f t="shared" si="72"/>
        <v>57992.219999999739</v>
      </c>
      <c r="P292" s="234">
        <f t="shared" si="73"/>
        <v>9.9999999999999551E-3</v>
      </c>
      <c r="Q292" s="310">
        <f t="shared" si="69"/>
        <v>-21.200000000000045</v>
      </c>
      <c r="R292" s="234">
        <f t="shared" si="70"/>
        <v>-2.3750840241989743E-2</v>
      </c>
      <c r="S292" s="270">
        <f t="shared" si="65"/>
        <v>124</v>
      </c>
      <c r="T292" s="270">
        <f t="shared" si="68"/>
        <v>44441.4</v>
      </c>
      <c r="U292" s="305">
        <f t="shared" si="66"/>
        <v>108053.59999999999</v>
      </c>
      <c r="V292" s="344"/>
      <c r="W292" s="344"/>
      <c r="X292" s="344"/>
      <c r="Y292" s="344"/>
      <c r="Z292" s="344"/>
      <c r="AA292" s="344"/>
      <c r="AB292" s="344"/>
      <c r="AC292" s="344"/>
      <c r="AD292" s="344"/>
      <c r="AE292" s="344"/>
      <c r="AF292" s="344"/>
      <c r="AG292" s="344"/>
      <c r="AH292" s="344"/>
    </row>
    <row r="293" spans="1:34" s="198" customFormat="1" ht="14.35" x14ac:dyDescent="0.5">
      <c r="A293" s="198">
        <f t="shared" si="67"/>
        <v>286</v>
      </c>
      <c r="B293" s="227">
        <v>6453</v>
      </c>
      <c r="C293" s="227">
        <v>6453</v>
      </c>
      <c r="D293" s="229" t="s">
        <v>395</v>
      </c>
      <c r="E293" s="279">
        <v>578.1</v>
      </c>
      <c r="F293" s="24">
        <v>6446</v>
      </c>
      <c r="G293" s="23">
        <v>3726433</v>
      </c>
      <c r="H293" s="24">
        <v>4056</v>
      </c>
      <c r="I293" s="23">
        <v>3730489</v>
      </c>
      <c r="J293" s="223">
        <v>572.20000000000005</v>
      </c>
      <c r="K293" s="25">
        <f t="shared" si="63"/>
        <v>6591</v>
      </c>
      <c r="L293" s="269">
        <f t="shared" si="60"/>
        <v>3771370.2</v>
      </c>
      <c r="M293" s="24">
        <f t="shared" si="71"/>
        <v>0</v>
      </c>
      <c r="N293" s="273">
        <f t="shared" si="64"/>
        <v>3771370.2</v>
      </c>
      <c r="O293" s="25">
        <f t="shared" si="72"/>
        <v>40881.200000000186</v>
      </c>
      <c r="P293" s="233">
        <f t="shared" si="73"/>
        <v>1.0958670565708728E-2</v>
      </c>
      <c r="Q293" s="309">
        <f t="shared" si="69"/>
        <v>-5.8999999999999773</v>
      </c>
      <c r="R293" s="233">
        <f t="shared" si="70"/>
        <v>-1.0205846739318417E-2</v>
      </c>
      <c r="S293" s="269">
        <f t="shared" si="65"/>
        <v>175</v>
      </c>
      <c r="T293" s="269">
        <f t="shared" si="68"/>
        <v>0</v>
      </c>
      <c r="U293" s="304">
        <f t="shared" si="66"/>
        <v>100135.00000000001</v>
      </c>
      <c r="V293" s="344"/>
      <c r="W293" s="344"/>
      <c r="X293" s="344"/>
      <c r="Y293" s="344"/>
      <c r="Z293" s="344"/>
      <c r="AA293" s="344"/>
      <c r="AB293" s="344"/>
      <c r="AC293" s="344"/>
      <c r="AD293" s="344"/>
      <c r="AE293" s="344"/>
      <c r="AF293" s="344"/>
      <c r="AG293" s="344"/>
      <c r="AH293" s="344"/>
    </row>
    <row r="294" spans="1:34" s="198" customFormat="1" ht="14.35" x14ac:dyDescent="0.5">
      <c r="A294" s="198">
        <f t="shared" si="67"/>
        <v>287</v>
      </c>
      <c r="B294" s="227">
        <v>6460</v>
      </c>
      <c r="C294" s="227">
        <v>6460</v>
      </c>
      <c r="D294" s="229" t="s">
        <v>396</v>
      </c>
      <c r="E294" s="279">
        <v>648.20000000000005</v>
      </c>
      <c r="F294" s="24">
        <v>6478</v>
      </c>
      <c r="G294" s="23">
        <v>4199040</v>
      </c>
      <c r="H294" s="24">
        <v>220954</v>
      </c>
      <c r="I294" s="23">
        <v>4419994</v>
      </c>
      <c r="J294" s="223">
        <v>647.6</v>
      </c>
      <c r="K294" s="25">
        <f t="shared" si="63"/>
        <v>6623</v>
      </c>
      <c r="L294" s="269">
        <f t="shared" si="60"/>
        <v>4289054.8</v>
      </c>
      <c r="M294" s="24">
        <f t="shared" si="71"/>
        <v>0</v>
      </c>
      <c r="N294" s="273">
        <f t="shared" si="64"/>
        <v>4289054.8</v>
      </c>
      <c r="O294" s="25">
        <f t="shared" si="72"/>
        <v>-130939.20000000019</v>
      </c>
      <c r="P294" s="233">
        <f t="shared" si="73"/>
        <v>-2.9624293607638425E-2</v>
      </c>
      <c r="Q294" s="309">
        <f t="shared" si="69"/>
        <v>-0.60000000000002274</v>
      </c>
      <c r="R294" s="233">
        <f t="shared" si="70"/>
        <v>-9.2564023449556113E-4</v>
      </c>
      <c r="S294" s="269">
        <f t="shared" si="65"/>
        <v>143</v>
      </c>
      <c r="T294" s="269">
        <f t="shared" si="68"/>
        <v>20723.2</v>
      </c>
      <c r="U294" s="304">
        <f t="shared" si="66"/>
        <v>92606.8</v>
      </c>
      <c r="V294" s="344"/>
      <c r="W294" s="344"/>
      <c r="X294" s="344"/>
      <c r="Y294" s="344"/>
      <c r="Z294" s="344"/>
      <c r="AA294" s="344"/>
      <c r="AB294" s="344"/>
      <c r="AC294" s="344"/>
      <c r="AD294" s="344"/>
      <c r="AE294" s="344"/>
      <c r="AF294" s="344"/>
      <c r="AG294" s="344"/>
      <c r="AH294" s="344"/>
    </row>
    <row r="295" spans="1:34" s="198" customFormat="1" ht="14.35" x14ac:dyDescent="0.5">
      <c r="A295" s="198">
        <f t="shared" si="67"/>
        <v>288</v>
      </c>
      <c r="B295" s="227">
        <v>6462</v>
      </c>
      <c r="C295" s="227">
        <v>6462</v>
      </c>
      <c r="D295" s="229" t="s">
        <v>397</v>
      </c>
      <c r="E295" s="279">
        <v>258</v>
      </c>
      <c r="F295" s="24">
        <v>6446</v>
      </c>
      <c r="G295" s="23">
        <v>1663068</v>
      </c>
      <c r="H295" s="24">
        <v>8644</v>
      </c>
      <c r="I295" s="23">
        <v>1671712</v>
      </c>
      <c r="J295" s="223">
        <v>265.10000000000002</v>
      </c>
      <c r="K295" s="25">
        <f t="shared" si="63"/>
        <v>6591</v>
      </c>
      <c r="L295" s="269">
        <f t="shared" si="60"/>
        <v>1747274.1</v>
      </c>
      <c r="M295" s="24">
        <f t="shared" si="71"/>
        <v>0</v>
      </c>
      <c r="N295" s="273">
        <f t="shared" si="64"/>
        <v>1747274.1</v>
      </c>
      <c r="O295" s="25">
        <f t="shared" si="72"/>
        <v>75562.100000000093</v>
      </c>
      <c r="P295" s="233">
        <f t="shared" si="73"/>
        <v>4.5200429260542539E-2</v>
      </c>
      <c r="Q295" s="309">
        <f t="shared" si="69"/>
        <v>7.1000000000000227</v>
      </c>
      <c r="R295" s="233">
        <f t="shared" si="70"/>
        <v>2.751937984496133E-2</v>
      </c>
      <c r="S295" s="269">
        <f t="shared" si="65"/>
        <v>175</v>
      </c>
      <c r="T295" s="269">
        <f t="shared" si="68"/>
        <v>0</v>
      </c>
      <c r="U295" s="304">
        <f t="shared" si="66"/>
        <v>46392.500000000007</v>
      </c>
      <c r="V295" s="344"/>
      <c r="W295" s="344"/>
      <c r="X295" s="344"/>
      <c r="Y295" s="344"/>
      <c r="Z295" s="344"/>
      <c r="AA295" s="344"/>
      <c r="AB295" s="344"/>
      <c r="AC295" s="344"/>
      <c r="AD295" s="344"/>
      <c r="AE295" s="344"/>
      <c r="AF295" s="344"/>
      <c r="AG295" s="344"/>
      <c r="AH295" s="344"/>
    </row>
    <row r="296" spans="1:34" s="198" customFormat="1" ht="14.35" x14ac:dyDescent="0.5">
      <c r="A296" s="198">
        <f t="shared" si="67"/>
        <v>289</v>
      </c>
      <c r="B296" s="227">
        <v>6471</v>
      </c>
      <c r="C296" s="227">
        <v>6471</v>
      </c>
      <c r="D296" s="229" t="s">
        <v>398</v>
      </c>
      <c r="E296" s="279">
        <v>435</v>
      </c>
      <c r="F296" s="24">
        <v>6485</v>
      </c>
      <c r="G296" s="23">
        <v>2820975</v>
      </c>
      <c r="H296" s="24">
        <v>0</v>
      </c>
      <c r="I296" s="23">
        <v>2820975</v>
      </c>
      <c r="J296" s="223">
        <v>452</v>
      </c>
      <c r="K296" s="25">
        <f t="shared" si="63"/>
        <v>6630</v>
      </c>
      <c r="L296" s="269">
        <f t="shared" si="60"/>
        <v>2996760</v>
      </c>
      <c r="M296" s="24">
        <f t="shared" si="71"/>
        <v>0</v>
      </c>
      <c r="N296" s="273">
        <f t="shared" si="64"/>
        <v>2996760</v>
      </c>
      <c r="O296" s="25">
        <f t="shared" si="72"/>
        <v>175785</v>
      </c>
      <c r="P296" s="233">
        <f t="shared" si="73"/>
        <v>6.2313561800441335E-2</v>
      </c>
      <c r="Q296" s="309">
        <f t="shared" si="69"/>
        <v>17</v>
      </c>
      <c r="R296" s="233">
        <f t="shared" si="70"/>
        <v>3.9080459770114942E-2</v>
      </c>
      <c r="S296" s="269">
        <f t="shared" si="65"/>
        <v>136</v>
      </c>
      <c r="T296" s="269">
        <f t="shared" si="68"/>
        <v>17628</v>
      </c>
      <c r="U296" s="304">
        <f t="shared" si="66"/>
        <v>61472</v>
      </c>
      <c r="V296" s="344"/>
      <c r="W296" s="344"/>
      <c r="X296" s="344"/>
      <c r="Y296" s="344"/>
      <c r="Z296" s="344"/>
      <c r="AA296" s="344"/>
      <c r="AB296" s="344"/>
      <c r="AC296" s="344"/>
      <c r="AD296" s="344"/>
      <c r="AE296" s="344"/>
      <c r="AF296" s="344"/>
      <c r="AG296" s="344"/>
      <c r="AH296" s="344"/>
    </row>
    <row r="297" spans="1:34" s="301" customFormat="1" ht="14.35" x14ac:dyDescent="0.5">
      <c r="A297" s="301">
        <f t="shared" si="67"/>
        <v>290</v>
      </c>
      <c r="B297" s="302">
        <v>6509</v>
      </c>
      <c r="C297" s="302">
        <v>6509</v>
      </c>
      <c r="D297" s="230" t="s">
        <v>399</v>
      </c>
      <c r="E297" s="280">
        <v>361.2</v>
      </c>
      <c r="F297" s="30">
        <v>6613</v>
      </c>
      <c r="G297" s="29">
        <v>2388616</v>
      </c>
      <c r="H297" s="30">
        <v>0</v>
      </c>
      <c r="I297" s="29">
        <v>2388616</v>
      </c>
      <c r="J297" s="224">
        <v>341.2</v>
      </c>
      <c r="K297" s="31">
        <f t="shared" si="63"/>
        <v>6758</v>
      </c>
      <c r="L297" s="270">
        <f t="shared" si="60"/>
        <v>2305829.6</v>
      </c>
      <c r="M297" s="30">
        <f t="shared" si="71"/>
        <v>106672.56000000006</v>
      </c>
      <c r="N297" s="274">
        <f t="shared" si="64"/>
        <v>2412502.16</v>
      </c>
      <c r="O297" s="31">
        <f t="shared" si="72"/>
        <v>23886.160000000149</v>
      </c>
      <c r="P297" s="234">
        <f t="shared" si="73"/>
        <v>1.0000000000000063E-2</v>
      </c>
      <c r="Q297" s="310">
        <f t="shared" si="69"/>
        <v>-20</v>
      </c>
      <c r="R297" s="234">
        <f t="shared" si="70"/>
        <v>-5.5370985603543747E-2</v>
      </c>
      <c r="S297" s="270">
        <f t="shared" si="65"/>
        <v>8</v>
      </c>
      <c r="T297" s="270">
        <f t="shared" si="68"/>
        <v>56980.4</v>
      </c>
      <c r="U297" s="305">
        <f t="shared" si="66"/>
        <v>2729.6</v>
      </c>
      <c r="V297" s="344"/>
      <c r="W297" s="344"/>
      <c r="X297" s="344"/>
      <c r="Y297" s="344"/>
      <c r="Z297" s="344"/>
      <c r="AA297" s="344"/>
      <c r="AB297" s="344"/>
      <c r="AC297" s="344"/>
      <c r="AD297" s="344"/>
      <c r="AE297" s="344"/>
      <c r="AF297" s="344"/>
      <c r="AG297" s="344"/>
      <c r="AH297" s="344"/>
    </row>
    <row r="298" spans="1:34" s="198" customFormat="1" ht="14.35" x14ac:dyDescent="0.5">
      <c r="A298" s="198">
        <f t="shared" si="67"/>
        <v>291</v>
      </c>
      <c r="B298" s="227">
        <v>6512</v>
      </c>
      <c r="C298" s="227">
        <v>6512</v>
      </c>
      <c r="D298" s="229" t="s">
        <v>400</v>
      </c>
      <c r="E298" s="279">
        <v>359.8</v>
      </c>
      <c r="F298" s="24">
        <v>6496</v>
      </c>
      <c r="G298" s="23">
        <v>2337261</v>
      </c>
      <c r="H298" s="24">
        <v>90855</v>
      </c>
      <c r="I298" s="23">
        <v>2428116</v>
      </c>
      <c r="J298" s="223">
        <v>343.5</v>
      </c>
      <c r="K298" s="25">
        <f t="shared" si="63"/>
        <v>6641</v>
      </c>
      <c r="L298" s="269">
        <f t="shared" si="60"/>
        <v>2281183.5</v>
      </c>
      <c r="M298" s="24">
        <f t="shared" si="71"/>
        <v>79450.10999999987</v>
      </c>
      <c r="N298" s="273">
        <f t="shared" si="64"/>
        <v>2360633.61</v>
      </c>
      <c r="O298" s="25">
        <f t="shared" si="72"/>
        <v>-67482.39000000013</v>
      </c>
      <c r="P298" s="233">
        <f t="shared" si="73"/>
        <v>-2.7792078302684108E-2</v>
      </c>
      <c r="Q298" s="309">
        <f t="shared" si="69"/>
        <v>-16.300000000000011</v>
      </c>
      <c r="R298" s="233">
        <f t="shared" si="70"/>
        <v>-4.5302946081156231E-2</v>
      </c>
      <c r="S298" s="269">
        <f t="shared" si="65"/>
        <v>125</v>
      </c>
      <c r="T298" s="269">
        <f t="shared" si="68"/>
        <v>17175</v>
      </c>
      <c r="U298" s="304">
        <f t="shared" si="66"/>
        <v>42937.5</v>
      </c>
      <c r="V298" s="344"/>
      <c r="W298" s="344"/>
      <c r="X298" s="344"/>
      <c r="Y298" s="344"/>
      <c r="Z298" s="344"/>
      <c r="AA298" s="344"/>
      <c r="AB298" s="344"/>
      <c r="AC298" s="344"/>
      <c r="AD298" s="344"/>
      <c r="AE298" s="344"/>
      <c r="AF298" s="344"/>
      <c r="AG298" s="344"/>
      <c r="AH298" s="344"/>
    </row>
    <row r="299" spans="1:34" s="198" customFormat="1" ht="14.35" x14ac:dyDescent="0.5">
      <c r="A299" s="198">
        <f t="shared" si="67"/>
        <v>292</v>
      </c>
      <c r="B299" s="227">
        <v>6516</v>
      </c>
      <c r="C299" s="227">
        <v>6516</v>
      </c>
      <c r="D299" s="229" t="s">
        <v>401</v>
      </c>
      <c r="E299" s="279">
        <v>174</v>
      </c>
      <c r="F299" s="24">
        <v>6621</v>
      </c>
      <c r="G299" s="23">
        <v>1152054</v>
      </c>
      <c r="H299" s="24">
        <v>4068</v>
      </c>
      <c r="I299" s="23">
        <v>1156122</v>
      </c>
      <c r="J299" s="223">
        <v>162</v>
      </c>
      <c r="K299" s="25">
        <f t="shared" si="63"/>
        <v>6766</v>
      </c>
      <c r="L299" s="269">
        <f t="shared" si="60"/>
        <v>1096092</v>
      </c>
      <c r="M299" s="24">
        <f t="shared" si="71"/>
        <v>67482.540000000037</v>
      </c>
      <c r="N299" s="273">
        <f t="shared" si="64"/>
        <v>1163574.54</v>
      </c>
      <c r="O299" s="25">
        <f t="shared" si="72"/>
        <v>7452.5400000000373</v>
      </c>
      <c r="P299" s="233">
        <f t="shared" si="73"/>
        <v>6.4461536066263226E-3</v>
      </c>
      <c r="Q299" s="309">
        <f t="shared" si="69"/>
        <v>-12</v>
      </c>
      <c r="R299" s="233">
        <f t="shared" si="70"/>
        <v>-6.8965517241379309E-2</v>
      </c>
      <c r="S299" s="269">
        <f t="shared" si="65"/>
        <v>0</v>
      </c>
      <c r="T299" s="269">
        <f t="shared" si="68"/>
        <v>28350</v>
      </c>
      <c r="U299" s="304">
        <f t="shared" si="66"/>
        <v>0</v>
      </c>
      <c r="V299" s="344"/>
      <c r="W299" s="344"/>
      <c r="X299" s="344"/>
      <c r="Y299" s="344"/>
      <c r="Z299" s="344"/>
      <c r="AA299" s="344"/>
      <c r="AB299" s="344"/>
      <c r="AC299" s="344"/>
      <c r="AD299" s="344"/>
      <c r="AE299" s="344"/>
      <c r="AF299" s="344"/>
      <c r="AG299" s="344"/>
      <c r="AH299" s="344"/>
    </row>
    <row r="300" spans="1:34" s="198" customFormat="1" ht="14.35" x14ac:dyDescent="0.5">
      <c r="A300" s="198">
        <f t="shared" si="67"/>
        <v>293</v>
      </c>
      <c r="B300" s="227">
        <v>6534</v>
      </c>
      <c r="C300" s="227">
        <v>6534</v>
      </c>
      <c r="D300" s="229" t="s">
        <v>402</v>
      </c>
      <c r="E300" s="279">
        <v>692.5</v>
      </c>
      <c r="F300" s="24">
        <v>6446</v>
      </c>
      <c r="G300" s="23">
        <v>4463855</v>
      </c>
      <c r="H300" s="24">
        <v>0</v>
      </c>
      <c r="I300" s="23">
        <v>4463855</v>
      </c>
      <c r="J300" s="223">
        <v>697.4</v>
      </c>
      <c r="K300" s="25">
        <f t="shared" si="63"/>
        <v>6591</v>
      </c>
      <c r="L300" s="269">
        <f t="shared" si="60"/>
        <v>4596563.3999999994</v>
      </c>
      <c r="M300" s="24">
        <f t="shared" si="71"/>
        <v>0</v>
      </c>
      <c r="N300" s="273">
        <f t="shared" si="64"/>
        <v>4596563.3999999994</v>
      </c>
      <c r="O300" s="25">
        <f t="shared" si="72"/>
        <v>132708.39999999944</v>
      </c>
      <c r="P300" s="233">
        <f t="shared" si="73"/>
        <v>2.9729549906974899E-2</v>
      </c>
      <c r="Q300" s="309">
        <f t="shared" si="69"/>
        <v>4.8999999999999773</v>
      </c>
      <c r="R300" s="233">
        <f t="shared" si="70"/>
        <v>7.0758122743681982E-3</v>
      </c>
      <c r="S300" s="269">
        <f t="shared" si="65"/>
        <v>175</v>
      </c>
      <c r="T300" s="269">
        <f t="shared" si="68"/>
        <v>0</v>
      </c>
      <c r="U300" s="304">
        <f t="shared" si="66"/>
        <v>122045</v>
      </c>
      <c r="V300" s="344"/>
      <c r="W300" s="344"/>
      <c r="X300" s="344"/>
      <c r="Y300" s="344"/>
      <c r="Z300" s="344"/>
      <c r="AA300" s="344"/>
      <c r="AB300" s="344"/>
      <c r="AC300" s="344"/>
      <c r="AD300" s="344"/>
      <c r="AE300" s="344"/>
      <c r="AF300" s="344"/>
      <c r="AG300" s="344"/>
      <c r="AH300" s="344"/>
    </row>
    <row r="301" spans="1:34" s="198" customFormat="1" ht="14.35" x14ac:dyDescent="0.5">
      <c r="A301" s="198">
        <f t="shared" si="67"/>
        <v>294</v>
      </c>
      <c r="B301" s="227">
        <v>1935</v>
      </c>
      <c r="C301" s="227">
        <v>6536</v>
      </c>
      <c r="D301" s="229" t="s">
        <v>64</v>
      </c>
      <c r="E301" s="279">
        <v>1158.8</v>
      </c>
      <c r="F301" s="24">
        <v>6528</v>
      </c>
      <c r="G301" s="23">
        <v>7564646</v>
      </c>
      <c r="H301" s="24">
        <v>344110</v>
      </c>
      <c r="I301" s="23">
        <v>7908756</v>
      </c>
      <c r="J301" s="223">
        <v>1126.5</v>
      </c>
      <c r="K301" s="25">
        <f t="shared" si="63"/>
        <v>6673</v>
      </c>
      <c r="L301" s="269">
        <f t="shared" si="60"/>
        <v>7517134.5</v>
      </c>
      <c r="M301" s="24">
        <f t="shared" si="71"/>
        <v>123157.95999999996</v>
      </c>
      <c r="N301" s="273">
        <f t="shared" si="64"/>
        <v>7640292.46</v>
      </c>
      <c r="O301" s="25">
        <f t="shared" si="72"/>
        <v>-268463.54000000004</v>
      </c>
      <c r="P301" s="233">
        <f t="shared" si="73"/>
        <v>-3.3945103376561377E-2</v>
      </c>
      <c r="Q301" s="309">
        <f t="shared" si="69"/>
        <v>-32.299999999999955</v>
      </c>
      <c r="R301" s="233">
        <f t="shared" si="70"/>
        <v>-2.7873662409388985E-2</v>
      </c>
      <c r="S301" s="269">
        <f t="shared" si="65"/>
        <v>93</v>
      </c>
      <c r="T301" s="269">
        <f t="shared" si="68"/>
        <v>92373</v>
      </c>
      <c r="U301" s="304">
        <f t="shared" si="66"/>
        <v>104764.5</v>
      </c>
      <c r="V301" s="344"/>
      <c r="W301" s="344"/>
      <c r="X301" s="344"/>
      <c r="Y301" s="344"/>
      <c r="Z301" s="344"/>
      <c r="AA301" s="344"/>
      <c r="AB301" s="344"/>
      <c r="AC301" s="344"/>
      <c r="AD301" s="344"/>
      <c r="AE301" s="344"/>
      <c r="AF301" s="344"/>
      <c r="AG301" s="344"/>
      <c r="AH301" s="344"/>
    </row>
    <row r="302" spans="1:34" s="301" customFormat="1" ht="14.35" x14ac:dyDescent="0.5">
      <c r="A302" s="301">
        <f t="shared" si="67"/>
        <v>295</v>
      </c>
      <c r="B302" s="302">
        <v>6561</v>
      </c>
      <c r="C302" s="302">
        <v>6561</v>
      </c>
      <c r="D302" s="230" t="s">
        <v>403</v>
      </c>
      <c r="E302" s="280">
        <v>338.9</v>
      </c>
      <c r="F302" s="30">
        <v>6446</v>
      </c>
      <c r="G302" s="29">
        <v>2184549</v>
      </c>
      <c r="H302" s="30">
        <v>0</v>
      </c>
      <c r="I302" s="29">
        <v>2184549</v>
      </c>
      <c r="J302" s="224">
        <v>342.6</v>
      </c>
      <c r="K302" s="31">
        <f t="shared" si="63"/>
        <v>6591</v>
      </c>
      <c r="L302" s="270">
        <f t="shared" si="60"/>
        <v>2258076.6</v>
      </c>
      <c r="M302" s="30">
        <f t="shared" si="71"/>
        <v>0</v>
      </c>
      <c r="N302" s="274">
        <f t="shared" si="64"/>
        <v>2258076.6</v>
      </c>
      <c r="O302" s="31">
        <f t="shared" si="72"/>
        <v>73527.600000000093</v>
      </c>
      <c r="P302" s="234">
        <f t="shared" si="73"/>
        <v>3.3658022777241475E-2</v>
      </c>
      <c r="Q302" s="310">
        <f t="shared" si="69"/>
        <v>3.7000000000000455</v>
      </c>
      <c r="R302" s="234">
        <f t="shared" si="70"/>
        <v>1.0917674830333566E-2</v>
      </c>
      <c r="S302" s="270">
        <f t="shared" si="65"/>
        <v>175</v>
      </c>
      <c r="T302" s="270">
        <f t="shared" si="68"/>
        <v>0</v>
      </c>
      <c r="U302" s="305">
        <f t="shared" si="66"/>
        <v>59955.000000000007</v>
      </c>
      <c r="V302" s="344"/>
      <c r="W302" s="344"/>
      <c r="X302" s="344"/>
      <c r="Y302" s="344"/>
      <c r="Z302" s="344"/>
      <c r="AA302" s="344"/>
      <c r="AB302" s="344"/>
      <c r="AC302" s="344"/>
      <c r="AD302" s="344"/>
      <c r="AE302" s="344"/>
      <c r="AF302" s="344"/>
      <c r="AG302" s="344"/>
      <c r="AH302" s="344"/>
    </row>
    <row r="303" spans="1:34" s="198" customFormat="1" ht="14.35" x14ac:dyDescent="0.5">
      <c r="A303" s="198">
        <f t="shared" si="67"/>
        <v>296</v>
      </c>
      <c r="B303" s="227">
        <v>6579</v>
      </c>
      <c r="C303" s="227">
        <v>6579</v>
      </c>
      <c r="D303" s="229" t="s">
        <v>404</v>
      </c>
      <c r="E303" s="279">
        <v>3350.2</v>
      </c>
      <c r="F303" s="24">
        <v>6446</v>
      </c>
      <c r="G303" s="23">
        <v>21595389</v>
      </c>
      <c r="H303" s="24">
        <v>108572</v>
      </c>
      <c r="I303" s="23">
        <v>21703961</v>
      </c>
      <c r="J303" s="223">
        <v>3408.7</v>
      </c>
      <c r="K303" s="25">
        <f t="shared" si="63"/>
        <v>6591</v>
      </c>
      <c r="L303" s="269">
        <f t="shared" si="60"/>
        <v>22466741.699999999</v>
      </c>
      <c r="M303" s="24">
        <f t="shared" si="71"/>
        <v>0</v>
      </c>
      <c r="N303" s="273">
        <f t="shared" si="64"/>
        <v>22466741.699999999</v>
      </c>
      <c r="O303" s="25">
        <f t="shared" si="72"/>
        <v>762780.69999999925</v>
      </c>
      <c r="P303" s="233">
        <f t="shared" si="73"/>
        <v>3.5144769196737834E-2</v>
      </c>
      <c r="Q303" s="309">
        <f t="shared" si="69"/>
        <v>58.5</v>
      </c>
      <c r="R303" s="233">
        <f t="shared" si="70"/>
        <v>1.7461644080950391E-2</v>
      </c>
      <c r="S303" s="269">
        <f t="shared" si="65"/>
        <v>175</v>
      </c>
      <c r="T303" s="269">
        <f t="shared" si="68"/>
        <v>0</v>
      </c>
      <c r="U303" s="304">
        <f t="shared" si="66"/>
        <v>596522.5</v>
      </c>
      <c r="V303" s="344"/>
      <c r="W303" s="344"/>
      <c r="X303" s="344"/>
      <c r="Y303" s="344"/>
      <c r="Z303" s="344"/>
      <c r="AA303" s="344"/>
      <c r="AB303" s="344"/>
      <c r="AC303" s="344"/>
      <c r="AD303" s="344"/>
      <c r="AE303" s="344"/>
      <c r="AF303" s="344"/>
      <c r="AG303" s="344"/>
      <c r="AH303" s="344"/>
    </row>
    <row r="304" spans="1:34" s="198" customFormat="1" ht="14.35" x14ac:dyDescent="0.5">
      <c r="A304" s="198">
        <f t="shared" si="67"/>
        <v>297</v>
      </c>
      <c r="B304" s="227">
        <v>6591</v>
      </c>
      <c r="C304" s="227">
        <v>6591</v>
      </c>
      <c r="D304" s="229" t="s">
        <v>405</v>
      </c>
      <c r="E304" s="279">
        <v>394</v>
      </c>
      <c r="F304" s="24">
        <v>6469</v>
      </c>
      <c r="G304" s="23">
        <v>2548786</v>
      </c>
      <c r="H304" s="24">
        <v>0</v>
      </c>
      <c r="I304" s="23">
        <v>2548786</v>
      </c>
      <c r="J304" s="223">
        <v>381.1</v>
      </c>
      <c r="K304" s="25">
        <f t="shared" si="63"/>
        <v>6614</v>
      </c>
      <c r="L304" s="269">
        <f t="shared" si="60"/>
        <v>2520595.4000000004</v>
      </c>
      <c r="M304" s="24">
        <f t="shared" si="71"/>
        <v>53678.459999999497</v>
      </c>
      <c r="N304" s="273">
        <f t="shared" si="64"/>
        <v>2574273.86</v>
      </c>
      <c r="O304" s="25">
        <f t="shared" si="72"/>
        <v>25487.85999999987</v>
      </c>
      <c r="P304" s="233">
        <f t="shared" si="73"/>
        <v>9.9999999999999482E-3</v>
      </c>
      <c r="Q304" s="309">
        <f t="shared" si="69"/>
        <v>-12.899999999999977</v>
      </c>
      <c r="R304" s="233">
        <f t="shared" si="70"/>
        <v>-3.2741116751268978E-2</v>
      </c>
      <c r="S304" s="269">
        <f t="shared" si="65"/>
        <v>152</v>
      </c>
      <c r="T304" s="269">
        <f t="shared" si="68"/>
        <v>8765.3000000000011</v>
      </c>
      <c r="U304" s="304">
        <f t="shared" si="66"/>
        <v>57927.200000000004</v>
      </c>
      <c r="V304" s="344"/>
      <c r="W304" s="344"/>
      <c r="X304" s="344"/>
      <c r="Y304" s="344"/>
      <c r="Z304" s="344"/>
      <c r="AA304" s="344"/>
      <c r="AB304" s="344"/>
      <c r="AC304" s="344"/>
      <c r="AD304" s="344"/>
      <c r="AE304" s="344"/>
      <c r="AF304" s="344"/>
      <c r="AG304" s="344"/>
      <c r="AH304" s="344"/>
    </row>
    <row r="305" spans="1:34" s="198" customFormat="1" ht="14.35" x14ac:dyDescent="0.5">
      <c r="A305" s="198">
        <f t="shared" si="67"/>
        <v>298</v>
      </c>
      <c r="B305" s="227">
        <v>6592</v>
      </c>
      <c r="C305" s="227">
        <v>6592</v>
      </c>
      <c r="D305" s="229" t="s">
        <v>473</v>
      </c>
      <c r="E305" s="279">
        <v>631.1</v>
      </c>
      <c r="F305" s="24">
        <v>6447</v>
      </c>
      <c r="G305" s="23">
        <v>4068702</v>
      </c>
      <c r="H305" s="24">
        <v>0</v>
      </c>
      <c r="I305" s="23">
        <v>4068702</v>
      </c>
      <c r="J305" s="223">
        <v>631.1</v>
      </c>
      <c r="K305" s="25">
        <f t="shared" si="63"/>
        <v>6592</v>
      </c>
      <c r="L305" s="269">
        <f t="shared" si="60"/>
        <v>4160211.2</v>
      </c>
      <c r="M305" s="24">
        <f t="shared" si="71"/>
        <v>0</v>
      </c>
      <c r="N305" s="273">
        <f t="shared" si="64"/>
        <v>4160211.2</v>
      </c>
      <c r="O305" s="25">
        <f t="shared" si="72"/>
        <v>91509.200000000186</v>
      </c>
      <c r="P305" s="233">
        <f t="shared" si="73"/>
        <v>2.2491005731066119E-2</v>
      </c>
      <c r="Q305" s="309">
        <f t="shared" si="69"/>
        <v>0</v>
      </c>
      <c r="R305" s="233">
        <f t="shared" si="70"/>
        <v>0</v>
      </c>
      <c r="S305" s="269">
        <f t="shared" si="65"/>
        <v>174</v>
      </c>
      <c r="T305" s="269">
        <f t="shared" si="68"/>
        <v>631.1</v>
      </c>
      <c r="U305" s="304">
        <f t="shared" si="66"/>
        <v>109811.40000000001</v>
      </c>
      <c r="V305" s="344"/>
      <c r="W305" s="344"/>
      <c r="X305" s="344"/>
      <c r="Y305" s="344"/>
      <c r="Z305" s="344"/>
      <c r="AA305" s="344"/>
      <c r="AB305" s="344"/>
      <c r="AC305" s="344"/>
      <c r="AD305" s="344"/>
      <c r="AE305" s="344"/>
      <c r="AF305" s="344"/>
      <c r="AG305" s="344"/>
      <c r="AH305" s="344"/>
    </row>
    <row r="306" spans="1:34" s="198" customFormat="1" ht="14.35" x14ac:dyDescent="0.5">
      <c r="A306" s="198">
        <f t="shared" si="67"/>
        <v>299</v>
      </c>
      <c r="B306" s="227">
        <v>6615</v>
      </c>
      <c r="C306" s="227">
        <v>6615</v>
      </c>
      <c r="D306" s="229" t="s">
        <v>406</v>
      </c>
      <c r="E306" s="279">
        <v>566.6</v>
      </c>
      <c r="F306" s="24">
        <v>6446</v>
      </c>
      <c r="G306" s="23">
        <v>3652304</v>
      </c>
      <c r="H306" s="24">
        <v>64039</v>
      </c>
      <c r="I306" s="23">
        <v>3716343</v>
      </c>
      <c r="J306" s="223">
        <v>605.9</v>
      </c>
      <c r="K306" s="25">
        <f t="shared" si="63"/>
        <v>6591</v>
      </c>
      <c r="L306" s="269">
        <f t="shared" si="60"/>
        <v>3993486.9</v>
      </c>
      <c r="M306" s="24">
        <f t="shared" si="71"/>
        <v>0</v>
      </c>
      <c r="N306" s="273">
        <f t="shared" si="64"/>
        <v>3993486.9</v>
      </c>
      <c r="O306" s="25">
        <f t="shared" si="72"/>
        <v>277143.89999999991</v>
      </c>
      <c r="P306" s="233">
        <f t="shared" si="73"/>
        <v>7.4574359794023298E-2</v>
      </c>
      <c r="Q306" s="309">
        <f t="shared" si="69"/>
        <v>39.299999999999955</v>
      </c>
      <c r="R306" s="233">
        <f t="shared" si="70"/>
        <v>6.9361101306035927E-2</v>
      </c>
      <c r="S306" s="269">
        <f t="shared" si="65"/>
        <v>175</v>
      </c>
      <c r="T306" s="269">
        <f t="shared" si="68"/>
        <v>0</v>
      </c>
      <c r="U306" s="304">
        <f t="shared" si="66"/>
        <v>106032.5</v>
      </c>
      <c r="V306" s="344"/>
      <c r="W306" s="344"/>
      <c r="X306" s="344"/>
      <c r="Y306" s="344"/>
      <c r="Z306" s="344"/>
      <c r="AA306" s="344"/>
      <c r="AB306" s="344"/>
      <c r="AC306" s="344"/>
      <c r="AD306" s="344"/>
      <c r="AE306" s="344"/>
      <c r="AF306" s="344"/>
      <c r="AG306" s="344"/>
      <c r="AH306" s="344"/>
    </row>
    <row r="307" spans="1:34" s="301" customFormat="1" ht="14.35" x14ac:dyDescent="0.5">
      <c r="A307" s="301">
        <f t="shared" si="67"/>
        <v>300</v>
      </c>
      <c r="B307" s="302">
        <v>6651</v>
      </c>
      <c r="C307" s="302">
        <v>6651</v>
      </c>
      <c r="D307" s="230" t="s">
        <v>408</v>
      </c>
      <c r="E307" s="280">
        <v>337</v>
      </c>
      <c r="F307" s="30">
        <v>6446</v>
      </c>
      <c r="G307" s="29">
        <v>2172302</v>
      </c>
      <c r="H307" s="30">
        <v>0</v>
      </c>
      <c r="I307" s="29">
        <v>2172302</v>
      </c>
      <c r="J307" s="224">
        <v>303</v>
      </c>
      <c r="K307" s="31">
        <f t="shared" si="63"/>
        <v>6591</v>
      </c>
      <c r="L307" s="270">
        <f t="shared" si="60"/>
        <v>1997073</v>
      </c>
      <c r="M307" s="30">
        <f t="shared" si="71"/>
        <v>196952.02000000002</v>
      </c>
      <c r="N307" s="274">
        <f t="shared" si="64"/>
        <v>2194025.02</v>
      </c>
      <c r="O307" s="31">
        <f t="shared" si="72"/>
        <v>21723.020000000019</v>
      </c>
      <c r="P307" s="234">
        <f t="shared" si="73"/>
        <v>1.0000000000000009E-2</v>
      </c>
      <c r="Q307" s="310">
        <f t="shared" si="69"/>
        <v>-34</v>
      </c>
      <c r="R307" s="234">
        <f t="shared" si="70"/>
        <v>-0.10089020771513353</v>
      </c>
      <c r="S307" s="270">
        <f t="shared" si="65"/>
        <v>175</v>
      </c>
      <c r="T307" s="270">
        <f t="shared" si="68"/>
        <v>0</v>
      </c>
      <c r="U307" s="305">
        <f t="shared" si="66"/>
        <v>53025</v>
      </c>
      <c r="V307" s="344"/>
      <c r="W307" s="344"/>
      <c r="X307" s="344"/>
      <c r="Y307" s="344"/>
      <c r="Z307" s="344"/>
      <c r="AA307" s="344"/>
      <c r="AB307" s="344"/>
      <c r="AC307" s="344"/>
      <c r="AD307" s="344"/>
      <c r="AE307" s="344"/>
      <c r="AF307" s="344"/>
      <c r="AG307" s="344"/>
      <c r="AH307" s="344"/>
    </row>
    <row r="308" spans="1:34" s="198" customFormat="1" ht="14.35" x14ac:dyDescent="0.5">
      <c r="A308" s="198">
        <f t="shared" si="67"/>
        <v>301</v>
      </c>
      <c r="B308" s="227">
        <v>6660</v>
      </c>
      <c r="C308" s="227">
        <v>6660</v>
      </c>
      <c r="D308" s="229" t="s">
        <v>66</v>
      </c>
      <c r="E308" s="279">
        <v>1592.1</v>
      </c>
      <c r="F308" s="24">
        <v>6446</v>
      </c>
      <c r="G308" s="23">
        <v>10262677</v>
      </c>
      <c r="H308" s="24">
        <v>0</v>
      </c>
      <c r="I308" s="23">
        <v>10262677</v>
      </c>
      <c r="J308" s="223">
        <v>1591</v>
      </c>
      <c r="K308" s="25">
        <f t="shared" si="63"/>
        <v>6591</v>
      </c>
      <c r="L308" s="269">
        <f t="shared" si="60"/>
        <v>10486281</v>
      </c>
      <c r="M308" s="24">
        <f t="shared" si="71"/>
        <v>0</v>
      </c>
      <c r="N308" s="273">
        <f t="shared" si="64"/>
        <v>10486281</v>
      </c>
      <c r="O308" s="25">
        <f t="shared" si="72"/>
        <v>223604</v>
      </c>
      <c r="P308" s="233">
        <f t="shared" si="73"/>
        <v>2.1788077321346078E-2</v>
      </c>
      <c r="Q308" s="309">
        <f t="shared" ref="Q308:Q343" si="74">J308-E308</f>
        <v>-1.0999999999999091</v>
      </c>
      <c r="R308" s="233">
        <f t="shared" ref="R308:R339" si="75">Q308/E308</f>
        <v>-6.9091137491357902E-4</v>
      </c>
      <c r="S308" s="269">
        <f t="shared" si="65"/>
        <v>175</v>
      </c>
      <c r="T308" s="269">
        <f t="shared" si="68"/>
        <v>0</v>
      </c>
      <c r="U308" s="304">
        <f t="shared" si="66"/>
        <v>278425</v>
      </c>
      <c r="V308" s="344"/>
      <c r="W308" s="344"/>
      <c r="X308" s="344"/>
      <c r="Y308" s="344"/>
      <c r="Z308" s="344"/>
      <c r="AA308" s="344"/>
      <c r="AB308" s="344"/>
      <c r="AC308" s="344"/>
      <c r="AD308" s="344"/>
      <c r="AE308" s="344"/>
      <c r="AF308" s="344"/>
      <c r="AG308" s="344"/>
      <c r="AH308" s="344"/>
    </row>
    <row r="309" spans="1:34" s="198" customFormat="1" ht="14.35" x14ac:dyDescent="0.5">
      <c r="A309" s="198">
        <f t="shared" si="67"/>
        <v>302</v>
      </c>
      <c r="B309" s="227">
        <v>6700</v>
      </c>
      <c r="C309" s="227">
        <v>6700</v>
      </c>
      <c r="D309" s="229" t="s">
        <v>409</v>
      </c>
      <c r="E309" s="279">
        <v>483.9</v>
      </c>
      <c r="F309" s="24">
        <v>6570</v>
      </c>
      <c r="G309" s="23">
        <v>3179223</v>
      </c>
      <c r="H309" s="24">
        <v>0</v>
      </c>
      <c r="I309" s="23">
        <v>3179223</v>
      </c>
      <c r="J309" s="223">
        <v>467.8</v>
      </c>
      <c r="K309" s="25">
        <f t="shared" si="63"/>
        <v>6715</v>
      </c>
      <c r="L309" s="269">
        <f t="shared" si="60"/>
        <v>3141277</v>
      </c>
      <c r="M309" s="24">
        <f t="shared" si="71"/>
        <v>69738.229999999981</v>
      </c>
      <c r="N309" s="273">
        <f t="shared" si="64"/>
        <v>3211015.23</v>
      </c>
      <c r="O309" s="25">
        <f t="shared" si="72"/>
        <v>31792.229999999981</v>
      </c>
      <c r="P309" s="233">
        <f t="shared" si="73"/>
        <v>9.999999999999995E-3</v>
      </c>
      <c r="Q309" s="309">
        <f t="shared" si="74"/>
        <v>-16.099999999999966</v>
      </c>
      <c r="R309" s="233">
        <f t="shared" si="75"/>
        <v>-3.3271337053110077E-2</v>
      </c>
      <c r="S309" s="269">
        <f t="shared" si="65"/>
        <v>51</v>
      </c>
      <c r="T309" s="269">
        <f t="shared" si="68"/>
        <v>58007.200000000004</v>
      </c>
      <c r="U309" s="304">
        <f t="shared" si="66"/>
        <v>23857.8</v>
      </c>
      <c r="V309" s="344"/>
      <c r="W309" s="344"/>
      <c r="X309" s="344"/>
      <c r="Y309" s="344"/>
      <c r="Z309" s="344"/>
      <c r="AA309" s="344"/>
      <c r="AB309" s="344"/>
      <c r="AC309" s="344"/>
      <c r="AD309" s="344"/>
      <c r="AE309" s="344"/>
      <c r="AF309" s="344"/>
      <c r="AG309" s="344"/>
      <c r="AH309" s="344"/>
    </row>
    <row r="310" spans="1:34" s="198" customFormat="1" ht="14.35" x14ac:dyDescent="0.5">
      <c r="A310" s="198">
        <f t="shared" si="67"/>
        <v>303</v>
      </c>
      <c r="B310" s="227">
        <v>6750</v>
      </c>
      <c r="C310" s="227">
        <v>6750</v>
      </c>
      <c r="D310" s="229" t="s">
        <v>410</v>
      </c>
      <c r="E310" s="279">
        <v>158</v>
      </c>
      <c r="F310" s="24">
        <v>6446</v>
      </c>
      <c r="G310" s="23">
        <v>1018468</v>
      </c>
      <c r="H310" s="24">
        <v>24423</v>
      </c>
      <c r="I310" s="23">
        <v>1042891</v>
      </c>
      <c r="J310" s="223">
        <v>160</v>
      </c>
      <c r="K310" s="25">
        <f t="shared" si="63"/>
        <v>6591</v>
      </c>
      <c r="L310" s="269">
        <f t="shared" si="60"/>
        <v>1054560</v>
      </c>
      <c r="M310" s="24">
        <f t="shared" si="71"/>
        <v>0</v>
      </c>
      <c r="N310" s="273">
        <f t="shared" si="64"/>
        <v>1054560</v>
      </c>
      <c r="O310" s="25">
        <f t="shared" si="72"/>
        <v>11669</v>
      </c>
      <c r="P310" s="233">
        <f t="shared" si="73"/>
        <v>1.1189088792596733E-2</v>
      </c>
      <c r="Q310" s="309">
        <f t="shared" si="74"/>
        <v>2</v>
      </c>
      <c r="R310" s="233">
        <f t="shared" si="75"/>
        <v>1.2658227848101266E-2</v>
      </c>
      <c r="S310" s="269">
        <f t="shared" si="65"/>
        <v>175</v>
      </c>
      <c r="T310" s="269">
        <f t="shared" si="68"/>
        <v>0</v>
      </c>
      <c r="U310" s="304">
        <f t="shared" si="66"/>
        <v>28000</v>
      </c>
      <c r="V310" s="344"/>
      <c r="W310" s="344"/>
      <c r="X310" s="344"/>
      <c r="Y310" s="344"/>
      <c r="Z310" s="344"/>
      <c r="AA310" s="344"/>
      <c r="AB310" s="344"/>
      <c r="AC310" s="344"/>
      <c r="AD310" s="344"/>
      <c r="AE310" s="344"/>
      <c r="AF310" s="344"/>
      <c r="AG310" s="344"/>
      <c r="AH310" s="344"/>
    </row>
    <row r="311" spans="1:34" s="198" customFormat="1" ht="14.35" x14ac:dyDescent="0.5">
      <c r="A311" s="198">
        <f t="shared" si="67"/>
        <v>304</v>
      </c>
      <c r="B311" s="227">
        <v>6759</v>
      </c>
      <c r="C311" s="227">
        <v>6759</v>
      </c>
      <c r="D311" s="229" t="s">
        <v>411</v>
      </c>
      <c r="E311" s="279">
        <v>679</v>
      </c>
      <c r="F311" s="24">
        <v>6469</v>
      </c>
      <c r="G311" s="23">
        <v>4392451</v>
      </c>
      <c r="H311" s="24">
        <v>40684</v>
      </c>
      <c r="I311" s="23">
        <v>4433135</v>
      </c>
      <c r="J311" s="223">
        <v>668.2</v>
      </c>
      <c r="K311" s="25">
        <f t="shared" si="63"/>
        <v>6614</v>
      </c>
      <c r="L311" s="269">
        <f t="shared" si="60"/>
        <v>4419474.8000000007</v>
      </c>
      <c r="M311" s="24">
        <f t="shared" si="71"/>
        <v>16900.709999999031</v>
      </c>
      <c r="N311" s="273">
        <f t="shared" si="64"/>
        <v>4436375.51</v>
      </c>
      <c r="O311" s="25">
        <f t="shared" si="72"/>
        <v>3240.5099999997765</v>
      </c>
      <c r="P311" s="233">
        <f t="shared" si="73"/>
        <v>7.3097480676762082E-4</v>
      </c>
      <c r="Q311" s="309">
        <f t="shared" si="74"/>
        <v>-10.799999999999955</v>
      </c>
      <c r="R311" s="233">
        <f t="shared" si="75"/>
        <v>-1.590574374079522E-2</v>
      </c>
      <c r="S311" s="269">
        <f t="shared" si="65"/>
        <v>152</v>
      </c>
      <c r="T311" s="269">
        <f t="shared" si="68"/>
        <v>15368.6</v>
      </c>
      <c r="U311" s="304">
        <f t="shared" si="66"/>
        <v>101566.40000000001</v>
      </c>
      <c r="V311" s="344"/>
      <c r="W311" s="344"/>
      <c r="X311" s="344"/>
      <c r="Y311" s="344"/>
      <c r="Z311" s="344"/>
      <c r="AA311" s="344"/>
      <c r="AB311" s="344"/>
      <c r="AC311" s="344"/>
      <c r="AD311" s="344"/>
      <c r="AE311" s="344"/>
      <c r="AF311" s="344"/>
      <c r="AG311" s="344"/>
      <c r="AH311" s="344"/>
    </row>
    <row r="312" spans="1:34" s="301" customFormat="1" ht="14.35" x14ac:dyDescent="0.5">
      <c r="A312" s="301">
        <f t="shared" si="67"/>
        <v>305</v>
      </c>
      <c r="B312" s="302">
        <v>6762</v>
      </c>
      <c r="C312" s="302">
        <v>6762</v>
      </c>
      <c r="D312" s="230" t="s">
        <v>412</v>
      </c>
      <c r="E312" s="280">
        <v>691.7</v>
      </c>
      <c r="F312" s="30">
        <v>6492</v>
      </c>
      <c r="G312" s="29">
        <v>4490516</v>
      </c>
      <c r="H312" s="30">
        <v>155453</v>
      </c>
      <c r="I312" s="29">
        <v>4645969</v>
      </c>
      <c r="J312" s="224">
        <v>689.8</v>
      </c>
      <c r="K312" s="31">
        <f t="shared" si="63"/>
        <v>6637</v>
      </c>
      <c r="L312" s="270">
        <f t="shared" si="60"/>
        <v>4578202.5999999996</v>
      </c>
      <c r="M312" s="30">
        <f t="shared" si="71"/>
        <v>0</v>
      </c>
      <c r="N312" s="274">
        <f t="shared" si="64"/>
        <v>4578202.5999999996</v>
      </c>
      <c r="O312" s="31">
        <f t="shared" si="72"/>
        <v>-67766.400000000373</v>
      </c>
      <c r="P312" s="234">
        <f t="shared" si="73"/>
        <v>-1.4586063746873983E-2</v>
      </c>
      <c r="Q312" s="310">
        <f t="shared" si="74"/>
        <v>-1.9000000000000909</v>
      </c>
      <c r="R312" s="234">
        <f t="shared" si="75"/>
        <v>-2.7468555732255181E-3</v>
      </c>
      <c r="S312" s="270">
        <f t="shared" si="65"/>
        <v>129</v>
      </c>
      <c r="T312" s="270">
        <f t="shared" si="68"/>
        <v>31730.799999999999</v>
      </c>
      <c r="U312" s="305">
        <f t="shared" si="66"/>
        <v>88984.2</v>
      </c>
      <c r="V312" s="344"/>
      <c r="W312" s="344"/>
      <c r="X312" s="344"/>
      <c r="Y312" s="344"/>
      <c r="Z312" s="344"/>
      <c r="AA312" s="344"/>
      <c r="AB312" s="344"/>
      <c r="AC312" s="344"/>
      <c r="AD312" s="344"/>
      <c r="AE312" s="344"/>
      <c r="AF312" s="344"/>
      <c r="AG312" s="344"/>
      <c r="AH312" s="344"/>
    </row>
    <row r="313" spans="1:34" s="198" customFormat="1" ht="14.35" x14ac:dyDescent="0.5">
      <c r="A313" s="198">
        <f t="shared" si="67"/>
        <v>306</v>
      </c>
      <c r="B313" s="227">
        <v>6768</v>
      </c>
      <c r="C313" s="227">
        <v>6768</v>
      </c>
      <c r="D313" s="229" t="s">
        <v>413</v>
      </c>
      <c r="E313" s="279">
        <v>1757.5</v>
      </c>
      <c r="F313" s="24">
        <v>6446</v>
      </c>
      <c r="G313" s="23">
        <v>11328845</v>
      </c>
      <c r="H313" s="24">
        <v>145527</v>
      </c>
      <c r="I313" s="23">
        <v>11474372</v>
      </c>
      <c r="J313" s="223">
        <v>1705.1</v>
      </c>
      <c r="K313" s="25">
        <f t="shared" si="63"/>
        <v>6591</v>
      </c>
      <c r="L313" s="269">
        <f t="shared" si="60"/>
        <v>11238314.1</v>
      </c>
      <c r="M313" s="24">
        <f t="shared" si="71"/>
        <v>203819.34999999963</v>
      </c>
      <c r="N313" s="273">
        <f t="shared" si="64"/>
        <v>11442133.449999999</v>
      </c>
      <c r="O313" s="25">
        <f t="shared" si="72"/>
        <v>-32238.550000000745</v>
      </c>
      <c r="P313" s="233">
        <f t="shared" si="73"/>
        <v>-2.8096134585841163E-3</v>
      </c>
      <c r="Q313" s="309">
        <f t="shared" si="74"/>
        <v>-52.400000000000091</v>
      </c>
      <c r="R313" s="233">
        <f t="shared" si="75"/>
        <v>-2.9815078236130919E-2</v>
      </c>
      <c r="S313" s="269">
        <f t="shared" si="65"/>
        <v>175</v>
      </c>
      <c r="T313" s="269">
        <f t="shared" si="68"/>
        <v>0</v>
      </c>
      <c r="U313" s="304">
        <f t="shared" si="66"/>
        <v>298392.5</v>
      </c>
      <c r="V313" s="344"/>
      <c r="W313" s="344"/>
      <c r="X313" s="344"/>
      <c r="Y313" s="344"/>
      <c r="Z313" s="344"/>
      <c r="AA313" s="344"/>
      <c r="AB313" s="344"/>
      <c r="AC313" s="344"/>
      <c r="AD313" s="344"/>
      <c r="AE313" s="344"/>
      <c r="AF313" s="344"/>
      <c r="AG313" s="344"/>
      <c r="AH313" s="344"/>
    </row>
    <row r="314" spans="1:34" s="198" customFormat="1" ht="14.35" x14ac:dyDescent="0.5">
      <c r="A314" s="198">
        <f t="shared" si="67"/>
        <v>307</v>
      </c>
      <c r="B314" s="227">
        <v>6795</v>
      </c>
      <c r="C314" s="227">
        <v>6795</v>
      </c>
      <c r="D314" s="229" t="s">
        <v>414</v>
      </c>
      <c r="E314" s="279">
        <v>11134.4</v>
      </c>
      <c r="F314" s="24">
        <v>6446</v>
      </c>
      <c r="G314" s="23">
        <v>71772342</v>
      </c>
      <c r="H314" s="24">
        <v>0</v>
      </c>
      <c r="I314" s="23">
        <v>71772342</v>
      </c>
      <c r="J314" s="223">
        <v>10935.7</v>
      </c>
      <c r="K314" s="25">
        <f t="shared" si="63"/>
        <v>6591</v>
      </c>
      <c r="L314" s="269">
        <f t="shared" si="60"/>
        <v>72077198.700000003</v>
      </c>
      <c r="M314" s="24">
        <f t="shared" si="71"/>
        <v>412866.71999999881</v>
      </c>
      <c r="N314" s="273">
        <f t="shared" si="64"/>
        <v>72490065.420000002</v>
      </c>
      <c r="O314" s="25">
        <f t="shared" si="72"/>
        <v>717723.42000000179</v>
      </c>
      <c r="P314" s="233">
        <f t="shared" si="73"/>
        <v>1.0000000000000024E-2</v>
      </c>
      <c r="Q314" s="309">
        <f t="shared" si="74"/>
        <v>-198.69999999999891</v>
      </c>
      <c r="R314" s="233">
        <f t="shared" si="75"/>
        <v>-1.784559563155616E-2</v>
      </c>
      <c r="S314" s="269">
        <f t="shared" si="65"/>
        <v>175</v>
      </c>
      <c r="T314" s="269">
        <f t="shared" si="68"/>
        <v>0</v>
      </c>
      <c r="U314" s="304">
        <f t="shared" si="66"/>
        <v>1913747.5000000002</v>
      </c>
      <c r="V314" s="344"/>
      <c r="W314" s="344"/>
      <c r="X314" s="344"/>
      <c r="Y314" s="344"/>
      <c r="Z314" s="344"/>
      <c r="AA314" s="344"/>
      <c r="AB314" s="344"/>
      <c r="AC314" s="344"/>
      <c r="AD314" s="344"/>
      <c r="AE314" s="344"/>
      <c r="AF314" s="344"/>
      <c r="AG314" s="344"/>
      <c r="AH314" s="344"/>
    </row>
    <row r="315" spans="1:34" s="198" customFormat="1" ht="14.35" x14ac:dyDescent="0.5">
      <c r="A315" s="198">
        <f t="shared" si="67"/>
        <v>308</v>
      </c>
      <c r="B315" s="227">
        <v>6822</v>
      </c>
      <c r="C315" s="227">
        <v>6822</v>
      </c>
      <c r="D315" s="229" t="s">
        <v>415</v>
      </c>
      <c r="E315" s="279">
        <v>8773.2999999999993</v>
      </c>
      <c r="F315" s="24">
        <v>6446</v>
      </c>
      <c r="G315" s="23">
        <v>56552692</v>
      </c>
      <c r="H315" s="24">
        <v>0</v>
      </c>
      <c r="I315" s="23">
        <v>56552692</v>
      </c>
      <c r="J315" s="223">
        <v>9448.4</v>
      </c>
      <c r="K315" s="25">
        <f t="shared" si="63"/>
        <v>6591</v>
      </c>
      <c r="L315" s="269">
        <f t="shared" si="60"/>
        <v>62274404.399999999</v>
      </c>
      <c r="M315" s="24">
        <f t="shared" si="71"/>
        <v>0</v>
      </c>
      <c r="N315" s="273">
        <f t="shared" si="64"/>
        <v>62274404.399999999</v>
      </c>
      <c r="O315" s="25">
        <f t="shared" si="72"/>
        <v>5721712.3999999985</v>
      </c>
      <c r="P315" s="233">
        <f t="shared" si="73"/>
        <v>0.10117489013608758</v>
      </c>
      <c r="Q315" s="309">
        <f t="shared" si="74"/>
        <v>675.10000000000036</v>
      </c>
      <c r="R315" s="233">
        <f t="shared" si="75"/>
        <v>7.6949380506764892E-2</v>
      </c>
      <c r="S315" s="269">
        <f t="shared" si="65"/>
        <v>175</v>
      </c>
      <c r="T315" s="269">
        <f t="shared" si="68"/>
        <v>0</v>
      </c>
      <c r="U315" s="304">
        <f t="shared" si="66"/>
        <v>1653470</v>
      </c>
      <c r="V315" s="344"/>
      <c r="W315" s="344"/>
      <c r="X315" s="344"/>
      <c r="Y315" s="344"/>
      <c r="Z315" s="344"/>
      <c r="AA315" s="344"/>
      <c r="AB315" s="344"/>
      <c r="AC315" s="344"/>
      <c r="AD315" s="344"/>
      <c r="AE315" s="344"/>
      <c r="AF315" s="344"/>
      <c r="AG315" s="344"/>
      <c r="AH315" s="344"/>
    </row>
    <row r="316" spans="1:34" s="198" customFormat="1" ht="14.35" x14ac:dyDescent="0.5">
      <c r="A316" s="198">
        <f t="shared" si="67"/>
        <v>309</v>
      </c>
      <c r="B316" s="227">
        <v>6840</v>
      </c>
      <c r="C316" s="227">
        <v>6840</v>
      </c>
      <c r="D316" s="229" t="s">
        <v>416</v>
      </c>
      <c r="E316" s="279">
        <v>2024.9</v>
      </c>
      <c r="F316" s="24">
        <v>6446</v>
      </c>
      <c r="G316" s="23">
        <v>13052505</v>
      </c>
      <c r="H316" s="24">
        <v>0</v>
      </c>
      <c r="I316" s="23">
        <v>13052505</v>
      </c>
      <c r="J316" s="223">
        <v>1995.9</v>
      </c>
      <c r="K316" s="25">
        <f t="shared" si="63"/>
        <v>6591</v>
      </c>
      <c r="L316" s="269">
        <f t="shared" si="60"/>
        <v>13154976.9</v>
      </c>
      <c r="M316" s="24">
        <f t="shared" si="71"/>
        <v>28053.150000000373</v>
      </c>
      <c r="N316" s="273">
        <f t="shared" si="64"/>
        <v>13183030.050000001</v>
      </c>
      <c r="O316" s="25">
        <f t="shared" si="72"/>
        <v>130525.05000000075</v>
      </c>
      <c r="P316" s="233">
        <f t="shared" si="73"/>
        <v>1.0000000000000057E-2</v>
      </c>
      <c r="Q316" s="309">
        <f t="shared" si="74"/>
        <v>-29</v>
      </c>
      <c r="R316" s="233">
        <f t="shared" si="75"/>
        <v>-1.4321694898513506E-2</v>
      </c>
      <c r="S316" s="269">
        <f t="shared" si="65"/>
        <v>175</v>
      </c>
      <c r="T316" s="269">
        <f t="shared" si="68"/>
        <v>0</v>
      </c>
      <c r="U316" s="304">
        <f t="shared" si="66"/>
        <v>349282.5</v>
      </c>
      <c r="V316" s="344"/>
      <c r="W316" s="344"/>
      <c r="X316" s="344"/>
      <c r="Y316" s="344"/>
      <c r="Z316" s="344"/>
      <c r="AA316" s="344"/>
      <c r="AB316" s="344"/>
      <c r="AC316" s="344"/>
      <c r="AD316" s="344"/>
      <c r="AE316" s="344"/>
      <c r="AF316" s="344"/>
      <c r="AG316" s="344"/>
      <c r="AH316" s="344"/>
    </row>
    <row r="317" spans="1:34" s="301" customFormat="1" ht="14.35" x14ac:dyDescent="0.5">
      <c r="A317" s="301">
        <f t="shared" si="67"/>
        <v>310</v>
      </c>
      <c r="B317" s="302">
        <v>6854</v>
      </c>
      <c r="C317" s="302">
        <v>6854</v>
      </c>
      <c r="D317" s="230" t="s">
        <v>417</v>
      </c>
      <c r="E317" s="280">
        <v>522.29999999999995</v>
      </c>
      <c r="F317" s="30">
        <v>6469</v>
      </c>
      <c r="G317" s="29">
        <v>3378759</v>
      </c>
      <c r="H317" s="30">
        <v>72892</v>
      </c>
      <c r="I317" s="29">
        <v>3451651</v>
      </c>
      <c r="J317" s="224">
        <v>548.79999999999995</v>
      </c>
      <c r="K317" s="31">
        <f t="shared" si="63"/>
        <v>6614</v>
      </c>
      <c r="L317" s="270">
        <f t="shared" si="60"/>
        <v>3629763.1999999997</v>
      </c>
      <c r="M317" s="30">
        <f t="shared" si="71"/>
        <v>0</v>
      </c>
      <c r="N317" s="274">
        <f t="shared" si="64"/>
        <v>3629763.1999999997</v>
      </c>
      <c r="O317" s="31">
        <f t="shared" si="72"/>
        <v>178112.19999999972</v>
      </c>
      <c r="P317" s="234">
        <f t="shared" si="73"/>
        <v>5.1602030448617116E-2</v>
      </c>
      <c r="Q317" s="310">
        <f t="shared" si="74"/>
        <v>26.5</v>
      </c>
      <c r="R317" s="234">
        <f t="shared" si="75"/>
        <v>5.0737124258089225E-2</v>
      </c>
      <c r="S317" s="270">
        <f t="shared" si="65"/>
        <v>152</v>
      </c>
      <c r="T317" s="270">
        <f t="shared" si="68"/>
        <v>12622.4</v>
      </c>
      <c r="U317" s="305">
        <f t="shared" si="66"/>
        <v>83417.599999999991</v>
      </c>
      <c r="V317" s="344"/>
      <c r="W317" s="344"/>
      <c r="X317" s="344"/>
      <c r="Y317" s="344"/>
      <c r="Z317" s="344"/>
      <c r="AA317" s="344"/>
      <c r="AB317" s="344"/>
      <c r="AC317" s="344"/>
      <c r="AD317" s="344"/>
      <c r="AE317" s="344"/>
      <c r="AF317" s="344"/>
      <c r="AG317" s="344"/>
      <c r="AH317" s="344"/>
    </row>
    <row r="318" spans="1:34" s="198" customFormat="1" ht="14.35" x14ac:dyDescent="0.5">
      <c r="A318" s="198">
        <f t="shared" si="67"/>
        <v>311</v>
      </c>
      <c r="B318" s="227">
        <v>6867</v>
      </c>
      <c r="C318" s="227">
        <v>6867</v>
      </c>
      <c r="D318" s="229" t="s">
        <v>418</v>
      </c>
      <c r="E318" s="279">
        <v>1537.3</v>
      </c>
      <c r="F318" s="24">
        <v>6446</v>
      </c>
      <c r="G318" s="23">
        <v>9909436</v>
      </c>
      <c r="H318" s="24">
        <v>52679</v>
      </c>
      <c r="I318" s="23">
        <v>9962115</v>
      </c>
      <c r="J318" s="223">
        <v>1529.2</v>
      </c>
      <c r="K318" s="25">
        <f t="shared" si="63"/>
        <v>6591</v>
      </c>
      <c r="L318" s="269">
        <f t="shared" si="60"/>
        <v>10078957.200000001</v>
      </c>
      <c r="M318" s="24">
        <f t="shared" si="71"/>
        <v>0</v>
      </c>
      <c r="N318" s="273">
        <f t="shared" si="64"/>
        <v>10078957.200000001</v>
      </c>
      <c r="O318" s="25">
        <f t="shared" si="72"/>
        <v>116842.20000000112</v>
      </c>
      <c r="P318" s="233">
        <f t="shared" si="73"/>
        <v>1.1728654005700709E-2</v>
      </c>
      <c r="Q318" s="309">
        <f t="shared" si="74"/>
        <v>-8.0999999999999091</v>
      </c>
      <c r="R318" s="233">
        <f t="shared" si="75"/>
        <v>-5.2689780784491705E-3</v>
      </c>
      <c r="S318" s="269">
        <f t="shared" si="65"/>
        <v>175</v>
      </c>
      <c r="T318" s="269">
        <f t="shared" si="68"/>
        <v>0</v>
      </c>
      <c r="U318" s="304">
        <f t="shared" si="66"/>
        <v>267610</v>
      </c>
      <c r="V318" s="344"/>
      <c r="W318" s="344"/>
      <c r="X318" s="344"/>
      <c r="Y318" s="344"/>
      <c r="Z318" s="344"/>
      <c r="AA318" s="344"/>
      <c r="AB318" s="344"/>
      <c r="AC318" s="344"/>
      <c r="AD318" s="344"/>
      <c r="AE318" s="344"/>
      <c r="AF318" s="344"/>
      <c r="AG318" s="344"/>
      <c r="AH318" s="344"/>
    </row>
    <row r="319" spans="1:34" s="198" customFormat="1" ht="14.35" x14ac:dyDescent="0.5">
      <c r="A319" s="198">
        <f t="shared" si="67"/>
        <v>312</v>
      </c>
      <c r="B319" s="227">
        <v>6921</v>
      </c>
      <c r="C319" s="227">
        <v>6921</v>
      </c>
      <c r="D319" s="229" t="s">
        <v>68</v>
      </c>
      <c r="E319" s="279">
        <v>348</v>
      </c>
      <c r="F319" s="24">
        <v>6498</v>
      </c>
      <c r="G319" s="23">
        <v>2261304</v>
      </c>
      <c r="H319" s="24">
        <v>0</v>
      </c>
      <c r="I319" s="23">
        <v>2261304</v>
      </c>
      <c r="J319" s="223">
        <v>321.10000000000002</v>
      </c>
      <c r="K319" s="25">
        <f t="shared" si="63"/>
        <v>6643</v>
      </c>
      <c r="L319" s="269">
        <f t="shared" si="60"/>
        <v>2133067.3000000003</v>
      </c>
      <c r="M319" s="24">
        <f t="shared" si="71"/>
        <v>150849.73999999976</v>
      </c>
      <c r="N319" s="273">
        <f t="shared" si="64"/>
        <v>2283917.04</v>
      </c>
      <c r="O319" s="25">
        <f t="shared" si="72"/>
        <v>22613.040000000037</v>
      </c>
      <c r="P319" s="233">
        <f t="shared" si="73"/>
        <v>1.0000000000000016E-2</v>
      </c>
      <c r="Q319" s="309">
        <f t="shared" si="74"/>
        <v>-26.899999999999977</v>
      </c>
      <c r="R319" s="233">
        <f t="shared" si="75"/>
        <v>-7.7298850574712571E-2</v>
      </c>
      <c r="S319" s="269">
        <f t="shared" si="65"/>
        <v>123</v>
      </c>
      <c r="T319" s="269">
        <f t="shared" si="68"/>
        <v>16697.2</v>
      </c>
      <c r="U319" s="304">
        <f t="shared" si="66"/>
        <v>39495.300000000003</v>
      </c>
      <c r="V319" s="344"/>
      <c r="W319" s="344"/>
      <c r="X319" s="344"/>
      <c r="Y319" s="344"/>
      <c r="Z319" s="344"/>
      <c r="AA319" s="344"/>
      <c r="AB319" s="344"/>
      <c r="AC319" s="344"/>
      <c r="AD319" s="344"/>
      <c r="AE319" s="344"/>
      <c r="AF319" s="344"/>
      <c r="AG319" s="344"/>
      <c r="AH319" s="344"/>
    </row>
    <row r="320" spans="1:34" s="198" customFormat="1" ht="14.35" x14ac:dyDescent="0.5">
      <c r="A320" s="198">
        <f t="shared" si="67"/>
        <v>313</v>
      </c>
      <c r="B320" s="227">
        <v>6930</v>
      </c>
      <c r="C320" s="227">
        <v>6930</v>
      </c>
      <c r="D320" s="229" t="s">
        <v>419</v>
      </c>
      <c r="E320" s="279">
        <v>801.5</v>
      </c>
      <c r="F320" s="24">
        <v>6478</v>
      </c>
      <c r="G320" s="23">
        <v>5192117</v>
      </c>
      <c r="H320" s="24">
        <v>63411</v>
      </c>
      <c r="I320" s="23">
        <v>5255528</v>
      </c>
      <c r="J320" s="223">
        <v>769.1</v>
      </c>
      <c r="K320" s="25">
        <f t="shared" si="63"/>
        <v>6623</v>
      </c>
      <c r="L320" s="269">
        <f t="shared" si="60"/>
        <v>5093749.3</v>
      </c>
      <c r="M320" s="24">
        <f t="shared" si="71"/>
        <v>150288.87000000011</v>
      </c>
      <c r="N320" s="273">
        <f t="shared" si="64"/>
        <v>5244038.17</v>
      </c>
      <c r="O320" s="25">
        <f t="shared" si="72"/>
        <v>-11489.830000000075</v>
      </c>
      <c r="P320" s="233">
        <f t="shared" si="73"/>
        <v>-2.1862370441181312E-3</v>
      </c>
      <c r="Q320" s="309">
        <f t="shared" si="74"/>
        <v>-32.399999999999977</v>
      </c>
      <c r="R320" s="233">
        <f t="shared" si="75"/>
        <v>-4.0424204616344328E-2</v>
      </c>
      <c r="S320" s="269">
        <f t="shared" si="65"/>
        <v>143</v>
      </c>
      <c r="T320" s="269">
        <f t="shared" si="68"/>
        <v>24611.200000000001</v>
      </c>
      <c r="U320" s="304">
        <f t="shared" si="66"/>
        <v>109981.3</v>
      </c>
      <c r="V320" s="344"/>
      <c r="W320" s="344"/>
      <c r="X320" s="344"/>
      <c r="Y320" s="344"/>
      <c r="Z320" s="344"/>
      <c r="AA320" s="344"/>
      <c r="AB320" s="344"/>
      <c r="AC320" s="344"/>
      <c r="AD320" s="344"/>
      <c r="AE320" s="344"/>
      <c r="AF320" s="344"/>
      <c r="AG320" s="344"/>
      <c r="AH320" s="344"/>
    </row>
    <row r="321" spans="1:34" s="198" customFormat="1" ht="14.35" x14ac:dyDescent="0.5">
      <c r="A321" s="198">
        <f t="shared" si="67"/>
        <v>314</v>
      </c>
      <c r="B321" s="227">
        <v>6937</v>
      </c>
      <c r="C321" s="227">
        <v>6937</v>
      </c>
      <c r="D321" s="229" t="s">
        <v>420</v>
      </c>
      <c r="E321" s="279">
        <v>465.5</v>
      </c>
      <c r="F321" s="24">
        <v>6446</v>
      </c>
      <c r="G321" s="23">
        <v>3000613</v>
      </c>
      <c r="H321" s="24">
        <v>92697</v>
      </c>
      <c r="I321" s="23">
        <v>3093310</v>
      </c>
      <c r="J321" s="223">
        <v>472.3</v>
      </c>
      <c r="K321" s="25">
        <f t="shared" si="63"/>
        <v>6591</v>
      </c>
      <c r="L321" s="269">
        <f t="shared" si="60"/>
        <v>3112929.3000000003</v>
      </c>
      <c r="M321" s="24">
        <f t="shared" si="71"/>
        <v>0</v>
      </c>
      <c r="N321" s="273">
        <f t="shared" si="64"/>
        <v>3112929.3000000003</v>
      </c>
      <c r="O321" s="25">
        <f t="shared" si="72"/>
        <v>19619.300000000279</v>
      </c>
      <c r="P321" s="233">
        <f t="shared" si="73"/>
        <v>6.3424939627778265E-3</v>
      </c>
      <c r="Q321" s="309">
        <f t="shared" si="74"/>
        <v>6.8000000000000114</v>
      </c>
      <c r="R321" s="233">
        <f t="shared" si="75"/>
        <v>1.4607948442534933E-2</v>
      </c>
      <c r="S321" s="269">
        <f t="shared" si="65"/>
        <v>175</v>
      </c>
      <c r="T321" s="269">
        <f t="shared" si="68"/>
        <v>0</v>
      </c>
      <c r="U321" s="304">
        <f t="shared" si="66"/>
        <v>82652.5</v>
      </c>
      <c r="V321" s="344"/>
      <c r="W321" s="344"/>
      <c r="X321" s="344"/>
      <c r="Y321" s="344"/>
      <c r="Z321" s="344"/>
      <c r="AA321" s="344"/>
      <c r="AB321" s="344"/>
      <c r="AC321" s="344"/>
      <c r="AD321" s="344"/>
      <c r="AE321" s="344"/>
      <c r="AF321" s="344"/>
      <c r="AG321" s="344"/>
      <c r="AH321" s="344"/>
    </row>
    <row r="322" spans="1:34" s="301" customFormat="1" ht="14.35" x14ac:dyDescent="0.5">
      <c r="A322" s="301">
        <f t="shared" si="67"/>
        <v>315</v>
      </c>
      <c r="B322" s="302">
        <v>6943</v>
      </c>
      <c r="C322" s="302">
        <v>6943</v>
      </c>
      <c r="D322" s="230" t="s">
        <v>421</v>
      </c>
      <c r="E322" s="280">
        <v>265.5</v>
      </c>
      <c r="F322" s="30">
        <v>6446</v>
      </c>
      <c r="G322" s="29">
        <v>1711413</v>
      </c>
      <c r="H322" s="30">
        <v>81819</v>
      </c>
      <c r="I322" s="29">
        <v>1793232</v>
      </c>
      <c r="J322" s="224">
        <v>277.2</v>
      </c>
      <c r="K322" s="31">
        <f t="shared" si="63"/>
        <v>6591</v>
      </c>
      <c r="L322" s="270">
        <f t="shared" si="60"/>
        <v>1827025.2</v>
      </c>
      <c r="M322" s="30">
        <f t="shared" si="71"/>
        <v>0</v>
      </c>
      <c r="N322" s="274">
        <f t="shared" si="64"/>
        <v>1827025.2</v>
      </c>
      <c r="O322" s="31">
        <f t="shared" si="72"/>
        <v>33793.199999999953</v>
      </c>
      <c r="P322" s="234">
        <f t="shared" si="73"/>
        <v>1.8844856661045507E-2</v>
      </c>
      <c r="Q322" s="310">
        <f t="shared" si="74"/>
        <v>11.699999999999989</v>
      </c>
      <c r="R322" s="234">
        <f t="shared" si="75"/>
        <v>4.4067796610169449E-2</v>
      </c>
      <c r="S322" s="270">
        <f t="shared" si="65"/>
        <v>175</v>
      </c>
      <c r="T322" s="270">
        <f t="shared" si="68"/>
        <v>0</v>
      </c>
      <c r="U322" s="305">
        <f t="shared" si="66"/>
        <v>48510</v>
      </c>
      <c r="V322" s="344"/>
      <c r="W322" s="344"/>
      <c r="X322" s="344"/>
      <c r="Y322" s="344"/>
      <c r="Z322" s="344"/>
      <c r="AA322" s="344"/>
      <c r="AB322" s="344"/>
      <c r="AC322" s="344"/>
      <c r="AD322" s="344"/>
      <c r="AE322" s="344"/>
      <c r="AF322" s="344"/>
      <c r="AG322" s="344"/>
      <c r="AH322" s="344"/>
    </row>
    <row r="323" spans="1:34" s="198" customFormat="1" ht="14.35" x14ac:dyDescent="0.5">
      <c r="A323" s="198">
        <f t="shared" si="67"/>
        <v>316</v>
      </c>
      <c r="B323" s="227">
        <v>6264</v>
      </c>
      <c r="C323" s="227">
        <v>6264</v>
      </c>
      <c r="D323" s="229" t="s">
        <v>69</v>
      </c>
      <c r="E323" s="279">
        <v>947</v>
      </c>
      <c r="F323" s="24">
        <v>6512</v>
      </c>
      <c r="G323" s="23">
        <v>6166864</v>
      </c>
      <c r="H323" s="24">
        <v>0</v>
      </c>
      <c r="I323" s="23">
        <v>6166864</v>
      </c>
      <c r="J323" s="223">
        <v>917.2</v>
      </c>
      <c r="K323" s="25">
        <f t="shared" si="63"/>
        <v>6657</v>
      </c>
      <c r="L323" s="269">
        <f t="shared" si="60"/>
        <v>6105800.4000000004</v>
      </c>
      <c r="M323" s="24">
        <f t="shared" si="71"/>
        <v>122732.23999999929</v>
      </c>
      <c r="N323" s="273">
        <f t="shared" si="64"/>
        <v>6228532.6399999997</v>
      </c>
      <c r="O323" s="25">
        <f t="shared" si="72"/>
        <v>61668.639999999665</v>
      </c>
      <c r="P323" s="233">
        <f t="shared" si="73"/>
        <v>9.9999999999999464E-3</v>
      </c>
      <c r="Q323" s="309">
        <f t="shared" si="74"/>
        <v>-29.799999999999955</v>
      </c>
      <c r="R323" s="233">
        <f t="shared" si="75"/>
        <v>-3.146779303062297E-2</v>
      </c>
      <c r="S323" s="269">
        <f t="shared" si="65"/>
        <v>109</v>
      </c>
      <c r="T323" s="269">
        <f t="shared" si="68"/>
        <v>60535.200000000004</v>
      </c>
      <c r="U323" s="304">
        <f t="shared" si="66"/>
        <v>99974.8</v>
      </c>
      <c r="V323" s="344"/>
      <c r="W323" s="344"/>
      <c r="X323" s="344"/>
      <c r="Y323" s="344"/>
      <c r="Z323" s="344"/>
      <c r="AA323" s="344"/>
      <c r="AB323" s="344"/>
      <c r="AC323" s="344"/>
      <c r="AD323" s="344"/>
      <c r="AE323" s="344"/>
      <c r="AF323" s="344"/>
      <c r="AG323" s="344"/>
      <c r="AH323" s="344"/>
    </row>
    <row r="324" spans="1:34" s="198" customFormat="1" ht="14.35" x14ac:dyDescent="0.5">
      <c r="A324" s="198">
        <f t="shared" si="67"/>
        <v>317</v>
      </c>
      <c r="B324" s="227">
        <v>6950</v>
      </c>
      <c r="C324" s="227">
        <v>6950</v>
      </c>
      <c r="D324" s="229" t="s">
        <v>474</v>
      </c>
      <c r="E324" s="279">
        <v>1518.8</v>
      </c>
      <c r="F324" s="24">
        <v>6449</v>
      </c>
      <c r="G324" s="23">
        <v>9794741</v>
      </c>
      <c r="H324" s="24">
        <v>146339</v>
      </c>
      <c r="I324" s="23">
        <v>9941080</v>
      </c>
      <c r="J324" s="223">
        <v>1505.1</v>
      </c>
      <c r="K324" s="25">
        <f t="shared" si="63"/>
        <v>6594</v>
      </c>
      <c r="L324" s="269">
        <f t="shared" si="60"/>
        <v>9924629.3999999985</v>
      </c>
      <c r="M324" s="24">
        <f t="shared" si="71"/>
        <v>0</v>
      </c>
      <c r="N324" s="273">
        <f t="shared" si="64"/>
        <v>9924629.3999999985</v>
      </c>
      <c r="O324" s="25">
        <f t="shared" si="72"/>
        <v>-16450.60000000149</v>
      </c>
      <c r="P324" s="233">
        <f t="shared" si="73"/>
        <v>-1.654810141353001E-3</v>
      </c>
      <c r="Q324" s="309">
        <f t="shared" si="74"/>
        <v>-13.700000000000045</v>
      </c>
      <c r="R324" s="233">
        <f t="shared" si="75"/>
        <v>-9.0202791677640552E-3</v>
      </c>
      <c r="S324" s="269">
        <f t="shared" si="65"/>
        <v>172</v>
      </c>
      <c r="T324" s="269">
        <f t="shared" si="68"/>
        <v>4515.2999999999993</v>
      </c>
      <c r="U324" s="304">
        <f t="shared" si="66"/>
        <v>258877.19999999998</v>
      </c>
      <c r="V324" s="344"/>
      <c r="W324" s="344"/>
      <c r="X324" s="344"/>
      <c r="Y324" s="344"/>
      <c r="Z324" s="344"/>
      <c r="AA324" s="344"/>
      <c r="AB324" s="344"/>
      <c r="AC324" s="344"/>
      <c r="AD324" s="344"/>
      <c r="AE324" s="344"/>
      <c r="AF324" s="344"/>
      <c r="AG324" s="344"/>
      <c r="AH324" s="344"/>
    </row>
    <row r="325" spans="1:34" s="198" customFormat="1" ht="14.35" x14ac:dyDescent="0.5">
      <c r="A325" s="198">
        <f t="shared" si="67"/>
        <v>318</v>
      </c>
      <c r="B325" s="227">
        <v>6957</v>
      </c>
      <c r="C325" s="227">
        <v>6957</v>
      </c>
      <c r="D325" s="229" t="s">
        <v>423</v>
      </c>
      <c r="E325" s="279">
        <v>9146.1</v>
      </c>
      <c r="F325" s="24">
        <v>6446</v>
      </c>
      <c r="G325" s="23">
        <v>58955761</v>
      </c>
      <c r="H325" s="24">
        <v>0</v>
      </c>
      <c r="I325" s="23">
        <v>58955761</v>
      </c>
      <c r="J325" s="223">
        <v>9012.5</v>
      </c>
      <c r="K325" s="25">
        <f t="shared" si="63"/>
        <v>6591</v>
      </c>
      <c r="L325" s="269">
        <f t="shared" si="60"/>
        <v>59401387.5</v>
      </c>
      <c r="M325" s="24">
        <f t="shared" si="71"/>
        <v>143931.1099999994</v>
      </c>
      <c r="N325" s="273">
        <f t="shared" si="64"/>
        <v>59545318.609999999</v>
      </c>
      <c r="O325" s="25">
        <f t="shared" si="72"/>
        <v>589557.6099999994</v>
      </c>
      <c r="P325" s="233">
        <f t="shared" si="73"/>
        <v>9.9999999999999898E-3</v>
      </c>
      <c r="Q325" s="309">
        <f t="shared" si="74"/>
        <v>-133.60000000000036</v>
      </c>
      <c r="R325" s="233">
        <f t="shared" si="75"/>
        <v>-1.460731896655409E-2</v>
      </c>
      <c r="S325" s="269">
        <f t="shared" si="65"/>
        <v>175</v>
      </c>
      <c r="T325" s="269">
        <f t="shared" si="68"/>
        <v>0</v>
      </c>
      <c r="U325" s="304">
        <f t="shared" si="66"/>
        <v>1577187.5</v>
      </c>
      <c r="V325" s="344"/>
      <c r="W325" s="344"/>
      <c r="X325" s="344"/>
      <c r="Y325" s="344"/>
      <c r="Z325" s="344"/>
      <c r="AA325" s="344"/>
      <c r="AB325" s="344"/>
      <c r="AC325" s="344"/>
      <c r="AD325" s="344"/>
      <c r="AE325" s="344"/>
      <c r="AF325" s="344"/>
      <c r="AG325" s="344"/>
      <c r="AH325" s="344"/>
    </row>
    <row r="326" spans="1:34" s="198" customFormat="1" ht="14.35" x14ac:dyDescent="0.5">
      <c r="A326" s="198">
        <f t="shared" si="67"/>
        <v>319</v>
      </c>
      <c r="B326" s="227">
        <v>5922</v>
      </c>
      <c r="C326" s="227">
        <v>5922</v>
      </c>
      <c r="D326" s="229" t="s">
        <v>475</v>
      </c>
      <c r="E326" s="279">
        <v>693.5</v>
      </c>
      <c r="F326" s="24">
        <v>6502</v>
      </c>
      <c r="G326" s="23">
        <v>4509137</v>
      </c>
      <c r="H326" s="24">
        <v>0</v>
      </c>
      <c r="I326" s="23">
        <v>4509137</v>
      </c>
      <c r="J326" s="223">
        <v>676.1</v>
      </c>
      <c r="K326" s="25">
        <f t="shared" si="63"/>
        <v>6647</v>
      </c>
      <c r="L326" s="269">
        <f t="shared" si="60"/>
        <v>4494036.7</v>
      </c>
      <c r="M326" s="24">
        <f t="shared" si="71"/>
        <v>60191.669999999925</v>
      </c>
      <c r="N326" s="273">
        <f t="shared" si="64"/>
        <v>4554228.37</v>
      </c>
      <c r="O326" s="25">
        <f t="shared" si="72"/>
        <v>45091.370000000112</v>
      </c>
      <c r="P326" s="233">
        <f t="shared" si="73"/>
        <v>1.0000000000000024E-2</v>
      </c>
      <c r="Q326" s="309">
        <f t="shared" si="74"/>
        <v>-17.399999999999977</v>
      </c>
      <c r="R326" s="233">
        <f t="shared" si="75"/>
        <v>-2.5090122566690666E-2</v>
      </c>
      <c r="S326" s="269">
        <f t="shared" si="65"/>
        <v>119</v>
      </c>
      <c r="T326" s="269">
        <f t="shared" si="68"/>
        <v>37861.599999999999</v>
      </c>
      <c r="U326" s="304">
        <f t="shared" si="66"/>
        <v>80455.900000000009</v>
      </c>
      <c r="V326" s="344"/>
      <c r="W326" s="344"/>
      <c r="X326" s="344"/>
      <c r="Y326" s="344"/>
      <c r="Z326" s="344"/>
      <c r="AA326" s="344"/>
      <c r="AB326" s="344"/>
      <c r="AC326" s="344"/>
      <c r="AD326" s="344"/>
      <c r="AE326" s="344"/>
      <c r="AF326" s="344"/>
      <c r="AG326" s="344"/>
      <c r="AH326" s="344"/>
    </row>
    <row r="327" spans="1:34" s="301" customFormat="1" ht="14.35" x14ac:dyDescent="0.5">
      <c r="A327" s="301">
        <f t="shared" si="67"/>
        <v>320</v>
      </c>
      <c r="B327" s="302">
        <v>819</v>
      </c>
      <c r="C327" s="302">
        <v>819</v>
      </c>
      <c r="D327" s="230" t="s">
        <v>70</v>
      </c>
      <c r="E327" s="280">
        <v>618.4</v>
      </c>
      <c r="F327" s="30">
        <v>6464</v>
      </c>
      <c r="G327" s="29">
        <v>3997338</v>
      </c>
      <c r="H327" s="30">
        <v>0</v>
      </c>
      <c r="I327" s="29">
        <v>3997338</v>
      </c>
      <c r="J327" s="224">
        <v>602</v>
      </c>
      <c r="K327" s="31">
        <f t="shared" si="63"/>
        <v>6609</v>
      </c>
      <c r="L327" s="270">
        <f t="shared" ref="L327:L343" si="76">J327*K327</f>
        <v>3978618</v>
      </c>
      <c r="M327" s="30">
        <f t="shared" si="71"/>
        <v>58693.379999999888</v>
      </c>
      <c r="N327" s="274">
        <f t="shared" si="64"/>
        <v>4037311.38</v>
      </c>
      <c r="O327" s="31">
        <f t="shared" si="72"/>
        <v>39973.379999999888</v>
      </c>
      <c r="P327" s="234">
        <f t="shared" si="73"/>
        <v>9.9999999999999725E-3</v>
      </c>
      <c r="Q327" s="310">
        <f t="shared" si="74"/>
        <v>-16.399999999999977</v>
      </c>
      <c r="R327" s="234">
        <f t="shared" si="75"/>
        <v>-2.6520051746442397E-2</v>
      </c>
      <c r="S327" s="270">
        <f t="shared" si="65"/>
        <v>157</v>
      </c>
      <c r="T327" s="270">
        <f t="shared" si="68"/>
        <v>10836</v>
      </c>
      <c r="U327" s="305">
        <f t="shared" si="66"/>
        <v>94514</v>
      </c>
      <c r="V327" s="344"/>
      <c r="W327" s="344"/>
      <c r="X327" s="344"/>
      <c r="Y327" s="344"/>
      <c r="Z327" s="344"/>
      <c r="AA327" s="344"/>
      <c r="AB327" s="344"/>
      <c r="AC327" s="344"/>
      <c r="AD327" s="344"/>
      <c r="AE327" s="344"/>
      <c r="AF327" s="344"/>
      <c r="AG327" s="344"/>
      <c r="AH327" s="344"/>
    </row>
    <row r="328" spans="1:34" s="198" customFormat="1" ht="14.35" x14ac:dyDescent="0.5">
      <c r="A328" s="198">
        <f t="shared" si="67"/>
        <v>321</v>
      </c>
      <c r="B328" s="227">
        <v>6969</v>
      </c>
      <c r="C328" s="227">
        <v>6969</v>
      </c>
      <c r="D328" s="229" t="s">
        <v>425</v>
      </c>
      <c r="E328" s="279">
        <v>369.9</v>
      </c>
      <c r="F328" s="24">
        <v>6616</v>
      </c>
      <c r="G328" s="23">
        <v>2447258</v>
      </c>
      <c r="H328" s="24">
        <v>71161</v>
      </c>
      <c r="I328" s="23">
        <v>2518419</v>
      </c>
      <c r="J328" s="223">
        <v>341.6</v>
      </c>
      <c r="K328" s="25">
        <f t="shared" ref="K328:K343" si="77">F328+$H$2</f>
        <v>6761</v>
      </c>
      <c r="L328" s="269">
        <f t="shared" si="76"/>
        <v>2309557.6</v>
      </c>
      <c r="M328" s="24">
        <f t="shared" si="71"/>
        <v>162172.97999999998</v>
      </c>
      <c r="N328" s="273">
        <f t="shared" si="64"/>
        <v>2471730.58</v>
      </c>
      <c r="O328" s="25">
        <f t="shared" si="72"/>
        <v>-46688.419999999925</v>
      </c>
      <c r="P328" s="233">
        <f t="shared" si="73"/>
        <v>-1.853878167215222E-2</v>
      </c>
      <c r="Q328" s="309">
        <f t="shared" si="74"/>
        <v>-28.299999999999955</v>
      </c>
      <c r="R328" s="233">
        <f t="shared" si="75"/>
        <v>-7.6507164098404856E-2</v>
      </c>
      <c r="S328" s="269">
        <f t="shared" si="65"/>
        <v>5</v>
      </c>
      <c r="T328" s="269">
        <f t="shared" si="68"/>
        <v>58072.000000000007</v>
      </c>
      <c r="U328" s="304">
        <f t="shared" si="66"/>
        <v>1708</v>
      </c>
      <c r="V328" s="344"/>
      <c r="W328" s="344"/>
      <c r="X328" s="344"/>
      <c r="Y328" s="344"/>
      <c r="Z328" s="344"/>
      <c r="AA328" s="344"/>
      <c r="AB328" s="344"/>
      <c r="AC328" s="344"/>
      <c r="AD328" s="344"/>
      <c r="AE328" s="344"/>
      <c r="AF328" s="344"/>
      <c r="AG328" s="344"/>
      <c r="AH328" s="344"/>
    </row>
    <row r="329" spans="1:34" s="198" customFormat="1" ht="14.35" x14ac:dyDescent="0.5">
      <c r="A329" s="198">
        <f t="shared" si="67"/>
        <v>322</v>
      </c>
      <c r="B329" s="227">
        <v>6975</v>
      </c>
      <c r="C329" s="227">
        <v>6975</v>
      </c>
      <c r="D329" s="229" t="s">
        <v>426</v>
      </c>
      <c r="E329" s="279">
        <v>1229.5999999999999</v>
      </c>
      <c r="F329" s="24">
        <v>6446</v>
      </c>
      <c r="G329" s="23">
        <v>7926002</v>
      </c>
      <c r="H329" s="24">
        <v>0</v>
      </c>
      <c r="I329" s="23">
        <v>7926002</v>
      </c>
      <c r="J329" s="223">
        <v>1260.5999999999999</v>
      </c>
      <c r="K329" s="25">
        <f t="shared" si="77"/>
        <v>6591</v>
      </c>
      <c r="L329" s="269">
        <f t="shared" si="76"/>
        <v>8308614.5999999996</v>
      </c>
      <c r="M329" s="24">
        <f t="shared" si="71"/>
        <v>0</v>
      </c>
      <c r="N329" s="273">
        <f t="shared" ref="N329:N343" si="78">L329+M329</f>
        <v>8308614.5999999996</v>
      </c>
      <c r="O329" s="25">
        <f t="shared" si="72"/>
        <v>382612.59999999963</v>
      </c>
      <c r="P329" s="233">
        <f t="shared" si="73"/>
        <v>4.8273089005024174E-2</v>
      </c>
      <c r="Q329" s="309">
        <f t="shared" si="74"/>
        <v>31</v>
      </c>
      <c r="R329" s="233">
        <f t="shared" si="75"/>
        <v>2.5211450878334419E-2</v>
      </c>
      <c r="S329" s="269">
        <f t="shared" ref="S329:S343" si="79">6766-K329</f>
        <v>175</v>
      </c>
      <c r="T329" s="269">
        <f t="shared" si="68"/>
        <v>0</v>
      </c>
      <c r="U329" s="304">
        <f t="shared" ref="U329:U343" si="80">S329*J329</f>
        <v>220604.99999999997</v>
      </c>
      <c r="V329" s="344"/>
      <c r="W329" s="344"/>
      <c r="X329" s="344"/>
      <c r="Y329" s="344"/>
      <c r="Z329" s="344"/>
      <c r="AA329" s="344"/>
      <c r="AB329" s="344"/>
      <c r="AC329" s="344"/>
      <c r="AD329" s="344"/>
      <c r="AE329" s="344"/>
      <c r="AF329" s="344"/>
      <c r="AG329" s="344"/>
      <c r="AH329" s="344"/>
    </row>
    <row r="330" spans="1:34" s="198" customFormat="1" ht="14.35" x14ac:dyDescent="0.5">
      <c r="A330" s="198">
        <f t="shared" ref="A330:A343" si="81">A329+1</f>
        <v>323</v>
      </c>
      <c r="B330" s="227">
        <v>6983</v>
      </c>
      <c r="C330" s="227">
        <v>6983</v>
      </c>
      <c r="D330" s="229" t="s">
        <v>427</v>
      </c>
      <c r="E330" s="279">
        <v>886</v>
      </c>
      <c r="F330" s="24">
        <v>6446</v>
      </c>
      <c r="G330" s="23">
        <v>5711156</v>
      </c>
      <c r="H330" s="24">
        <v>0</v>
      </c>
      <c r="I330" s="23">
        <v>5711156</v>
      </c>
      <c r="J330" s="223">
        <v>908</v>
      </c>
      <c r="K330" s="25">
        <f t="shared" si="77"/>
        <v>6591</v>
      </c>
      <c r="L330" s="269">
        <f t="shared" si="76"/>
        <v>5984628</v>
      </c>
      <c r="M330" s="24">
        <f t="shared" si="71"/>
        <v>0</v>
      </c>
      <c r="N330" s="273">
        <f t="shared" si="78"/>
        <v>5984628</v>
      </c>
      <c r="O330" s="25">
        <f t="shared" si="72"/>
        <v>273472</v>
      </c>
      <c r="P330" s="233">
        <f t="shared" si="73"/>
        <v>4.7883825971484585E-2</v>
      </c>
      <c r="Q330" s="309">
        <f t="shared" si="74"/>
        <v>22</v>
      </c>
      <c r="R330" s="233">
        <f t="shared" si="75"/>
        <v>2.4830699774266364E-2</v>
      </c>
      <c r="S330" s="269">
        <f t="shared" si="79"/>
        <v>175</v>
      </c>
      <c r="T330" s="269">
        <f t="shared" ref="T330:T343" si="82">(175-S330)*J330</f>
        <v>0</v>
      </c>
      <c r="U330" s="304">
        <f t="shared" si="80"/>
        <v>158900</v>
      </c>
      <c r="V330" s="344"/>
      <c r="W330" s="344"/>
      <c r="X330" s="344"/>
      <c r="Y330" s="344"/>
      <c r="Z330" s="344"/>
      <c r="AA330" s="344"/>
      <c r="AB330" s="344"/>
      <c r="AC330" s="344"/>
      <c r="AD330" s="344"/>
      <c r="AE330" s="344"/>
      <c r="AF330" s="344"/>
      <c r="AG330" s="344"/>
      <c r="AH330" s="344"/>
    </row>
    <row r="331" spans="1:34" s="198" customFormat="1" ht="14.35" x14ac:dyDescent="0.5">
      <c r="A331" s="198">
        <f t="shared" si="81"/>
        <v>324</v>
      </c>
      <c r="B331" s="227">
        <v>6985</v>
      </c>
      <c r="C331" s="227">
        <v>6985</v>
      </c>
      <c r="D331" s="229" t="s">
        <v>428</v>
      </c>
      <c r="E331" s="279">
        <v>836.7</v>
      </c>
      <c r="F331" s="24">
        <v>6453</v>
      </c>
      <c r="G331" s="23">
        <v>5399225</v>
      </c>
      <c r="H331" s="24">
        <v>158892</v>
      </c>
      <c r="I331" s="23">
        <v>5558117</v>
      </c>
      <c r="J331" s="223">
        <v>869.4</v>
      </c>
      <c r="K331" s="25">
        <f t="shared" si="77"/>
        <v>6598</v>
      </c>
      <c r="L331" s="269">
        <f t="shared" si="76"/>
        <v>5736301.2000000002</v>
      </c>
      <c r="M331" s="24">
        <f t="shared" si="71"/>
        <v>0</v>
      </c>
      <c r="N331" s="273">
        <f t="shared" si="78"/>
        <v>5736301.2000000002</v>
      </c>
      <c r="O331" s="25">
        <f t="shared" si="72"/>
        <v>178184.20000000019</v>
      </c>
      <c r="P331" s="233">
        <f t="shared" si="73"/>
        <v>3.2058375165546209E-2</v>
      </c>
      <c r="Q331" s="309">
        <f t="shared" si="74"/>
        <v>32.699999999999932</v>
      </c>
      <c r="R331" s="233">
        <f t="shared" si="75"/>
        <v>3.9082108282538462E-2</v>
      </c>
      <c r="S331" s="269">
        <f t="shared" si="79"/>
        <v>168</v>
      </c>
      <c r="T331" s="269">
        <f t="shared" si="82"/>
        <v>6085.8</v>
      </c>
      <c r="U331" s="304">
        <f t="shared" si="80"/>
        <v>146059.19999999998</v>
      </c>
      <c r="V331" s="344"/>
      <c r="W331" s="344"/>
      <c r="X331" s="344"/>
      <c r="Y331" s="344"/>
      <c r="Z331" s="344"/>
      <c r="AA331" s="344"/>
      <c r="AB331" s="344"/>
      <c r="AC331" s="344"/>
      <c r="AD331" s="344"/>
      <c r="AE331" s="344"/>
      <c r="AF331" s="344"/>
      <c r="AG331" s="344"/>
      <c r="AH331" s="344"/>
    </row>
    <row r="332" spans="1:34" s="301" customFormat="1" ht="14.35" x14ac:dyDescent="0.5">
      <c r="A332" s="301">
        <f t="shared" si="81"/>
        <v>325</v>
      </c>
      <c r="B332" s="302">
        <v>6987</v>
      </c>
      <c r="C332" s="302">
        <v>6987</v>
      </c>
      <c r="D332" s="230" t="s">
        <v>429</v>
      </c>
      <c r="E332" s="280">
        <v>684</v>
      </c>
      <c r="F332" s="30">
        <v>6455</v>
      </c>
      <c r="G332" s="29">
        <v>4415220</v>
      </c>
      <c r="H332" s="30">
        <v>0</v>
      </c>
      <c r="I332" s="29">
        <v>4415220</v>
      </c>
      <c r="J332" s="224">
        <v>691.9</v>
      </c>
      <c r="K332" s="31">
        <f t="shared" si="77"/>
        <v>6600</v>
      </c>
      <c r="L332" s="270">
        <f t="shared" si="76"/>
        <v>4566540</v>
      </c>
      <c r="M332" s="30">
        <f t="shared" si="71"/>
        <v>0</v>
      </c>
      <c r="N332" s="274">
        <f t="shared" si="78"/>
        <v>4566540</v>
      </c>
      <c r="O332" s="31">
        <f t="shared" si="72"/>
        <v>151320</v>
      </c>
      <c r="P332" s="234">
        <f t="shared" si="73"/>
        <v>3.4272357889301101E-2</v>
      </c>
      <c r="Q332" s="310">
        <f t="shared" si="74"/>
        <v>7.8999999999999773</v>
      </c>
      <c r="R332" s="234">
        <f t="shared" si="75"/>
        <v>1.1549707602339148E-2</v>
      </c>
      <c r="S332" s="270">
        <f t="shared" si="79"/>
        <v>166</v>
      </c>
      <c r="T332" s="270">
        <f t="shared" si="82"/>
        <v>6227.0999999999995</v>
      </c>
      <c r="U332" s="305">
        <f t="shared" si="80"/>
        <v>114855.4</v>
      </c>
      <c r="V332" s="344"/>
      <c r="W332" s="344"/>
      <c r="X332" s="344"/>
      <c r="Y332" s="344"/>
      <c r="Z332" s="344"/>
      <c r="AA332" s="344"/>
      <c r="AB332" s="344"/>
      <c r="AC332" s="344"/>
      <c r="AD332" s="344"/>
      <c r="AE332" s="344"/>
      <c r="AF332" s="344"/>
      <c r="AG332" s="344"/>
      <c r="AH332" s="344"/>
    </row>
    <row r="333" spans="1:34" s="198" customFormat="1" ht="14.35" x14ac:dyDescent="0.5">
      <c r="A333" s="198">
        <f t="shared" si="81"/>
        <v>326</v>
      </c>
      <c r="B333" s="227">
        <v>6990</v>
      </c>
      <c r="C333" s="227">
        <v>6990</v>
      </c>
      <c r="D333" s="229" t="s">
        <v>430</v>
      </c>
      <c r="E333" s="279">
        <v>785.1</v>
      </c>
      <c r="F333" s="24">
        <v>6469</v>
      </c>
      <c r="G333" s="23">
        <v>5078812</v>
      </c>
      <c r="H333" s="24">
        <v>0</v>
      </c>
      <c r="I333" s="23">
        <v>5078812</v>
      </c>
      <c r="J333" s="223">
        <v>819.1</v>
      </c>
      <c r="K333" s="25">
        <f t="shared" si="77"/>
        <v>6614</v>
      </c>
      <c r="L333" s="269">
        <f t="shared" si="76"/>
        <v>5417527.4000000004</v>
      </c>
      <c r="M333" s="24">
        <f t="shared" si="71"/>
        <v>0</v>
      </c>
      <c r="N333" s="273">
        <f t="shared" si="78"/>
        <v>5417527.4000000004</v>
      </c>
      <c r="O333" s="25">
        <f t="shared" si="72"/>
        <v>338715.40000000037</v>
      </c>
      <c r="P333" s="233">
        <f t="shared" si="73"/>
        <v>6.669185628450125E-2</v>
      </c>
      <c r="Q333" s="309">
        <f t="shared" si="74"/>
        <v>34</v>
      </c>
      <c r="R333" s="233">
        <f t="shared" si="75"/>
        <v>4.330658514838874E-2</v>
      </c>
      <c r="S333" s="269">
        <f t="shared" si="79"/>
        <v>152</v>
      </c>
      <c r="T333" s="269">
        <f t="shared" si="82"/>
        <v>18839.3</v>
      </c>
      <c r="U333" s="304">
        <f t="shared" si="80"/>
        <v>124503.2</v>
      </c>
      <c r="V333" s="344"/>
      <c r="W333" s="344"/>
      <c r="X333" s="344"/>
      <c r="Y333" s="344"/>
      <c r="Z333" s="344"/>
      <c r="AA333" s="344"/>
      <c r="AB333" s="344"/>
      <c r="AC333" s="344"/>
      <c r="AD333" s="344"/>
      <c r="AE333" s="344"/>
      <c r="AF333" s="344"/>
      <c r="AG333" s="344"/>
      <c r="AH333" s="344"/>
    </row>
    <row r="334" spans="1:34" s="198" customFormat="1" ht="14.35" x14ac:dyDescent="0.5">
      <c r="A334" s="198">
        <f t="shared" si="81"/>
        <v>327</v>
      </c>
      <c r="B334" s="227">
        <v>6961</v>
      </c>
      <c r="C334" s="227">
        <v>6961</v>
      </c>
      <c r="D334" s="229" t="s">
        <v>71</v>
      </c>
      <c r="E334" s="279">
        <v>2991.3</v>
      </c>
      <c r="F334" s="24">
        <v>6501</v>
      </c>
      <c r="G334" s="23">
        <v>19446441</v>
      </c>
      <c r="H334" s="24">
        <v>0</v>
      </c>
      <c r="I334" s="23">
        <v>19446441</v>
      </c>
      <c r="J334" s="223">
        <v>3050.7</v>
      </c>
      <c r="K334" s="25">
        <f t="shared" si="77"/>
        <v>6646</v>
      </c>
      <c r="L334" s="269">
        <f t="shared" si="76"/>
        <v>20274952.199999999</v>
      </c>
      <c r="M334" s="24">
        <f t="shared" si="71"/>
        <v>0</v>
      </c>
      <c r="N334" s="273">
        <f t="shared" si="78"/>
        <v>20274952.199999999</v>
      </c>
      <c r="O334" s="25">
        <f t="shared" si="72"/>
        <v>828511.19999999925</v>
      </c>
      <c r="P334" s="233">
        <f t="shared" si="73"/>
        <v>4.2604772770503313E-2</v>
      </c>
      <c r="Q334" s="309">
        <f t="shared" si="74"/>
        <v>59.399999999999636</v>
      </c>
      <c r="R334" s="233">
        <f t="shared" si="75"/>
        <v>1.9857587002306568E-2</v>
      </c>
      <c r="S334" s="269">
        <f t="shared" si="79"/>
        <v>120</v>
      </c>
      <c r="T334" s="269">
        <f t="shared" si="82"/>
        <v>167788.5</v>
      </c>
      <c r="U334" s="304">
        <f t="shared" si="80"/>
        <v>366084</v>
      </c>
      <c r="V334" s="344"/>
      <c r="W334" s="344"/>
      <c r="X334" s="344"/>
      <c r="Y334" s="344"/>
      <c r="Z334" s="344"/>
      <c r="AA334" s="344"/>
      <c r="AB334" s="344"/>
      <c r="AC334" s="344"/>
      <c r="AD334" s="344"/>
      <c r="AE334" s="344"/>
      <c r="AF334" s="344"/>
      <c r="AG334" s="344"/>
      <c r="AH334" s="344"/>
    </row>
    <row r="335" spans="1:34" s="198" customFormat="1" ht="14.35" x14ac:dyDescent="0.5">
      <c r="A335" s="198">
        <f t="shared" si="81"/>
        <v>328</v>
      </c>
      <c r="B335" s="227">
        <v>6992</v>
      </c>
      <c r="C335" s="227">
        <v>6992</v>
      </c>
      <c r="D335" s="229" t="s">
        <v>431</v>
      </c>
      <c r="E335" s="279">
        <v>520</v>
      </c>
      <c r="F335" s="24">
        <v>6475</v>
      </c>
      <c r="G335" s="23">
        <v>3367000</v>
      </c>
      <c r="H335" s="24">
        <v>0</v>
      </c>
      <c r="I335" s="23">
        <v>3367000</v>
      </c>
      <c r="J335" s="223">
        <v>526</v>
      </c>
      <c r="K335" s="25">
        <f t="shared" si="77"/>
        <v>6620</v>
      </c>
      <c r="L335" s="269">
        <f t="shared" si="76"/>
        <v>3482120</v>
      </c>
      <c r="M335" s="24">
        <f t="shared" si="71"/>
        <v>0</v>
      </c>
      <c r="N335" s="273">
        <f t="shared" si="78"/>
        <v>3482120</v>
      </c>
      <c r="O335" s="25">
        <f t="shared" si="72"/>
        <v>115120</v>
      </c>
      <c r="P335" s="233">
        <f t="shared" si="73"/>
        <v>3.4190674190674189E-2</v>
      </c>
      <c r="Q335" s="309">
        <f t="shared" si="74"/>
        <v>6</v>
      </c>
      <c r="R335" s="233">
        <f t="shared" si="75"/>
        <v>1.1538461538461539E-2</v>
      </c>
      <c r="S335" s="269">
        <f t="shared" si="79"/>
        <v>146</v>
      </c>
      <c r="T335" s="269">
        <f t="shared" si="82"/>
        <v>15254</v>
      </c>
      <c r="U335" s="304">
        <f t="shared" si="80"/>
        <v>76796</v>
      </c>
      <c r="V335" s="344"/>
      <c r="W335" s="344"/>
      <c r="X335" s="344"/>
      <c r="Y335" s="344"/>
      <c r="Z335" s="344"/>
      <c r="AA335" s="344"/>
      <c r="AB335" s="344"/>
      <c r="AC335" s="344"/>
      <c r="AD335" s="344"/>
      <c r="AE335" s="344"/>
      <c r="AF335" s="344"/>
      <c r="AG335" s="344"/>
      <c r="AH335" s="344"/>
    </row>
    <row r="336" spans="1:34" s="198" customFormat="1" ht="14.35" x14ac:dyDescent="0.5">
      <c r="A336" s="198">
        <f t="shared" si="81"/>
        <v>329</v>
      </c>
      <c r="B336" s="227">
        <v>7002</v>
      </c>
      <c r="C336" s="227">
        <v>7002</v>
      </c>
      <c r="D336" s="229" t="s">
        <v>432</v>
      </c>
      <c r="E336" s="279">
        <v>177.9</v>
      </c>
      <c r="F336" s="24">
        <v>6446</v>
      </c>
      <c r="G336" s="23">
        <v>1146743</v>
      </c>
      <c r="H336" s="24">
        <v>0</v>
      </c>
      <c r="I336" s="23">
        <v>1146743</v>
      </c>
      <c r="J336" s="223">
        <v>185.6</v>
      </c>
      <c r="K336" s="25">
        <f t="shared" si="77"/>
        <v>6591</v>
      </c>
      <c r="L336" s="269">
        <f t="shared" si="76"/>
        <v>1223289.5999999999</v>
      </c>
      <c r="M336" s="24">
        <f t="shared" si="71"/>
        <v>0</v>
      </c>
      <c r="N336" s="273">
        <f t="shared" si="78"/>
        <v>1223289.5999999999</v>
      </c>
      <c r="O336" s="25">
        <f t="shared" si="72"/>
        <v>76546.59999999986</v>
      </c>
      <c r="P336" s="233">
        <f t="shared" si="73"/>
        <v>6.6751312194624129E-2</v>
      </c>
      <c r="Q336" s="309">
        <f t="shared" si="74"/>
        <v>7.6999999999999886</v>
      </c>
      <c r="R336" s="233">
        <f t="shared" si="75"/>
        <v>4.3282743114108985E-2</v>
      </c>
      <c r="S336" s="269">
        <f t="shared" si="79"/>
        <v>175</v>
      </c>
      <c r="T336" s="269">
        <f t="shared" si="82"/>
        <v>0</v>
      </c>
      <c r="U336" s="304">
        <f t="shared" si="80"/>
        <v>32480</v>
      </c>
      <c r="V336" s="344"/>
      <c r="W336" s="344"/>
      <c r="X336" s="344"/>
      <c r="Y336" s="344"/>
      <c r="Z336" s="344"/>
      <c r="AA336" s="344"/>
      <c r="AB336" s="344"/>
      <c r="AC336" s="344"/>
      <c r="AD336" s="344"/>
      <c r="AE336" s="344"/>
      <c r="AF336" s="344"/>
      <c r="AG336" s="344"/>
      <c r="AH336" s="344"/>
    </row>
    <row r="337" spans="1:34" s="301" customFormat="1" ht="14.35" x14ac:dyDescent="0.5">
      <c r="A337" s="301">
        <f t="shared" si="81"/>
        <v>330</v>
      </c>
      <c r="B337" s="302">
        <v>7029</v>
      </c>
      <c r="C337" s="302">
        <v>7029</v>
      </c>
      <c r="D337" s="230" t="s">
        <v>433</v>
      </c>
      <c r="E337" s="280">
        <v>1140.3</v>
      </c>
      <c r="F337" s="30">
        <v>6462</v>
      </c>
      <c r="G337" s="29">
        <v>7368619</v>
      </c>
      <c r="H337" s="30">
        <v>2821</v>
      </c>
      <c r="I337" s="29">
        <v>7371440</v>
      </c>
      <c r="J337" s="224">
        <v>1146.0999999999999</v>
      </c>
      <c r="K337" s="31">
        <f t="shared" si="77"/>
        <v>6607</v>
      </c>
      <c r="L337" s="270">
        <f t="shared" si="76"/>
        <v>7572282.6999999993</v>
      </c>
      <c r="M337" s="30">
        <f t="shared" si="71"/>
        <v>0</v>
      </c>
      <c r="N337" s="274">
        <f t="shared" si="78"/>
        <v>7572282.6999999993</v>
      </c>
      <c r="O337" s="31">
        <f t="shared" si="72"/>
        <v>200842.69999999925</v>
      </c>
      <c r="P337" s="234">
        <f t="shared" si="73"/>
        <v>2.7246060471223976E-2</v>
      </c>
      <c r="Q337" s="310">
        <f t="shared" si="74"/>
        <v>5.7999999999999545</v>
      </c>
      <c r="R337" s="234">
        <f t="shared" si="75"/>
        <v>5.0863807769884724E-3</v>
      </c>
      <c r="S337" s="270">
        <f t="shared" si="79"/>
        <v>159</v>
      </c>
      <c r="T337" s="270">
        <f t="shared" si="82"/>
        <v>18337.599999999999</v>
      </c>
      <c r="U337" s="305">
        <f t="shared" si="80"/>
        <v>182229.9</v>
      </c>
      <c r="V337" s="344"/>
      <c r="W337" s="344"/>
      <c r="X337" s="344"/>
      <c r="Y337" s="344"/>
      <c r="Z337" s="344"/>
      <c r="AA337" s="344"/>
      <c r="AB337" s="344"/>
      <c r="AC337" s="344"/>
      <c r="AD337" s="344"/>
      <c r="AE337" s="344"/>
      <c r="AF337" s="344"/>
      <c r="AG337" s="344"/>
      <c r="AH337" s="344"/>
    </row>
    <row r="338" spans="1:34" s="198" customFormat="1" ht="14.35" x14ac:dyDescent="0.5">
      <c r="A338" s="198">
        <f t="shared" si="81"/>
        <v>331</v>
      </c>
      <c r="B338" s="227">
        <v>7038</v>
      </c>
      <c r="C338" s="227">
        <v>7038</v>
      </c>
      <c r="D338" s="229" t="s">
        <v>434</v>
      </c>
      <c r="E338" s="279">
        <v>775.9</v>
      </c>
      <c r="F338" s="24">
        <v>6446</v>
      </c>
      <c r="G338" s="23">
        <v>5001451</v>
      </c>
      <c r="H338" s="24">
        <v>0</v>
      </c>
      <c r="I338" s="23">
        <v>5001451</v>
      </c>
      <c r="J338" s="223">
        <v>799.1</v>
      </c>
      <c r="K338" s="25">
        <f t="shared" si="77"/>
        <v>6591</v>
      </c>
      <c r="L338" s="269">
        <f t="shared" si="76"/>
        <v>5266868.1000000006</v>
      </c>
      <c r="M338" s="24">
        <f t="shared" si="71"/>
        <v>0</v>
      </c>
      <c r="N338" s="273">
        <f t="shared" si="78"/>
        <v>5266868.1000000006</v>
      </c>
      <c r="O338" s="25">
        <f t="shared" si="72"/>
        <v>265417.10000000056</v>
      </c>
      <c r="P338" s="233">
        <f t="shared" si="73"/>
        <v>5.3068019660694576E-2</v>
      </c>
      <c r="Q338" s="309">
        <f t="shared" si="74"/>
        <v>23.200000000000045</v>
      </c>
      <c r="R338" s="233">
        <f t="shared" si="75"/>
        <v>2.9900760407269036E-2</v>
      </c>
      <c r="S338" s="269">
        <f t="shared" si="79"/>
        <v>175</v>
      </c>
      <c r="T338" s="269">
        <f t="shared" si="82"/>
        <v>0</v>
      </c>
      <c r="U338" s="304">
        <f t="shared" si="80"/>
        <v>139842.5</v>
      </c>
      <c r="V338" s="344"/>
      <c r="W338" s="344"/>
      <c r="X338" s="344"/>
      <c r="Y338" s="344"/>
      <c r="Z338" s="344"/>
      <c r="AA338" s="344"/>
      <c r="AB338" s="344"/>
      <c r="AC338" s="344"/>
      <c r="AD338" s="344"/>
      <c r="AE338" s="344"/>
      <c r="AF338" s="344"/>
      <c r="AG338" s="344"/>
      <c r="AH338" s="344"/>
    </row>
    <row r="339" spans="1:34" s="198" customFormat="1" ht="14.35" x14ac:dyDescent="0.5">
      <c r="A339" s="198">
        <f t="shared" si="81"/>
        <v>332</v>
      </c>
      <c r="B339" s="227">
        <v>7047</v>
      </c>
      <c r="C339" s="227">
        <v>7047</v>
      </c>
      <c r="D339" s="229" t="s">
        <v>435</v>
      </c>
      <c r="E339" s="279">
        <v>369.2</v>
      </c>
      <c r="F339" s="24">
        <v>6476</v>
      </c>
      <c r="G339" s="23">
        <v>2390939</v>
      </c>
      <c r="H339" s="24">
        <v>48988</v>
      </c>
      <c r="I339" s="23">
        <v>2439927</v>
      </c>
      <c r="J339" s="223">
        <v>358.1</v>
      </c>
      <c r="K339" s="25">
        <f t="shared" si="77"/>
        <v>6621</v>
      </c>
      <c r="L339" s="269">
        <f t="shared" si="76"/>
        <v>2370980.1</v>
      </c>
      <c r="M339" s="24">
        <f t="shared" si="71"/>
        <v>43868.290000000037</v>
      </c>
      <c r="N339" s="273">
        <f t="shared" si="78"/>
        <v>2414848.39</v>
      </c>
      <c r="O339" s="25">
        <f t="shared" si="72"/>
        <v>-25078.60999999987</v>
      </c>
      <c r="P339" s="233">
        <f t="shared" si="73"/>
        <v>-1.0278426362755881E-2</v>
      </c>
      <c r="Q339" s="309">
        <f t="shared" si="74"/>
        <v>-11.099999999999966</v>
      </c>
      <c r="R339" s="233">
        <f t="shared" si="75"/>
        <v>-3.0065005417118002E-2</v>
      </c>
      <c r="S339" s="269">
        <f t="shared" si="79"/>
        <v>145</v>
      </c>
      <c r="T339" s="269">
        <f t="shared" si="82"/>
        <v>10743</v>
      </c>
      <c r="U339" s="304">
        <f t="shared" si="80"/>
        <v>51924.5</v>
      </c>
      <c r="V339" s="344"/>
      <c r="W339" s="344"/>
      <c r="X339" s="344"/>
      <c r="Y339" s="344"/>
      <c r="Z339" s="344"/>
      <c r="AA339" s="344"/>
      <c r="AB339" s="344"/>
      <c r="AC339" s="344"/>
      <c r="AD339" s="344"/>
      <c r="AE339" s="344"/>
      <c r="AF339" s="344"/>
      <c r="AG339" s="344"/>
      <c r="AH339" s="344"/>
    </row>
    <row r="340" spans="1:34" s="198" customFormat="1" ht="14.35" x14ac:dyDescent="0.5">
      <c r="A340" s="198">
        <f t="shared" si="81"/>
        <v>333</v>
      </c>
      <c r="B340" s="227">
        <v>7056</v>
      </c>
      <c r="C340" s="227">
        <v>7056</v>
      </c>
      <c r="D340" s="229" t="s">
        <v>436</v>
      </c>
      <c r="E340" s="279">
        <v>1725.5</v>
      </c>
      <c r="F340" s="24">
        <v>6446</v>
      </c>
      <c r="G340" s="23">
        <v>11122573</v>
      </c>
      <c r="H340" s="24">
        <v>0</v>
      </c>
      <c r="I340" s="23">
        <v>11122573</v>
      </c>
      <c r="J340" s="223">
        <v>1722.6</v>
      </c>
      <c r="K340" s="25">
        <f t="shared" si="77"/>
        <v>6591</v>
      </c>
      <c r="L340" s="269">
        <f t="shared" si="76"/>
        <v>11353656.6</v>
      </c>
      <c r="M340" s="24">
        <f t="shared" si="71"/>
        <v>0</v>
      </c>
      <c r="N340" s="273">
        <f t="shared" si="78"/>
        <v>11353656.6</v>
      </c>
      <c r="O340" s="25">
        <f t="shared" si="72"/>
        <v>231083.59999999963</v>
      </c>
      <c r="P340" s="233">
        <f t="shared" si="73"/>
        <v>2.0776092006768544E-2</v>
      </c>
      <c r="Q340" s="309">
        <f t="shared" si="74"/>
        <v>-2.9000000000000909</v>
      </c>
      <c r="R340" s="233">
        <f t="shared" ref="R340:R343" si="83">Q340/E340</f>
        <v>-1.6806722689076158E-3</v>
      </c>
      <c r="S340" s="269">
        <f t="shared" si="79"/>
        <v>175</v>
      </c>
      <c r="T340" s="269">
        <f t="shared" si="82"/>
        <v>0</v>
      </c>
      <c r="U340" s="304">
        <f t="shared" si="80"/>
        <v>301455</v>
      </c>
      <c r="V340" s="344"/>
      <c r="W340" s="344"/>
      <c r="X340" s="344"/>
      <c r="Y340" s="344"/>
      <c r="Z340" s="344"/>
      <c r="AA340" s="344"/>
      <c r="AB340" s="344"/>
      <c r="AC340" s="344"/>
      <c r="AD340" s="344"/>
      <c r="AE340" s="344"/>
      <c r="AF340" s="344"/>
      <c r="AG340" s="344"/>
      <c r="AH340" s="344"/>
    </row>
    <row r="341" spans="1:34" s="198" customFormat="1" ht="14.35" x14ac:dyDescent="0.5">
      <c r="A341" s="198">
        <f t="shared" si="81"/>
        <v>334</v>
      </c>
      <c r="B341" s="227">
        <v>7092</v>
      </c>
      <c r="C341" s="227">
        <v>7092</v>
      </c>
      <c r="D341" s="229" t="s">
        <v>438</v>
      </c>
      <c r="E341" s="279">
        <v>453</v>
      </c>
      <c r="F341" s="24">
        <v>6446</v>
      </c>
      <c r="G341" s="23">
        <v>2920038</v>
      </c>
      <c r="H341" s="24">
        <v>0</v>
      </c>
      <c r="I341" s="23">
        <v>2920038</v>
      </c>
      <c r="J341" s="223">
        <v>476.1</v>
      </c>
      <c r="K341" s="25">
        <f t="shared" si="77"/>
        <v>6591</v>
      </c>
      <c r="L341" s="269">
        <f t="shared" si="76"/>
        <v>3137975.1</v>
      </c>
      <c r="M341" s="24">
        <f t="shared" ref="M341:M343" si="84">MAX((G341*1.01)-L341,0)</f>
        <v>0</v>
      </c>
      <c r="N341" s="273">
        <f t="shared" si="78"/>
        <v>3137975.1</v>
      </c>
      <c r="O341" s="25">
        <f t="shared" ref="O341:O343" si="85">N341-I341</f>
        <v>217937.10000000009</v>
      </c>
      <c r="P341" s="233">
        <f t="shared" ref="P341:P343" si="86">O341/I341</f>
        <v>7.4635021873003055E-2</v>
      </c>
      <c r="Q341" s="309">
        <f t="shared" si="74"/>
        <v>23.100000000000023</v>
      </c>
      <c r="R341" s="233">
        <f t="shared" si="83"/>
        <v>5.0993377483443757E-2</v>
      </c>
      <c r="S341" s="269">
        <f t="shared" si="79"/>
        <v>175</v>
      </c>
      <c r="T341" s="269">
        <f t="shared" si="82"/>
        <v>0</v>
      </c>
      <c r="U341" s="304">
        <f t="shared" si="80"/>
        <v>83317.5</v>
      </c>
      <c r="V341" s="344"/>
      <c r="W341" s="344"/>
      <c r="X341" s="344"/>
      <c r="Y341" s="344"/>
      <c r="Z341" s="344"/>
      <c r="AA341" s="344"/>
      <c r="AB341" s="344"/>
      <c r="AC341" s="344"/>
      <c r="AD341" s="344"/>
      <c r="AE341" s="344"/>
      <c r="AF341" s="344"/>
      <c r="AG341" s="344"/>
      <c r="AH341" s="344"/>
    </row>
    <row r="342" spans="1:34" s="301" customFormat="1" ht="14.35" x14ac:dyDescent="0.5">
      <c r="A342" s="301">
        <f t="shared" si="81"/>
        <v>335</v>
      </c>
      <c r="B342" s="302">
        <v>7098</v>
      </c>
      <c r="C342" s="302">
        <v>7098</v>
      </c>
      <c r="D342" s="230" t="s">
        <v>439</v>
      </c>
      <c r="E342" s="280">
        <v>553.6</v>
      </c>
      <c r="F342" s="30">
        <v>6446</v>
      </c>
      <c r="G342" s="29">
        <v>3568506</v>
      </c>
      <c r="H342" s="30">
        <v>67467</v>
      </c>
      <c r="I342" s="29">
        <v>3635973</v>
      </c>
      <c r="J342" s="224">
        <v>551.4</v>
      </c>
      <c r="K342" s="31">
        <f t="shared" si="77"/>
        <v>6591</v>
      </c>
      <c r="L342" s="270">
        <f t="shared" si="76"/>
        <v>3634277.4</v>
      </c>
      <c r="M342" s="30">
        <f t="shared" si="84"/>
        <v>0</v>
      </c>
      <c r="N342" s="274">
        <f t="shared" si="78"/>
        <v>3634277.4</v>
      </c>
      <c r="O342" s="31">
        <f t="shared" si="85"/>
        <v>-1695.6000000000931</v>
      </c>
      <c r="P342" s="234">
        <f t="shared" si="86"/>
        <v>-4.6634009658490125E-4</v>
      </c>
      <c r="Q342" s="310">
        <f t="shared" si="74"/>
        <v>-2.2000000000000455</v>
      </c>
      <c r="R342" s="234">
        <f t="shared" si="83"/>
        <v>-3.9739884393064405E-3</v>
      </c>
      <c r="S342" s="270">
        <f t="shared" si="79"/>
        <v>175</v>
      </c>
      <c r="T342" s="270">
        <f t="shared" si="82"/>
        <v>0</v>
      </c>
      <c r="U342" s="305">
        <f t="shared" si="80"/>
        <v>96495</v>
      </c>
      <c r="V342" s="344"/>
      <c r="W342" s="344"/>
      <c r="X342" s="344"/>
      <c r="Y342" s="344"/>
      <c r="Z342" s="344"/>
      <c r="AA342" s="344"/>
      <c r="AB342" s="344"/>
      <c r="AC342" s="344"/>
      <c r="AD342" s="344"/>
      <c r="AE342" s="344"/>
      <c r="AF342" s="344"/>
      <c r="AG342" s="344"/>
      <c r="AH342" s="344"/>
    </row>
    <row r="343" spans="1:34" s="198" customFormat="1" ht="14.35" x14ac:dyDescent="0.5">
      <c r="A343" s="198">
        <f t="shared" si="81"/>
        <v>336</v>
      </c>
      <c r="B343" s="227">
        <v>7110</v>
      </c>
      <c r="C343" s="227">
        <v>7110</v>
      </c>
      <c r="D343" s="231" t="s">
        <v>440</v>
      </c>
      <c r="E343" s="281">
        <v>928.7</v>
      </c>
      <c r="F343" s="27">
        <v>6538</v>
      </c>
      <c r="G343" s="26">
        <v>6071841</v>
      </c>
      <c r="H343" s="27">
        <v>0</v>
      </c>
      <c r="I343" s="26">
        <v>6071841</v>
      </c>
      <c r="J343" s="225">
        <v>927.1</v>
      </c>
      <c r="K343" s="28">
        <f t="shared" si="77"/>
        <v>6683</v>
      </c>
      <c r="L343" s="271">
        <f t="shared" si="76"/>
        <v>6195809.2999999998</v>
      </c>
      <c r="M343" s="27">
        <f t="shared" si="84"/>
        <v>0</v>
      </c>
      <c r="N343" s="275">
        <f t="shared" si="78"/>
        <v>6195809.2999999998</v>
      </c>
      <c r="O343" s="28">
        <f t="shared" si="85"/>
        <v>123968.29999999981</v>
      </c>
      <c r="P343" s="235">
        <f t="shared" si="86"/>
        <v>2.0416921325838378E-2</v>
      </c>
      <c r="Q343" s="311">
        <f t="shared" si="74"/>
        <v>-1.6000000000000227</v>
      </c>
      <c r="R343" s="235">
        <f t="shared" si="83"/>
        <v>-1.7228383762248548E-3</v>
      </c>
      <c r="S343" s="271">
        <f t="shared" si="79"/>
        <v>83</v>
      </c>
      <c r="T343" s="271">
        <f t="shared" si="82"/>
        <v>85293.2</v>
      </c>
      <c r="U343" s="306">
        <f t="shared" si="80"/>
        <v>76949.3</v>
      </c>
      <c r="V343" s="344"/>
      <c r="W343" s="344"/>
      <c r="X343" s="344"/>
      <c r="Y343" s="344"/>
      <c r="Z343" s="344"/>
      <c r="AA343" s="344"/>
      <c r="AB343" s="344"/>
      <c r="AC343" s="344"/>
      <c r="AD343" s="344"/>
      <c r="AE343" s="344"/>
      <c r="AF343" s="344"/>
      <c r="AG343" s="344"/>
      <c r="AH343" s="344"/>
    </row>
    <row r="344" spans="1:34" x14ac:dyDescent="0.35">
      <c r="P344" s="4"/>
      <c r="V344" s="344"/>
      <c r="W344" s="344"/>
      <c r="X344" s="344"/>
      <c r="Y344" s="344"/>
      <c r="Z344" s="344"/>
      <c r="AA344" s="344"/>
      <c r="AB344" s="344"/>
      <c r="AC344" s="344"/>
      <c r="AD344" s="344"/>
      <c r="AE344" s="344"/>
      <c r="AF344" s="344"/>
      <c r="AG344" s="344"/>
      <c r="AH344" s="344"/>
    </row>
    <row r="345" spans="1:34" x14ac:dyDescent="0.35">
      <c r="D345" s="11" t="s">
        <v>78</v>
      </c>
      <c r="E345" s="18">
        <f t="shared" ref="E345:U345" si="87">MIN(E$8:E$343)</f>
        <v>89</v>
      </c>
      <c r="F345" s="12">
        <f t="shared" si="87"/>
        <v>6446</v>
      </c>
      <c r="G345" s="13">
        <f t="shared" si="87"/>
        <v>574673</v>
      </c>
      <c r="H345" s="13">
        <f t="shared" si="87"/>
        <v>0</v>
      </c>
      <c r="I345" s="13">
        <f t="shared" si="87"/>
        <v>591917</v>
      </c>
      <c r="J345" s="18">
        <f t="shared" si="87"/>
        <v>79.8</v>
      </c>
      <c r="K345" s="12">
        <f t="shared" si="87"/>
        <v>6591</v>
      </c>
      <c r="L345" s="13">
        <f t="shared" si="87"/>
        <v>539926.79999999993</v>
      </c>
      <c r="M345" s="13">
        <f t="shared" si="87"/>
        <v>0</v>
      </c>
      <c r="N345" s="13">
        <f t="shared" si="87"/>
        <v>597836.17000000004</v>
      </c>
      <c r="O345" s="12">
        <f t="shared" si="87"/>
        <v>-307860.74000000022</v>
      </c>
      <c r="P345" s="32">
        <f t="shared" si="87"/>
        <v>-7.3713610065695198E-2</v>
      </c>
      <c r="Q345" s="18">
        <f t="shared" si="87"/>
        <v>-198.69999999999891</v>
      </c>
      <c r="R345" s="32">
        <f t="shared" si="87"/>
        <v>-0.10738255033557056</v>
      </c>
      <c r="S345" s="13">
        <f t="shared" si="87"/>
        <v>0</v>
      </c>
      <c r="T345" s="12">
        <f t="shared" si="87"/>
        <v>0</v>
      </c>
      <c r="U345" s="13">
        <f t="shared" si="87"/>
        <v>0</v>
      </c>
      <c r="V345" s="344"/>
      <c r="W345" s="344"/>
      <c r="X345" s="344"/>
      <c r="Y345" s="344"/>
      <c r="Z345" s="344"/>
      <c r="AA345" s="344"/>
      <c r="AB345" s="344"/>
      <c r="AC345" s="344"/>
      <c r="AD345" s="344"/>
      <c r="AE345" s="344"/>
      <c r="AF345" s="344"/>
      <c r="AG345" s="344"/>
      <c r="AH345" s="344"/>
    </row>
    <row r="346" spans="1:34" x14ac:dyDescent="0.35">
      <c r="D346" s="14" t="s">
        <v>79</v>
      </c>
      <c r="E346" s="19">
        <f t="shared" ref="E346:U346" si="88">MAX(E$8:E$343)</f>
        <v>32396.1</v>
      </c>
      <c r="F346" s="15">
        <f t="shared" si="88"/>
        <v>6621</v>
      </c>
      <c r="G346" s="16">
        <f t="shared" si="88"/>
        <v>211028195</v>
      </c>
      <c r="H346" s="16">
        <f t="shared" si="88"/>
        <v>756048</v>
      </c>
      <c r="I346" s="16">
        <f t="shared" si="88"/>
        <v>211028195</v>
      </c>
      <c r="J346" s="19">
        <f t="shared" si="88"/>
        <v>32581.9</v>
      </c>
      <c r="K346" s="15">
        <f t="shared" si="88"/>
        <v>6766</v>
      </c>
      <c r="L346" s="16">
        <f t="shared" si="88"/>
        <v>216962872.10000002</v>
      </c>
      <c r="M346" s="16">
        <f t="shared" si="88"/>
        <v>614864.66000000387</v>
      </c>
      <c r="N346" s="16">
        <f t="shared" si="88"/>
        <v>216962872.10000002</v>
      </c>
      <c r="O346" s="15">
        <f t="shared" si="88"/>
        <v>5934677.1000000238</v>
      </c>
      <c r="P346" s="33">
        <f t="shared" si="88"/>
        <v>0.12075318123712681</v>
      </c>
      <c r="Q346" s="19">
        <f t="shared" si="88"/>
        <v>675.10000000000036</v>
      </c>
      <c r="R346" s="33">
        <f t="shared" si="88"/>
        <v>0.11582641991065735</v>
      </c>
      <c r="S346" s="16">
        <f t="shared" si="88"/>
        <v>175</v>
      </c>
      <c r="T346" s="15">
        <f t="shared" si="88"/>
        <v>2215569.2000000002</v>
      </c>
      <c r="U346" s="16">
        <f t="shared" si="88"/>
        <v>3486263.3000000003</v>
      </c>
      <c r="V346" s="344"/>
      <c r="W346" s="344"/>
      <c r="X346" s="344"/>
      <c r="Y346" s="344"/>
      <c r="Z346" s="344"/>
      <c r="AA346" s="344"/>
      <c r="AB346" s="344"/>
      <c r="AC346" s="344"/>
      <c r="AD346" s="344"/>
      <c r="AE346" s="344"/>
      <c r="AF346" s="344"/>
      <c r="AG346" s="344"/>
      <c r="AH346" s="344"/>
    </row>
    <row r="347" spans="1:34" x14ac:dyDescent="0.35">
      <c r="D347" s="14" t="s">
        <v>80</v>
      </c>
      <c r="E347" s="19">
        <f t="shared" ref="E347:T347" si="89">AVERAGE(E$8:E$343)</f>
        <v>1430.8687500000003</v>
      </c>
      <c r="F347" s="15">
        <f t="shared" si="89"/>
        <v>6477.6845238095239</v>
      </c>
      <c r="G347" s="16">
        <f t="shared" si="89"/>
        <v>9256086.2678571437</v>
      </c>
      <c r="H347" s="16">
        <f t="shared" si="89"/>
        <v>48655.351190476191</v>
      </c>
      <c r="I347" s="16">
        <f t="shared" si="89"/>
        <v>9304741.6190476194</v>
      </c>
      <c r="J347" s="19">
        <f t="shared" si="89"/>
        <v>1438.8419642857143</v>
      </c>
      <c r="K347" s="15">
        <f t="shared" si="89"/>
        <v>6622.6845238095239</v>
      </c>
      <c r="L347" s="16">
        <f t="shared" si="89"/>
        <v>9516202.3416666612</v>
      </c>
      <c r="M347" s="16">
        <f t="shared" si="89"/>
        <v>31451.980446428559</v>
      </c>
      <c r="N347" s="16">
        <f t="shared" si="89"/>
        <v>9547654.3221130874</v>
      </c>
      <c r="O347" s="15">
        <f t="shared" si="89"/>
        <v>242912.70306547647</v>
      </c>
      <c r="P347" s="33">
        <f t="shared" si="89"/>
        <v>1.8591712230806363E-2</v>
      </c>
      <c r="Q347" s="19">
        <f t="shared" si="89"/>
        <v>8.003582089552248</v>
      </c>
      <c r="R347" s="33">
        <f t="shared" si="89"/>
        <v>6.1431571822636005E-4</v>
      </c>
      <c r="S347" s="16">
        <f t="shared" si="89"/>
        <v>143.3154761904762</v>
      </c>
      <c r="T347" s="15">
        <f t="shared" si="89"/>
        <v>32794.955059523803</v>
      </c>
      <c r="U347" s="16">
        <f>AVERAGE(U$8:U$343)</f>
        <v>219002.38869047622</v>
      </c>
      <c r="V347" s="344"/>
      <c r="W347" s="344"/>
      <c r="X347" s="344"/>
      <c r="Y347" s="344"/>
      <c r="Z347" s="344"/>
      <c r="AA347" s="344"/>
      <c r="AB347" s="344"/>
      <c r="AC347" s="344"/>
      <c r="AD347" s="344"/>
      <c r="AE347" s="344"/>
      <c r="AF347" s="344"/>
      <c r="AG347" s="344"/>
      <c r="AH347" s="344"/>
    </row>
    <row r="348" spans="1:34" x14ac:dyDescent="0.35">
      <c r="D348" s="14" t="s">
        <v>81</v>
      </c>
      <c r="E348" s="19">
        <f t="shared" ref="E348:U348" si="90">MEDIAN(E$8:E$343)</f>
        <v>655.75</v>
      </c>
      <c r="F348" s="15">
        <f t="shared" si="90"/>
        <v>6449</v>
      </c>
      <c r="G348" s="16">
        <f t="shared" si="90"/>
        <v>4285160</v>
      </c>
      <c r="H348" s="16">
        <f t="shared" si="90"/>
        <v>0</v>
      </c>
      <c r="I348" s="16">
        <f t="shared" si="90"/>
        <v>4370097</v>
      </c>
      <c r="J348" s="19">
        <f t="shared" si="90"/>
        <v>664.25</v>
      </c>
      <c r="K348" s="15">
        <f t="shared" si="90"/>
        <v>6594</v>
      </c>
      <c r="L348" s="16">
        <f t="shared" si="90"/>
        <v>4397971.5999999996</v>
      </c>
      <c r="M348" s="16">
        <f t="shared" si="90"/>
        <v>0</v>
      </c>
      <c r="N348" s="16">
        <f t="shared" si="90"/>
        <v>4433752.4049999993</v>
      </c>
      <c r="O348" s="15">
        <f t="shared" si="90"/>
        <v>75768.050000000047</v>
      </c>
      <c r="P348" s="33">
        <f t="shared" si="90"/>
        <v>1.2440269129857948E-2</v>
      </c>
      <c r="Q348" s="19">
        <f t="shared" si="90"/>
        <v>0.10000000000013642</v>
      </c>
      <c r="R348" s="33">
        <f t="shared" si="90"/>
        <v>8.1096423647827781E-5</v>
      </c>
      <c r="S348" s="16">
        <f t="shared" si="90"/>
        <v>172</v>
      </c>
      <c r="T348" s="15">
        <f t="shared" si="90"/>
        <v>1849.15</v>
      </c>
      <c r="U348" s="16">
        <f t="shared" si="90"/>
        <v>103055.70000000001</v>
      </c>
      <c r="V348" s="344"/>
      <c r="W348" s="344"/>
      <c r="X348" s="344"/>
      <c r="Y348" s="344"/>
      <c r="Z348" s="344"/>
      <c r="AA348" s="344"/>
      <c r="AB348" s="344"/>
      <c r="AC348" s="344"/>
      <c r="AD348" s="344"/>
      <c r="AE348" s="344"/>
      <c r="AF348" s="344"/>
      <c r="AG348" s="344"/>
      <c r="AH348" s="344"/>
    </row>
    <row r="349" spans="1:34" x14ac:dyDescent="0.35">
      <c r="D349" s="14" t="s">
        <v>82</v>
      </c>
      <c r="E349" s="19">
        <f t="shared" ref="E349:T349" si="91">COUNTIF(E$8:E$343,"&gt;0")</f>
        <v>336</v>
      </c>
      <c r="F349" s="35">
        <f t="shared" si="91"/>
        <v>336</v>
      </c>
      <c r="G349" s="16">
        <f t="shared" si="91"/>
        <v>336</v>
      </c>
      <c r="H349" s="16">
        <f t="shared" si="91"/>
        <v>162</v>
      </c>
      <c r="I349" s="34">
        <f t="shared" si="91"/>
        <v>336</v>
      </c>
      <c r="J349" s="34">
        <f t="shared" si="91"/>
        <v>336</v>
      </c>
      <c r="K349" s="35">
        <f t="shared" si="91"/>
        <v>336</v>
      </c>
      <c r="L349" s="34">
        <f t="shared" si="91"/>
        <v>336</v>
      </c>
      <c r="M349" s="34">
        <f t="shared" si="91"/>
        <v>112</v>
      </c>
      <c r="N349" s="34">
        <f t="shared" si="91"/>
        <v>336</v>
      </c>
      <c r="O349" s="35">
        <f t="shared" si="91"/>
        <v>264</v>
      </c>
      <c r="P349" s="34">
        <f t="shared" si="91"/>
        <v>264</v>
      </c>
      <c r="Q349" s="34">
        <f t="shared" si="91"/>
        <v>168</v>
      </c>
      <c r="R349" s="34">
        <f t="shared" si="91"/>
        <v>168</v>
      </c>
      <c r="S349" s="307"/>
      <c r="T349" s="35">
        <f t="shared" si="91"/>
        <v>172</v>
      </c>
      <c r="U349" s="307"/>
      <c r="V349" s="344"/>
      <c r="W349" s="344"/>
      <c r="X349" s="344"/>
      <c r="Y349" s="344"/>
      <c r="Z349" s="344"/>
      <c r="AA349" s="344"/>
      <c r="AB349" s="344"/>
      <c r="AC349" s="344"/>
      <c r="AD349" s="344"/>
      <c r="AE349" s="344"/>
      <c r="AF349" s="344"/>
      <c r="AG349" s="344"/>
      <c r="AH349" s="344"/>
    </row>
    <row r="350" spans="1:34" ht="12.7" thickBot="1" x14ac:dyDescent="0.4">
      <c r="D350" s="294" t="s">
        <v>83</v>
      </c>
      <c r="E350" s="295">
        <f>SUM(E$8:E$343)</f>
        <v>480771.90000000008</v>
      </c>
      <c r="F350" s="296"/>
      <c r="G350" s="297">
        <f>SUM(G$8:G$343)</f>
        <v>3110044986</v>
      </c>
      <c r="H350" s="297">
        <f>SUM(H$8:H$343)</f>
        <v>16348198</v>
      </c>
      <c r="I350" s="297">
        <f>SUM(I$8:I$343)</f>
        <v>3126393184</v>
      </c>
      <c r="J350" s="295">
        <f>SUM(J$8:J$343)</f>
        <v>483450.9</v>
      </c>
      <c r="K350" s="296"/>
      <c r="L350" s="297">
        <f>SUM(L$8:L$343)</f>
        <v>3197443986.7999983</v>
      </c>
      <c r="M350" s="297">
        <f>SUM(M$8:M$343)</f>
        <v>10567865.429999996</v>
      </c>
      <c r="N350" s="297">
        <f>SUM(N$8:N$343)</f>
        <v>3208011852.2299972</v>
      </c>
      <c r="O350" s="296">
        <f>SUM(O$8:O$343)</f>
        <v>81618668.230000094</v>
      </c>
      <c r="P350" s="298"/>
      <c r="Q350" s="295">
        <f>SUM(Q$8:Q$343)</f>
        <v>2681.200000000003</v>
      </c>
      <c r="R350" s="298"/>
      <c r="S350" s="299"/>
      <c r="T350" s="300">
        <f>SUM(T8:T343)</f>
        <v>11019104.899999999</v>
      </c>
      <c r="U350" s="300">
        <f>SUM(U8:U343)</f>
        <v>73584802.600000009</v>
      </c>
      <c r="V350" s="344"/>
      <c r="W350" s="344"/>
      <c r="X350" s="344"/>
      <c r="Y350" s="344"/>
      <c r="Z350" s="344"/>
      <c r="AA350" s="344"/>
      <c r="AB350" s="344"/>
      <c r="AC350" s="344"/>
      <c r="AD350" s="344"/>
      <c r="AE350" s="344"/>
      <c r="AF350" s="344"/>
      <c r="AG350" s="344"/>
      <c r="AH350" s="344"/>
    </row>
    <row r="351" spans="1:34" ht="12.7" thickTop="1" x14ac:dyDescent="0.35">
      <c r="V351" s="344"/>
      <c r="W351" s="344"/>
      <c r="X351" s="344"/>
      <c r="Y351" s="344"/>
      <c r="Z351" s="344"/>
      <c r="AA351" s="344"/>
      <c r="AB351" s="344"/>
      <c r="AC351" s="344"/>
      <c r="AD351" s="344"/>
      <c r="AE351" s="344"/>
      <c r="AF351" s="344"/>
      <c r="AG351" s="344"/>
      <c r="AH351" s="344"/>
    </row>
    <row r="352" spans="1:34" x14ac:dyDescent="0.35">
      <c r="D352" s="2" t="s">
        <v>517</v>
      </c>
      <c r="O352" s="1" t="s">
        <v>520</v>
      </c>
      <c r="V352" s="344"/>
      <c r="W352" s="344"/>
      <c r="X352" s="344"/>
      <c r="Y352" s="344"/>
      <c r="Z352" s="344"/>
      <c r="AA352" s="344"/>
      <c r="AB352" s="344"/>
      <c r="AC352" s="344"/>
      <c r="AD352" s="344"/>
      <c r="AE352" s="344"/>
      <c r="AF352" s="344"/>
      <c r="AG352" s="344"/>
      <c r="AH352" s="344"/>
    </row>
    <row r="353" spans="22:34" x14ac:dyDescent="0.35">
      <c r="V353" s="344"/>
      <c r="W353" s="344"/>
      <c r="X353" s="344"/>
      <c r="Y353" s="344"/>
      <c r="Z353" s="344"/>
      <c r="AA353" s="344"/>
      <c r="AB353" s="344"/>
      <c r="AC353" s="344"/>
      <c r="AD353" s="344"/>
      <c r="AE353" s="344"/>
      <c r="AF353" s="344"/>
      <c r="AG353" s="344"/>
      <c r="AH353" s="344"/>
    </row>
    <row r="354" spans="22:34" x14ac:dyDescent="0.35">
      <c r="V354" s="344"/>
      <c r="W354" s="344"/>
      <c r="X354" s="344"/>
      <c r="Y354" s="344"/>
      <c r="Z354" s="344"/>
      <c r="AA354" s="344"/>
      <c r="AB354" s="344"/>
      <c r="AC354" s="344"/>
      <c r="AD354" s="344"/>
      <c r="AE354" s="344"/>
      <c r="AF354" s="344"/>
      <c r="AG354" s="344"/>
      <c r="AH354" s="344"/>
    </row>
    <row r="355" spans="22:34" x14ac:dyDescent="0.35">
      <c r="V355" s="344"/>
      <c r="W355" s="344"/>
      <c r="X355" s="344"/>
      <c r="Y355" s="344"/>
      <c r="Z355" s="344"/>
      <c r="AA355" s="344"/>
      <c r="AB355" s="344"/>
      <c r="AC355" s="344"/>
      <c r="AD355" s="344"/>
      <c r="AE355" s="344"/>
      <c r="AF355" s="344"/>
      <c r="AG355" s="344"/>
      <c r="AH355" s="344"/>
    </row>
    <row r="356" spans="22:34" x14ac:dyDescent="0.35">
      <c r="V356" s="344"/>
      <c r="W356" s="344"/>
      <c r="X356" s="344"/>
      <c r="Y356" s="344"/>
      <c r="Z356" s="344"/>
      <c r="AA356" s="344"/>
      <c r="AB356" s="344"/>
      <c r="AC356" s="344"/>
      <c r="AD356" s="344"/>
      <c r="AE356" s="344"/>
      <c r="AF356" s="344"/>
      <c r="AG356" s="344"/>
      <c r="AH356" s="344"/>
    </row>
    <row r="357" spans="22:34" x14ac:dyDescent="0.35">
      <c r="V357" s="344"/>
      <c r="W357" s="344"/>
      <c r="X357" s="344"/>
      <c r="Y357" s="344"/>
      <c r="Z357" s="344"/>
      <c r="AA357" s="344"/>
      <c r="AB357" s="344"/>
      <c r="AC357" s="344"/>
      <c r="AD357" s="344"/>
      <c r="AE357" s="344"/>
      <c r="AF357" s="344"/>
      <c r="AG357" s="344"/>
      <c r="AH357" s="344"/>
    </row>
    <row r="358" spans="22:34" x14ac:dyDescent="0.35">
      <c r="V358" s="344"/>
      <c r="W358" s="344"/>
      <c r="X358" s="344"/>
      <c r="Y358" s="344"/>
      <c r="Z358" s="344"/>
      <c r="AA358" s="344"/>
      <c r="AB358" s="344"/>
      <c r="AC358" s="344"/>
      <c r="AD358" s="344"/>
      <c r="AE358" s="344"/>
      <c r="AF358" s="344"/>
      <c r="AG358" s="344"/>
      <c r="AH358" s="344"/>
    </row>
    <row r="359" spans="22:34" x14ac:dyDescent="0.35">
      <c r="V359" s="344"/>
      <c r="W359" s="344"/>
      <c r="X359" s="344"/>
      <c r="Y359" s="344"/>
      <c r="Z359" s="344"/>
      <c r="AA359" s="344"/>
      <c r="AB359" s="344"/>
      <c r="AC359" s="344"/>
      <c r="AD359" s="344"/>
      <c r="AE359" s="344"/>
      <c r="AF359" s="344"/>
      <c r="AG359" s="344"/>
      <c r="AH359" s="344"/>
    </row>
    <row r="360" spans="22:34" x14ac:dyDescent="0.35">
      <c r="V360" s="344"/>
      <c r="W360" s="344"/>
      <c r="X360" s="344"/>
      <c r="Y360" s="344"/>
      <c r="Z360" s="344"/>
      <c r="AA360" s="344"/>
      <c r="AB360" s="344"/>
      <c r="AC360" s="344"/>
      <c r="AD360" s="344"/>
      <c r="AE360" s="344"/>
      <c r="AF360" s="344"/>
      <c r="AG360" s="344"/>
      <c r="AH360" s="344"/>
    </row>
    <row r="361" spans="22:34" x14ac:dyDescent="0.35">
      <c r="V361" s="344"/>
      <c r="W361" s="344"/>
      <c r="X361" s="344"/>
      <c r="Y361" s="344"/>
      <c r="Z361" s="344"/>
      <c r="AA361" s="344"/>
      <c r="AB361" s="344"/>
      <c r="AC361" s="344"/>
      <c r="AD361" s="344"/>
      <c r="AE361" s="344"/>
      <c r="AF361" s="344"/>
      <c r="AG361" s="344"/>
      <c r="AH361" s="344"/>
    </row>
    <row r="362" spans="22:34" x14ac:dyDescent="0.35">
      <c r="V362" s="344"/>
      <c r="W362" s="344"/>
      <c r="X362" s="344"/>
      <c r="Y362" s="344"/>
      <c r="Z362" s="344"/>
      <c r="AA362" s="344"/>
      <c r="AB362" s="344"/>
      <c r="AC362" s="344"/>
      <c r="AD362" s="344"/>
      <c r="AE362" s="344"/>
      <c r="AF362" s="344"/>
      <c r="AG362" s="344"/>
      <c r="AH362" s="344"/>
    </row>
    <row r="363" spans="22:34" x14ac:dyDescent="0.35">
      <c r="V363" s="344"/>
      <c r="W363" s="344"/>
      <c r="X363" s="344"/>
      <c r="Y363" s="344"/>
      <c r="Z363" s="344"/>
      <c r="AA363" s="344"/>
      <c r="AB363" s="344"/>
      <c r="AC363" s="344"/>
      <c r="AD363" s="344"/>
      <c r="AE363" s="344"/>
      <c r="AF363" s="344"/>
      <c r="AG363" s="344"/>
      <c r="AH363" s="344"/>
    </row>
    <row r="364" spans="22:34" x14ac:dyDescent="0.35">
      <c r="V364" s="344"/>
      <c r="W364" s="344"/>
      <c r="X364" s="344"/>
      <c r="Y364" s="344"/>
      <c r="Z364" s="344"/>
      <c r="AA364" s="344"/>
      <c r="AB364" s="344"/>
      <c r="AC364" s="344"/>
      <c r="AD364" s="344"/>
      <c r="AE364" s="344"/>
      <c r="AF364" s="344"/>
      <c r="AG364" s="344"/>
      <c r="AH364" s="344"/>
    </row>
    <row r="365" spans="22:34" x14ac:dyDescent="0.35">
      <c r="V365" s="344"/>
      <c r="W365" s="344"/>
      <c r="X365" s="344"/>
      <c r="Y365" s="344"/>
      <c r="Z365" s="344"/>
      <c r="AA365" s="344"/>
      <c r="AB365" s="344"/>
      <c r="AC365" s="344"/>
      <c r="AD365" s="344"/>
      <c r="AE365" s="344"/>
      <c r="AF365" s="344"/>
      <c r="AG365" s="344"/>
      <c r="AH365" s="344"/>
    </row>
    <row r="366" spans="22:34" x14ac:dyDescent="0.35">
      <c r="V366" s="344"/>
      <c r="W366" s="344"/>
      <c r="X366" s="344"/>
      <c r="Y366" s="344"/>
      <c r="Z366" s="344"/>
      <c r="AA366" s="344"/>
      <c r="AB366" s="344"/>
      <c r="AC366" s="344"/>
      <c r="AD366" s="344"/>
      <c r="AE366" s="344"/>
      <c r="AF366" s="344"/>
      <c r="AG366" s="344"/>
      <c r="AH366" s="344"/>
    </row>
    <row r="367" spans="22:34" x14ac:dyDescent="0.35">
      <c r="V367" s="344"/>
      <c r="W367" s="344"/>
      <c r="X367" s="344"/>
      <c r="Y367" s="344"/>
      <c r="Z367" s="344"/>
      <c r="AA367" s="344"/>
      <c r="AB367" s="344"/>
      <c r="AC367" s="344"/>
      <c r="AD367" s="344"/>
      <c r="AE367" s="344"/>
      <c r="AF367" s="344"/>
      <c r="AG367" s="344"/>
      <c r="AH367" s="344"/>
    </row>
    <row r="368" spans="22:34" x14ac:dyDescent="0.35">
      <c r="V368" s="344"/>
      <c r="W368" s="344"/>
      <c r="X368" s="344"/>
      <c r="Y368" s="344"/>
      <c r="Z368" s="344"/>
      <c r="AA368" s="344"/>
      <c r="AB368" s="344"/>
      <c r="AC368" s="344"/>
      <c r="AD368" s="344"/>
      <c r="AE368" s="344"/>
      <c r="AF368" s="344"/>
      <c r="AG368" s="344"/>
      <c r="AH368" s="344"/>
    </row>
    <row r="369" spans="22:34" x14ac:dyDescent="0.35">
      <c r="V369" s="344"/>
      <c r="W369" s="344"/>
      <c r="X369" s="344"/>
      <c r="Y369" s="344"/>
      <c r="Z369" s="344"/>
      <c r="AA369" s="344"/>
      <c r="AB369" s="344"/>
      <c r="AC369" s="344"/>
      <c r="AD369" s="344"/>
      <c r="AE369" s="344"/>
      <c r="AF369" s="344"/>
      <c r="AG369" s="344"/>
      <c r="AH369" s="344"/>
    </row>
    <row r="370" spans="22:34" x14ac:dyDescent="0.35">
      <c r="V370" s="344"/>
      <c r="W370" s="344"/>
      <c r="X370" s="344"/>
      <c r="Y370" s="344"/>
      <c r="Z370" s="344"/>
      <c r="AA370" s="344"/>
      <c r="AB370" s="344"/>
      <c r="AC370" s="344"/>
      <c r="AD370" s="344"/>
      <c r="AE370" s="344"/>
      <c r="AF370" s="344"/>
      <c r="AG370" s="344"/>
      <c r="AH370" s="344"/>
    </row>
    <row r="371" spans="22:34" x14ac:dyDescent="0.35">
      <c r="V371" s="344"/>
      <c r="W371" s="344"/>
      <c r="X371" s="344"/>
      <c r="Y371" s="344"/>
      <c r="Z371" s="344"/>
      <c r="AA371" s="344"/>
      <c r="AB371" s="344"/>
      <c r="AC371" s="344"/>
      <c r="AD371" s="344"/>
      <c r="AE371" s="344"/>
      <c r="AF371" s="344"/>
      <c r="AG371" s="344"/>
      <c r="AH371" s="344"/>
    </row>
    <row r="372" spans="22:34" x14ac:dyDescent="0.35">
      <c r="V372" s="344"/>
      <c r="W372" s="344"/>
      <c r="X372" s="344"/>
      <c r="Y372" s="344"/>
      <c r="Z372" s="344"/>
      <c r="AA372" s="344"/>
      <c r="AB372" s="344"/>
      <c r="AC372" s="344"/>
      <c r="AD372" s="344"/>
      <c r="AE372" s="344"/>
      <c r="AF372" s="344"/>
      <c r="AG372" s="344"/>
      <c r="AH372" s="344"/>
    </row>
    <row r="373" spans="22:34" x14ac:dyDescent="0.35">
      <c r="V373" s="344"/>
      <c r="W373" s="344"/>
      <c r="X373" s="344"/>
      <c r="Y373" s="344"/>
      <c r="Z373" s="344"/>
      <c r="AA373" s="344"/>
      <c r="AB373" s="344"/>
      <c r="AC373" s="344"/>
      <c r="AD373" s="344"/>
      <c r="AE373" s="344"/>
      <c r="AF373" s="344"/>
      <c r="AG373" s="344"/>
      <c r="AH373" s="344"/>
    </row>
    <row r="374" spans="22:34" x14ac:dyDescent="0.35">
      <c r="V374" s="344"/>
      <c r="W374" s="344"/>
      <c r="X374" s="344"/>
      <c r="Y374" s="344"/>
      <c r="Z374" s="344"/>
      <c r="AA374" s="344"/>
      <c r="AB374" s="344"/>
      <c r="AC374" s="344"/>
      <c r="AD374" s="344"/>
      <c r="AE374" s="344"/>
      <c r="AF374" s="344"/>
      <c r="AG374" s="344"/>
      <c r="AH374" s="344"/>
    </row>
    <row r="375" spans="22:34" x14ac:dyDescent="0.35">
      <c r="V375" s="344"/>
      <c r="W375" s="344"/>
      <c r="X375" s="344"/>
      <c r="Y375" s="344"/>
      <c r="Z375" s="344"/>
      <c r="AA375" s="344"/>
      <c r="AB375" s="344"/>
      <c r="AC375" s="344"/>
      <c r="AD375" s="344"/>
      <c r="AE375" s="344"/>
      <c r="AF375" s="344"/>
      <c r="AG375" s="344"/>
      <c r="AH375" s="344"/>
    </row>
    <row r="376" spans="22:34" x14ac:dyDescent="0.35">
      <c r="V376" s="344"/>
      <c r="W376" s="344"/>
      <c r="X376" s="344"/>
      <c r="Y376" s="344"/>
      <c r="Z376" s="344"/>
      <c r="AA376" s="344"/>
      <c r="AB376" s="344"/>
      <c r="AC376" s="344"/>
      <c r="AD376" s="344"/>
      <c r="AE376" s="344"/>
      <c r="AF376" s="344"/>
      <c r="AG376" s="344"/>
      <c r="AH376" s="344"/>
    </row>
    <row r="377" spans="22:34" x14ac:dyDescent="0.35">
      <c r="V377" s="344"/>
      <c r="W377" s="344"/>
      <c r="X377" s="344"/>
      <c r="Y377" s="344"/>
      <c r="Z377" s="344"/>
      <c r="AA377" s="344"/>
      <c r="AB377" s="344"/>
      <c r="AC377" s="344"/>
      <c r="AD377" s="344"/>
      <c r="AE377" s="344"/>
      <c r="AF377" s="344"/>
      <c r="AG377" s="344"/>
      <c r="AH377" s="344"/>
    </row>
    <row r="378" spans="22:34" x14ac:dyDescent="0.35">
      <c r="V378" s="344"/>
      <c r="W378" s="344"/>
      <c r="X378" s="344"/>
      <c r="Y378" s="344"/>
      <c r="Z378" s="344"/>
      <c r="AA378" s="344"/>
      <c r="AB378" s="344"/>
      <c r="AC378" s="344"/>
      <c r="AD378" s="344"/>
      <c r="AE378" s="344"/>
      <c r="AF378" s="344"/>
      <c r="AG378" s="344"/>
      <c r="AH378" s="344"/>
    </row>
    <row r="379" spans="22:34" x14ac:dyDescent="0.35">
      <c r="V379" s="344"/>
      <c r="W379" s="344"/>
      <c r="X379" s="344"/>
      <c r="Y379" s="344"/>
      <c r="Z379" s="344"/>
      <c r="AA379" s="344"/>
      <c r="AB379" s="344"/>
      <c r="AC379" s="344"/>
      <c r="AD379" s="344"/>
      <c r="AE379" s="344"/>
      <c r="AF379" s="344"/>
      <c r="AG379" s="344"/>
      <c r="AH379" s="344"/>
    </row>
    <row r="380" spans="22:34" x14ac:dyDescent="0.35">
      <c r="V380" s="344"/>
      <c r="W380" s="344"/>
      <c r="X380" s="344"/>
      <c r="Y380" s="344"/>
      <c r="Z380" s="344"/>
      <c r="AA380" s="344"/>
      <c r="AB380" s="344"/>
      <c r="AC380" s="344"/>
      <c r="AD380" s="344"/>
      <c r="AE380" s="344"/>
      <c r="AF380" s="344"/>
      <c r="AG380" s="344"/>
      <c r="AH380" s="344"/>
    </row>
    <row r="381" spans="22:34" x14ac:dyDescent="0.35">
      <c r="V381" s="344"/>
      <c r="W381" s="344"/>
      <c r="X381" s="344"/>
      <c r="Y381" s="344"/>
      <c r="Z381" s="344"/>
      <c r="AA381" s="344"/>
      <c r="AB381" s="344"/>
      <c r="AC381" s="344"/>
      <c r="AD381" s="344"/>
      <c r="AE381" s="344"/>
      <c r="AF381" s="344"/>
      <c r="AG381" s="344"/>
      <c r="AH381" s="344"/>
    </row>
    <row r="382" spans="22:34" x14ac:dyDescent="0.35">
      <c r="V382" s="344"/>
      <c r="W382" s="344"/>
      <c r="X382" s="344"/>
      <c r="Y382" s="344"/>
      <c r="Z382" s="344"/>
      <c r="AA382" s="344"/>
      <c r="AB382" s="344"/>
      <c r="AC382" s="344"/>
      <c r="AD382" s="344"/>
      <c r="AE382" s="344"/>
      <c r="AF382" s="344"/>
      <c r="AG382" s="344"/>
      <c r="AH382" s="344"/>
    </row>
    <row r="383" spans="22:34" x14ac:dyDescent="0.35">
      <c r="V383" s="344"/>
      <c r="W383" s="344"/>
      <c r="X383" s="344"/>
      <c r="Y383" s="344"/>
      <c r="Z383" s="344"/>
      <c r="AA383" s="344"/>
      <c r="AB383" s="344"/>
      <c r="AC383" s="344"/>
      <c r="AD383" s="344"/>
      <c r="AE383" s="344"/>
      <c r="AF383" s="344"/>
      <c r="AG383" s="344"/>
      <c r="AH383" s="344"/>
    </row>
    <row r="384" spans="22:34" x14ac:dyDescent="0.35">
      <c r="V384" s="344"/>
      <c r="W384" s="344"/>
      <c r="X384" s="344"/>
      <c r="Y384" s="344"/>
      <c r="Z384" s="344"/>
      <c r="AA384" s="344"/>
      <c r="AB384" s="344"/>
      <c r="AC384" s="344"/>
      <c r="AD384" s="344"/>
      <c r="AE384" s="344"/>
      <c r="AF384" s="344"/>
      <c r="AG384" s="344"/>
      <c r="AH384" s="344"/>
    </row>
    <row r="385" spans="22:34" x14ac:dyDescent="0.35">
      <c r="V385" s="344"/>
      <c r="W385" s="344"/>
      <c r="X385" s="344"/>
      <c r="Y385" s="344"/>
      <c r="Z385" s="344"/>
      <c r="AA385" s="344"/>
      <c r="AB385" s="344"/>
      <c r="AC385" s="344"/>
      <c r="AD385" s="344"/>
      <c r="AE385" s="344"/>
      <c r="AF385" s="344"/>
      <c r="AG385" s="344"/>
      <c r="AH385" s="344"/>
    </row>
    <row r="386" spans="22:34" x14ac:dyDescent="0.35">
      <c r="V386" s="344"/>
      <c r="W386" s="344"/>
      <c r="X386" s="344"/>
      <c r="Y386" s="344"/>
      <c r="Z386" s="344"/>
      <c r="AA386" s="344"/>
      <c r="AB386" s="344"/>
      <c r="AC386" s="344"/>
      <c r="AD386" s="344"/>
      <c r="AE386" s="344"/>
      <c r="AF386" s="344"/>
      <c r="AG386" s="344"/>
      <c r="AH386" s="344"/>
    </row>
    <row r="387" spans="22:34" x14ac:dyDescent="0.35">
      <c r="V387" s="344"/>
      <c r="W387" s="344"/>
      <c r="X387" s="344"/>
      <c r="Y387" s="344"/>
      <c r="Z387" s="344"/>
      <c r="AA387" s="344"/>
      <c r="AB387" s="344"/>
      <c r="AC387" s="344"/>
      <c r="AD387" s="344"/>
      <c r="AE387" s="344"/>
      <c r="AF387" s="344"/>
      <c r="AG387" s="344"/>
      <c r="AH387" s="344"/>
    </row>
    <row r="388" spans="22:34" x14ac:dyDescent="0.35">
      <c r="V388" s="344"/>
      <c r="W388" s="344"/>
      <c r="X388" s="344"/>
      <c r="Y388" s="344"/>
      <c r="Z388" s="344"/>
      <c r="AA388" s="344"/>
      <c r="AB388" s="344"/>
      <c r="AC388" s="344"/>
      <c r="AD388" s="344"/>
      <c r="AE388" s="344"/>
      <c r="AF388" s="344"/>
      <c r="AG388" s="344"/>
      <c r="AH388" s="344"/>
    </row>
    <row r="389" spans="22:34" x14ac:dyDescent="0.35">
      <c r="V389" s="344"/>
      <c r="W389" s="344"/>
      <c r="X389" s="344"/>
      <c r="Y389" s="344"/>
      <c r="Z389" s="344"/>
      <c r="AA389" s="344"/>
      <c r="AB389" s="344"/>
      <c r="AC389" s="344"/>
      <c r="AD389" s="344"/>
      <c r="AE389" s="344"/>
      <c r="AF389" s="344"/>
      <c r="AG389" s="344"/>
      <c r="AH389" s="344"/>
    </row>
    <row r="390" spans="22:34" x14ac:dyDescent="0.35">
      <c r="V390" s="344"/>
      <c r="W390" s="344"/>
      <c r="X390" s="344"/>
      <c r="Y390" s="344"/>
      <c r="Z390" s="344"/>
      <c r="AA390" s="344"/>
      <c r="AB390" s="344"/>
      <c r="AC390" s="344"/>
      <c r="AD390" s="344"/>
      <c r="AE390" s="344"/>
      <c r="AF390" s="344"/>
      <c r="AG390" s="344"/>
      <c r="AH390" s="344"/>
    </row>
    <row r="391" spans="22:34" x14ac:dyDescent="0.35">
      <c r="V391" s="344"/>
      <c r="W391" s="344"/>
      <c r="X391" s="344"/>
      <c r="Y391" s="344"/>
      <c r="Z391" s="344"/>
      <c r="AA391" s="344"/>
      <c r="AB391" s="344"/>
      <c r="AC391" s="344"/>
      <c r="AD391" s="344"/>
      <c r="AE391" s="344"/>
      <c r="AF391" s="344"/>
      <c r="AG391" s="344"/>
      <c r="AH391" s="344"/>
    </row>
    <row r="392" spans="22:34" x14ac:dyDescent="0.35">
      <c r="V392" s="344"/>
      <c r="W392" s="344"/>
      <c r="X392" s="344"/>
      <c r="Y392" s="344"/>
      <c r="Z392" s="344"/>
      <c r="AA392" s="344"/>
      <c r="AB392" s="344"/>
      <c r="AC392" s="344"/>
      <c r="AD392" s="344"/>
      <c r="AE392" s="344"/>
      <c r="AF392" s="344"/>
      <c r="AG392" s="344"/>
      <c r="AH392" s="344"/>
    </row>
    <row r="393" spans="22:34" x14ac:dyDescent="0.35">
      <c r="V393" s="344"/>
      <c r="W393" s="344"/>
      <c r="X393" s="344"/>
      <c r="Y393" s="344"/>
      <c r="Z393" s="344"/>
      <c r="AA393" s="344"/>
      <c r="AB393" s="344"/>
      <c r="AC393" s="344"/>
      <c r="AD393" s="344"/>
      <c r="AE393" s="344"/>
      <c r="AF393" s="344"/>
      <c r="AG393" s="344"/>
      <c r="AH393" s="344"/>
    </row>
    <row r="394" spans="22:34" x14ac:dyDescent="0.35">
      <c r="V394" s="344"/>
      <c r="W394" s="344"/>
      <c r="X394" s="344"/>
      <c r="Y394" s="344"/>
      <c r="Z394" s="344"/>
      <c r="AA394" s="344"/>
      <c r="AB394" s="344"/>
      <c r="AC394" s="344"/>
      <c r="AD394" s="344"/>
      <c r="AE394" s="344"/>
      <c r="AF394" s="344"/>
      <c r="AG394" s="344"/>
      <c r="AH394" s="344"/>
    </row>
    <row r="395" spans="22:34" x14ac:dyDescent="0.35">
      <c r="V395" s="344"/>
      <c r="W395" s="344"/>
      <c r="X395" s="344"/>
      <c r="Y395" s="344"/>
      <c r="Z395" s="344"/>
      <c r="AA395" s="344"/>
      <c r="AB395" s="344"/>
      <c r="AC395" s="344"/>
      <c r="AD395" s="344"/>
      <c r="AE395" s="344"/>
      <c r="AF395" s="344"/>
      <c r="AG395" s="344"/>
      <c r="AH395" s="344"/>
    </row>
    <row r="396" spans="22:34" x14ac:dyDescent="0.35">
      <c r="V396" s="344"/>
      <c r="W396" s="344"/>
      <c r="X396" s="344"/>
      <c r="Y396" s="344"/>
      <c r="Z396" s="344"/>
      <c r="AA396" s="344"/>
      <c r="AB396" s="344"/>
      <c r="AC396" s="344"/>
      <c r="AD396" s="344"/>
      <c r="AE396" s="344"/>
      <c r="AF396" s="344"/>
      <c r="AG396" s="344"/>
      <c r="AH396" s="344"/>
    </row>
    <row r="397" spans="22:34" x14ac:dyDescent="0.35">
      <c r="V397" s="344"/>
      <c r="W397" s="344"/>
      <c r="X397" s="344"/>
      <c r="Y397" s="344"/>
      <c r="Z397" s="344"/>
      <c r="AA397" s="344"/>
      <c r="AB397" s="344"/>
      <c r="AC397" s="344"/>
      <c r="AD397" s="344"/>
      <c r="AE397" s="344"/>
      <c r="AF397" s="344"/>
      <c r="AG397" s="344"/>
      <c r="AH397" s="344"/>
    </row>
    <row r="398" spans="22:34" x14ac:dyDescent="0.35">
      <c r="V398" s="344"/>
      <c r="W398" s="344"/>
      <c r="X398" s="344"/>
      <c r="Y398" s="344"/>
      <c r="Z398" s="344"/>
      <c r="AA398" s="344"/>
      <c r="AB398" s="344"/>
      <c r="AC398" s="344"/>
      <c r="AD398" s="344"/>
      <c r="AE398" s="344"/>
      <c r="AF398" s="344"/>
      <c r="AG398" s="344"/>
      <c r="AH398" s="344"/>
    </row>
    <row r="399" spans="22:34" x14ac:dyDescent="0.35">
      <c r="V399" s="344"/>
      <c r="W399" s="344"/>
      <c r="X399" s="344"/>
      <c r="Y399" s="344"/>
      <c r="Z399" s="344"/>
      <c r="AA399" s="344"/>
      <c r="AB399" s="344"/>
      <c r="AC399" s="344"/>
      <c r="AD399" s="344"/>
      <c r="AE399" s="344"/>
      <c r="AF399" s="344"/>
      <c r="AG399" s="344"/>
      <c r="AH399" s="344"/>
    </row>
    <row r="400" spans="22:34" x14ac:dyDescent="0.35">
      <c r="V400" s="344"/>
      <c r="W400" s="344"/>
      <c r="X400" s="344"/>
      <c r="Y400" s="344"/>
      <c r="Z400" s="344"/>
      <c r="AA400" s="344"/>
      <c r="AB400" s="344"/>
      <c r="AC400" s="344"/>
      <c r="AD400" s="344"/>
      <c r="AE400" s="344"/>
      <c r="AF400" s="344"/>
      <c r="AG400" s="344"/>
      <c r="AH400" s="344"/>
    </row>
    <row r="401" spans="22:34" x14ac:dyDescent="0.35">
      <c r="V401" s="344"/>
      <c r="W401" s="344"/>
      <c r="X401" s="344"/>
      <c r="Y401" s="344"/>
      <c r="Z401" s="344"/>
      <c r="AA401" s="344"/>
      <c r="AB401" s="344"/>
      <c r="AC401" s="344"/>
      <c r="AD401" s="344"/>
      <c r="AE401" s="344"/>
      <c r="AF401" s="344"/>
      <c r="AG401" s="344"/>
      <c r="AH401" s="344"/>
    </row>
    <row r="402" spans="22:34" x14ac:dyDescent="0.35">
      <c r="V402" s="344"/>
      <c r="W402" s="344"/>
      <c r="X402" s="344"/>
      <c r="Y402" s="344"/>
      <c r="Z402" s="344"/>
      <c r="AA402" s="344"/>
      <c r="AB402" s="344"/>
      <c r="AC402" s="344"/>
      <c r="AD402" s="344"/>
      <c r="AE402" s="344"/>
      <c r="AF402" s="344"/>
      <c r="AG402" s="344"/>
      <c r="AH402" s="344"/>
    </row>
    <row r="403" spans="22:34" x14ac:dyDescent="0.35">
      <c r="V403" s="344"/>
      <c r="W403" s="344"/>
      <c r="X403" s="344"/>
      <c r="Y403" s="344"/>
      <c r="Z403" s="344"/>
      <c r="AA403" s="344"/>
      <c r="AB403" s="344"/>
      <c r="AC403" s="344"/>
      <c r="AD403" s="344"/>
      <c r="AE403" s="344"/>
      <c r="AF403" s="344"/>
      <c r="AG403" s="344"/>
      <c r="AH403" s="344"/>
    </row>
    <row r="404" spans="22:34" x14ac:dyDescent="0.35">
      <c r="V404" s="344"/>
      <c r="W404" s="344"/>
      <c r="X404" s="344"/>
      <c r="Y404" s="344"/>
      <c r="Z404" s="344"/>
      <c r="AA404" s="344"/>
      <c r="AB404" s="344"/>
      <c r="AC404" s="344"/>
      <c r="AD404" s="344"/>
      <c r="AE404" s="344"/>
      <c r="AF404" s="344"/>
      <c r="AG404" s="344"/>
      <c r="AH404" s="344"/>
    </row>
    <row r="405" spans="22:34" x14ac:dyDescent="0.35">
      <c r="V405" s="344"/>
      <c r="W405" s="344"/>
      <c r="X405" s="344"/>
      <c r="Y405" s="344"/>
      <c r="Z405" s="344"/>
      <c r="AA405" s="344"/>
      <c r="AB405" s="344"/>
      <c r="AC405" s="344"/>
      <c r="AD405" s="344"/>
      <c r="AE405" s="344"/>
      <c r="AF405" s="344"/>
      <c r="AG405" s="344"/>
      <c r="AH405" s="344"/>
    </row>
    <row r="406" spans="22:34" x14ac:dyDescent="0.35">
      <c r="V406" s="344"/>
      <c r="W406" s="344"/>
      <c r="X406" s="344"/>
      <c r="Y406" s="344"/>
      <c r="Z406" s="344"/>
      <c r="AA406" s="344"/>
      <c r="AB406" s="344"/>
      <c r="AC406" s="344"/>
      <c r="AD406" s="344"/>
      <c r="AE406" s="344"/>
      <c r="AF406" s="344"/>
      <c r="AG406" s="344"/>
      <c r="AH406" s="344"/>
    </row>
    <row r="407" spans="22:34" x14ac:dyDescent="0.35">
      <c r="V407" s="344"/>
      <c r="W407" s="344"/>
      <c r="X407" s="344"/>
      <c r="Y407" s="344"/>
      <c r="Z407" s="344"/>
      <c r="AA407" s="344"/>
      <c r="AB407" s="344"/>
      <c r="AC407" s="344"/>
      <c r="AD407" s="344"/>
      <c r="AE407" s="344"/>
      <c r="AF407" s="344"/>
      <c r="AG407" s="344"/>
      <c r="AH407" s="344"/>
    </row>
    <row r="408" spans="22:34" x14ac:dyDescent="0.35">
      <c r="V408" s="344"/>
      <c r="W408" s="344"/>
      <c r="X408" s="344"/>
      <c r="Y408" s="344"/>
      <c r="Z408" s="344"/>
      <c r="AA408" s="344"/>
      <c r="AB408" s="344"/>
      <c r="AC408" s="344"/>
      <c r="AD408" s="344"/>
      <c r="AE408" s="344"/>
      <c r="AF408" s="344"/>
      <c r="AG408" s="344"/>
      <c r="AH408" s="344"/>
    </row>
    <row r="409" spans="22:34" x14ac:dyDescent="0.35">
      <c r="V409" s="344"/>
      <c r="W409" s="344"/>
      <c r="X409" s="344"/>
      <c r="Y409" s="344"/>
      <c r="Z409" s="344"/>
      <c r="AA409" s="344"/>
      <c r="AB409" s="344"/>
      <c r="AC409" s="344"/>
      <c r="AD409" s="344"/>
      <c r="AE409" s="344"/>
      <c r="AF409" s="344"/>
      <c r="AG409" s="344"/>
      <c r="AH409" s="344"/>
    </row>
    <row r="410" spans="22:34" x14ac:dyDescent="0.35">
      <c r="V410" s="344"/>
      <c r="W410" s="344"/>
      <c r="X410" s="344"/>
      <c r="Y410" s="344"/>
      <c r="Z410" s="344"/>
      <c r="AA410" s="344"/>
      <c r="AB410" s="344"/>
      <c r="AC410" s="344"/>
      <c r="AD410" s="344"/>
      <c r="AE410" s="344"/>
      <c r="AF410" s="344"/>
      <c r="AG410" s="344"/>
      <c r="AH410" s="344"/>
    </row>
    <row r="411" spans="22:34" x14ac:dyDescent="0.35">
      <c r="V411" s="344"/>
      <c r="W411" s="344"/>
      <c r="X411" s="344"/>
      <c r="Y411" s="344"/>
      <c r="Z411" s="344"/>
      <c r="AA411" s="344"/>
      <c r="AB411" s="344"/>
      <c r="AC411" s="344"/>
      <c r="AD411" s="344"/>
      <c r="AE411" s="344"/>
      <c r="AF411" s="344"/>
      <c r="AG411" s="344"/>
      <c r="AH411" s="344"/>
    </row>
    <row r="412" spans="22:34" x14ac:dyDescent="0.35">
      <c r="V412" s="344"/>
      <c r="W412" s="344"/>
      <c r="X412" s="344"/>
      <c r="Y412" s="344"/>
      <c r="Z412" s="344"/>
      <c r="AA412" s="344"/>
      <c r="AB412" s="344"/>
      <c r="AC412" s="344"/>
      <c r="AD412" s="344"/>
      <c r="AE412" s="344"/>
      <c r="AF412" s="344"/>
      <c r="AG412" s="344"/>
      <c r="AH412" s="344"/>
    </row>
    <row r="413" spans="22:34" x14ac:dyDescent="0.35">
      <c r="V413" s="344"/>
      <c r="W413" s="344"/>
      <c r="X413" s="344"/>
      <c r="Y413" s="344"/>
      <c r="Z413" s="344"/>
      <c r="AA413" s="344"/>
      <c r="AB413" s="344"/>
      <c r="AC413" s="344"/>
      <c r="AD413" s="344"/>
      <c r="AE413" s="344"/>
      <c r="AF413" s="344"/>
      <c r="AG413" s="344"/>
      <c r="AH413" s="344"/>
    </row>
    <row r="414" spans="22:34" x14ac:dyDescent="0.35">
      <c r="V414" s="344"/>
      <c r="W414" s="344"/>
      <c r="X414" s="344"/>
      <c r="Y414" s="344"/>
      <c r="Z414" s="344"/>
      <c r="AA414" s="344"/>
      <c r="AB414" s="344"/>
      <c r="AC414" s="344"/>
      <c r="AD414" s="344"/>
      <c r="AE414" s="344"/>
      <c r="AF414" s="344"/>
      <c r="AG414" s="344"/>
      <c r="AH414" s="344"/>
    </row>
    <row r="415" spans="22:34" x14ac:dyDescent="0.35">
      <c r="V415" s="344"/>
      <c r="W415" s="344"/>
      <c r="X415" s="344"/>
      <c r="Y415" s="344"/>
      <c r="Z415" s="344"/>
      <c r="AA415" s="344"/>
      <c r="AB415" s="344"/>
      <c r="AC415" s="344"/>
      <c r="AD415" s="344"/>
      <c r="AE415" s="344"/>
      <c r="AF415" s="344"/>
      <c r="AG415" s="344"/>
      <c r="AH415" s="344"/>
    </row>
    <row r="416" spans="22:34" x14ac:dyDescent="0.35">
      <c r="V416" s="344"/>
      <c r="W416" s="344"/>
      <c r="X416" s="344"/>
      <c r="Y416" s="344"/>
      <c r="Z416" s="344"/>
      <c r="AA416" s="344"/>
      <c r="AB416" s="344"/>
      <c r="AC416" s="344"/>
      <c r="AD416" s="344"/>
      <c r="AE416" s="344"/>
      <c r="AF416" s="344"/>
      <c r="AG416" s="344"/>
      <c r="AH416" s="344"/>
    </row>
    <row r="417" spans="22:34" x14ac:dyDescent="0.35">
      <c r="V417" s="344"/>
      <c r="W417" s="344"/>
      <c r="X417" s="344"/>
      <c r="Y417" s="344"/>
      <c r="Z417" s="344"/>
      <c r="AA417" s="344"/>
      <c r="AB417" s="344"/>
      <c r="AC417" s="344"/>
      <c r="AD417" s="344"/>
      <c r="AE417" s="344"/>
      <c r="AF417" s="344"/>
      <c r="AG417" s="344"/>
      <c r="AH417" s="344"/>
    </row>
    <row r="418" spans="22:34" x14ac:dyDescent="0.35">
      <c r="V418" s="344"/>
      <c r="W418" s="344"/>
      <c r="X418" s="344"/>
      <c r="Y418" s="344"/>
      <c r="Z418" s="344"/>
      <c r="AA418" s="344"/>
      <c r="AB418" s="344"/>
      <c r="AC418" s="344"/>
      <c r="AD418" s="344"/>
      <c r="AE418" s="344"/>
      <c r="AF418" s="344"/>
      <c r="AG418" s="344"/>
      <c r="AH418" s="344"/>
    </row>
    <row r="419" spans="22:34" x14ac:dyDescent="0.35">
      <c r="V419" s="344"/>
      <c r="W419" s="344"/>
      <c r="X419" s="344"/>
      <c r="Y419" s="344"/>
      <c r="Z419" s="344"/>
      <c r="AA419" s="344"/>
      <c r="AB419" s="344"/>
      <c r="AC419" s="344"/>
      <c r="AD419" s="344"/>
      <c r="AE419" s="344"/>
      <c r="AF419" s="344"/>
      <c r="AG419" s="344"/>
      <c r="AH419" s="344"/>
    </row>
    <row r="420" spans="22:34" x14ac:dyDescent="0.35">
      <c r="V420" s="344"/>
      <c r="W420" s="344"/>
      <c r="X420" s="344"/>
      <c r="Y420" s="344"/>
      <c r="Z420" s="344"/>
      <c r="AA420" s="344"/>
      <c r="AB420" s="344"/>
      <c r="AC420" s="344"/>
      <c r="AD420" s="344"/>
      <c r="AE420" s="344"/>
      <c r="AF420" s="344"/>
      <c r="AG420" s="344"/>
      <c r="AH420" s="344"/>
    </row>
    <row r="421" spans="22:34" x14ac:dyDescent="0.35">
      <c r="V421" s="344"/>
      <c r="W421" s="344"/>
      <c r="X421" s="344"/>
      <c r="Y421" s="344"/>
      <c r="Z421" s="344"/>
      <c r="AA421" s="344"/>
      <c r="AB421" s="344"/>
      <c r="AC421" s="344"/>
      <c r="AD421" s="344"/>
      <c r="AE421" s="344"/>
      <c r="AF421" s="344"/>
      <c r="AG421" s="344"/>
      <c r="AH421" s="344"/>
    </row>
    <row r="422" spans="22:34" x14ac:dyDescent="0.35">
      <c r="V422" s="344"/>
      <c r="W422" s="344"/>
      <c r="X422" s="344"/>
      <c r="Y422" s="344"/>
      <c r="Z422" s="344"/>
      <c r="AA422" s="344"/>
      <c r="AB422" s="344"/>
      <c r="AC422" s="344"/>
      <c r="AD422" s="344"/>
      <c r="AE422" s="344"/>
      <c r="AF422" s="344"/>
      <c r="AG422" s="344"/>
      <c r="AH422" s="344"/>
    </row>
    <row r="423" spans="22:34" x14ac:dyDescent="0.35">
      <c r="V423" s="344"/>
      <c r="W423" s="344"/>
      <c r="X423" s="344"/>
      <c r="Y423" s="344"/>
      <c r="Z423" s="344"/>
      <c r="AA423" s="344"/>
      <c r="AB423" s="344"/>
      <c r="AC423" s="344"/>
      <c r="AD423" s="344"/>
      <c r="AE423" s="344"/>
      <c r="AF423" s="344"/>
      <c r="AG423" s="344"/>
      <c r="AH423" s="344"/>
    </row>
    <row r="424" spans="22:34" x14ac:dyDescent="0.35">
      <c r="V424" s="344"/>
      <c r="W424" s="344"/>
      <c r="X424" s="344"/>
      <c r="Y424" s="344"/>
      <c r="Z424" s="344"/>
      <c r="AA424" s="344"/>
      <c r="AB424" s="344"/>
      <c r="AC424" s="344"/>
      <c r="AD424" s="344"/>
      <c r="AE424" s="344"/>
      <c r="AF424" s="344"/>
      <c r="AG424" s="344"/>
      <c r="AH424" s="344"/>
    </row>
    <row r="425" spans="22:34" x14ac:dyDescent="0.35">
      <c r="V425" s="344"/>
      <c r="W425" s="344"/>
      <c r="X425" s="344"/>
      <c r="Y425" s="344"/>
      <c r="Z425" s="344"/>
      <c r="AA425" s="344"/>
      <c r="AB425" s="344"/>
      <c r="AC425" s="344"/>
      <c r="AD425" s="344"/>
      <c r="AE425" s="344"/>
      <c r="AF425" s="344"/>
      <c r="AG425" s="344"/>
      <c r="AH425" s="344"/>
    </row>
    <row r="426" spans="22:34" x14ac:dyDescent="0.35">
      <c r="V426" s="344"/>
      <c r="W426" s="344"/>
      <c r="X426" s="344"/>
      <c r="Y426" s="344"/>
      <c r="Z426" s="344"/>
      <c r="AA426" s="344"/>
      <c r="AB426" s="344"/>
      <c r="AC426" s="344"/>
      <c r="AD426" s="344"/>
      <c r="AE426" s="344"/>
      <c r="AF426" s="344"/>
      <c r="AG426" s="344"/>
      <c r="AH426" s="344"/>
    </row>
    <row r="427" spans="22:34" x14ac:dyDescent="0.35">
      <c r="V427" s="344"/>
      <c r="W427" s="344"/>
      <c r="X427" s="344"/>
      <c r="Y427" s="344"/>
      <c r="Z427" s="344"/>
      <c r="AA427" s="344"/>
      <c r="AB427" s="344"/>
      <c r="AC427" s="344"/>
      <c r="AD427" s="344"/>
      <c r="AE427" s="344"/>
      <c r="AF427" s="344"/>
      <c r="AG427" s="344"/>
      <c r="AH427" s="344"/>
    </row>
    <row r="428" spans="22:34" x14ac:dyDescent="0.35">
      <c r="V428" s="344"/>
      <c r="W428" s="344"/>
      <c r="X428" s="344"/>
      <c r="Y428" s="344"/>
      <c r="Z428" s="344"/>
      <c r="AA428" s="344"/>
      <c r="AB428" s="344"/>
      <c r="AC428" s="344"/>
      <c r="AD428" s="344"/>
      <c r="AE428" s="344"/>
      <c r="AF428" s="344"/>
      <c r="AG428" s="344"/>
      <c r="AH428" s="344"/>
    </row>
    <row r="429" spans="22:34" x14ac:dyDescent="0.35">
      <c r="V429" s="344"/>
      <c r="W429" s="344"/>
      <c r="X429" s="344"/>
      <c r="Y429" s="344"/>
      <c r="Z429" s="344"/>
      <c r="AA429" s="344"/>
      <c r="AB429" s="344"/>
      <c r="AC429" s="344"/>
      <c r="AD429" s="344"/>
      <c r="AE429" s="344"/>
      <c r="AF429" s="344"/>
      <c r="AG429" s="344"/>
      <c r="AH429" s="344"/>
    </row>
    <row r="430" spans="22:34" x14ac:dyDescent="0.35">
      <c r="V430" s="344"/>
      <c r="W430" s="344"/>
      <c r="X430" s="344"/>
      <c r="Y430" s="344"/>
      <c r="Z430" s="344"/>
      <c r="AA430" s="344"/>
      <c r="AB430" s="344"/>
      <c r="AC430" s="344"/>
      <c r="AD430" s="344"/>
      <c r="AE430" s="344"/>
      <c r="AF430" s="344"/>
      <c r="AG430" s="344"/>
      <c r="AH430" s="344"/>
    </row>
    <row r="431" spans="22:34" x14ac:dyDescent="0.35">
      <c r="V431" s="344"/>
      <c r="W431" s="344"/>
      <c r="X431" s="344"/>
      <c r="Y431" s="344"/>
      <c r="Z431" s="344"/>
      <c r="AA431" s="344"/>
      <c r="AB431" s="344"/>
      <c r="AC431" s="344"/>
      <c r="AD431" s="344"/>
      <c r="AE431" s="344"/>
      <c r="AF431" s="344"/>
      <c r="AG431" s="344"/>
      <c r="AH431" s="344"/>
    </row>
    <row r="432" spans="22:34" x14ac:dyDescent="0.35">
      <c r="V432" s="344"/>
      <c r="W432" s="344"/>
      <c r="X432" s="344"/>
      <c r="Y432" s="344"/>
      <c r="Z432" s="344"/>
      <c r="AA432" s="344"/>
      <c r="AB432" s="344"/>
      <c r="AC432" s="344"/>
      <c r="AD432" s="344"/>
      <c r="AE432" s="344"/>
      <c r="AF432" s="344"/>
      <c r="AG432" s="344"/>
      <c r="AH432" s="344"/>
    </row>
    <row r="433" spans="22:34" x14ac:dyDescent="0.35">
      <c r="V433" s="344"/>
      <c r="W433" s="344"/>
      <c r="X433" s="344"/>
      <c r="Y433" s="344"/>
      <c r="Z433" s="344"/>
      <c r="AA433" s="344"/>
      <c r="AB433" s="344"/>
      <c r="AC433" s="344"/>
      <c r="AD433" s="344"/>
      <c r="AE433" s="344"/>
      <c r="AF433" s="344"/>
      <c r="AG433" s="344"/>
      <c r="AH433" s="344"/>
    </row>
    <row r="434" spans="22:34" x14ac:dyDescent="0.35">
      <c r="V434" s="344"/>
      <c r="W434" s="344"/>
      <c r="X434" s="344"/>
      <c r="Y434" s="344"/>
      <c r="Z434" s="344"/>
      <c r="AA434" s="344"/>
      <c r="AB434" s="344"/>
      <c r="AC434" s="344"/>
      <c r="AD434" s="344"/>
      <c r="AE434" s="344"/>
      <c r="AF434" s="344"/>
      <c r="AG434" s="344"/>
      <c r="AH434" s="344"/>
    </row>
    <row r="435" spans="22:34" x14ac:dyDescent="0.35">
      <c r="V435" s="344"/>
      <c r="W435" s="344"/>
      <c r="X435" s="344"/>
      <c r="Y435" s="344"/>
      <c r="Z435" s="344"/>
      <c r="AA435" s="344"/>
      <c r="AB435" s="344"/>
      <c r="AC435" s="344"/>
      <c r="AD435" s="344"/>
      <c r="AE435" s="344"/>
      <c r="AF435" s="344"/>
      <c r="AG435" s="344"/>
      <c r="AH435" s="344"/>
    </row>
    <row r="436" spans="22:34" x14ac:dyDescent="0.35">
      <c r="V436" s="344"/>
      <c r="W436" s="344"/>
      <c r="X436" s="344"/>
      <c r="Y436" s="344"/>
      <c r="Z436" s="344"/>
      <c r="AA436" s="344"/>
      <c r="AB436" s="344"/>
      <c r="AC436" s="344"/>
      <c r="AD436" s="344"/>
      <c r="AE436" s="344"/>
      <c r="AF436" s="344"/>
      <c r="AG436" s="344"/>
      <c r="AH436" s="344"/>
    </row>
    <row r="437" spans="22:34" x14ac:dyDescent="0.35">
      <c r="V437" s="344"/>
      <c r="W437" s="344"/>
      <c r="X437" s="344"/>
      <c r="Y437" s="344"/>
      <c r="Z437" s="344"/>
      <c r="AA437" s="344"/>
      <c r="AB437" s="344"/>
      <c r="AC437" s="344"/>
      <c r="AD437" s="344"/>
      <c r="AE437" s="344"/>
      <c r="AF437" s="344"/>
      <c r="AG437" s="344"/>
      <c r="AH437" s="344"/>
    </row>
    <row r="438" spans="22:34" x14ac:dyDescent="0.35">
      <c r="V438" s="344"/>
      <c r="W438" s="344"/>
      <c r="X438" s="344"/>
      <c r="Y438" s="344"/>
      <c r="Z438" s="344"/>
      <c r="AA438" s="344"/>
      <c r="AB438" s="344"/>
      <c r="AC438" s="344"/>
      <c r="AD438" s="344"/>
      <c r="AE438" s="344"/>
      <c r="AF438" s="344"/>
      <c r="AG438" s="344"/>
      <c r="AH438" s="344"/>
    </row>
    <row r="439" spans="22:34" x14ac:dyDescent="0.35">
      <c r="V439" s="344"/>
      <c r="W439" s="344"/>
      <c r="X439" s="344"/>
      <c r="Y439" s="344"/>
      <c r="Z439" s="344"/>
      <c r="AA439" s="344"/>
      <c r="AB439" s="344"/>
      <c r="AC439" s="344"/>
      <c r="AD439" s="344"/>
      <c r="AE439" s="344"/>
      <c r="AF439" s="344"/>
      <c r="AG439" s="344"/>
      <c r="AH439" s="344"/>
    </row>
    <row r="440" spans="22:34" x14ac:dyDescent="0.35">
      <c r="V440" s="344"/>
      <c r="W440" s="344"/>
      <c r="X440" s="344"/>
      <c r="Y440" s="344"/>
      <c r="Z440" s="344"/>
      <c r="AA440" s="344"/>
      <c r="AB440" s="344"/>
      <c r="AC440" s="344"/>
      <c r="AD440" s="344"/>
      <c r="AE440" s="344"/>
      <c r="AF440" s="344"/>
      <c r="AG440" s="344"/>
      <c r="AH440" s="344"/>
    </row>
    <row r="441" spans="22:34" x14ac:dyDescent="0.35">
      <c r="V441" s="344"/>
      <c r="W441" s="344"/>
      <c r="X441" s="344"/>
      <c r="Y441" s="344"/>
      <c r="Z441" s="344"/>
      <c r="AA441" s="344"/>
      <c r="AB441" s="344"/>
      <c r="AC441" s="344"/>
      <c r="AD441" s="344"/>
      <c r="AE441" s="344"/>
      <c r="AF441" s="344"/>
      <c r="AG441" s="344"/>
      <c r="AH441" s="344"/>
    </row>
    <row r="442" spans="22:34" x14ac:dyDescent="0.35">
      <c r="V442" s="344"/>
      <c r="W442" s="344"/>
      <c r="X442" s="344"/>
      <c r="Y442" s="344"/>
      <c r="Z442" s="344"/>
      <c r="AA442" s="344"/>
      <c r="AB442" s="344"/>
      <c r="AC442" s="344"/>
      <c r="AD442" s="344"/>
      <c r="AE442" s="344"/>
      <c r="AF442" s="344"/>
      <c r="AG442" s="344"/>
      <c r="AH442" s="344"/>
    </row>
    <row r="443" spans="22:34" x14ac:dyDescent="0.35">
      <c r="V443" s="344"/>
      <c r="W443" s="344"/>
      <c r="X443" s="344"/>
      <c r="Y443" s="344"/>
      <c r="Z443" s="344"/>
      <c r="AA443" s="344"/>
      <c r="AB443" s="344"/>
      <c r="AC443" s="344"/>
      <c r="AD443" s="344"/>
      <c r="AE443" s="344"/>
      <c r="AF443" s="344"/>
      <c r="AG443" s="344"/>
      <c r="AH443" s="344"/>
    </row>
    <row r="444" spans="22:34" x14ac:dyDescent="0.35">
      <c r="V444" s="344"/>
      <c r="W444" s="344"/>
      <c r="X444" s="344"/>
      <c r="Y444" s="344"/>
      <c r="Z444" s="344"/>
      <c r="AA444" s="344"/>
      <c r="AB444" s="344"/>
      <c r="AC444" s="344"/>
      <c r="AD444" s="344"/>
      <c r="AE444" s="344"/>
      <c r="AF444" s="344"/>
      <c r="AG444" s="344"/>
      <c r="AH444" s="344"/>
    </row>
    <row r="445" spans="22:34" x14ac:dyDescent="0.35">
      <c r="V445" s="344"/>
      <c r="W445" s="344"/>
      <c r="X445" s="344"/>
      <c r="Y445" s="344"/>
      <c r="Z445" s="344"/>
      <c r="AA445" s="344"/>
      <c r="AB445" s="344"/>
      <c r="AC445" s="344"/>
      <c r="AD445" s="344"/>
      <c r="AE445" s="344"/>
      <c r="AF445" s="344"/>
      <c r="AG445" s="344"/>
      <c r="AH445" s="344"/>
    </row>
    <row r="446" spans="22:34" x14ac:dyDescent="0.35">
      <c r="V446" s="344"/>
      <c r="W446" s="344"/>
      <c r="X446" s="344"/>
      <c r="Y446" s="344"/>
      <c r="Z446" s="344"/>
      <c r="AA446" s="344"/>
      <c r="AB446" s="344"/>
      <c r="AC446" s="344"/>
      <c r="AD446" s="344"/>
      <c r="AE446" s="344"/>
      <c r="AF446" s="344"/>
      <c r="AG446" s="344"/>
      <c r="AH446" s="344"/>
    </row>
    <row r="447" spans="22:34" x14ac:dyDescent="0.35">
      <c r="V447" s="344"/>
      <c r="W447" s="344"/>
      <c r="X447" s="344"/>
      <c r="Y447" s="344"/>
      <c r="Z447" s="344"/>
      <c r="AA447" s="344"/>
      <c r="AB447" s="344"/>
      <c r="AC447" s="344"/>
      <c r="AD447" s="344"/>
      <c r="AE447" s="344"/>
      <c r="AF447" s="344"/>
      <c r="AG447" s="344"/>
      <c r="AH447" s="344"/>
    </row>
    <row r="448" spans="22:34" x14ac:dyDescent="0.35">
      <c r="V448" s="344"/>
      <c r="W448" s="344"/>
      <c r="X448" s="344"/>
      <c r="Y448" s="344"/>
      <c r="Z448" s="344"/>
      <c r="AA448" s="344"/>
      <c r="AB448" s="344"/>
      <c r="AC448" s="344"/>
      <c r="AD448" s="344"/>
      <c r="AE448" s="344"/>
      <c r="AF448" s="344"/>
      <c r="AG448" s="344"/>
      <c r="AH448" s="344"/>
    </row>
    <row r="449" spans="22:34" x14ac:dyDescent="0.35">
      <c r="V449" s="344"/>
      <c r="W449" s="344"/>
      <c r="X449" s="344"/>
      <c r="Y449" s="344"/>
      <c r="Z449" s="344"/>
      <c r="AA449" s="344"/>
      <c r="AB449" s="344"/>
      <c r="AC449" s="344"/>
      <c r="AD449" s="344"/>
      <c r="AE449" s="344"/>
      <c r="AF449" s="344"/>
      <c r="AG449" s="344"/>
      <c r="AH449" s="344"/>
    </row>
    <row r="450" spans="22:34" x14ac:dyDescent="0.35">
      <c r="V450" s="344"/>
      <c r="W450" s="344"/>
      <c r="X450" s="344"/>
      <c r="Y450" s="344"/>
      <c r="Z450" s="344"/>
      <c r="AA450" s="344"/>
      <c r="AB450" s="344"/>
      <c r="AC450" s="344"/>
      <c r="AD450" s="344"/>
      <c r="AE450" s="344"/>
      <c r="AF450" s="344"/>
      <c r="AG450" s="344"/>
      <c r="AH450" s="344"/>
    </row>
    <row r="451" spans="22:34" x14ac:dyDescent="0.35">
      <c r="V451" s="344"/>
      <c r="W451" s="344"/>
      <c r="X451" s="344"/>
      <c r="Y451" s="344"/>
      <c r="Z451" s="344"/>
      <c r="AA451" s="344"/>
      <c r="AB451" s="344"/>
      <c r="AC451" s="344"/>
      <c r="AD451" s="344"/>
      <c r="AE451" s="344"/>
      <c r="AF451" s="344"/>
      <c r="AG451" s="344"/>
      <c r="AH451" s="344"/>
    </row>
    <row r="452" spans="22:34" x14ac:dyDescent="0.35">
      <c r="V452" s="344"/>
      <c r="W452" s="344"/>
      <c r="X452" s="344"/>
      <c r="Y452" s="344"/>
      <c r="Z452" s="344"/>
      <c r="AA452" s="344"/>
      <c r="AB452" s="344"/>
      <c r="AC452" s="344"/>
      <c r="AD452" s="344"/>
      <c r="AE452" s="344"/>
      <c r="AF452" s="344"/>
      <c r="AG452" s="344"/>
      <c r="AH452" s="344"/>
    </row>
    <row r="453" spans="22:34" x14ac:dyDescent="0.35">
      <c r="V453" s="344"/>
      <c r="W453" s="344"/>
      <c r="X453" s="344"/>
      <c r="Y453" s="344"/>
      <c r="Z453" s="344"/>
      <c r="AA453" s="344"/>
      <c r="AB453" s="344"/>
      <c r="AC453" s="344"/>
      <c r="AD453" s="344"/>
      <c r="AE453" s="344"/>
      <c r="AF453" s="344"/>
      <c r="AG453" s="344"/>
      <c r="AH453" s="344"/>
    </row>
    <row r="454" spans="22:34" x14ac:dyDescent="0.35">
      <c r="V454" s="344"/>
      <c r="W454" s="344"/>
      <c r="X454" s="344"/>
      <c r="Y454" s="344"/>
      <c r="Z454" s="344"/>
      <c r="AA454" s="344"/>
      <c r="AB454" s="344"/>
      <c r="AC454" s="344"/>
      <c r="AD454" s="344"/>
      <c r="AE454" s="344"/>
      <c r="AF454" s="344"/>
      <c r="AG454" s="344"/>
      <c r="AH454" s="344"/>
    </row>
    <row r="455" spans="22:34" x14ac:dyDescent="0.35">
      <c r="V455" s="344"/>
      <c r="W455" s="344"/>
      <c r="X455" s="344"/>
      <c r="Y455" s="344"/>
      <c r="Z455" s="344"/>
      <c r="AA455" s="344"/>
      <c r="AB455" s="344"/>
      <c r="AC455" s="344"/>
      <c r="AD455" s="344"/>
      <c r="AE455" s="344"/>
      <c r="AF455" s="344"/>
      <c r="AG455" s="344"/>
      <c r="AH455" s="344"/>
    </row>
    <row r="456" spans="22:34" x14ac:dyDescent="0.35">
      <c r="V456" s="344"/>
      <c r="W456" s="344"/>
      <c r="X456" s="344"/>
      <c r="Y456" s="344"/>
      <c r="Z456" s="344"/>
      <c r="AA456" s="344"/>
      <c r="AB456" s="344"/>
      <c r="AC456" s="344"/>
      <c r="AD456" s="344"/>
      <c r="AE456" s="344"/>
      <c r="AF456" s="344"/>
      <c r="AG456" s="344"/>
      <c r="AH456" s="344"/>
    </row>
    <row r="457" spans="22:34" x14ac:dyDescent="0.35">
      <c r="V457" s="344"/>
      <c r="W457" s="344"/>
      <c r="X457" s="344"/>
      <c r="Y457" s="344"/>
      <c r="Z457" s="344"/>
      <c r="AA457" s="344"/>
      <c r="AB457" s="344"/>
      <c r="AC457" s="344"/>
      <c r="AD457" s="344"/>
      <c r="AE457" s="344"/>
      <c r="AF457" s="344"/>
      <c r="AG457" s="344"/>
      <c r="AH457" s="344"/>
    </row>
    <row r="458" spans="22:34" x14ac:dyDescent="0.35">
      <c r="V458" s="344"/>
      <c r="W458" s="344"/>
      <c r="X458" s="344"/>
      <c r="Y458" s="344"/>
      <c r="Z458" s="344"/>
      <c r="AA458" s="344"/>
      <c r="AB458" s="344"/>
      <c r="AC458" s="344"/>
      <c r="AD458" s="344"/>
      <c r="AE458" s="344"/>
      <c r="AF458" s="344"/>
      <c r="AG458" s="344"/>
      <c r="AH458" s="344"/>
    </row>
    <row r="459" spans="22:34" x14ac:dyDescent="0.35">
      <c r="V459" s="344"/>
      <c r="W459" s="344"/>
      <c r="X459" s="344"/>
      <c r="Y459" s="344"/>
      <c r="Z459" s="344"/>
      <c r="AA459" s="344"/>
      <c r="AB459" s="344"/>
      <c r="AC459" s="344"/>
      <c r="AD459" s="344"/>
      <c r="AE459" s="344"/>
      <c r="AF459" s="344"/>
      <c r="AG459" s="344"/>
      <c r="AH459" s="344"/>
    </row>
    <row r="460" spans="22:34" x14ac:dyDescent="0.35">
      <c r="V460" s="344"/>
      <c r="W460" s="344"/>
      <c r="X460" s="344"/>
      <c r="Y460" s="344"/>
      <c r="Z460" s="344"/>
      <c r="AA460" s="344"/>
      <c r="AB460" s="344"/>
      <c r="AC460" s="344"/>
      <c r="AD460" s="344"/>
      <c r="AE460" s="344"/>
      <c r="AF460" s="344"/>
      <c r="AG460" s="344"/>
      <c r="AH460" s="344"/>
    </row>
    <row r="461" spans="22:34" x14ac:dyDescent="0.35">
      <c r="V461" s="344"/>
      <c r="W461" s="344"/>
      <c r="X461" s="344"/>
      <c r="Y461" s="344"/>
      <c r="Z461" s="344"/>
      <c r="AA461" s="344"/>
      <c r="AB461" s="344"/>
      <c r="AC461" s="344"/>
      <c r="AD461" s="344"/>
      <c r="AE461" s="344"/>
      <c r="AF461" s="344"/>
      <c r="AG461" s="344"/>
      <c r="AH461" s="344"/>
    </row>
    <row r="462" spans="22:34" x14ac:dyDescent="0.35">
      <c r="V462" s="344"/>
      <c r="W462" s="344"/>
      <c r="X462" s="344"/>
      <c r="Y462" s="344"/>
      <c r="Z462" s="344"/>
      <c r="AA462" s="344"/>
      <c r="AB462" s="344"/>
      <c r="AC462" s="344"/>
      <c r="AD462" s="344"/>
      <c r="AE462" s="344"/>
      <c r="AF462" s="344"/>
      <c r="AG462" s="344"/>
      <c r="AH462" s="344"/>
    </row>
    <row r="463" spans="22:34" x14ac:dyDescent="0.35">
      <c r="V463" s="344"/>
      <c r="W463" s="344"/>
      <c r="X463" s="344"/>
      <c r="Y463" s="344"/>
      <c r="Z463" s="344"/>
      <c r="AA463" s="344"/>
      <c r="AB463" s="344"/>
      <c r="AC463" s="344"/>
      <c r="AD463" s="344"/>
      <c r="AE463" s="344"/>
      <c r="AF463" s="344"/>
      <c r="AG463" s="344"/>
      <c r="AH463" s="344"/>
    </row>
    <row r="464" spans="22:34" x14ac:dyDescent="0.35">
      <c r="V464" s="344"/>
      <c r="W464" s="344"/>
      <c r="X464" s="344"/>
      <c r="Y464" s="344"/>
      <c r="Z464" s="344"/>
      <c r="AA464" s="344"/>
      <c r="AB464" s="344"/>
      <c r="AC464" s="344"/>
      <c r="AD464" s="344"/>
      <c r="AE464" s="344"/>
      <c r="AF464" s="344"/>
      <c r="AG464" s="344"/>
      <c r="AH464" s="344"/>
    </row>
    <row r="465" spans="22:34" x14ac:dyDescent="0.35">
      <c r="V465" s="344"/>
      <c r="W465" s="344"/>
      <c r="X465" s="344"/>
      <c r="Y465" s="344"/>
      <c r="Z465" s="344"/>
      <c r="AA465" s="344"/>
      <c r="AB465" s="344"/>
      <c r="AC465" s="344"/>
      <c r="AD465" s="344"/>
      <c r="AE465" s="344"/>
      <c r="AF465" s="344"/>
      <c r="AG465" s="344"/>
      <c r="AH465" s="344"/>
    </row>
    <row r="466" spans="22:34" x14ac:dyDescent="0.35">
      <c r="V466" s="344"/>
      <c r="W466" s="344"/>
      <c r="X466" s="344"/>
      <c r="Y466" s="344"/>
      <c r="Z466" s="344"/>
      <c r="AA466" s="344"/>
      <c r="AB466" s="344"/>
      <c r="AC466" s="344"/>
      <c r="AD466" s="344"/>
      <c r="AE466" s="344"/>
      <c r="AF466" s="344"/>
      <c r="AG466" s="344"/>
      <c r="AH466" s="344"/>
    </row>
    <row r="467" spans="22:34" x14ac:dyDescent="0.35">
      <c r="V467" s="344"/>
      <c r="W467" s="344"/>
      <c r="X467" s="344"/>
      <c r="Y467" s="344"/>
      <c r="Z467" s="344"/>
      <c r="AA467" s="344"/>
      <c r="AB467" s="344"/>
      <c r="AC467" s="344"/>
      <c r="AD467" s="344"/>
      <c r="AE467" s="344"/>
      <c r="AF467" s="344"/>
      <c r="AG467" s="344"/>
      <c r="AH467" s="344"/>
    </row>
    <row r="468" spans="22:34" x14ac:dyDescent="0.35">
      <c r="V468" s="344"/>
      <c r="W468" s="344"/>
      <c r="X468" s="344"/>
      <c r="Y468" s="344"/>
      <c r="Z468" s="344"/>
      <c r="AA468" s="344"/>
      <c r="AB468" s="344"/>
      <c r="AC468" s="344"/>
      <c r="AD468" s="344"/>
      <c r="AE468" s="344"/>
      <c r="AF468" s="344"/>
      <c r="AG468" s="344"/>
      <c r="AH468" s="344"/>
    </row>
    <row r="469" spans="22:34" x14ac:dyDescent="0.35">
      <c r="V469" s="344"/>
      <c r="W469" s="344"/>
      <c r="X469" s="344"/>
      <c r="Y469" s="344"/>
      <c r="Z469" s="344"/>
      <c r="AA469" s="344"/>
      <c r="AB469" s="344"/>
      <c r="AC469" s="344"/>
      <c r="AD469" s="344"/>
      <c r="AE469" s="344"/>
      <c r="AF469" s="344"/>
      <c r="AG469" s="344"/>
      <c r="AH469" s="344"/>
    </row>
    <row r="470" spans="22:34" x14ac:dyDescent="0.35">
      <c r="V470" s="344"/>
      <c r="W470" s="344"/>
      <c r="X470" s="344"/>
      <c r="Y470" s="344"/>
      <c r="Z470" s="344"/>
      <c r="AA470" s="344"/>
      <c r="AB470" s="344"/>
      <c r="AC470" s="344"/>
      <c r="AD470" s="344"/>
      <c r="AE470" s="344"/>
      <c r="AF470" s="344"/>
      <c r="AG470" s="344"/>
      <c r="AH470" s="344"/>
    </row>
    <row r="471" spans="22:34" x14ac:dyDescent="0.35">
      <c r="V471" s="344"/>
      <c r="W471" s="344"/>
      <c r="X471" s="344"/>
      <c r="Y471" s="344"/>
      <c r="Z471" s="344"/>
      <c r="AA471" s="344"/>
      <c r="AB471" s="344"/>
      <c r="AC471" s="344"/>
      <c r="AD471" s="344"/>
      <c r="AE471" s="344"/>
      <c r="AF471" s="344"/>
      <c r="AG471" s="344"/>
      <c r="AH471" s="344"/>
    </row>
    <row r="472" spans="22:34" x14ac:dyDescent="0.35">
      <c r="V472" s="344"/>
      <c r="W472" s="344"/>
      <c r="X472" s="344"/>
      <c r="Y472" s="344"/>
      <c r="Z472" s="344"/>
      <c r="AA472" s="344"/>
      <c r="AB472" s="344"/>
      <c r="AC472" s="344"/>
      <c r="AD472" s="344"/>
      <c r="AE472" s="344"/>
      <c r="AF472" s="344"/>
      <c r="AG472" s="344"/>
      <c r="AH472" s="344"/>
    </row>
    <row r="473" spans="22:34" x14ac:dyDescent="0.35">
      <c r="V473" s="344"/>
      <c r="W473" s="344"/>
      <c r="X473" s="344"/>
      <c r="Y473" s="344"/>
      <c r="Z473" s="344"/>
      <c r="AA473" s="344"/>
      <c r="AB473" s="344"/>
      <c r="AC473" s="344"/>
      <c r="AD473" s="344"/>
      <c r="AE473" s="344"/>
      <c r="AF473" s="344"/>
      <c r="AG473" s="344"/>
      <c r="AH473" s="344"/>
    </row>
    <row r="474" spans="22:34" x14ac:dyDescent="0.35">
      <c r="V474" s="344"/>
      <c r="W474" s="344"/>
      <c r="X474" s="344"/>
      <c r="Y474" s="344"/>
      <c r="Z474" s="344"/>
      <c r="AA474" s="344"/>
      <c r="AB474" s="344"/>
      <c r="AC474" s="344"/>
      <c r="AD474" s="344"/>
      <c r="AE474" s="344"/>
      <c r="AF474" s="344"/>
      <c r="AG474" s="344"/>
      <c r="AH474" s="344"/>
    </row>
    <row r="475" spans="22:34" x14ac:dyDescent="0.35">
      <c r="V475" s="344"/>
      <c r="W475" s="344"/>
      <c r="X475" s="344"/>
      <c r="Y475" s="344"/>
      <c r="Z475" s="344"/>
      <c r="AA475" s="344"/>
      <c r="AB475" s="344"/>
      <c r="AC475" s="344"/>
      <c r="AD475" s="344"/>
      <c r="AE475" s="344"/>
      <c r="AF475" s="344"/>
      <c r="AG475" s="344"/>
      <c r="AH475" s="344"/>
    </row>
    <row r="476" spans="22:34" x14ac:dyDescent="0.35">
      <c r="V476" s="344"/>
      <c r="W476" s="344"/>
      <c r="X476" s="344"/>
      <c r="Y476" s="344"/>
      <c r="Z476" s="344"/>
      <c r="AA476" s="344"/>
      <c r="AB476" s="344"/>
      <c r="AC476" s="344"/>
      <c r="AD476" s="344"/>
      <c r="AE476" s="344"/>
      <c r="AF476" s="344"/>
      <c r="AG476" s="344"/>
      <c r="AH476" s="344"/>
    </row>
    <row r="477" spans="22:34" x14ac:dyDescent="0.35">
      <c r="V477" s="344"/>
      <c r="W477" s="344"/>
      <c r="X477" s="344"/>
      <c r="Y477" s="344"/>
      <c r="Z477" s="344"/>
      <c r="AA477" s="344"/>
      <c r="AB477" s="344"/>
      <c r="AC477" s="344"/>
      <c r="AD477" s="344"/>
      <c r="AE477" s="344"/>
      <c r="AF477" s="344"/>
      <c r="AG477" s="344"/>
      <c r="AH477" s="344"/>
    </row>
    <row r="478" spans="22:34" x14ac:dyDescent="0.35">
      <c r="V478" s="344"/>
      <c r="W478" s="344"/>
      <c r="X478" s="344"/>
      <c r="Y478" s="344"/>
      <c r="Z478" s="344"/>
      <c r="AA478" s="344"/>
      <c r="AB478" s="344"/>
      <c r="AC478" s="344"/>
      <c r="AD478" s="344"/>
      <c r="AE478" s="344"/>
      <c r="AF478" s="344"/>
      <c r="AG478" s="344"/>
      <c r="AH478" s="344"/>
    </row>
    <row r="479" spans="22:34" x14ac:dyDescent="0.35">
      <c r="V479" s="344"/>
      <c r="W479" s="344"/>
      <c r="X479" s="344"/>
      <c r="Y479" s="344"/>
      <c r="Z479" s="344"/>
      <c r="AA479" s="344"/>
      <c r="AB479" s="344"/>
      <c r="AC479" s="344"/>
      <c r="AD479" s="344"/>
      <c r="AE479" s="344"/>
      <c r="AF479" s="344"/>
      <c r="AG479" s="344"/>
      <c r="AH479" s="344"/>
    </row>
    <row r="480" spans="22:34" x14ac:dyDescent="0.35">
      <c r="V480" s="344"/>
      <c r="W480" s="344"/>
      <c r="X480" s="344"/>
      <c r="Y480" s="344"/>
      <c r="Z480" s="344"/>
      <c r="AA480" s="344"/>
      <c r="AB480" s="344"/>
      <c r="AC480" s="344"/>
      <c r="AD480" s="344"/>
      <c r="AE480" s="344"/>
      <c r="AF480" s="344"/>
      <c r="AG480" s="344"/>
      <c r="AH480" s="344"/>
    </row>
    <row r="481" spans="22:34" x14ac:dyDescent="0.35">
      <c r="V481" s="344"/>
      <c r="W481" s="344"/>
      <c r="X481" s="344"/>
      <c r="Y481" s="344"/>
      <c r="Z481" s="344"/>
      <c r="AA481" s="344"/>
      <c r="AB481" s="344"/>
      <c r="AC481" s="344"/>
      <c r="AD481" s="344"/>
      <c r="AE481" s="344"/>
      <c r="AF481" s="344"/>
      <c r="AG481" s="344"/>
      <c r="AH481" s="344"/>
    </row>
    <row r="482" spans="22:34" x14ac:dyDescent="0.35">
      <c r="V482" s="344"/>
      <c r="W482" s="344"/>
      <c r="X482" s="344"/>
      <c r="Y482" s="344"/>
      <c r="Z482" s="344"/>
      <c r="AA482" s="344"/>
      <c r="AB482" s="344"/>
      <c r="AC482" s="344"/>
      <c r="AD482" s="344"/>
      <c r="AE482" s="344"/>
      <c r="AF482" s="344"/>
      <c r="AG482" s="344"/>
      <c r="AH482" s="344"/>
    </row>
    <row r="483" spans="22:34" x14ac:dyDescent="0.35">
      <c r="V483" s="344"/>
      <c r="W483" s="344"/>
      <c r="X483" s="344"/>
      <c r="Y483" s="344"/>
      <c r="Z483" s="344"/>
      <c r="AA483" s="344"/>
      <c r="AB483" s="344"/>
      <c r="AC483" s="344"/>
      <c r="AD483" s="344"/>
      <c r="AE483" s="344"/>
      <c r="AF483" s="344"/>
      <c r="AG483" s="344"/>
      <c r="AH483" s="344"/>
    </row>
    <row r="484" spans="22:34" x14ac:dyDescent="0.35">
      <c r="V484" s="344"/>
      <c r="W484" s="344"/>
      <c r="X484" s="344"/>
      <c r="Y484" s="344"/>
      <c r="Z484" s="344"/>
      <c r="AA484" s="344"/>
      <c r="AB484" s="344"/>
      <c r="AC484" s="344"/>
      <c r="AD484" s="344"/>
      <c r="AE484" s="344"/>
      <c r="AF484" s="344"/>
      <c r="AG484" s="344"/>
      <c r="AH484" s="344"/>
    </row>
    <row r="485" spans="22:34" x14ac:dyDescent="0.35">
      <c r="V485" s="344"/>
      <c r="W485" s="344"/>
      <c r="X485" s="344"/>
      <c r="Y485" s="344"/>
      <c r="Z485" s="344"/>
      <c r="AA485" s="344"/>
      <c r="AB485" s="344"/>
      <c r="AC485" s="344"/>
      <c r="AD485" s="344"/>
      <c r="AE485" s="344"/>
      <c r="AF485" s="344"/>
      <c r="AG485" s="344"/>
      <c r="AH485" s="344"/>
    </row>
    <row r="486" spans="22:34" x14ac:dyDescent="0.35">
      <c r="V486" s="344"/>
      <c r="W486" s="344"/>
      <c r="X486" s="344"/>
      <c r="Y486" s="344"/>
      <c r="Z486" s="344"/>
      <c r="AA486" s="344"/>
      <c r="AB486" s="344"/>
      <c r="AC486" s="344"/>
      <c r="AD486" s="344"/>
      <c r="AE486" s="344"/>
      <c r="AF486" s="344"/>
      <c r="AG486" s="344"/>
      <c r="AH486" s="344"/>
    </row>
    <row r="487" spans="22:34" x14ac:dyDescent="0.35">
      <c r="V487" s="344"/>
      <c r="W487" s="344"/>
      <c r="X487" s="344"/>
      <c r="Y487" s="344"/>
      <c r="Z487" s="344"/>
      <c r="AA487" s="344"/>
      <c r="AB487" s="344"/>
      <c r="AC487" s="344"/>
      <c r="AD487" s="344"/>
      <c r="AE487" s="344"/>
      <c r="AF487" s="344"/>
      <c r="AG487" s="344"/>
      <c r="AH487" s="344"/>
    </row>
    <row r="488" spans="22:34" x14ac:dyDescent="0.35">
      <c r="V488" s="344"/>
      <c r="W488" s="344"/>
      <c r="X488" s="344"/>
      <c r="Y488" s="344"/>
      <c r="Z488" s="344"/>
      <c r="AA488" s="344"/>
      <c r="AB488" s="344"/>
      <c r="AC488" s="344"/>
      <c r="AD488" s="344"/>
      <c r="AE488" s="344"/>
      <c r="AF488" s="344"/>
      <c r="AG488" s="344"/>
      <c r="AH488" s="344"/>
    </row>
    <row r="489" spans="22:34" x14ac:dyDescent="0.35">
      <c r="V489" s="344"/>
      <c r="W489" s="344"/>
      <c r="X489" s="344"/>
      <c r="Y489" s="344"/>
      <c r="Z489" s="344"/>
      <c r="AA489" s="344"/>
      <c r="AB489" s="344"/>
      <c r="AC489" s="344"/>
      <c r="AD489" s="344"/>
      <c r="AE489" s="344"/>
      <c r="AF489" s="344"/>
      <c r="AG489" s="344"/>
      <c r="AH489" s="344"/>
    </row>
    <row r="490" spans="22:34" x14ac:dyDescent="0.35">
      <c r="V490" s="344"/>
      <c r="W490" s="344"/>
      <c r="X490" s="344"/>
      <c r="Y490" s="344"/>
      <c r="Z490" s="344"/>
      <c r="AA490" s="344"/>
      <c r="AB490" s="344"/>
      <c r="AC490" s="344"/>
      <c r="AD490" s="344"/>
      <c r="AE490" s="344"/>
      <c r="AF490" s="344"/>
      <c r="AG490" s="344"/>
      <c r="AH490" s="344"/>
    </row>
  </sheetData>
  <sortState ref="A7:V344">
    <sortCondition ref="D7:D344"/>
  </sortState>
  <mergeCells count="1">
    <mergeCell ref="S6:U6"/>
  </mergeCells>
  <pageMargins left="0.25" right="0.25" top="0.75" bottom="0.75" header="0.3" footer="0.3"/>
  <pageSetup scale="57" fitToHeight="0" orientation="landscape" r:id="rId1"/>
  <headerFooter>
    <oddFooter>&amp;LISFIS&amp;CPage &amp;P&amp;R1/22/2014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74"/>
  <sheetViews>
    <sheetView showGridLines="0" view="pageBreakPreview" topLeftCell="D2" zoomScale="90" zoomScaleNormal="90" zoomScaleSheetLayoutView="90" workbookViewId="0">
      <pane ySplit="6120" topLeftCell="A345"/>
      <selection activeCell="D3" sqref="D3"/>
      <selection pane="bottomLeft" activeCell="F362" sqref="F362"/>
    </sheetView>
  </sheetViews>
  <sheetFormatPr defaultColWidth="9.1171875" defaultRowHeight="12.35" x14ac:dyDescent="0.35"/>
  <cols>
    <col min="1" max="1" width="3" style="1" hidden="1" customWidth="1"/>
    <col min="2" max="2" width="4.52734375" style="1" hidden="1" customWidth="1"/>
    <col min="3" max="3" width="3.87890625" style="1" hidden="1" customWidth="1"/>
    <col min="4" max="4" width="25.87890625" style="1" customWidth="1"/>
    <col min="5" max="5" width="10.1171875" style="2" customWidth="1"/>
    <col min="6" max="6" width="8.41015625" style="1" customWidth="1"/>
    <col min="7" max="7" width="13.52734375" style="1" customWidth="1"/>
    <col min="8" max="8" width="15.3515625" style="1" customWidth="1"/>
    <col min="9" max="9" width="13.87890625" style="1" customWidth="1"/>
    <col min="10" max="10" width="10.87890625" style="1" customWidth="1"/>
    <col min="11" max="11" width="10.41015625" style="1" customWidth="1"/>
    <col min="12" max="12" width="11.3515625" style="1" customWidth="1"/>
    <col min="13" max="13" width="11.87890625" style="1" customWidth="1"/>
    <col min="14" max="15" width="10.41015625" style="1" customWidth="1"/>
    <col min="16" max="16" width="10.87890625" style="1" customWidth="1"/>
    <col min="17" max="17" width="10.64453125" style="1" customWidth="1"/>
    <col min="18" max="18" width="11.1171875" style="1" customWidth="1"/>
    <col min="19" max="19" width="11.64453125" style="1" customWidth="1"/>
    <col min="20" max="20" width="10.87890625" style="1" customWidth="1"/>
    <col min="21" max="21" width="12.64453125" style="1" customWidth="1"/>
    <col min="22" max="16384" width="9.1171875" style="1"/>
  </cols>
  <sheetData>
    <row r="1" spans="1:21" hidden="1" x14ac:dyDescent="0.35">
      <c r="F1" s="4">
        <v>0.02</v>
      </c>
      <c r="G1" s="1" t="e">
        <f>ROUND(#REF!*F1,0)</f>
        <v>#REF!</v>
      </c>
    </row>
    <row r="2" spans="1:21" ht="25.5" customHeight="1" x14ac:dyDescent="0.5">
      <c r="D2" s="324" t="s">
        <v>476</v>
      </c>
      <c r="E2" s="324"/>
      <c r="F2" s="324"/>
      <c r="G2" s="324"/>
      <c r="H2" s="324"/>
      <c r="I2" s="324"/>
      <c r="J2" s="324"/>
      <c r="K2" s="324"/>
      <c r="L2" s="324"/>
      <c r="M2" s="324"/>
      <c r="N2" s="324"/>
      <c r="O2" s="324"/>
      <c r="P2" s="324"/>
      <c r="Q2" s="324"/>
      <c r="R2" s="324"/>
      <c r="S2" s="324"/>
      <c r="T2" s="324"/>
      <c r="U2" s="324"/>
    </row>
    <row r="3" spans="1:21" ht="35.25" customHeight="1" x14ac:dyDescent="0.35">
      <c r="D3" s="36" t="str">
        <f>InstrumentPanel!N2</f>
        <v>Based on 2.0% Allowable Growth</v>
      </c>
      <c r="E3" s="37"/>
      <c r="F3" s="38"/>
      <c r="G3" s="36"/>
      <c r="H3" s="36"/>
      <c r="I3" s="36"/>
      <c r="L3" s="198"/>
      <c r="M3" s="198"/>
      <c r="N3" s="198"/>
      <c r="O3" s="198"/>
    </row>
    <row r="4" spans="1:21" ht="11.25" hidden="1" customHeight="1" x14ac:dyDescent="0.35">
      <c r="D4" s="36"/>
      <c r="E4" s="37"/>
      <c r="F4" s="38"/>
      <c r="G4" s="36"/>
      <c r="H4" s="36"/>
      <c r="I4" s="36"/>
    </row>
    <row r="5" spans="1:21" hidden="1" x14ac:dyDescent="0.35">
      <c r="E5" s="88"/>
      <c r="F5" s="89"/>
      <c r="G5" s="89"/>
      <c r="H5" s="89"/>
      <c r="I5" s="89"/>
    </row>
    <row r="6" spans="1:21" s="42" customFormat="1" ht="55" x14ac:dyDescent="0.3">
      <c r="D6" s="43" t="s">
        <v>0</v>
      </c>
      <c r="E6" s="44" t="s">
        <v>95</v>
      </c>
      <c r="F6" s="78" t="s">
        <v>73</v>
      </c>
      <c r="G6" s="78" t="s">
        <v>76</v>
      </c>
      <c r="H6" s="78" t="s">
        <v>74</v>
      </c>
      <c r="I6" s="128" t="s">
        <v>127</v>
      </c>
      <c r="J6" s="44" t="s">
        <v>86</v>
      </c>
      <c r="K6" s="44" t="s">
        <v>87</v>
      </c>
      <c r="L6" s="44" t="s">
        <v>88</v>
      </c>
      <c r="M6" s="44" t="s">
        <v>89</v>
      </c>
      <c r="N6" s="44" t="s">
        <v>90</v>
      </c>
      <c r="O6" s="44" t="s">
        <v>91</v>
      </c>
      <c r="P6" s="44" t="s">
        <v>92</v>
      </c>
      <c r="Q6" s="44" t="s">
        <v>93</v>
      </c>
      <c r="R6" s="44" t="s">
        <v>94</v>
      </c>
      <c r="S6" s="44" t="s">
        <v>96</v>
      </c>
      <c r="T6" s="44" t="s">
        <v>97</v>
      </c>
      <c r="U6" s="127" t="s">
        <v>83</v>
      </c>
    </row>
    <row r="7" spans="1:21" s="45" customFormat="1" ht="11" x14ac:dyDescent="0.3">
      <c r="A7" s="45">
        <f>'FY2017 Alpha RPDC '!A8</f>
        <v>1</v>
      </c>
      <c r="B7" s="45">
        <f>'FY2017 Alpha RPDC '!B8</f>
        <v>18</v>
      </c>
      <c r="C7" s="45">
        <f>'FY2017 Alpha RPDC '!C8</f>
        <v>18</v>
      </c>
      <c r="D7" s="46" t="str">
        <f>'FY2017 Alpha RPDC '!D8</f>
        <v>ADAIR-CASEY</v>
      </c>
      <c r="E7" s="47">
        <f>'FY2017 Alpha RPDC '!J8-'FY2017 Alpha RPDC '!E8</f>
        <v>-18.400000000000034</v>
      </c>
      <c r="F7" s="49" t="e">
        <f>'FY2017 Alpha RPDC '!K8-'FY2017 Alpha RPDC '!#REF!</f>
        <v>#REF!</v>
      </c>
      <c r="G7" s="49">
        <f>'FY2017 Alpha RPDC '!L8-'FY2017 Alpha RPDC '!F8</f>
        <v>2029513.9</v>
      </c>
      <c r="H7" s="49">
        <f>'FY2017 Alpha RPDC '!M8-'FY2017 Alpha RPDC '!H8</f>
        <v>93189.860000000335</v>
      </c>
      <c r="I7" s="49">
        <f>'FY2017 Alpha RPDC '!N8-'FY2017 Alpha RPDC '!I8</f>
        <v>19373.760000000242</v>
      </c>
      <c r="J7" s="49">
        <f>RealAuthFY11!J7-RealAuthFY10!J7</f>
        <v>-50169</v>
      </c>
      <c r="K7" s="49">
        <f>RealAuthFY11!K7-RealAuthFY10!K7</f>
        <v>-345</v>
      </c>
      <c r="L7" s="49">
        <f>RealAuthFY11!L7-RealAuthFY10!L7</f>
        <v>-50417</v>
      </c>
      <c r="M7" s="49">
        <f>RealAuthFY11!M7-RealAuthFY10!M7</f>
        <v>0</v>
      </c>
      <c r="N7" s="49">
        <f>RealAuthFY11!N7-RealAuthFY10!N7</f>
        <v>0</v>
      </c>
      <c r="O7" s="49">
        <f>RealAuthFY11!O7-RealAuthFY10!O7</f>
        <v>0</v>
      </c>
      <c r="P7" s="49">
        <f>RealAuthFY11!P7-RealAuthFY10!P7</f>
        <v>-2537.92</v>
      </c>
      <c r="Q7" s="49">
        <f>RealAuthFY11!Q7-RealAuthFY10!Q7</f>
        <v>22627.799999999988</v>
      </c>
      <c r="R7" s="49">
        <f>RealAuthFY11!R7-RealAuthFY10!R7</f>
        <v>0.4499999999825377</v>
      </c>
      <c r="S7" s="49">
        <f>RealAuthFY11!S7-RealAuthFY10!S7</f>
        <v>-0.48999999999796273</v>
      </c>
      <c r="T7" s="49">
        <f>RealAuthFY11!T7-RealAuthFY10!T7</f>
        <v>-0.13000000000101863</v>
      </c>
      <c r="U7" s="49">
        <f>RealAuthFY11!U7-RealAuthFY10!U7</f>
        <v>-61467.529999999329</v>
      </c>
    </row>
    <row r="8" spans="1:21" s="45" customFormat="1" ht="11" x14ac:dyDescent="0.3">
      <c r="A8" s="45">
        <f>'FY2017 Alpha RPDC '!A9</f>
        <v>2</v>
      </c>
      <c r="B8" s="45">
        <f>'FY2017 Alpha RPDC '!B9</f>
        <v>27</v>
      </c>
      <c r="C8" s="45">
        <f>'FY2017 Alpha RPDC '!C9</f>
        <v>27</v>
      </c>
      <c r="D8" s="46" t="str">
        <f>'FY2017 Alpha RPDC '!D9</f>
        <v>ADEL-DESOTO-MINBURN</v>
      </c>
      <c r="E8" s="91">
        <f>RealAuthFY11!E8-RealAuthFY10!E8</f>
        <v>39.599999999999909</v>
      </c>
      <c r="F8" s="49">
        <f>'FY2017 Alpha RPDC '!K9-'FY2017 Alpha RPDC '!F9</f>
        <v>145</v>
      </c>
      <c r="G8" s="49">
        <f>'FY2017 Alpha RPDC '!L9-'FY2017 Alpha RPDC '!G9</f>
        <v>483573.09999999963</v>
      </c>
      <c r="H8" s="49">
        <f>'FY2017 Alpha RPDC '!M9-'FY2017 Alpha RPDC '!H9</f>
        <v>0</v>
      </c>
      <c r="I8" s="49">
        <f>'FY2017 Alpha RPDC '!N9-'FY2017 Alpha RPDC '!I9</f>
        <v>483573.09999999963</v>
      </c>
      <c r="J8" s="53">
        <f>RealAuthFY11!J8-RealAuthFY10!J8</f>
        <v>7213.3999999999651</v>
      </c>
      <c r="K8" s="53">
        <f>RealAuthFY11!K8-RealAuthFY10!K8</f>
        <v>34268</v>
      </c>
      <c r="L8" s="53">
        <f>RealAuthFY11!L8-RealAuthFY10!L8</f>
        <v>17713.899999999907</v>
      </c>
      <c r="M8" s="53">
        <f>RealAuthFY11!M8-RealAuthFY10!M8</f>
        <v>-16904</v>
      </c>
      <c r="N8" s="53">
        <f>RealAuthFY11!N8-RealAuthFY10!N8</f>
        <v>0</v>
      </c>
      <c r="O8" s="53">
        <f>RealAuthFY11!O8-RealAuthFY10!O8</f>
        <v>0</v>
      </c>
      <c r="P8" s="53">
        <f>RealAuthFY11!P8-RealAuthFY10!P8</f>
        <v>3895.98</v>
      </c>
      <c r="Q8" s="53">
        <f>RealAuthFY11!Q8-RealAuthFY10!Q8</f>
        <v>0</v>
      </c>
      <c r="R8" s="53">
        <f>RealAuthFY11!R8-RealAuthFY10!R8</f>
        <v>104058.26799999992</v>
      </c>
      <c r="S8" s="53">
        <f>RealAuthFY11!S8-RealAuthFY10!S8</f>
        <v>11169.032999999996</v>
      </c>
      <c r="T8" s="53">
        <f>RealAuthFY11!T8-RealAuthFY10!T8</f>
        <v>11529.873000000007</v>
      </c>
      <c r="U8" s="53">
        <f>RealAuthFY11!U8-RealAuthFY10!U8</f>
        <v>656517.5540000014</v>
      </c>
    </row>
    <row r="9" spans="1:21" s="45" customFormat="1" ht="11" x14ac:dyDescent="0.3">
      <c r="A9" s="45">
        <f>'FY2017 Alpha RPDC '!A10</f>
        <v>3</v>
      </c>
      <c r="B9" s="45">
        <f>'FY2017 Alpha RPDC '!B10</f>
        <v>9</v>
      </c>
      <c r="C9" s="45">
        <f>'FY2017 Alpha RPDC '!C10</f>
        <v>9</v>
      </c>
      <c r="D9" s="46" t="str">
        <f>'FY2017 Alpha RPDC '!D10</f>
        <v>AGWSR</v>
      </c>
      <c r="E9" s="91">
        <f>RealAuthFY11!E9-RealAuthFY10!E9</f>
        <v>2</v>
      </c>
      <c r="F9" s="49">
        <f>'FY2017 Alpha RPDC '!K10-'FY2017 Alpha RPDC '!F10</f>
        <v>145</v>
      </c>
      <c r="G9" s="49">
        <f>'FY2017 Alpha RPDC '!L10-'FY2017 Alpha RPDC '!G10</f>
        <v>103809.5</v>
      </c>
      <c r="H9" s="49">
        <f>'FY2017 Alpha RPDC '!M10-'FY2017 Alpha RPDC '!H10</f>
        <v>0</v>
      </c>
      <c r="I9" s="49">
        <f>'FY2017 Alpha RPDC '!N10-'FY2017 Alpha RPDC '!I10</f>
        <v>103809.5</v>
      </c>
      <c r="J9" s="53">
        <f>RealAuthFY11!J9-RealAuthFY10!J9</f>
        <v>14134.5</v>
      </c>
      <c r="K9" s="53">
        <f>RealAuthFY11!K9-RealAuthFY10!K9</f>
        <v>29275</v>
      </c>
      <c r="L9" s="53">
        <f>RealAuthFY11!L9-RealAuthFY10!L9</f>
        <v>16160.5</v>
      </c>
      <c r="M9" s="53">
        <f>RealAuthFY11!M9-RealAuthFY10!M9</f>
        <v>0</v>
      </c>
      <c r="N9" s="53">
        <f>RealAuthFY11!N9-RealAuthFY10!N9</f>
        <v>0</v>
      </c>
      <c r="O9" s="53">
        <f>RealAuthFY11!O9-RealAuthFY10!O9</f>
        <v>0</v>
      </c>
      <c r="P9" s="53">
        <f>RealAuthFY11!P9-RealAuthFY10!P9</f>
        <v>-16684.580000000002</v>
      </c>
      <c r="Q9" s="53">
        <f>RealAuthFY11!Q9-RealAuthFY10!Q9</f>
        <v>0</v>
      </c>
      <c r="R9" s="53">
        <f>RealAuthFY11!R9-RealAuthFY10!R9</f>
        <v>0.16600000002654269</v>
      </c>
      <c r="S9" s="53">
        <f>RealAuthFY11!S9-RealAuthFY10!S9</f>
        <v>7.6999999997497071E-2</v>
      </c>
      <c r="T9" s="53">
        <f>RealAuthFY11!T9-RealAuthFY10!T9</f>
        <v>0.41500000000087311</v>
      </c>
      <c r="U9" s="53">
        <f>RealAuthFY11!U9-RealAuthFY10!U9</f>
        <v>146695.57800000021</v>
      </c>
    </row>
    <row r="10" spans="1:21" s="45" customFormat="1" ht="11" x14ac:dyDescent="0.3">
      <c r="A10" s="45">
        <f>'FY2017 Alpha RPDC '!A11</f>
        <v>4</v>
      </c>
      <c r="B10" s="45">
        <f>'FY2017 Alpha RPDC '!B11</f>
        <v>441</v>
      </c>
      <c r="C10" s="45">
        <f>'FY2017 Alpha RPDC '!C11</f>
        <v>441</v>
      </c>
      <c r="D10" s="46" t="str">
        <f>'FY2017 Alpha RPDC '!D11</f>
        <v>A-H-S-T</v>
      </c>
      <c r="E10" s="91">
        <f>RealAuthFY11!E10-RealAuthFY10!E10</f>
        <v>12.700000000000045</v>
      </c>
      <c r="F10" s="49">
        <f>'FY2017 Alpha RPDC '!K11-'FY2017 Alpha RPDC '!F11</f>
        <v>145</v>
      </c>
      <c r="G10" s="49">
        <f>'FY2017 Alpha RPDC '!L11-'FY2017 Alpha RPDC '!G11</f>
        <v>173213</v>
      </c>
      <c r="H10" s="49">
        <f>'FY2017 Alpha RPDC '!M11-'FY2017 Alpha RPDC '!H11</f>
        <v>0</v>
      </c>
      <c r="I10" s="49">
        <f>'FY2017 Alpha RPDC '!N11-'FY2017 Alpha RPDC '!I11</f>
        <v>173213</v>
      </c>
      <c r="J10" s="53">
        <f>RealAuthFY11!J10-RealAuthFY10!J10</f>
        <v>52827.5</v>
      </c>
      <c r="K10" s="53">
        <f>RealAuthFY11!K10-RealAuthFY10!K10</f>
        <v>-12340</v>
      </c>
      <c r="L10" s="53">
        <f>RealAuthFY11!L10-RealAuthFY10!L10</f>
        <v>-3640</v>
      </c>
      <c r="M10" s="53">
        <f>RealAuthFY11!M10-RealAuthFY10!M10</f>
        <v>-29125</v>
      </c>
      <c r="N10" s="53">
        <f>RealAuthFY11!N10-RealAuthFY10!N10</f>
        <v>0</v>
      </c>
      <c r="O10" s="53">
        <f>RealAuthFY11!O10-RealAuthFY10!O10</f>
        <v>0</v>
      </c>
      <c r="P10" s="53">
        <f>RealAuthFY11!P10-RealAuthFY10!P10</f>
        <v>0</v>
      </c>
      <c r="Q10" s="53">
        <f>RealAuthFY11!Q10-RealAuthFY10!Q10</f>
        <v>26121.000000000007</v>
      </c>
      <c r="R10" s="53">
        <f>RealAuthFY11!R10-RealAuthFY10!R10</f>
        <v>-0.24199999996926636</v>
      </c>
      <c r="S10" s="53">
        <f>RealAuthFY11!S10-RealAuthFY10!S10</f>
        <v>0.13600000000224099</v>
      </c>
      <c r="T10" s="90">
        <f>RealAuthFY11!T10-RealAuthFY10!T10</f>
        <v>-0.1739999999954307</v>
      </c>
      <c r="U10" s="53">
        <f>RealAuthFY11!U10-RealAuthFY10!U10</f>
        <v>207056.21999999974</v>
      </c>
    </row>
    <row r="11" spans="1:21" s="45" customFormat="1" ht="11" x14ac:dyDescent="0.3">
      <c r="A11" s="45">
        <f>'FY2017 Alpha RPDC '!A12</f>
        <v>5</v>
      </c>
      <c r="B11" s="45">
        <f>'FY2017 Alpha RPDC '!B12</f>
        <v>63</v>
      </c>
      <c r="C11" s="45">
        <f>'FY2017 Alpha RPDC '!C12</f>
        <v>63</v>
      </c>
      <c r="D11" s="46" t="str">
        <f>'FY2017 Alpha RPDC '!D12</f>
        <v>AKRON-WESTFIELD</v>
      </c>
      <c r="E11" s="91">
        <f>RealAuthFY11!E11-RealAuthFY10!E11</f>
        <v>17.5</v>
      </c>
      <c r="F11" s="49">
        <f>'FY2017 Alpha RPDC '!K12-'FY2017 Alpha RPDC '!F12</f>
        <v>145</v>
      </c>
      <c r="G11" s="49">
        <f>'FY2017 Alpha RPDC '!L12-'FY2017 Alpha RPDC '!G12</f>
        <v>188517</v>
      </c>
      <c r="H11" s="49">
        <f>'FY2017 Alpha RPDC '!M12-'FY2017 Alpha RPDC '!H12</f>
        <v>-131453</v>
      </c>
      <c r="I11" s="49">
        <f>'FY2017 Alpha RPDC '!N12-'FY2017 Alpha RPDC '!I12</f>
        <v>57064</v>
      </c>
      <c r="J11" s="53">
        <f>RealAuthFY11!J11-RealAuthFY10!J11</f>
        <v>-21597</v>
      </c>
      <c r="K11" s="53">
        <f>RealAuthFY11!K11-RealAuthFY10!K11</f>
        <v>23046</v>
      </c>
      <c r="L11" s="53">
        <f>RealAuthFY11!L11-RealAuthFY10!L11</f>
        <v>16353</v>
      </c>
      <c r="M11" s="53">
        <f>RealAuthFY11!M11-RealAuthFY10!M11</f>
        <v>-279312</v>
      </c>
      <c r="N11" s="53">
        <f>RealAuthFY11!N11-RealAuthFY10!N11</f>
        <v>0</v>
      </c>
      <c r="O11" s="53">
        <f>RealAuthFY11!O11-RealAuthFY10!O11</f>
        <v>0</v>
      </c>
      <c r="P11" s="53">
        <f>RealAuthFY11!P11-RealAuthFY10!P11</f>
        <v>-7681.08</v>
      </c>
      <c r="Q11" s="53">
        <f>RealAuthFY11!Q11-RealAuthFY10!Q11</f>
        <v>0</v>
      </c>
      <c r="R11" s="53">
        <f>RealAuthFY11!R11-RealAuthFY10!R11</f>
        <v>0.29999999998835847</v>
      </c>
      <c r="S11" s="53">
        <f>RealAuthFY11!S11-RealAuthFY10!S11</f>
        <v>0</v>
      </c>
      <c r="T11" s="53">
        <f>RealAuthFY11!T11-RealAuthFY10!T11</f>
        <v>0.25</v>
      </c>
      <c r="U11" s="53">
        <f>RealAuthFY11!U11-RealAuthFY10!U11</f>
        <v>-212126.53000000026</v>
      </c>
    </row>
    <row r="12" spans="1:21" s="45" customFormat="1" ht="11" x14ac:dyDescent="0.3">
      <c r="A12" s="45">
        <f>'FY2017 Alpha RPDC '!A13</f>
        <v>6</v>
      </c>
      <c r="B12" s="45">
        <f>'FY2017 Alpha RPDC '!B13</f>
        <v>72</v>
      </c>
      <c r="C12" s="45">
        <f>'FY2017 Alpha RPDC '!C13</f>
        <v>72</v>
      </c>
      <c r="D12" s="46" t="str">
        <f>'FY2017 Alpha RPDC '!D13</f>
        <v>ALBERT CITY-TRUESDALE</v>
      </c>
      <c r="E12" s="91">
        <f>RealAuthFY11!E12-RealAuthFY10!E12</f>
        <v>-1</v>
      </c>
      <c r="F12" s="49">
        <f>'FY2017 Alpha RPDC '!K13-'FY2017 Alpha RPDC '!F13</f>
        <v>145</v>
      </c>
      <c r="G12" s="49">
        <f>'FY2017 Alpha RPDC '!L13-'FY2017 Alpha RPDC '!G13</f>
        <v>22763</v>
      </c>
      <c r="H12" s="49">
        <f>'FY2017 Alpha RPDC '!M13-'FY2017 Alpha RPDC '!H13</f>
        <v>0</v>
      </c>
      <c r="I12" s="49">
        <f>'FY2017 Alpha RPDC '!N13-'FY2017 Alpha RPDC '!I13</f>
        <v>22763</v>
      </c>
      <c r="J12" s="53">
        <f>RealAuthFY11!J12-RealAuthFY10!J12</f>
        <v>29424.5</v>
      </c>
      <c r="K12" s="53">
        <f>RealAuthFY11!K12-RealAuthFY10!K12</f>
        <v>59343.5</v>
      </c>
      <c r="L12" s="53">
        <f>RealAuthFY11!L12-RealAuthFY10!L12</f>
        <v>-5274</v>
      </c>
      <c r="M12" s="53">
        <f>RealAuthFY11!M12-RealAuthFY10!M12</f>
        <v>0</v>
      </c>
      <c r="N12" s="53">
        <f>RealAuthFY11!N12-RealAuthFY10!N12</f>
        <v>0</v>
      </c>
      <c r="O12" s="53">
        <f>RealAuthFY11!O12-RealAuthFY10!O12</f>
        <v>0</v>
      </c>
      <c r="P12" s="53">
        <f>RealAuthFY11!P12-RealAuthFY10!P12</f>
        <v>-1286.78</v>
      </c>
      <c r="Q12" s="53">
        <f>RealAuthFY11!Q12-RealAuthFY10!Q12</f>
        <v>0</v>
      </c>
      <c r="R12" s="53">
        <f>RealAuthFY11!R12-RealAuthFY10!R12</f>
        <v>0</v>
      </c>
      <c r="S12" s="53">
        <f>RealAuthFY11!S12-RealAuthFY10!S12</f>
        <v>-0.4000000000005457</v>
      </c>
      <c r="T12" s="53">
        <f>RealAuthFY11!T12-RealAuthFY10!T12</f>
        <v>0.2000000000007276</v>
      </c>
      <c r="U12" s="53">
        <f>RealAuthFY11!U12-RealAuthFY10!U12</f>
        <v>104970.02000000002</v>
      </c>
    </row>
    <row r="13" spans="1:21" s="45" customFormat="1" ht="11" x14ac:dyDescent="0.3">
      <c r="A13" s="45">
        <f>'FY2017 Alpha RPDC '!A14</f>
        <v>7</v>
      </c>
      <c r="B13" s="45">
        <f>'FY2017 Alpha RPDC '!B14</f>
        <v>81</v>
      </c>
      <c r="C13" s="45">
        <f>'FY2017 Alpha RPDC '!C14</f>
        <v>81</v>
      </c>
      <c r="D13" s="46" t="str">
        <f>'FY2017 Alpha RPDC '!D14</f>
        <v>ALBIA</v>
      </c>
      <c r="E13" s="91">
        <f>RealAuthFY11!E13-RealAuthFY10!E13</f>
        <v>5</v>
      </c>
      <c r="F13" s="49">
        <f>'FY2017 Alpha RPDC '!K14-'FY2017 Alpha RPDC '!F14</f>
        <v>145</v>
      </c>
      <c r="G13" s="49">
        <f>'FY2017 Alpha RPDC '!L14-'FY2017 Alpha RPDC '!G14</f>
        <v>207230.90000000037</v>
      </c>
      <c r="H13" s="49">
        <f>'FY2017 Alpha RPDC '!M14-'FY2017 Alpha RPDC '!H14</f>
        <v>0</v>
      </c>
      <c r="I13" s="49">
        <f>'FY2017 Alpha RPDC '!N14-'FY2017 Alpha RPDC '!I14</f>
        <v>207230.90000000037</v>
      </c>
      <c r="J13" s="53">
        <f>RealAuthFY11!J13-RealAuthFY10!J13</f>
        <v>116308.79999999993</v>
      </c>
      <c r="K13" s="53">
        <f>RealAuthFY11!K13-RealAuthFY10!K13</f>
        <v>-6228</v>
      </c>
      <c r="L13" s="53">
        <f>RealAuthFY11!L13-RealAuthFY10!L13</f>
        <v>43849</v>
      </c>
      <c r="M13" s="53">
        <f>RealAuthFY11!M13-RealAuthFY10!M13</f>
        <v>6113</v>
      </c>
      <c r="N13" s="53">
        <f>RealAuthFY11!N13-RealAuthFY10!N13</f>
        <v>0</v>
      </c>
      <c r="O13" s="53">
        <f>RealAuthFY11!O13-RealAuthFY10!O13</f>
        <v>0</v>
      </c>
      <c r="P13" s="53">
        <f>RealAuthFY11!P13-RealAuthFY10!P13</f>
        <v>4110.4800000000014</v>
      </c>
      <c r="Q13" s="53">
        <f>RealAuthFY11!Q13-RealAuthFY10!Q13</f>
        <v>20754</v>
      </c>
      <c r="R13" s="53">
        <f>RealAuthFY11!R13-RealAuthFY10!R13</f>
        <v>16055.774000000092</v>
      </c>
      <c r="S13" s="53">
        <f>RealAuthFY11!S13-RealAuthFY10!S13</f>
        <v>1862.6929999999993</v>
      </c>
      <c r="T13" s="53">
        <f>RealAuthFY11!T13-RealAuthFY10!T13</f>
        <v>1776.0490000000136</v>
      </c>
      <c r="U13" s="53">
        <f>RealAuthFY11!U13-RealAuthFY10!U13</f>
        <v>411832.69600000139</v>
      </c>
    </row>
    <row r="14" spans="1:21" s="45" customFormat="1" ht="11" x14ac:dyDescent="0.3">
      <c r="A14" s="45">
        <f>'FY2017 Alpha RPDC '!A15</f>
        <v>8</v>
      </c>
      <c r="B14" s="45">
        <f>'FY2017 Alpha RPDC '!B15</f>
        <v>99</v>
      </c>
      <c r="C14" s="45">
        <f>'FY2017 Alpha RPDC '!C15</f>
        <v>99</v>
      </c>
      <c r="D14" s="46" t="str">
        <f>'FY2017 Alpha RPDC '!D15</f>
        <v>ALBURNETT</v>
      </c>
      <c r="E14" s="91">
        <f>RealAuthFY11!E14-RealAuthFY10!E14</f>
        <v>-7.3000000000000682</v>
      </c>
      <c r="F14" s="49">
        <f>'FY2017 Alpha RPDC '!K15-'FY2017 Alpha RPDC '!F15</f>
        <v>145</v>
      </c>
      <c r="G14" s="49">
        <f>'FY2017 Alpha RPDC '!L15-'FY2017 Alpha RPDC '!G15</f>
        <v>27822.399999999907</v>
      </c>
      <c r="H14" s="49">
        <f>'FY2017 Alpha RPDC '!M15-'FY2017 Alpha RPDC '!H15</f>
        <v>-119244.69999999972</v>
      </c>
      <c r="I14" s="49">
        <f>'FY2017 Alpha RPDC '!N15-'FY2017 Alpha RPDC '!I15</f>
        <v>-91422.299999999814</v>
      </c>
      <c r="J14" s="53">
        <f>RealAuthFY11!J14-RealAuthFY10!J14</f>
        <v>-21711</v>
      </c>
      <c r="K14" s="53">
        <f>RealAuthFY11!K14-RealAuthFY10!K14</f>
        <v>-18339</v>
      </c>
      <c r="L14" s="53">
        <f>RealAuthFY11!L14-RealAuthFY10!L14</f>
        <v>67322</v>
      </c>
      <c r="M14" s="53">
        <f>RealAuthFY11!M14-RealAuthFY10!M14</f>
        <v>-5768</v>
      </c>
      <c r="N14" s="53">
        <f>RealAuthFY11!N14-RealAuthFY10!N14</f>
        <v>0</v>
      </c>
      <c r="O14" s="53">
        <f>RealAuthFY11!O14-RealAuthFY10!O14</f>
        <v>0</v>
      </c>
      <c r="P14" s="53">
        <f>RealAuthFY11!P14-RealAuthFY10!P14</f>
        <v>0</v>
      </c>
      <c r="Q14" s="53">
        <f>RealAuthFY11!Q14-RealAuthFY10!Q14</f>
        <v>0</v>
      </c>
      <c r="R14" s="53">
        <f>RealAuthFY11!R14-RealAuthFY10!R14</f>
        <v>-0.21799999999348074</v>
      </c>
      <c r="S14" s="53">
        <f>RealAuthFY11!S14-RealAuthFY10!S14</f>
        <v>0.36899999999877764</v>
      </c>
      <c r="T14" s="53">
        <f>RealAuthFY11!T14-RealAuthFY10!T14</f>
        <v>0.27200000000084401</v>
      </c>
      <c r="U14" s="53">
        <f>RealAuthFY11!U14-RealAuthFY10!U14</f>
        <v>-69917.876999999397</v>
      </c>
    </row>
    <row r="15" spans="1:21" s="45" customFormat="1" ht="11" x14ac:dyDescent="0.3">
      <c r="A15" s="45">
        <f>'FY2017 Alpha RPDC '!A16</f>
        <v>9</v>
      </c>
      <c r="B15" s="45">
        <f>'FY2017 Alpha RPDC '!B16</f>
        <v>108</v>
      </c>
      <c r="C15" s="45">
        <f>'FY2017 Alpha RPDC '!C16</f>
        <v>108</v>
      </c>
      <c r="D15" s="46" t="str">
        <f>'FY2017 Alpha RPDC '!D16</f>
        <v>ALDEN</v>
      </c>
      <c r="E15" s="91">
        <f>RealAuthFY11!E15-RealAuthFY10!E15</f>
        <v>-0.5</v>
      </c>
      <c r="F15" s="49">
        <f>'FY2017 Alpha RPDC '!K16-'FY2017 Alpha RPDC '!F16</f>
        <v>145</v>
      </c>
      <c r="G15" s="49">
        <f>'FY2017 Alpha RPDC '!L16-'FY2017 Alpha RPDC '!G16</f>
        <v>34114.5</v>
      </c>
      <c r="H15" s="49">
        <f>'FY2017 Alpha RPDC '!M16-'FY2017 Alpha RPDC '!H16</f>
        <v>-13144</v>
      </c>
      <c r="I15" s="49">
        <f>'FY2017 Alpha RPDC '!N16-'FY2017 Alpha RPDC '!I16</f>
        <v>20970.5</v>
      </c>
      <c r="J15" s="53">
        <f>RealAuthFY11!J15-RealAuthFY10!J15</f>
        <v>6004.5</v>
      </c>
      <c r="K15" s="53">
        <f>RealAuthFY11!K15-RealAuthFY10!K15</f>
        <v>24650.800000000047</v>
      </c>
      <c r="L15" s="53">
        <f>RealAuthFY11!L15-RealAuthFY10!L15</f>
        <v>-9466</v>
      </c>
      <c r="M15" s="53">
        <f>RealAuthFY11!M15-RealAuthFY10!M15</f>
        <v>-717</v>
      </c>
      <c r="N15" s="53">
        <f>RealAuthFY11!N15-RealAuthFY10!N15</f>
        <v>0</v>
      </c>
      <c r="O15" s="53">
        <f>RealAuthFY11!O15-RealAuthFY10!O15</f>
        <v>0</v>
      </c>
      <c r="P15" s="53">
        <f>RealAuthFY11!P15-RealAuthFY10!P15</f>
        <v>-1268.96</v>
      </c>
      <c r="Q15" s="53">
        <f>RealAuthFY11!Q15-RealAuthFY10!Q15</f>
        <v>77655.599999999991</v>
      </c>
      <c r="R15" s="53">
        <f>RealAuthFY11!R15-RealAuthFY10!R15</f>
        <v>2515.7000000000116</v>
      </c>
      <c r="S15" s="53">
        <f>RealAuthFY11!S15-RealAuthFY10!S15</f>
        <v>232.57499999999891</v>
      </c>
      <c r="T15" s="53">
        <f>RealAuthFY11!T15-RealAuthFY10!T15</f>
        <v>311.48500000000422</v>
      </c>
      <c r="U15" s="53">
        <f>RealAuthFY11!U15-RealAuthFY10!U15</f>
        <v>120889.19999999972</v>
      </c>
    </row>
    <row r="16" spans="1:21" s="45" customFormat="1" ht="11" x14ac:dyDescent="0.3">
      <c r="A16" s="45">
        <f>'FY2017 Alpha RPDC '!A17</f>
        <v>10</v>
      </c>
      <c r="B16" s="45">
        <f>'FY2017 Alpha RPDC '!B17</f>
        <v>126</v>
      </c>
      <c r="C16" s="45">
        <f>'FY2017 Alpha RPDC '!C17</f>
        <v>126</v>
      </c>
      <c r="D16" s="46" t="str">
        <f>'FY2017 Alpha RPDC '!D17</f>
        <v>ALGONA</v>
      </c>
      <c r="E16" s="91">
        <f>RealAuthFY11!E16-RealAuthFY10!E16</f>
        <v>12.900000000000091</v>
      </c>
      <c r="F16" s="49">
        <f>'FY2017 Alpha RPDC '!K17-'FY2017 Alpha RPDC '!F17</f>
        <v>145</v>
      </c>
      <c r="G16" s="49">
        <f>'FY2017 Alpha RPDC '!L17-'FY2017 Alpha RPDC '!G17</f>
        <v>275471.60000000149</v>
      </c>
      <c r="H16" s="49">
        <f>'FY2017 Alpha RPDC '!M17-'FY2017 Alpha RPDC '!H17</f>
        <v>-67562</v>
      </c>
      <c r="I16" s="49">
        <f>'FY2017 Alpha RPDC '!N17-'FY2017 Alpha RPDC '!I17</f>
        <v>207909.60000000149</v>
      </c>
      <c r="J16" s="53">
        <f>RealAuthFY11!J16-RealAuthFY10!J16</f>
        <v>-5980</v>
      </c>
      <c r="K16" s="53">
        <f>RealAuthFY11!K16-RealAuthFY10!K16</f>
        <v>-24140</v>
      </c>
      <c r="L16" s="53">
        <f>RealAuthFY11!L16-RealAuthFY10!L16</f>
        <v>54090</v>
      </c>
      <c r="M16" s="53">
        <f>RealAuthFY11!M16-RealAuthFY10!M16</f>
        <v>-67705</v>
      </c>
      <c r="N16" s="53">
        <f>RealAuthFY11!N16-RealAuthFY10!N16</f>
        <v>0</v>
      </c>
      <c r="O16" s="53">
        <f>RealAuthFY11!O16-RealAuthFY10!O16</f>
        <v>0</v>
      </c>
      <c r="P16" s="53">
        <f>RealAuthFY11!P16-RealAuthFY10!P16</f>
        <v>-7662.6</v>
      </c>
      <c r="Q16" s="53">
        <f>RealAuthFY11!Q16-RealAuthFY10!Q16</f>
        <v>291264</v>
      </c>
      <c r="R16" s="53">
        <f>RealAuthFY11!R16-RealAuthFY10!R16</f>
        <v>58904.885000000009</v>
      </c>
      <c r="S16" s="53">
        <f>RealAuthFY11!S16-RealAuthFY10!S16</f>
        <v>7332.2569999999978</v>
      </c>
      <c r="T16" s="53">
        <f>RealAuthFY11!T16-RealAuthFY10!T16</f>
        <v>6294.2040000000052</v>
      </c>
      <c r="U16" s="53">
        <f>RealAuthFY11!U16-RealAuthFY10!U16</f>
        <v>520307.34600000083</v>
      </c>
    </row>
    <row r="17" spans="1:21" s="45" customFormat="1" ht="11" x14ac:dyDescent="0.3">
      <c r="A17" s="45">
        <f>'FY2017 Alpha RPDC '!A18</f>
        <v>11</v>
      </c>
      <c r="B17" s="45">
        <f>'FY2017 Alpha RPDC '!B18</f>
        <v>135</v>
      </c>
      <c r="C17" s="45">
        <f>'FY2017 Alpha RPDC '!C18</f>
        <v>135</v>
      </c>
      <c r="D17" s="46" t="str">
        <f>'FY2017 Alpha RPDC '!D18</f>
        <v>ALLAMAKEE</v>
      </c>
      <c r="E17" s="91">
        <f>RealAuthFY11!E17-RealAuthFY10!E17</f>
        <v>-3.3000000000001819</v>
      </c>
      <c r="F17" s="49">
        <f>'FY2017 Alpha RPDC '!K18-'FY2017 Alpha RPDC '!F18</f>
        <v>145</v>
      </c>
      <c r="G17" s="49">
        <f>'FY2017 Alpha RPDC '!L18-'FY2017 Alpha RPDC '!G18</f>
        <v>143047.29999999981</v>
      </c>
      <c r="H17" s="49">
        <f>'FY2017 Alpha RPDC '!M18-'FY2017 Alpha RPDC '!H18</f>
        <v>-233063</v>
      </c>
      <c r="I17" s="49">
        <f>'FY2017 Alpha RPDC '!N18-'FY2017 Alpha RPDC '!I18</f>
        <v>-90015.700000000186</v>
      </c>
      <c r="J17" s="53">
        <f>RealAuthFY11!J17-RealAuthFY10!J17</f>
        <v>-17540.5</v>
      </c>
      <c r="K17" s="53">
        <f>RealAuthFY11!K17-RealAuthFY10!K17</f>
        <v>-1380</v>
      </c>
      <c r="L17" s="53">
        <f>RealAuthFY11!L17-RealAuthFY10!L17</f>
        <v>3105</v>
      </c>
      <c r="M17" s="53">
        <f>RealAuthFY11!M17-RealAuthFY10!M17</f>
        <v>0</v>
      </c>
      <c r="N17" s="53">
        <f>RealAuthFY11!N17-RealAuthFY10!N17</f>
        <v>0</v>
      </c>
      <c r="O17" s="53">
        <f>RealAuthFY11!O17-RealAuthFY10!O17</f>
        <v>0</v>
      </c>
      <c r="P17" s="53">
        <f>RealAuthFY11!P17-RealAuthFY10!P17</f>
        <v>0</v>
      </c>
      <c r="Q17" s="53">
        <f>RealAuthFY11!Q17-RealAuthFY10!Q17</f>
        <v>257688.00000000003</v>
      </c>
      <c r="R17" s="53">
        <f>RealAuthFY11!R17-RealAuthFY10!R17</f>
        <v>-0.12400000006891787</v>
      </c>
      <c r="S17" s="53">
        <f>RealAuthFY11!S17-RealAuthFY10!S17</f>
        <v>0.46799999999348074</v>
      </c>
      <c r="T17" s="53">
        <f>RealAuthFY11!T17-RealAuthFY10!T17</f>
        <v>-0.14800000000104774</v>
      </c>
      <c r="U17" s="53">
        <f>RealAuthFY11!U17-RealAuthFY10!U17</f>
        <v>151856.99600000121</v>
      </c>
    </row>
    <row r="18" spans="1:21" s="45" customFormat="1" ht="11" x14ac:dyDescent="0.3">
      <c r="A18" s="45">
        <f>'FY2017 Alpha RPDC '!A19</f>
        <v>12</v>
      </c>
      <c r="B18" s="45">
        <f>'FY2017 Alpha RPDC '!B19</f>
        <v>171</v>
      </c>
      <c r="C18" s="45">
        <f>'FY2017 Alpha RPDC '!C19</f>
        <v>171</v>
      </c>
      <c r="D18" s="46" t="str">
        <f>'FY2017 Alpha RPDC '!D19</f>
        <v>ALTA</v>
      </c>
      <c r="E18" s="91">
        <f>RealAuthFY11!E18-RealAuthFY10!E18</f>
        <v>24.899999999999977</v>
      </c>
      <c r="F18" s="49">
        <f>'FY2017 Alpha RPDC '!K19-'FY2017 Alpha RPDC '!F19</f>
        <v>145</v>
      </c>
      <c r="G18" s="49">
        <f>'FY2017 Alpha RPDC '!L19-'FY2017 Alpha RPDC '!G19</f>
        <v>237920.89999999991</v>
      </c>
      <c r="H18" s="49">
        <f>'FY2017 Alpha RPDC '!M19-'FY2017 Alpha RPDC '!H19</f>
        <v>0</v>
      </c>
      <c r="I18" s="49">
        <f>'FY2017 Alpha RPDC '!N19-'FY2017 Alpha RPDC '!I19</f>
        <v>237920.89999999991</v>
      </c>
      <c r="J18" s="53">
        <f>RealAuthFY11!J18-RealAuthFY10!J18</f>
        <v>24160</v>
      </c>
      <c r="K18" s="53">
        <f>RealAuthFY11!K18-RealAuthFY10!K18</f>
        <v>-9775</v>
      </c>
      <c r="L18" s="53">
        <f>RealAuthFY11!L18-RealAuthFY10!L18</f>
        <v>27470</v>
      </c>
      <c r="M18" s="53">
        <f>RealAuthFY11!M18-RealAuthFY10!M18</f>
        <v>9775</v>
      </c>
      <c r="N18" s="53">
        <f>RealAuthFY11!N18-RealAuthFY10!N18</f>
        <v>0</v>
      </c>
      <c r="O18" s="53">
        <f>RealAuthFY11!O18-RealAuthFY10!O18</f>
        <v>0</v>
      </c>
      <c r="P18" s="53">
        <f>RealAuthFY11!P18-RealAuthFY10!P18</f>
        <v>75.900000000000091</v>
      </c>
      <c r="Q18" s="53">
        <f>RealAuthFY11!Q18-RealAuthFY10!Q18</f>
        <v>1380</v>
      </c>
      <c r="R18" s="53">
        <f>RealAuthFY11!R18-RealAuthFY10!R18</f>
        <v>116360.845</v>
      </c>
      <c r="S18" s="53">
        <f>RealAuthFY11!S18-RealAuthFY10!S18</f>
        <v>12065.683999999997</v>
      </c>
      <c r="T18" s="53">
        <f>RealAuthFY11!T18-RealAuthFY10!T18</f>
        <v>11207.567999999999</v>
      </c>
      <c r="U18" s="53">
        <f>RealAuthFY11!U18-RealAuthFY10!U18</f>
        <v>430640.89699999942</v>
      </c>
    </row>
    <row r="19" spans="1:21" s="45" customFormat="1" ht="11" x14ac:dyDescent="0.3">
      <c r="A19" s="45">
        <f>'FY2017 Alpha RPDC '!A20</f>
        <v>13</v>
      </c>
      <c r="B19" s="45">
        <f>'FY2017 Alpha RPDC '!B20</f>
        <v>225</v>
      </c>
      <c r="C19" s="45">
        <f>'FY2017 Alpha RPDC '!C20</f>
        <v>225</v>
      </c>
      <c r="D19" s="46" t="str">
        <f>'FY2017 Alpha RPDC '!D20</f>
        <v>AMES</v>
      </c>
      <c r="E19" s="91">
        <f>RealAuthFY11!E19-RealAuthFY10!E19</f>
        <v>9.8000000000001819</v>
      </c>
      <c r="F19" s="49">
        <f>'FY2017 Alpha RPDC '!K20-'FY2017 Alpha RPDC '!F20</f>
        <v>145</v>
      </c>
      <c r="G19" s="49">
        <f>'FY2017 Alpha RPDC '!L20-'FY2017 Alpha RPDC '!G20</f>
        <v>670327.19999999925</v>
      </c>
      <c r="H19" s="49">
        <f>'FY2017 Alpha RPDC '!M20-'FY2017 Alpha RPDC '!H20</f>
        <v>-425941</v>
      </c>
      <c r="I19" s="49">
        <f>'FY2017 Alpha RPDC '!N20-'FY2017 Alpha RPDC '!I20</f>
        <v>244386.19999999925</v>
      </c>
      <c r="J19" s="53">
        <f>RealAuthFY11!J19-RealAuthFY10!J19</f>
        <v>23975.499999999971</v>
      </c>
      <c r="K19" s="53">
        <f>RealAuthFY11!K19-RealAuthFY10!K19</f>
        <v>10961</v>
      </c>
      <c r="L19" s="53">
        <f>RealAuthFY11!L19-RealAuthFY10!L19</f>
        <v>-25228.299999999988</v>
      </c>
      <c r="M19" s="53">
        <f>RealAuthFY11!M19-RealAuthFY10!M19</f>
        <v>-11536</v>
      </c>
      <c r="N19" s="53">
        <f>RealAuthFY11!N19-RealAuthFY10!N19</f>
        <v>0</v>
      </c>
      <c r="O19" s="53">
        <f>RealAuthFY11!O19-RealAuthFY10!O19</f>
        <v>0</v>
      </c>
      <c r="P19" s="53">
        <f>RealAuthFY11!P19-RealAuthFY10!P19</f>
        <v>-13604.36</v>
      </c>
      <c r="Q19" s="53">
        <f>RealAuthFY11!Q19-RealAuthFY10!Q19</f>
        <v>47198.399999999994</v>
      </c>
      <c r="R19" s="53">
        <f>RealAuthFY11!R19-RealAuthFY10!R19</f>
        <v>2115481.2239999999</v>
      </c>
      <c r="S19" s="53">
        <f>RealAuthFY11!S19-RealAuthFY10!S19</f>
        <v>237001.14</v>
      </c>
      <c r="T19" s="53">
        <f>RealAuthFY11!T19-RealAuthFY10!T19</f>
        <v>271288.06</v>
      </c>
      <c r="U19" s="53">
        <f>RealAuthFY11!U19-RealAuthFY10!U19</f>
        <v>2899922.8640000001</v>
      </c>
    </row>
    <row r="20" spans="1:21" s="45" customFormat="1" ht="11" x14ac:dyDescent="0.3">
      <c r="A20" s="45">
        <f>'FY2017 Alpha RPDC '!A21</f>
        <v>14</v>
      </c>
      <c r="B20" s="45">
        <f>'FY2017 Alpha RPDC '!B21</f>
        <v>234</v>
      </c>
      <c r="C20" s="45">
        <f>'FY2017 Alpha RPDC '!C21</f>
        <v>234</v>
      </c>
      <c r="D20" s="46" t="str">
        <f>'FY2017 Alpha RPDC '!D21</f>
        <v>ANAMOSA</v>
      </c>
      <c r="E20" s="91">
        <f>RealAuthFY11!E20-RealAuthFY10!E20</f>
        <v>0.10000000000013642</v>
      </c>
      <c r="F20" s="49">
        <f>'FY2017 Alpha RPDC '!K21-'FY2017 Alpha RPDC '!F21</f>
        <v>145</v>
      </c>
      <c r="G20" s="49">
        <f>'FY2017 Alpha RPDC '!L21-'FY2017 Alpha RPDC '!G21</f>
        <v>179460.60000000056</v>
      </c>
      <c r="H20" s="49">
        <f>'FY2017 Alpha RPDC '!M21-'FY2017 Alpha RPDC '!H21</f>
        <v>-69672</v>
      </c>
      <c r="I20" s="49">
        <f>'FY2017 Alpha RPDC '!N21-'FY2017 Alpha RPDC '!I21</f>
        <v>109788.60000000056</v>
      </c>
      <c r="J20" s="53">
        <f>RealAuthFY11!J20-RealAuthFY10!J20</f>
        <v>-23102.800000000279</v>
      </c>
      <c r="K20" s="53">
        <f>RealAuthFY11!K20-RealAuthFY10!K20</f>
        <v>74774</v>
      </c>
      <c r="L20" s="53">
        <f>RealAuthFY11!L20-RealAuthFY10!L20</f>
        <v>-2411</v>
      </c>
      <c r="M20" s="53">
        <f>RealAuthFY11!M20-RealAuthFY10!M20</f>
        <v>41933</v>
      </c>
      <c r="N20" s="53">
        <f>RealAuthFY11!N20-RealAuthFY10!N20</f>
        <v>0</v>
      </c>
      <c r="O20" s="53">
        <f>RealAuthFY11!O20-RealAuthFY10!O20</f>
        <v>0</v>
      </c>
      <c r="P20" s="53">
        <f>RealAuthFY11!P20-RealAuthFY10!P20</f>
        <v>-67618.099999999977</v>
      </c>
      <c r="Q20" s="53">
        <f>RealAuthFY11!Q20-RealAuthFY10!Q20</f>
        <v>702424.79999999993</v>
      </c>
      <c r="R20" s="53">
        <f>RealAuthFY11!R20-RealAuthFY10!R20</f>
        <v>-0.20399999991059303</v>
      </c>
      <c r="S20" s="53">
        <f>RealAuthFY11!S20-RealAuthFY10!S20</f>
        <v>-0.15399999998044223</v>
      </c>
      <c r="T20" s="53">
        <f>RealAuthFY11!T20-RealAuthFY10!T20</f>
        <v>-0.44800000000395812</v>
      </c>
      <c r="U20" s="53">
        <f>RealAuthFY11!U20-RealAuthFY10!U20</f>
        <v>835787.694000002</v>
      </c>
    </row>
    <row r="21" spans="1:21" s="45" customFormat="1" ht="11" x14ac:dyDescent="0.3">
      <c r="A21" s="45">
        <f>'FY2017 Alpha RPDC '!A22</f>
        <v>15</v>
      </c>
      <c r="B21" s="45">
        <f>'FY2017 Alpha RPDC '!B22</f>
        <v>243</v>
      </c>
      <c r="C21" s="45">
        <f>'FY2017 Alpha RPDC '!C22</f>
        <v>243</v>
      </c>
      <c r="D21" s="46" t="str">
        <f>'FY2017 Alpha RPDC '!D22</f>
        <v>ANDREW</v>
      </c>
      <c r="E21" s="91">
        <f>RealAuthFY11!E21-RealAuthFY10!E21</f>
        <v>-5</v>
      </c>
      <c r="F21" s="49">
        <f>'FY2017 Alpha RPDC '!K22-'FY2017 Alpha RPDC '!F22</f>
        <v>145</v>
      </c>
      <c r="G21" s="49">
        <f>'FY2017 Alpha RPDC '!L22-'FY2017 Alpha RPDC '!G22</f>
        <v>3883.8000000000466</v>
      </c>
      <c r="H21" s="49">
        <f>'FY2017 Alpha RPDC '!M22-'FY2017 Alpha RPDC '!H22</f>
        <v>-87100.110000000102</v>
      </c>
      <c r="I21" s="49">
        <f>'FY2017 Alpha RPDC '!N22-'FY2017 Alpha RPDC '!I22</f>
        <v>-83216.310000000056</v>
      </c>
      <c r="J21" s="53">
        <f>RealAuthFY11!J21-RealAuthFY10!J21</f>
        <v>-32186.5</v>
      </c>
      <c r="K21" s="53">
        <f>RealAuthFY11!K21-RealAuthFY10!K21</f>
        <v>28120</v>
      </c>
      <c r="L21" s="53">
        <f>RealAuthFY11!L21-RealAuthFY10!L21</f>
        <v>16565</v>
      </c>
      <c r="M21" s="53">
        <f>RealAuthFY11!M21-RealAuthFY10!M21</f>
        <v>-34135</v>
      </c>
      <c r="N21" s="53">
        <f>RealAuthFY11!N21-RealAuthFY10!N21</f>
        <v>0</v>
      </c>
      <c r="O21" s="53">
        <f>RealAuthFY11!O21-RealAuthFY10!O21</f>
        <v>0</v>
      </c>
      <c r="P21" s="53">
        <f>RealAuthFY11!P21-RealAuthFY10!P21</f>
        <v>75.899999999999636</v>
      </c>
      <c r="Q21" s="53">
        <f>RealAuthFY11!Q21-RealAuthFY10!Q21</f>
        <v>57240</v>
      </c>
      <c r="R21" s="53">
        <f>RealAuthFY11!R21-RealAuthFY10!R21</f>
        <v>0.41199999989476055</v>
      </c>
      <c r="S21" s="53">
        <f>RealAuthFY11!S21-RealAuthFY10!S21</f>
        <v>-0.16800000000512227</v>
      </c>
      <c r="T21" s="53">
        <f>RealAuthFY11!T21-RealAuthFY10!T21</f>
        <v>0.11599999999452848</v>
      </c>
      <c r="U21" s="53">
        <f>RealAuthFY11!U21-RealAuthFY10!U21</f>
        <v>-47536.550000000279</v>
      </c>
    </row>
    <row r="22" spans="1:21" s="45" customFormat="1" ht="11" x14ac:dyDescent="0.3">
      <c r="A22" s="45">
        <f>'FY2017 Alpha RPDC '!A23</f>
        <v>16</v>
      </c>
      <c r="B22" s="45">
        <f>'FY2017 Alpha RPDC '!B23</f>
        <v>261</v>
      </c>
      <c r="C22" s="45">
        <f>'FY2017 Alpha RPDC '!C23</f>
        <v>261</v>
      </c>
      <c r="D22" s="46" t="str">
        <f>'FY2017 Alpha RPDC '!D23</f>
        <v>ANKENY</v>
      </c>
      <c r="E22" s="91">
        <f>RealAuthFY11!E22-RealAuthFY10!E22</f>
        <v>446.70000000000073</v>
      </c>
      <c r="F22" s="49">
        <f>'FY2017 Alpha RPDC '!K23-'FY2017 Alpha RPDC '!F23</f>
        <v>145</v>
      </c>
      <c r="G22" s="49">
        <f>'FY2017 Alpha RPDC '!L23-'FY2017 Alpha RPDC '!G23</f>
        <v>4444428.1000000089</v>
      </c>
      <c r="H22" s="49">
        <f>'FY2017 Alpha RPDC '!M23-'FY2017 Alpha RPDC '!H23</f>
        <v>0</v>
      </c>
      <c r="I22" s="49">
        <f>'FY2017 Alpha RPDC '!N23-'FY2017 Alpha RPDC '!I23</f>
        <v>4444428.1000000089</v>
      </c>
      <c r="J22" s="53">
        <f>RealAuthFY11!J22-RealAuthFY10!J22</f>
        <v>-11583</v>
      </c>
      <c r="K22" s="53">
        <f>RealAuthFY11!K22-RealAuthFY10!K22</f>
        <v>4798</v>
      </c>
      <c r="L22" s="53">
        <f>RealAuthFY11!L22-RealAuthFY10!L22</f>
        <v>39483</v>
      </c>
      <c r="M22" s="53">
        <f>RealAuthFY11!M22-RealAuthFY10!M22</f>
        <v>0</v>
      </c>
      <c r="N22" s="53">
        <f>RealAuthFY11!N22-RealAuthFY10!N22</f>
        <v>0</v>
      </c>
      <c r="O22" s="53">
        <f>RealAuthFY11!O22-RealAuthFY10!O22</f>
        <v>0</v>
      </c>
      <c r="P22" s="53">
        <f>RealAuthFY11!P22-RealAuthFY10!P22</f>
        <v>0</v>
      </c>
      <c r="Q22" s="53">
        <f>RealAuthFY11!Q22-RealAuthFY10!Q22</f>
        <v>0</v>
      </c>
      <c r="R22" s="53">
        <f>RealAuthFY11!R22-RealAuthFY10!R22</f>
        <v>5800202.523</v>
      </c>
      <c r="S22" s="53">
        <f>RealAuthFY11!S22-RealAuthFY10!S22</f>
        <v>636171.53399999999</v>
      </c>
      <c r="T22" s="53">
        <f>RealAuthFY11!T22-RealAuthFY10!T22</f>
        <v>734567.93700000003</v>
      </c>
      <c r="U22" s="53">
        <f>RealAuthFY11!U22-RealAuthFY10!U22</f>
        <v>11648068.093999997</v>
      </c>
    </row>
    <row r="23" spans="1:21" s="45" customFormat="1" ht="11" x14ac:dyDescent="0.3">
      <c r="A23" s="45">
        <f>'FY2017 Alpha RPDC '!A24</f>
        <v>17</v>
      </c>
      <c r="B23" s="45">
        <f>'FY2017 Alpha RPDC '!B24</f>
        <v>279</v>
      </c>
      <c r="C23" s="45">
        <f>'FY2017 Alpha RPDC '!C24</f>
        <v>279</v>
      </c>
      <c r="D23" s="46" t="str">
        <f>'FY2017 Alpha RPDC '!D24</f>
        <v>APLINGTON-PARKERSBURG</v>
      </c>
      <c r="E23" s="91">
        <f>RealAuthFY11!E23-RealAuthFY10!E23</f>
        <v>19.200000000000045</v>
      </c>
      <c r="F23" s="49">
        <f>'FY2017 Alpha RPDC '!K24-'FY2017 Alpha RPDC '!F24</f>
        <v>145</v>
      </c>
      <c r="G23" s="49">
        <f>'FY2017 Alpha RPDC '!L24-'FY2017 Alpha RPDC '!G24</f>
        <v>245882.20000000019</v>
      </c>
      <c r="H23" s="49">
        <f>'FY2017 Alpha RPDC '!M24-'FY2017 Alpha RPDC '!H24</f>
        <v>0</v>
      </c>
      <c r="I23" s="49">
        <f>'FY2017 Alpha RPDC '!N24-'FY2017 Alpha RPDC '!I24</f>
        <v>245882.20000000019</v>
      </c>
      <c r="J23" s="53">
        <f>RealAuthFY11!J23-RealAuthFY10!J23</f>
        <v>36967</v>
      </c>
      <c r="K23" s="53">
        <f>RealAuthFY11!K23-RealAuthFY10!K23</f>
        <v>-59144</v>
      </c>
      <c r="L23" s="53">
        <f>RealAuthFY11!L23-RealAuthFY10!L23</f>
        <v>-10907</v>
      </c>
      <c r="M23" s="53">
        <f>RealAuthFY11!M23-RealAuthFY10!M23</f>
        <v>-23760</v>
      </c>
      <c r="N23" s="53">
        <f>RealAuthFY11!N23-RealAuthFY10!N23</f>
        <v>0</v>
      </c>
      <c r="O23" s="53">
        <f>RealAuthFY11!O23-RealAuthFY10!O23</f>
        <v>0</v>
      </c>
      <c r="P23" s="53">
        <f>RealAuthFY11!P23-RealAuthFY10!P23</f>
        <v>0</v>
      </c>
      <c r="Q23" s="53">
        <f>RealAuthFY11!Q23-RealAuthFY10!Q23</f>
        <v>0</v>
      </c>
      <c r="R23" s="53">
        <f>RealAuthFY11!R23-RealAuthFY10!R23</f>
        <v>318251.63</v>
      </c>
      <c r="S23" s="53">
        <f>RealAuthFY11!S23-RealAuthFY10!S23</f>
        <v>33484.301000000007</v>
      </c>
      <c r="T23" s="53">
        <f>RealAuthFY11!T23-RealAuthFY10!T23</f>
        <v>26380.684000000001</v>
      </c>
      <c r="U23" s="53">
        <f>RealAuthFY11!U23-RealAuthFY10!U23</f>
        <v>567154.81500000134</v>
      </c>
    </row>
    <row r="24" spans="1:21" s="45" customFormat="1" ht="11" x14ac:dyDescent="0.3">
      <c r="A24" s="45">
        <f>'FY2017 Alpha RPDC '!A25</f>
        <v>18</v>
      </c>
      <c r="B24" s="45">
        <f>'FY2017 Alpha RPDC '!B25</f>
        <v>355</v>
      </c>
      <c r="C24" s="45">
        <f>'FY2017 Alpha RPDC '!C25</f>
        <v>355</v>
      </c>
      <c r="D24" s="46" t="str">
        <f>'FY2017 Alpha RPDC '!D25</f>
        <v>AR-WE-VA</v>
      </c>
      <c r="E24" s="91">
        <f>RealAuthFY11!E24-RealAuthFY10!E24</f>
        <v>-8</v>
      </c>
      <c r="F24" s="49">
        <f>'FY2017 Alpha RPDC '!K25-'FY2017 Alpha RPDC '!F25</f>
        <v>145</v>
      </c>
      <c r="G24" s="49">
        <f>'FY2017 Alpha RPDC '!L25-'FY2017 Alpha RPDC '!G25</f>
        <v>-10358.800000000047</v>
      </c>
      <c r="H24" s="49">
        <f>'FY2017 Alpha RPDC '!M25-'FY2017 Alpha RPDC '!H25</f>
        <v>29194.010000000009</v>
      </c>
      <c r="I24" s="49">
        <f>'FY2017 Alpha RPDC '!N25-'FY2017 Alpha RPDC '!I25</f>
        <v>18835.209999999963</v>
      </c>
      <c r="J24" s="53">
        <f>RealAuthFY11!J24-RealAuthFY10!J24</f>
        <v>-181</v>
      </c>
      <c r="K24" s="53">
        <f>RealAuthFY11!K24-RealAuthFY10!K24</f>
        <v>211346</v>
      </c>
      <c r="L24" s="53">
        <f>RealAuthFY11!L24-RealAuthFY10!L24</f>
        <v>9775</v>
      </c>
      <c r="M24" s="53">
        <f>RealAuthFY11!M24-RealAuthFY10!M24</f>
        <v>-25390</v>
      </c>
      <c r="N24" s="53">
        <f>RealAuthFY11!N24-RealAuthFY10!N24</f>
        <v>0</v>
      </c>
      <c r="O24" s="53">
        <f>RealAuthFY11!O24-RealAuthFY10!O24</f>
        <v>0</v>
      </c>
      <c r="P24" s="53">
        <f>RealAuthFY11!P24-RealAuthFY10!P24</f>
        <v>11998.579999999987</v>
      </c>
      <c r="Q24" s="53">
        <f>RealAuthFY11!Q24-RealAuthFY10!Q24</f>
        <v>0</v>
      </c>
      <c r="R24" s="53">
        <f>RealAuthFY11!R24-RealAuthFY10!R24</f>
        <v>-0.42499999981373549</v>
      </c>
      <c r="S24" s="53">
        <f>RealAuthFY11!S24-RealAuthFY10!S24</f>
        <v>4.3000000005122274E-2</v>
      </c>
      <c r="T24" s="53">
        <f>RealAuthFY11!T24-RealAuthFY10!T24</f>
        <v>-0.27799999999115244</v>
      </c>
      <c r="U24" s="53">
        <f>RealAuthFY11!U24-RealAuthFY10!U24</f>
        <v>226383.12999999989</v>
      </c>
    </row>
    <row r="25" spans="1:21" s="45" customFormat="1" ht="11" x14ac:dyDescent="0.3">
      <c r="A25" s="45">
        <f>'FY2017 Alpha RPDC '!A26</f>
        <v>19</v>
      </c>
      <c r="B25" s="45">
        <f>'FY2017 Alpha RPDC '!B26</f>
        <v>387</v>
      </c>
      <c r="C25" s="45">
        <f>'FY2017 Alpha RPDC '!C26</f>
        <v>387</v>
      </c>
      <c r="D25" s="46" t="str">
        <f>'FY2017 Alpha RPDC '!D26</f>
        <v>ATLANTIC</v>
      </c>
      <c r="E25" s="91">
        <f>RealAuthFY11!E25-RealAuthFY10!E25</f>
        <v>-52.799999999999955</v>
      </c>
      <c r="F25" s="49">
        <f>'FY2017 Alpha RPDC '!K26-'FY2017 Alpha RPDC '!F26</f>
        <v>145</v>
      </c>
      <c r="G25" s="49">
        <f>'FY2017 Alpha RPDC '!L26-'FY2017 Alpha RPDC '!G26</f>
        <v>-137197.5</v>
      </c>
      <c r="H25" s="49">
        <f>'FY2017 Alpha RPDC '!M26-'FY2017 Alpha RPDC '!H26</f>
        <v>231064.34999999963</v>
      </c>
      <c r="I25" s="49">
        <f>'FY2017 Alpha RPDC '!N26-'FY2017 Alpha RPDC '!I26</f>
        <v>93866.849999999627</v>
      </c>
      <c r="J25" s="53">
        <f>RealAuthFY11!J25-RealAuthFY10!J25</f>
        <v>46181.800000000017</v>
      </c>
      <c r="K25" s="53">
        <f>RealAuthFY11!K25-RealAuthFY10!K25</f>
        <v>-352952</v>
      </c>
      <c r="L25" s="53">
        <f>RealAuthFY11!L25-RealAuthFY10!L25</f>
        <v>1308.3000000000029</v>
      </c>
      <c r="M25" s="53">
        <f>RealAuthFY11!M25-RealAuthFY10!M25</f>
        <v>631187.1</v>
      </c>
      <c r="N25" s="53">
        <f>RealAuthFY11!N25-RealAuthFY10!N25</f>
        <v>0</v>
      </c>
      <c r="O25" s="53">
        <f>RealAuthFY11!O25-RealAuthFY10!O25</f>
        <v>0</v>
      </c>
      <c r="P25" s="53">
        <f>RealAuthFY11!P25-RealAuthFY10!P25</f>
        <v>0</v>
      </c>
      <c r="Q25" s="53">
        <f>RealAuthFY11!Q25-RealAuthFY10!Q25</f>
        <v>46433.4</v>
      </c>
      <c r="R25" s="53">
        <f>RealAuthFY11!R25-RealAuthFY10!R25</f>
        <v>601956.82499999995</v>
      </c>
      <c r="S25" s="53">
        <f>RealAuthFY11!S25-RealAuthFY10!S25</f>
        <v>64361.205000000002</v>
      </c>
      <c r="T25" s="53">
        <f>RealAuthFY11!T25-RealAuthFY10!T25</f>
        <v>50667.494999999995</v>
      </c>
      <c r="U25" s="53">
        <f>RealAuthFY11!U25-RealAuthFY10!U25</f>
        <v>1183010.9749999996</v>
      </c>
    </row>
    <row r="26" spans="1:21" s="45" customFormat="1" ht="11" x14ac:dyDescent="0.3">
      <c r="A26" s="45">
        <f>'FY2017 Alpha RPDC '!A27</f>
        <v>20</v>
      </c>
      <c r="B26" s="45">
        <f>'FY2017 Alpha RPDC '!B27</f>
        <v>414</v>
      </c>
      <c r="C26" s="45">
        <f>'FY2017 Alpha RPDC '!C27</f>
        <v>414</v>
      </c>
      <c r="D26" s="46" t="str">
        <f>'FY2017 Alpha RPDC '!D27</f>
        <v>AUDUBON</v>
      </c>
      <c r="E26" s="91">
        <f>RealAuthFY11!E26-RealAuthFY10!E26</f>
        <v>-10.299999999999955</v>
      </c>
      <c r="F26" s="49">
        <f>'FY2017 Alpha RPDC '!K27-'FY2017 Alpha RPDC '!F27</f>
        <v>145</v>
      </c>
      <c r="G26" s="49">
        <f>'FY2017 Alpha RPDC '!L27-'FY2017 Alpha RPDC '!G27</f>
        <v>8801.0000000004657</v>
      </c>
      <c r="H26" s="49">
        <f>'FY2017 Alpha RPDC '!M27-'FY2017 Alpha RPDC '!H27</f>
        <v>26075.129999999423</v>
      </c>
      <c r="I26" s="49">
        <f>'FY2017 Alpha RPDC '!N27-'FY2017 Alpha RPDC '!I27</f>
        <v>34876.129999999888</v>
      </c>
      <c r="J26" s="53">
        <f>RealAuthFY11!J26-RealAuthFY10!J26</f>
        <v>8661</v>
      </c>
      <c r="K26" s="53">
        <f>RealAuthFY11!K26-RealAuthFY10!K26</f>
        <v>-11881</v>
      </c>
      <c r="L26" s="53">
        <f>RealAuthFY11!L26-RealAuthFY10!L26</f>
        <v>17976</v>
      </c>
      <c r="M26" s="53">
        <f>RealAuthFY11!M26-RealAuthFY10!M26</f>
        <v>0</v>
      </c>
      <c r="N26" s="53">
        <f>RealAuthFY11!N26-RealAuthFY10!N26</f>
        <v>0</v>
      </c>
      <c r="O26" s="53">
        <f>RealAuthFY11!O26-RealAuthFY10!O26</f>
        <v>0</v>
      </c>
      <c r="P26" s="53">
        <f>RealAuthFY11!P26-RealAuthFY10!P26</f>
        <v>0</v>
      </c>
      <c r="Q26" s="53">
        <f>RealAuthFY11!Q26-RealAuthFY10!Q26</f>
        <v>0</v>
      </c>
      <c r="R26" s="53">
        <f>RealAuthFY11!R26-RealAuthFY10!R26</f>
        <v>-0.11999999999534339</v>
      </c>
      <c r="S26" s="53">
        <f>RealAuthFY11!S26-RealAuthFY10!S26</f>
        <v>0.31999999999970896</v>
      </c>
      <c r="T26" s="53">
        <f>RealAuthFY11!T26-RealAuthFY10!T26</f>
        <v>0</v>
      </c>
      <c r="U26" s="53">
        <f>RealAuthFY11!U26-RealAuthFY10!U26</f>
        <v>49632.329999999609</v>
      </c>
    </row>
    <row r="27" spans="1:21" s="45" customFormat="1" ht="11" x14ac:dyDescent="0.3">
      <c r="A27" s="45">
        <f>'FY2017 Alpha RPDC '!A28</f>
        <v>21</v>
      </c>
      <c r="B27" s="45">
        <f>'FY2017 Alpha RPDC '!B28</f>
        <v>423</v>
      </c>
      <c r="C27" s="45">
        <f>'FY2017 Alpha RPDC '!C28</f>
        <v>423</v>
      </c>
      <c r="D27" s="46" t="str">
        <f>'FY2017 Alpha RPDC '!D28</f>
        <v>AURELIA</v>
      </c>
      <c r="E27" s="91">
        <f>RealAuthFY11!E27-RealAuthFY10!E27</f>
        <v>0</v>
      </c>
      <c r="F27" s="49">
        <f>'FY2017 Alpha RPDC '!K28-'FY2017 Alpha RPDC '!F28</f>
        <v>145</v>
      </c>
      <c r="G27" s="49">
        <f>'FY2017 Alpha RPDC '!L28-'FY2017 Alpha RPDC '!G28</f>
        <v>35481.59999999986</v>
      </c>
      <c r="H27" s="49">
        <f>'FY2017 Alpha RPDC '!M28-'FY2017 Alpha RPDC '!H28</f>
        <v>0</v>
      </c>
      <c r="I27" s="49">
        <f>'FY2017 Alpha RPDC '!N28-'FY2017 Alpha RPDC '!I28</f>
        <v>35481.59999999986</v>
      </c>
      <c r="J27" s="53">
        <f>RealAuthFY11!J27-RealAuthFY10!J27</f>
        <v>-26583</v>
      </c>
      <c r="K27" s="53">
        <f>RealAuthFY11!K27-RealAuthFY10!K27</f>
        <v>22903</v>
      </c>
      <c r="L27" s="53">
        <f>RealAuthFY11!L27-RealAuthFY10!L27</f>
        <v>-25035</v>
      </c>
      <c r="M27" s="53">
        <f>RealAuthFY11!M27-RealAuthFY10!M27</f>
        <v>0</v>
      </c>
      <c r="N27" s="53">
        <f>RealAuthFY11!N27-RealAuthFY10!N27</f>
        <v>0</v>
      </c>
      <c r="O27" s="53">
        <f>RealAuthFY11!O27-RealAuthFY10!O27</f>
        <v>0</v>
      </c>
      <c r="P27" s="53">
        <f>RealAuthFY11!P27-RealAuthFY10!P27</f>
        <v>0</v>
      </c>
      <c r="Q27" s="53">
        <f>RealAuthFY11!Q27-RealAuthFY10!Q27</f>
        <v>0</v>
      </c>
      <c r="R27" s="53">
        <f>RealAuthFY11!R27-RealAuthFY10!R27</f>
        <v>0.1999999999825377</v>
      </c>
      <c r="S27" s="53">
        <f>RealAuthFY11!S27-RealAuthFY10!S27</f>
        <v>-0.1599999999962165</v>
      </c>
      <c r="T27" s="53">
        <f>RealAuthFY11!T27-RealAuthFY10!T27</f>
        <v>0.2999999999992724</v>
      </c>
      <c r="U27" s="53">
        <f>RealAuthFY11!U27-RealAuthFY10!U27</f>
        <v>6766.9399999999441</v>
      </c>
    </row>
    <row r="28" spans="1:21" s="45" customFormat="1" ht="11" x14ac:dyDescent="0.3">
      <c r="A28" s="45">
        <f>'FY2017 Alpha RPDC '!A29</f>
        <v>22</v>
      </c>
      <c r="B28" s="45">
        <f>'FY2017 Alpha RPDC '!B29</f>
        <v>472</v>
      </c>
      <c r="C28" s="45">
        <f>'FY2017 Alpha RPDC '!C29</f>
        <v>472</v>
      </c>
      <c r="D28" s="46" t="str">
        <f>'FY2017 Alpha RPDC '!D29</f>
        <v>BALLARD</v>
      </c>
      <c r="E28" s="91">
        <f>RealAuthFY11!E28-RealAuthFY10!E28</f>
        <v>-37.799999999999955</v>
      </c>
      <c r="F28" s="49">
        <f>'FY2017 Alpha RPDC '!K29-'FY2017 Alpha RPDC '!F29</f>
        <v>145</v>
      </c>
      <c r="G28" s="49">
        <f>'FY2017 Alpha RPDC '!L29-'FY2017 Alpha RPDC '!G29</f>
        <v>-11267.299999998882</v>
      </c>
      <c r="H28" s="49">
        <f>'FY2017 Alpha RPDC '!M29-'FY2017 Alpha RPDC '!H29</f>
        <v>117013.9299999997</v>
      </c>
      <c r="I28" s="49">
        <f>'FY2017 Alpha RPDC '!N29-'FY2017 Alpha RPDC '!I29</f>
        <v>105746.63000000082</v>
      </c>
      <c r="J28" s="53">
        <f>RealAuthFY11!J28-RealAuthFY10!J28</f>
        <v>-83662.200000000012</v>
      </c>
      <c r="K28" s="53">
        <f>RealAuthFY11!K28-RealAuthFY10!K28</f>
        <v>-230</v>
      </c>
      <c r="L28" s="53">
        <f>RealAuthFY11!L28-RealAuthFY10!L28</f>
        <v>6918</v>
      </c>
      <c r="M28" s="53">
        <f>RealAuthFY11!M28-RealAuthFY10!M28</f>
        <v>6113</v>
      </c>
      <c r="N28" s="53">
        <f>RealAuthFY11!N28-RealAuthFY10!N28</f>
        <v>0</v>
      </c>
      <c r="O28" s="53">
        <f>RealAuthFY11!O28-RealAuthFY10!O28</f>
        <v>0</v>
      </c>
      <c r="P28" s="53">
        <f>RealAuthFY11!P28-RealAuthFY10!P28</f>
        <v>2715.0199999999995</v>
      </c>
      <c r="Q28" s="53">
        <f>RealAuthFY11!Q28-RealAuthFY10!Q28</f>
        <v>0</v>
      </c>
      <c r="R28" s="53">
        <f>RealAuthFY11!R28-RealAuthFY10!R28</f>
        <v>678202.38499999989</v>
      </c>
      <c r="S28" s="53">
        <f>RealAuthFY11!S28-RealAuthFY10!S28</f>
        <v>64901.156999999992</v>
      </c>
      <c r="T28" s="53">
        <f>RealAuthFY11!T28-RealAuthFY10!T28</f>
        <v>65609.13900000001</v>
      </c>
      <c r="U28" s="53">
        <f>RealAuthFY11!U28-RealAuthFY10!U28</f>
        <v>846313.13100000098</v>
      </c>
    </row>
    <row r="29" spans="1:21" s="45" customFormat="1" ht="11" x14ac:dyDescent="0.3">
      <c r="A29" s="45">
        <f>'FY2017 Alpha RPDC '!A30</f>
        <v>23</v>
      </c>
      <c r="B29" s="45">
        <f>'FY2017 Alpha RPDC '!B30</f>
        <v>504</v>
      </c>
      <c r="C29" s="45">
        <f>'FY2017 Alpha RPDC '!C30</f>
        <v>504</v>
      </c>
      <c r="D29" s="46" t="str">
        <f>'FY2017 Alpha RPDC '!D30</f>
        <v>BATTLE CREEK-IDA GROVE</v>
      </c>
      <c r="E29" s="91">
        <f>RealAuthFY11!E29-RealAuthFY10!E29</f>
        <v>-11.299999999999955</v>
      </c>
      <c r="F29" s="49">
        <f>'FY2017 Alpha RPDC '!K30-'FY2017 Alpha RPDC '!F30</f>
        <v>145</v>
      </c>
      <c r="G29" s="49">
        <f>'FY2017 Alpha RPDC '!L30-'FY2017 Alpha RPDC '!G30</f>
        <v>19742.5</v>
      </c>
      <c r="H29" s="49">
        <f>'FY2017 Alpha RPDC '!M30-'FY2017 Alpha RPDC '!H30</f>
        <v>22143.610000000335</v>
      </c>
      <c r="I29" s="49">
        <f>'FY2017 Alpha RPDC '!N30-'FY2017 Alpha RPDC '!I30</f>
        <v>41886.110000000335</v>
      </c>
      <c r="J29" s="53">
        <f>RealAuthFY11!J29-RealAuthFY10!J29</f>
        <v>-31850</v>
      </c>
      <c r="K29" s="53">
        <f>RealAuthFY11!K29-RealAuthFY10!K29</f>
        <v>10049</v>
      </c>
      <c r="L29" s="53">
        <f>RealAuthFY11!L29-RealAuthFY10!L29</f>
        <v>-27586.399999999907</v>
      </c>
      <c r="M29" s="53">
        <f>RealAuthFY11!M29-RealAuthFY10!M29</f>
        <v>84143</v>
      </c>
      <c r="N29" s="53">
        <f>RealAuthFY11!N29-RealAuthFY10!N29</f>
        <v>0</v>
      </c>
      <c r="O29" s="53">
        <f>RealAuthFY11!O29-RealAuthFY10!O29</f>
        <v>0</v>
      </c>
      <c r="P29" s="53">
        <f>RealAuthFY11!P29-RealAuthFY10!P29</f>
        <v>-4750.4600000000028</v>
      </c>
      <c r="Q29" s="53">
        <f>RealAuthFY11!Q29-RealAuthFY10!Q29</f>
        <v>409735.19999999995</v>
      </c>
      <c r="R29" s="53">
        <f>RealAuthFY11!R29-RealAuthFY10!R29</f>
        <v>-0.40000000002328306</v>
      </c>
      <c r="S29" s="53">
        <f>RealAuthFY11!S29-RealAuthFY10!S29</f>
        <v>-0.19999999999708962</v>
      </c>
      <c r="T29" s="53">
        <f>RealAuthFY11!T29-RealAuthFY10!T29</f>
        <v>0</v>
      </c>
      <c r="U29" s="53">
        <f>RealAuthFY11!U29-RealAuthFY10!U29</f>
        <v>481625.84999999963</v>
      </c>
    </row>
    <row r="30" spans="1:21" s="45" customFormat="1" ht="11" x14ac:dyDescent="0.3">
      <c r="A30" s="45">
        <f>'FY2017 Alpha RPDC '!A31</f>
        <v>24</v>
      </c>
      <c r="B30" s="45">
        <f>'FY2017 Alpha RPDC '!B31</f>
        <v>513</v>
      </c>
      <c r="C30" s="45">
        <f>'FY2017 Alpha RPDC '!C31</f>
        <v>513</v>
      </c>
      <c r="D30" s="46" t="str">
        <f>'FY2017 Alpha RPDC '!D31</f>
        <v>BAXTER</v>
      </c>
      <c r="E30" s="91">
        <f>RealAuthFY11!E30-RealAuthFY10!E30</f>
        <v>4.5</v>
      </c>
      <c r="F30" s="49">
        <f>'FY2017 Alpha RPDC '!K31-'FY2017 Alpha RPDC '!F31</f>
        <v>145</v>
      </c>
      <c r="G30" s="49">
        <f>'FY2017 Alpha RPDC '!L31-'FY2017 Alpha RPDC '!G31</f>
        <v>79162.899999999907</v>
      </c>
      <c r="H30" s="49">
        <f>'FY2017 Alpha RPDC '!M31-'FY2017 Alpha RPDC '!H31</f>
        <v>-110155</v>
      </c>
      <c r="I30" s="49">
        <f>'FY2017 Alpha RPDC '!N31-'FY2017 Alpha RPDC '!I31</f>
        <v>-30992.100000000093</v>
      </c>
      <c r="J30" s="53">
        <f>RealAuthFY11!J30-RealAuthFY10!J30</f>
        <v>26015</v>
      </c>
      <c r="K30" s="53">
        <f>RealAuthFY11!K30-RealAuthFY10!K30</f>
        <v>-12269</v>
      </c>
      <c r="L30" s="53">
        <f>RealAuthFY11!L30-RealAuthFY10!L30</f>
        <v>-7899</v>
      </c>
      <c r="M30" s="53">
        <f>RealAuthFY11!M30-RealAuthFY10!M30</f>
        <v>230</v>
      </c>
      <c r="N30" s="53">
        <f>RealAuthFY11!N30-RealAuthFY10!N30</f>
        <v>0</v>
      </c>
      <c r="O30" s="53">
        <f>RealAuthFY11!O30-RealAuthFY10!O30</f>
        <v>0</v>
      </c>
      <c r="P30" s="53">
        <f>RealAuthFY11!P30-RealAuthFY10!P30</f>
        <v>0</v>
      </c>
      <c r="Q30" s="53">
        <f>RealAuthFY11!Q30-RealAuthFY10!Q30</f>
        <v>0</v>
      </c>
      <c r="R30" s="53">
        <f>RealAuthFY11!R30-RealAuthFY10!R30</f>
        <v>6.4000000013038516E-2</v>
      </c>
      <c r="S30" s="53">
        <f>RealAuthFY11!S30-RealAuthFY10!S30</f>
        <v>9.3999999997322448E-2</v>
      </c>
      <c r="T30" s="53">
        <f>RealAuthFY11!T30-RealAuthFY10!T30</f>
        <v>-0.19800000000395812</v>
      </c>
      <c r="U30" s="53">
        <f>RealAuthFY11!U30-RealAuthFY10!U30</f>
        <v>-24915.14000000013</v>
      </c>
    </row>
    <row r="31" spans="1:21" s="45" customFormat="1" ht="11" x14ac:dyDescent="0.3">
      <c r="A31" s="45">
        <f>'FY2017 Alpha RPDC '!A32</f>
        <v>25</v>
      </c>
      <c r="B31" s="45">
        <f>'FY2017 Alpha RPDC '!B32</f>
        <v>540</v>
      </c>
      <c r="C31" s="45">
        <f>'FY2017 Alpha RPDC '!C32</f>
        <v>540</v>
      </c>
      <c r="D31" s="46" t="str">
        <f>'FY2017 Alpha RPDC '!D32</f>
        <v>BCL-UW</v>
      </c>
      <c r="E31" s="91">
        <f>RealAuthFY11!E31-RealAuthFY10!E31</f>
        <v>-8.7999999999999545</v>
      </c>
      <c r="F31" s="49">
        <f>'FY2017 Alpha RPDC '!K32-'FY2017 Alpha RPDC '!F32</f>
        <v>145</v>
      </c>
      <c r="G31" s="49">
        <f>'FY2017 Alpha RPDC '!L32-'FY2017 Alpha RPDC '!G32</f>
        <v>25430</v>
      </c>
      <c r="H31" s="49">
        <f>'FY2017 Alpha RPDC '!M32-'FY2017 Alpha RPDC '!H32</f>
        <v>12446.180000000168</v>
      </c>
      <c r="I31" s="49">
        <f>'FY2017 Alpha RPDC '!N32-'FY2017 Alpha RPDC '!I32</f>
        <v>37876.180000000168</v>
      </c>
      <c r="J31" s="53">
        <f>RealAuthFY11!J31-RealAuthFY10!J31</f>
        <v>-17051.5</v>
      </c>
      <c r="K31" s="53">
        <f>RealAuthFY11!K31-RealAuthFY10!K31</f>
        <v>-5950</v>
      </c>
      <c r="L31" s="53">
        <f>RealAuthFY11!L31-RealAuthFY10!L31</f>
        <v>-3135.5000000000146</v>
      </c>
      <c r="M31" s="53">
        <f>RealAuthFY11!M31-RealAuthFY10!M31</f>
        <v>0</v>
      </c>
      <c r="N31" s="53">
        <f>RealAuthFY11!N31-RealAuthFY10!N31</f>
        <v>0</v>
      </c>
      <c r="O31" s="53">
        <f>RealAuthFY11!O31-RealAuthFY10!O31</f>
        <v>0</v>
      </c>
      <c r="P31" s="53">
        <f>RealAuthFY11!P31-RealAuthFY10!P31</f>
        <v>0</v>
      </c>
      <c r="Q31" s="53">
        <f>RealAuthFY11!Q31-RealAuthFY10!Q31</f>
        <v>0</v>
      </c>
      <c r="R31" s="53">
        <f>RealAuthFY11!R31-RealAuthFY10!R31</f>
        <v>159966.88899999997</v>
      </c>
      <c r="S31" s="53">
        <f>RealAuthFY11!S31-RealAuthFY10!S31</f>
        <v>19160.640000000003</v>
      </c>
      <c r="T31" s="53">
        <f>RealAuthFY11!T31-RealAuthFY10!T31</f>
        <v>16899.035000000003</v>
      </c>
      <c r="U31" s="53">
        <f>RealAuthFY11!U31-RealAuthFY10!U31</f>
        <v>207765.74399999948</v>
      </c>
    </row>
    <row r="32" spans="1:21" s="45" customFormat="1" ht="11" x14ac:dyDescent="0.3">
      <c r="A32" s="45">
        <f>'FY2017 Alpha RPDC '!A33</f>
        <v>26</v>
      </c>
      <c r="B32" s="45">
        <f>'FY2017 Alpha RPDC '!B33</f>
        <v>549</v>
      </c>
      <c r="C32" s="45">
        <f>'FY2017 Alpha RPDC '!C33</f>
        <v>549</v>
      </c>
      <c r="D32" s="46" t="str">
        <f>'FY2017 Alpha RPDC '!D33</f>
        <v>BEDFORD</v>
      </c>
      <c r="E32" s="91">
        <f>RealAuthFY11!E32-RealAuthFY10!E32</f>
        <v>10.599999999999966</v>
      </c>
      <c r="F32" s="49">
        <f>'FY2017 Alpha RPDC '!K33-'FY2017 Alpha RPDC '!F33</f>
        <v>145</v>
      </c>
      <c r="G32" s="49">
        <f>'FY2017 Alpha RPDC '!L33-'FY2017 Alpha RPDC '!G33</f>
        <v>137912.89999999991</v>
      </c>
      <c r="H32" s="49">
        <f>'FY2017 Alpha RPDC '!M33-'FY2017 Alpha RPDC '!H33</f>
        <v>-10977</v>
      </c>
      <c r="I32" s="49">
        <f>'FY2017 Alpha RPDC '!N33-'FY2017 Alpha RPDC '!I33</f>
        <v>126935.89999999991</v>
      </c>
      <c r="J32" s="53">
        <f>RealAuthFY11!J32-RealAuthFY10!J32</f>
        <v>24583.199999999983</v>
      </c>
      <c r="K32" s="53">
        <f>RealAuthFY11!K32-RealAuthFY10!K32</f>
        <v>34378</v>
      </c>
      <c r="L32" s="53">
        <f>RealAuthFY11!L32-RealAuthFY10!L32</f>
        <v>57788.800000000047</v>
      </c>
      <c r="M32" s="53">
        <f>RealAuthFY11!M32-RealAuthFY10!M32</f>
        <v>-5653</v>
      </c>
      <c r="N32" s="53">
        <f>RealAuthFY11!N32-RealAuthFY10!N32</f>
        <v>0</v>
      </c>
      <c r="O32" s="53">
        <f>RealAuthFY11!O32-RealAuthFY10!O32</f>
        <v>0</v>
      </c>
      <c r="P32" s="53">
        <f>RealAuthFY11!P32-RealAuthFY10!P32</f>
        <v>5177.04</v>
      </c>
      <c r="Q32" s="53">
        <f>RealAuthFY11!Q32-RealAuthFY10!Q32</f>
        <v>0</v>
      </c>
      <c r="R32" s="53">
        <f>RealAuthFY11!R32-RealAuthFY10!R32</f>
        <v>-0.2289999999338761</v>
      </c>
      <c r="S32" s="53">
        <f>RealAuthFY11!S32-RealAuthFY10!S32</f>
        <v>0.32400000000779983</v>
      </c>
      <c r="T32" s="53">
        <f>RealAuthFY11!T32-RealAuthFY10!T32</f>
        <v>-0.11100000000442378</v>
      </c>
      <c r="U32" s="53">
        <f>RealAuthFY11!U32-RealAuthFY10!U32</f>
        <v>243209.92400000058</v>
      </c>
    </row>
    <row r="33" spans="1:21" s="45" customFormat="1" ht="11" x14ac:dyDescent="0.3">
      <c r="A33" s="45">
        <f>'FY2017 Alpha RPDC '!A34</f>
        <v>27</v>
      </c>
      <c r="B33" s="45">
        <f>'FY2017 Alpha RPDC '!B34</f>
        <v>576</v>
      </c>
      <c r="C33" s="45">
        <f>'FY2017 Alpha RPDC '!C34</f>
        <v>576</v>
      </c>
      <c r="D33" s="46" t="str">
        <f>'FY2017 Alpha RPDC '!D34</f>
        <v>BELLE PLAINE</v>
      </c>
      <c r="E33" s="91">
        <f>RealAuthFY11!E33-RealAuthFY10!E33</f>
        <v>6.2999999999999545</v>
      </c>
      <c r="F33" s="49">
        <f>'FY2017 Alpha RPDC '!K34-'FY2017 Alpha RPDC '!F34</f>
        <v>145</v>
      </c>
      <c r="G33" s="49">
        <f>'FY2017 Alpha RPDC '!L34-'FY2017 Alpha RPDC '!G34</f>
        <v>119848.49999999953</v>
      </c>
      <c r="H33" s="49">
        <f>'FY2017 Alpha RPDC '!M34-'FY2017 Alpha RPDC '!H34</f>
        <v>-104431</v>
      </c>
      <c r="I33" s="49">
        <f>'FY2017 Alpha RPDC '!N34-'FY2017 Alpha RPDC '!I34</f>
        <v>15417.499999999534</v>
      </c>
      <c r="J33" s="53">
        <f>RealAuthFY11!J33-RealAuthFY10!J33</f>
        <v>-1380</v>
      </c>
      <c r="K33" s="53">
        <f>RealAuthFY11!K33-RealAuthFY10!K33</f>
        <v>-602879.20000000007</v>
      </c>
      <c r="L33" s="53">
        <f>RealAuthFY11!L33-RealAuthFY10!L33</f>
        <v>-16490.399999999965</v>
      </c>
      <c r="M33" s="53">
        <f>RealAuthFY11!M33-RealAuthFY10!M33</f>
        <v>595704.6</v>
      </c>
      <c r="N33" s="53">
        <f>RealAuthFY11!N33-RealAuthFY10!N33</f>
        <v>0</v>
      </c>
      <c r="O33" s="53">
        <f>RealAuthFY11!O33-RealAuthFY10!O33</f>
        <v>0</v>
      </c>
      <c r="P33" s="53">
        <f>RealAuthFY11!P33-RealAuthFY10!P33</f>
        <v>-10151.68</v>
      </c>
      <c r="Q33" s="53">
        <f>RealAuthFY11!Q33-RealAuthFY10!Q33</f>
        <v>9474.5999999999913</v>
      </c>
      <c r="R33" s="53">
        <f>RealAuthFY11!R33-RealAuthFY10!R33</f>
        <v>-0.47800000000279397</v>
      </c>
      <c r="S33" s="53">
        <f>RealAuthFY11!S33-RealAuthFY10!S33</f>
        <v>-0.23800000000483124</v>
      </c>
      <c r="T33" s="53">
        <f>RealAuthFY11!T33-RealAuthFY10!T33</f>
        <v>-4.2000000001280569E-2</v>
      </c>
      <c r="U33" s="53">
        <f>RealAuthFY11!U33-RealAuthFY10!U33</f>
        <v>-10305.338000000454</v>
      </c>
    </row>
    <row r="34" spans="1:21" s="45" customFormat="1" ht="11" x14ac:dyDescent="0.3">
      <c r="A34" s="45">
        <f>'FY2017 Alpha RPDC '!A35</f>
        <v>28</v>
      </c>
      <c r="B34" s="45">
        <f>'FY2017 Alpha RPDC '!B35</f>
        <v>585</v>
      </c>
      <c r="C34" s="45">
        <f>'FY2017 Alpha RPDC '!C35</f>
        <v>585</v>
      </c>
      <c r="D34" s="46" t="str">
        <f>'FY2017 Alpha RPDC '!D35</f>
        <v>BELLEVUE</v>
      </c>
      <c r="E34" s="91">
        <f>RealAuthFY11!E34-RealAuthFY10!E34</f>
        <v>-9.1999999999999318</v>
      </c>
      <c r="F34" s="49">
        <f>'FY2017 Alpha RPDC '!K35-'FY2017 Alpha RPDC '!F35</f>
        <v>145</v>
      </c>
      <c r="G34" s="49">
        <f>'FY2017 Alpha RPDC '!L35-'FY2017 Alpha RPDC '!G35</f>
        <v>21531.800000000279</v>
      </c>
      <c r="H34" s="49">
        <f>'FY2017 Alpha RPDC '!M35-'FY2017 Alpha RPDC '!H35</f>
        <v>-36431.19000000041</v>
      </c>
      <c r="I34" s="49">
        <f>'FY2017 Alpha RPDC '!N35-'FY2017 Alpha RPDC '!I35</f>
        <v>-14899.39000000013</v>
      </c>
      <c r="J34" s="53">
        <f>RealAuthFY11!J34-RealAuthFY10!J34</f>
        <v>-7033</v>
      </c>
      <c r="K34" s="53">
        <f>RealAuthFY11!K34-RealAuthFY10!K34</f>
        <v>-6113</v>
      </c>
      <c r="L34" s="53">
        <f>RealAuthFY11!L34-RealAuthFY10!L34</f>
        <v>-8882.3999999999651</v>
      </c>
      <c r="M34" s="53">
        <f>RealAuthFY11!M34-RealAuthFY10!M34</f>
        <v>0</v>
      </c>
      <c r="N34" s="53">
        <f>RealAuthFY11!N34-RealAuthFY10!N34</f>
        <v>0</v>
      </c>
      <c r="O34" s="53">
        <f>RealAuthFY11!O34-RealAuthFY10!O34</f>
        <v>0</v>
      </c>
      <c r="P34" s="53">
        <f>RealAuthFY11!P34-RealAuthFY10!P34</f>
        <v>0</v>
      </c>
      <c r="Q34" s="53">
        <f>RealAuthFY11!Q34-RealAuthFY10!Q34</f>
        <v>0</v>
      </c>
      <c r="R34" s="53">
        <f>RealAuthFY11!R34-RealAuthFY10!R34</f>
        <v>101256.86100000003</v>
      </c>
      <c r="S34" s="53">
        <f>RealAuthFY11!S34-RealAuthFY10!S34</f>
        <v>9936.1749999999993</v>
      </c>
      <c r="T34" s="53">
        <f>RealAuthFY11!T34-RealAuthFY10!T34</f>
        <v>10622.279999999999</v>
      </c>
      <c r="U34" s="53">
        <f>RealAuthFY11!U34-RealAuthFY10!U34</f>
        <v>84887.526000000536</v>
      </c>
    </row>
    <row r="35" spans="1:21" s="45" customFormat="1" ht="11" x14ac:dyDescent="0.3">
      <c r="A35" s="45">
        <f>'FY2017 Alpha RPDC '!A36</f>
        <v>29</v>
      </c>
      <c r="B35" s="45">
        <f>'FY2017 Alpha RPDC '!B36</f>
        <v>594</v>
      </c>
      <c r="C35" s="45">
        <f>'FY2017 Alpha RPDC '!C36</f>
        <v>594</v>
      </c>
      <c r="D35" s="46" t="str">
        <f>'FY2017 Alpha RPDC '!D36</f>
        <v>BELMOND-KLEMME</v>
      </c>
      <c r="E35" s="91">
        <f>RealAuthFY11!E35-RealAuthFY10!E35</f>
        <v>8.0999999999999091</v>
      </c>
      <c r="F35" s="49">
        <f>'FY2017 Alpha RPDC '!K36-'FY2017 Alpha RPDC '!F36</f>
        <v>145</v>
      </c>
      <c r="G35" s="49">
        <f>'FY2017 Alpha RPDC '!L36-'FY2017 Alpha RPDC '!G36</f>
        <v>168441.79999999981</v>
      </c>
      <c r="H35" s="49">
        <f>'FY2017 Alpha RPDC '!M36-'FY2017 Alpha RPDC '!H36</f>
        <v>-7670</v>
      </c>
      <c r="I35" s="49">
        <f>'FY2017 Alpha RPDC '!N36-'FY2017 Alpha RPDC '!I36</f>
        <v>160771.79999999981</v>
      </c>
      <c r="J35" s="53">
        <f>RealAuthFY11!J35-RealAuthFY10!J35</f>
        <v>28114.799999999988</v>
      </c>
      <c r="K35" s="53">
        <f>RealAuthFY11!K35-RealAuthFY10!K35</f>
        <v>16627</v>
      </c>
      <c r="L35" s="53">
        <f>RealAuthFY11!L35-RealAuthFY10!L35</f>
        <v>71584</v>
      </c>
      <c r="M35" s="53">
        <f>RealAuthFY11!M35-RealAuthFY10!M35</f>
        <v>-23396</v>
      </c>
      <c r="N35" s="53">
        <f>RealAuthFY11!N35-RealAuthFY10!N35</f>
        <v>0</v>
      </c>
      <c r="O35" s="53">
        <f>RealAuthFY11!O35-RealAuthFY10!O35</f>
        <v>0</v>
      </c>
      <c r="P35" s="53">
        <f>RealAuthFY11!P35-RealAuthFY10!P35</f>
        <v>-1185.5800000000008</v>
      </c>
      <c r="Q35" s="53">
        <f>RealAuthFY11!Q35-RealAuthFY10!Q35</f>
        <v>0</v>
      </c>
      <c r="R35" s="53">
        <f>RealAuthFY11!R35-RealAuthFY10!R35</f>
        <v>99151.148999999918</v>
      </c>
      <c r="S35" s="53">
        <f>RealAuthFY11!S35-RealAuthFY10!S35</f>
        <v>10968.258000000002</v>
      </c>
      <c r="T35" s="53">
        <f>RealAuthFY11!T35-RealAuthFY10!T35</f>
        <v>10204.343000000001</v>
      </c>
      <c r="U35" s="53">
        <f>RealAuthFY11!U35-RealAuthFY10!U35</f>
        <v>372839.77000000048</v>
      </c>
    </row>
    <row r="36" spans="1:21" s="45" customFormat="1" ht="11" x14ac:dyDescent="0.3">
      <c r="A36" s="45">
        <f>'FY2017 Alpha RPDC '!A37</f>
        <v>30</v>
      </c>
      <c r="B36" s="45">
        <f>'FY2017 Alpha RPDC '!B37</f>
        <v>603</v>
      </c>
      <c r="C36" s="45">
        <f>'FY2017 Alpha RPDC '!C37</f>
        <v>603</v>
      </c>
      <c r="D36" s="46" t="str">
        <f>'FY2017 Alpha RPDC '!D37</f>
        <v>BENNETT</v>
      </c>
      <c r="E36" s="91">
        <f>RealAuthFY11!E36-RealAuthFY10!E36</f>
        <v>-3</v>
      </c>
      <c r="F36" s="49">
        <f>'FY2017 Alpha RPDC '!K37-'FY2017 Alpha RPDC '!F37</f>
        <v>145</v>
      </c>
      <c r="G36" s="49">
        <f>'FY2017 Alpha RPDC '!L37-'FY2017 Alpha RPDC '!G37</f>
        <v>7427.6000000000931</v>
      </c>
      <c r="H36" s="49">
        <f>'FY2017 Alpha RPDC '!M37-'FY2017 Alpha RPDC '!H37</f>
        <v>-18299.570000000065</v>
      </c>
      <c r="I36" s="49">
        <f>'FY2017 Alpha RPDC '!N37-'FY2017 Alpha RPDC '!I37</f>
        <v>-10871.969999999972</v>
      </c>
      <c r="J36" s="53">
        <f>RealAuthFY11!J36-RealAuthFY10!J36</f>
        <v>25045</v>
      </c>
      <c r="K36" s="53">
        <f>RealAuthFY11!K36-RealAuthFY10!K36</f>
        <v>-11996</v>
      </c>
      <c r="L36" s="53">
        <f>RealAuthFY11!L36-RealAuthFY10!L36</f>
        <v>-14774</v>
      </c>
      <c r="M36" s="53">
        <f>RealAuthFY11!M36-RealAuthFY10!M36</f>
        <v>5998</v>
      </c>
      <c r="N36" s="53">
        <f>RealAuthFY11!N36-RealAuthFY10!N36</f>
        <v>0</v>
      </c>
      <c r="O36" s="53">
        <f>RealAuthFY11!O36-RealAuthFY10!O36</f>
        <v>0</v>
      </c>
      <c r="P36" s="53">
        <f>RealAuthFY11!P36-RealAuthFY10!P36</f>
        <v>-5075.84</v>
      </c>
      <c r="Q36" s="53">
        <f>RealAuthFY11!Q36-RealAuthFY10!Q36</f>
        <v>-40563.599999999999</v>
      </c>
      <c r="R36" s="53">
        <f>RealAuthFY11!R36-RealAuthFY10!R36</f>
        <v>0.20400000002700835</v>
      </c>
      <c r="S36" s="53">
        <f>RealAuthFY11!S36-RealAuthFY10!S36</f>
        <v>0.13900000000285218</v>
      </c>
      <c r="T36" s="53">
        <f>RealAuthFY11!T36-RealAuthFY10!T36</f>
        <v>0.22899999999935972</v>
      </c>
      <c r="U36" s="53">
        <f>RealAuthFY11!U36-RealAuthFY10!U36</f>
        <v>-52237.837999999989</v>
      </c>
    </row>
    <row r="37" spans="1:21" s="45" customFormat="1" ht="11" x14ac:dyDescent="0.3">
      <c r="A37" s="45">
        <f>'FY2017 Alpha RPDC '!A38</f>
        <v>31</v>
      </c>
      <c r="B37" s="45">
        <f>'FY2017 Alpha RPDC '!B38</f>
        <v>609</v>
      </c>
      <c r="C37" s="45">
        <f>'FY2017 Alpha RPDC '!C38</f>
        <v>609</v>
      </c>
      <c r="D37" s="46" t="str">
        <f>'FY2017 Alpha RPDC '!D38</f>
        <v>BENTON</v>
      </c>
      <c r="E37" s="91">
        <f>RealAuthFY11!E37-RealAuthFY10!E37</f>
        <v>7.0999999999999091</v>
      </c>
      <c r="F37" s="49">
        <f>'FY2017 Alpha RPDC '!K38-'FY2017 Alpha RPDC '!F38</f>
        <v>145</v>
      </c>
      <c r="G37" s="49">
        <f>'FY2017 Alpha RPDC '!L38-'FY2017 Alpha RPDC '!G38</f>
        <v>261263</v>
      </c>
      <c r="H37" s="49">
        <f>'FY2017 Alpha RPDC '!M38-'FY2017 Alpha RPDC '!H38</f>
        <v>-107399</v>
      </c>
      <c r="I37" s="49">
        <f>'FY2017 Alpha RPDC '!N38-'FY2017 Alpha RPDC '!I38</f>
        <v>153864</v>
      </c>
      <c r="J37" s="53">
        <f>RealAuthFY11!J37-RealAuthFY10!J37</f>
        <v>-34915.600000000035</v>
      </c>
      <c r="K37" s="53">
        <f>RealAuthFY11!K37-RealAuthFY10!K37</f>
        <v>63262</v>
      </c>
      <c r="L37" s="53">
        <f>RealAuthFY11!L37-RealAuthFY10!L37</f>
        <v>-20328</v>
      </c>
      <c r="M37" s="53">
        <f>RealAuthFY11!M37-RealAuthFY10!M37</f>
        <v>115</v>
      </c>
      <c r="N37" s="53">
        <f>RealAuthFY11!N37-RealAuthFY10!N37</f>
        <v>0</v>
      </c>
      <c r="O37" s="53">
        <f>RealAuthFY11!O37-RealAuthFY10!O37</f>
        <v>0</v>
      </c>
      <c r="P37" s="53">
        <f>RealAuthFY11!P37-RealAuthFY10!P37</f>
        <v>0</v>
      </c>
      <c r="Q37" s="53">
        <f>RealAuthFY11!Q37-RealAuthFY10!Q37</f>
        <v>0</v>
      </c>
      <c r="R37" s="53">
        <f>RealAuthFY11!R37-RealAuthFY10!R37</f>
        <v>436950.59499999997</v>
      </c>
      <c r="S37" s="53">
        <f>RealAuthFY11!S37-RealAuthFY10!S37</f>
        <v>42355.654999999999</v>
      </c>
      <c r="T37" s="53">
        <f>RealAuthFY11!T37-RealAuthFY10!T37</f>
        <v>42303.725000000006</v>
      </c>
      <c r="U37" s="53">
        <f>RealAuthFY11!U37-RealAuthFY10!U37</f>
        <v>683607.37499999814</v>
      </c>
    </row>
    <row r="38" spans="1:21" s="45" customFormat="1" ht="11" x14ac:dyDescent="0.3">
      <c r="A38" s="45">
        <f>'FY2017 Alpha RPDC '!A39</f>
        <v>32</v>
      </c>
      <c r="B38" s="45">
        <f>'FY2017 Alpha RPDC '!B39</f>
        <v>621</v>
      </c>
      <c r="C38" s="45">
        <f>'FY2017 Alpha RPDC '!C39</f>
        <v>621</v>
      </c>
      <c r="D38" s="46" t="str">
        <f>'FY2017 Alpha RPDC '!D39</f>
        <v>BETTENDORF</v>
      </c>
      <c r="E38" s="91">
        <f>RealAuthFY11!E38-RealAuthFY10!E38</f>
        <v>73.599999999999909</v>
      </c>
      <c r="F38" s="49">
        <f>'FY2017 Alpha RPDC '!K39-'FY2017 Alpha RPDC '!F39</f>
        <v>145</v>
      </c>
      <c r="G38" s="49">
        <f>'FY2017 Alpha RPDC '!L39-'FY2017 Alpha RPDC '!G39</f>
        <v>1068122.5</v>
      </c>
      <c r="H38" s="49">
        <f>'FY2017 Alpha RPDC '!M39-'FY2017 Alpha RPDC '!H39</f>
        <v>-117382</v>
      </c>
      <c r="I38" s="49">
        <f>'FY2017 Alpha RPDC '!N39-'FY2017 Alpha RPDC '!I39</f>
        <v>950740.5</v>
      </c>
      <c r="J38" s="53">
        <f>RealAuthFY11!J38-RealAuthFY10!J38</f>
        <v>12684.000000000015</v>
      </c>
      <c r="K38" s="53">
        <f>RealAuthFY11!K38-RealAuthFY10!K38</f>
        <v>11305</v>
      </c>
      <c r="L38" s="53">
        <f>RealAuthFY11!L38-RealAuthFY10!L38</f>
        <v>41850</v>
      </c>
      <c r="M38" s="53">
        <f>RealAuthFY11!M38-RealAuthFY10!M38</f>
        <v>-23300</v>
      </c>
      <c r="N38" s="53">
        <f>RealAuthFY11!N38-RealAuthFY10!N38</f>
        <v>0</v>
      </c>
      <c r="O38" s="53">
        <f>RealAuthFY11!O38-RealAuthFY10!O38</f>
        <v>0</v>
      </c>
      <c r="P38" s="53">
        <f>RealAuthFY11!P38-RealAuthFY10!P38</f>
        <v>0</v>
      </c>
      <c r="Q38" s="53">
        <f>RealAuthFY11!Q38-RealAuthFY10!Q38</f>
        <v>149688</v>
      </c>
      <c r="R38" s="53">
        <f>RealAuthFY11!R38-RealAuthFY10!R38</f>
        <v>1824358.2689999999</v>
      </c>
      <c r="S38" s="53">
        <f>RealAuthFY11!S38-RealAuthFY10!S38</f>
        <v>200110.28400000001</v>
      </c>
      <c r="T38" s="53">
        <f>RealAuthFY11!T38-RealAuthFY10!T38</f>
        <v>178765.72200000001</v>
      </c>
      <c r="U38" s="53">
        <f>RealAuthFY11!U38-RealAuthFY10!U38</f>
        <v>3346201.7750000022</v>
      </c>
    </row>
    <row r="39" spans="1:21" s="45" customFormat="1" ht="11" x14ac:dyDescent="0.3">
      <c r="A39" s="45">
        <f>'FY2017 Alpha RPDC '!A40</f>
        <v>33</v>
      </c>
      <c r="B39" s="45">
        <f>'FY2017 Alpha RPDC '!B40</f>
        <v>720</v>
      </c>
      <c r="C39" s="45">
        <f>'FY2017 Alpha RPDC '!C40</f>
        <v>720</v>
      </c>
      <c r="D39" s="46" t="str">
        <f>'FY2017 Alpha RPDC '!D40</f>
        <v>BONDURANT-FARRAR</v>
      </c>
      <c r="E39" s="91">
        <f>RealAuthFY11!E39-RealAuthFY10!E39</f>
        <v>116.5</v>
      </c>
      <c r="F39" s="49">
        <f>'FY2017 Alpha RPDC '!K40-'FY2017 Alpha RPDC '!F40</f>
        <v>145</v>
      </c>
      <c r="G39" s="49">
        <f>'FY2017 Alpha RPDC '!L40-'FY2017 Alpha RPDC '!G40</f>
        <v>1013930.5999999996</v>
      </c>
      <c r="H39" s="49">
        <f>'FY2017 Alpha RPDC '!M40-'FY2017 Alpha RPDC '!H40</f>
        <v>0</v>
      </c>
      <c r="I39" s="49">
        <f>'FY2017 Alpha RPDC '!N40-'FY2017 Alpha RPDC '!I40</f>
        <v>1013930.5999999996</v>
      </c>
      <c r="J39" s="53">
        <f>RealAuthFY11!J39-RealAuthFY10!J39</f>
        <v>85799.199999999895</v>
      </c>
      <c r="K39" s="53">
        <f>RealAuthFY11!K39-RealAuthFY10!K39</f>
        <v>17319</v>
      </c>
      <c r="L39" s="53">
        <f>RealAuthFY11!L39-RealAuthFY10!L39</f>
        <v>5099.0999999999767</v>
      </c>
      <c r="M39" s="53">
        <f>RealAuthFY11!M39-RealAuthFY10!M39</f>
        <v>-11086</v>
      </c>
      <c r="N39" s="53">
        <f>RealAuthFY11!N39-RealAuthFY10!N39</f>
        <v>0</v>
      </c>
      <c r="O39" s="53">
        <f>RealAuthFY11!O39-RealAuthFY10!O39</f>
        <v>0</v>
      </c>
      <c r="P39" s="53">
        <f>RealAuthFY11!P39-RealAuthFY10!P39</f>
        <v>-9148.4800000000032</v>
      </c>
      <c r="Q39" s="53">
        <f>RealAuthFY11!Q39-RealAuthFY10!Q39</f>
        <v>0</v>
      </c>
      <c r="R39" s="53">
        <f>RealAuthFY11!R39-RealAuthFY10!R39</f>
        <v>545031.20699999994</v>
      </c>
      <c r="S39" s="53">
        <f>RealAuthFY11!S39-RealAuthFY10!S39</f>
        <v>57439.927000000003</v>
      </c>
      <c r="T39" s="53">
        <f>RealAuthFY11!T39-RealAuthFY10!T39</f>
        <v>68019.462999999989</v>
      </c>
      <c r="U39" s="53">
        <f>RealAuthFY11!U39-RealAuthFY10!U39</f>
        <v>1772404.0170000009</v>
      </c>
    </row>
    <row r="40" spans="1:21" s="45" customFormat="1" ht="11" x14ac:dyDescent="0.3">
      <c r="A40" s="45">
        <f>'FY2017 Alpha RPDC '!A41</f>
        <v>34</v>
      </c>
      <c r="B40" s="45">
        <f>'FY2017 Alpha RPDC '!B41</f>
        <v>729</v>
      </c>
      <c r="C40" s="45">
        <f>'FY2017 Alpha RPDC '!C41</f>
        <v>729</v>
      </c>
      <c r="D40" s="46" t="str">
        <f>'FY2017 Alpha RPDC '!D41</f>
        <v>BOONE</v>
      </c>
      <c r="E40" s="91">
        <f>RealAuthFY11!E40-RealAuthFY10!E40</f>
        <v>-27.900000000000091</v>
      </c>
      <c r="F40" s="49">
        <f>'FY2017 Alpha RPDC '!K41-'FY2017 Alpha RPDC '!F41</f>
        <v>145</v>
      </c>
      <c r="G40" s="49">
        <f>'FY2017 Alpha RPDC '!L41-'FY2017 Alpha RPDC '!G41</f>
        <v>119784.40000000037</v>
      </c>
      <c r="H40" s="49">
        <f>'FY2017 Alpha RPDC '!M41-'FY2017 Alpha RPDC '!H41</f>
        <v>-262403.8200000003</v>
      </c>
      <c r="I40" s="49">
        <f>'FY2017 Alpha RPDC '!N41-'FY2017 Alpha RPDC '!I41</f>
        <v>-142619.41999999993</v>
      </c>
      <c r="J40" s="53">
        <f>RealAuthFY11!J40-RealAuthFY10!J40</f>
        <v>-44630.600000000035</v>
      </c>
      <c r="K40" s="53">
        <f>RealAuthFY11!K40-RealAuthFY10!K40</f>
        <v>65876.200000000012</v>
      </c>
      <c r="L40" s="53">
        <f>RealAuthFY11!L40-RealAuthFY10!L40</f>
        <v>-23481</v>
      </c>
      <c r="M40" s="53">
        <f>RealAuthFY11!M40-RealAuthFY10!M40</f>
        <v>0</v>
      </c>
      <c r="N40" s="53">
        <f>RealAuthFY11!N40-RealAuthFY10!N40</f>
        <v>0</v>
      </c>
      <c r="O40" s="53">
        <f>RealAuthFY11!O40-RealAuthFY10!O40</f>
        <v>0</v>
      </c>
      <c r="P40" s="53">
        <f>RealAuthFY11!P40-RealAuthFY10!P40</f>
        <v>0</v>
      </c>
      <c r="Q40" s="53">
        <f>RealAuthFY11!Q40-RealAuthFY10!Q40</f>
        <v>0</v>
      </c>
      <c r="R40" s="53">
        <f>RealAuthFY11!R40-RealAuthFY10!R40</f>
        <v>878569.43200000003</v>
      </c>
      <c r="S40" s="53">
        <f>RealAuthFY11!S40-RealAuthFY10!S40</f>
        <v>57655.584000000003</v>
      </c>
      <c r="T40" s="53">
        <f>RealAuthFY11!T40-RealAuthFY10!T40</f>
        <v>106489.47199999999</v>
      </c>
      <c r="U40" s="53">
        <f>RealAuthFY11!U40-RealAuthFY10!U40</f>
        <v>897859.6679999996</v>
      </c>
    </row>
    <row r="41" spans="1:21" s="45" customFormat="1" ht="11" x14ac:dyDescent="0.3">
      <c r="A41" s="45">
        <f>'FY2017 Alpha RPDC '!A42</f>
        <v>35</v>
      </c>
      <c r="B41" s="45">
        <f>'FY2017 Alpha RPDC '!B42</f>
        <v>747</v>
      </c>
      <c r="C41" s="45">
        <f>'FY2017 Alpha RPDC '!C42</f>
        <v>747</v>
      </c>
      <c r="D41" s="46" t="str">
        <f>'FY2017 Alpha RPDC '!D42</f>
        <v>BOYDEN-HULL</v>
      </c>
      <c r="E41" s="91">
        <f>RealAuthFY11!E41-RealAuthFY10!E41</f>
        <v>-6.5</v>
      </c>
      <c r="F41" s="49">
        <f>'FY2017 Alpha RPDC '!K42-'FY2017 Alpha RPDC '!F42</f>
        <v>145</v>
      </c>
      <c r="G41" s="49">
        <f>'FY2017 Alpha RPDC '!L42-'FY2017 Alpha RPDC '!G42</f>
        <v>46782.600000000093</v>
      </c>
      <c r="H41" s="49">
        <f>'FY2017 Alpha RPDC '!M42-'FY2017 Alpha RPDC '!H42</f>
        <v>0</v>
      </c>
      <c r="I41" s="49">
        <f>'FY2017 Alpha RPDC '!N42-'FY2017 Alpha RPDC '!I42</f>
        <v>46782.600000000093</v>
      </c>
      <c r="J41" s="53">
        <f>RealAuthFY11!J41-RealAuthFY10!J41</f>
        <v>5867.4000000000233</v>
      </c>
      <c r="K41" s="53">
        <f>RealAuthFY11!K41-RealAuthFY10!K41</f>
        <v>10976</v>
      </c>
      <c r="L41" s="53">
        <f>RealAuthFY11!L41-RealAuthFY10!L41</f>
        <v>75620.800000000047</v>
      </c>
      <c r="M41" s="53">
        <f>RealAuthFY11!M41-RealAuthFY10!M41</f>
        <v>690</v>
      </c>
      <c r="N41" s="53">
        <f>RealAuthFY11!N41-RealAuthFY10!N41</f>
        <v>0</v>
      </c>
      <c r="O41" s="53">
        <f>RealAuthFY11!O41-RealAuthFY10!O41</f>
        <v>0</v>
      </c>
      <c r="P41" s="53">
        <f>RealAuthFY11!P41-RealAuthFY10!P41</f>
        <v>-2566.52</v>
      </c>
      <c r="Q41" s="53">
        <f>RealAuthFY11!Q41-RealAuthFY10!Q41</f>
        <v>11296.79999999993</v>
      </c>
      <c r="R41" s="53">
        <f>RealAuthFY11!R41-RealAuthFY10!R41</f>
        <v>-0.36600000003818423</v>
      </c>
      <c r="S41" s="53">
        <f>RealAuthFY11!S41-RealAuthFY10!S41</f>
        <v>-0.42600000000675209</v>
      </c>
      <c r="T41" s="53">
        <f>RealAuthFY11!T41-RealAuthFY10!T41</f>
        <v>-8.8000000003376044E-2</v>
      </c>
      <c r="U41" s="53">
        <f>RealAuthFY11!U41-RealAuthFY10!U41</f>
        <v>148666.20000000019</v>
      </c>
    </row>
    <row r="42" spans="1:21" s="45" customFormat="1" ht="11" x14ac:dyDescent="0.3">
      <c r="A42" s="45">
        <f>'FY2017 Alpha RPDC '!A43</f>
        <v>36</v>
      </c>
      <c r="B42" s="45">
        <f>'FY2017 Alpha RPDC '!B43</f>
        <v>1917</v>
      </c>
      <c r="C42" s="45">
        <f>'FY2017 Alpha RPDC '!C43</f>
        <v>1917</v>
      </c>
      <c r="D42" s="46" t="str">
        <f>'FY2017 Alpha RPDC '!D43</f>
        <v>BOYER VALLEY</v>
      </c>
      <c r="E42" s="91">
        <f>RealAuthFY11!E42-RealAuthFY10!E42</f>
        <v>-14.199999999999989</v>
      </c>
      <c r="F42" s="49">
        <f>'FY2017 Alpha RPDC '!K43-'FY2017 Alpha RPDC '!F43</f>
        <v>145</v>
      </c>
      <c r="G42" s="49">
        <f>'FY2017 Alpha RPDC '!L43-'FY2017 Alpha RPDC '!G43</f>
        <v>-30195.799999999814</v>
      </c>
      <c r="H42" s="49">
        <f>'FY2017 Alpha RPDC '!M43-'FY2017 Alpha RPDC '!H43</f>
        <v>58464.319999999832</v>
      </c>
      <c r="I42" s="49">
        <f>'FY2017 Alpha RPDC '!N43-'FY2017 Alpha RPDC '!I43</f>
        <v>28268.520000000019</v>
      </c>
      <c r="J42" s="53">
        <f>RealAuthFY11!J42-RealAuthFY10!J42</f>
        <v>-89414.799999999814</v>
      </c>
      <c r="K42" s="53">
        <f>RealAuthFY11!K42-RealAuthFY10!K42</f>
        <v>-13524</v>
      </c>
      <c r="L42" s="53">
        <f>RealAuthFY11!L42-RealAuthFY10!L42</f>
        <v>179885.29999999981</v>
      </c>
      <c r="M42" s="53">
        <f>RealAuthFY11!M42-RealAuthFY10!M42</f>
        <v>-110768</v>
      </c>
      <c r="N42" s="53">
        <f>RealAuthFY11!N42-RealAuthFY10!N42</f>
        <v>0</v>
      </c>
      <c r="O42" s="53">
        <f>RealAuthFY11!O42-RealAuthFY10!O42</f>
        <v>0</v>
      </c>
      <c r="P42" s="53">
        <f>RealAuthFY11!P42-RealAuthFY10!P42</f>
        <v>-21039.479999999996</v>
      </c>
      <c r="Q42" s="53">
        <f>RealAuthFY11!Q42-RealAuthFY10!Q42</f>
        <v>17802</v>
      </c>
      <c r="R42" s="53">
        <f>RealAuthFY11!R42-RealAuthFY10!R42</f>
        <v>0.19399999990127981</v>
      </c>
      <c r="S42" s="53">
        <f>RealAuthFY11!S42-RealAuthFY10!S42</f>
        <v>7.8000000008614734E-2</v>
      </c>
      <c r="T42" s="53">
        <f>RealAuthFY11!T42-RealAuthFY10!T42</f>
        <v>-0.15599999998812564</v>
      </c>
      <c r="U42" s="53">
        <f>RealAuthFY11!U42-RealAuthFY10!U42</f>
        <v>-8790.3439999995753</v>
      </c>
    </row>
    <row r="43" spans="1:21" s="45" customFormat="1" ht="11" x14ac:dyDescent="0.3">
      <c r="A43" s="45">
        <f>'FY2017 Alpha RPDC '!A44</f>
        <v>37</v>
      </c>
      <c r="B43" s="45">
        <f>'FY2017 Alpha RPDC '!B44</f>
        <v>846</v>
      </c>
      <c r="C43" s="45">
        <f>'FY2017 Alpha RPDC '!C44</f>
        <v>846</v>
      </c>
      <c r="D43" s="46" t="str">
        <f>'FY2017 Alpha RPDC '!D44</f>
        <v>BROOKLYN-GUERNSEY-MALCOM</v>
      </c>
      <c r="E43" s="91">
        <f>RealAuthFY11!E43-RealAuthFY10!E43</f>
        <v>-8.1000000000000227</v>
      </c>
      <c r="F43" s="49">
        <f>'FY2017 Alpha RPDC '!K44-'FY2017 Alpha RPDC '!F44</f>
        <v>145</v>
      </c>
      <c r="G43" s="49">
        <f>'FY2017 Alpha RPDC '!L44-'FY2017 Alpha RPDC '!G44</f>
        <v>25081.399999999907</v>
      </c>
      <c r="H43" s="49">
        <f>'FY2017 Alpha RPDC '!M44-'FY2017 Alpha RPDC '!H44</f>
        <v>9937.2200000002049</v>
      </c>
      <c r="I43" s="49">
        <f>'FY2017 Alpha RPDC '!N44-'FY2017 Alpha RPDC '!I44</f>
        <v>35018.620000000112</v>
      </c>
      <c r="J43" s="53">
        <f>RealAuthFY11!J43-RealAuthFY10!J43</f>
        <v>34710.799999999988</v>
      </c>
      <c r="K43" s="53">
        <f>RealAuthFY11!K43-RealAuthFY10!K43</f>
        <v>10846</v>
      </c>
      <c r="L43" s="53">
        <f>RealAuthFY11!L43-RealAuthFY10!L43</f>
        <v>-94164</v>
      </c>
      <c r="M43" s="53">
        <f>RealAuthFY11!M43-RealAuthFY10!M43</f>
        <v>0</v>
      </c>
      <c r="N43" s="53">
        <f>RealAuthFY11!N43-RealAuthFY10!N43</f>
        <v>0</v>
      </c>
      <c r="O43" s="53">
        <f>RealAuthFY11!O43-RealAuthFY10!O43</f>
        <v>0</v>
      </c>
      <c r="P43" s="53">
        <f>RealAuthFY11!P43-RealAuthFY10!P43</f>
        <v>-10050.48</v>
      </c>
      <c r="Q43" s="53">
        <f>RealAuthFY11!Q43-RealAuthFY10!Q43</f>
        <v>0</v>
      </c>
      <c r="R43" s="53">
        <f>RealAuthFY11!R43-RealAuthFY10!R43</f>
        <v>0</v>
      </c>
      <c r="S43" s="53">
        <f>RealAuthFY11!S43-RealAuthFY10!S43</f>
        <v>-0.25</v>
      </c>
      <c r="T43" s="53">
        <f>RealAuthFY11!T43-RealAuthFY10!T43</f>
        <v>-0.25</v>
      </c>
      <c r="U43" s="53">
        <f>RealAuthFY11!U43-RealAuthFY10!U43</f>
        <v>-23639.55999999959</v>
      </c>
    </row>
    <row r="44" spans="1:21" s="45" customFormat="1" ht="11" x14ac:dyDescent="0.3">
      <c r="A44" s="45">
        <f>'FY2017 Alpha RPDC '!A45</f>
        <v>38</v>
      </c>
      <c r="B44" s="45">
        <f>'FY2017 Alpha RPDC '!B45</f>
        <v>882</v>
      </c>
      <c r="C44" s="45">
        <f>'FY2017 Alpha RPDC '!C45</f>
        <v>882</v>
      </c>
      <c r="D44" s="46" t="str">
        <f>'FY2017 Alpha RPDC '!D45</f>
        <v>BURLINGTON</v>
      </c>
      <c r="E44" s="91">
        <f>RealAuthFY11!E44-RealAuthFY10!E44</f>
        <v>-136.39999999999964</v>
      </c>
      <c r="F44" s="49">
        <f>'FY2017 Alpha RPDC '!K45-'FY2017 Alpha RPDC '!F45</f>
        <v>145</v>
      </c>
      <c r="G44" s="49">
        <f>'FY2017 Alpha RPDC '!L45-'FY2017 Alpha RPDC '!G45</f>
        <v>-232896.5</v>
      </c>
      <c r="H44" s="49">
        <f>'FY2017 Alpha RPDC '!M45-'FY2017 Alpha RPDC '!H45</f>
        <v>330179.28999999911</v>
      </c>
      <c r="I44" s="49">
        <f>'FY2017 Alpha RPDC '!N45-'FY2017 Alpha RPDC '!I45</f>
        <v>97282.789999999106</v>
      </c>
      <c r="J44" s="53">
        <f>RealAuthFY11!J44-RealAuthFY10!J44</f>
        <v>14182.5</v>
      </c>
      <c r="K44" s="53">
        <f>RealAuthFY11!K44-RealAuthFY10!K44</f>
        <v>904311</v>
      </c>
      <c r="L44" s="53">
        <f>RealAuthFY11!L44-RealAuthFY10!L44</f>
        <v>75756.600000000035</v>
      </c>
      <c r="M44" s="53">
        <f>RealAuthFY11!M44-RealAuthFY10!M44</f>
        <v>-87246</v>
      </c>
      <c r="N44" s="53">
        <f>RealAuthFY11!N44-RealAuthFY10!N44</f>
        <v>0</v>
      </c>
      <c r="O44" s="53">
        <f>RealAuthFY11!O44-RealAuthFY10!O44</f>
        <v>0</v>
      </c>
      <c r="P44" s="53">
        <f>RealAuthFY11!P44-RealAuthFY10!P44</f>
        <v>-14949.22</v>
      </c>
      <c r="Q44" s="53">
        <f>RealAuthFY11!Q44-RealAuthFY10!Q44</f>
        <v>405927</v>
      </c>
      <c r="R44" s="53">
        <f>RealAuthFY11!R44-RealAuthFY10!R44</f>
        <v>1189718.5400000003</v>
      </c>
      <c r="S44" s="53">
        <f>RealAuthFY11!S44-RealAuthFY10!S44</f>
        <v>150500.04</v>
      </c>
      <c r="T44" s="53">
        <f>RealAuthFY11!T44-RealAuthFY10!T44</f>
        <v>134297.70000000001</v>
      </c>
      <c r="U44" s="53">
        <f>RealAuthFY11!U44-RealAuthFY10!U44</f>
        <v>2869780.9499999955</v>
      </c>
    </row>
    <row r="45" spans="1:21" s="45" customFormat="1" ht="11" x14ac:dyDescent="0.3">
      <c r="A45" s="45">
        <f>'FY2017 Alpha RPDC '!A46</f>
        <v>39</v>
      </c>
      <c r="B45" s="45">
        <f>'FY2017 Alpha RPDC '!B46</f>
        <v>916</v>
      </c>
      <c r="C45" s="45">
        <f>'FY2017 Alpha RPDC '!C46</f>
        <v>916</v>
      </c>
      <c r="D45" s="46" t="str">
        <f>'FY2017 Alpha RPDC '!D46</f>
        <v>CAL</v>
      </c>
      <c r="E45" s="91">
        <f>RealAuthFY11!E45-RealAuthFY10!E45</f>
        <v>9.1000000000000227</v>
      </c>
      <c r="F45" s="49">
        <f>'FY2017 Alpha RPDC '!K46-'FY2017 Alpha RPDC '!F46</f>
        <v>145</v>
      </c>
      <c r="G45" s="49">
        <f>'FY2017 Alpha RPDC '!L46-'FY2017 Alpha RPDC '!G46</f>
        <v>98065.100000000093</v>
      </c>
      <c r="H45" s="49">
        <f>'FY2017 Alpha RPDC '!M46-'FY2017 Alpha RPDC '!H46</f>
        <v>-78167</v>
      </c>
      <c r="I45" s="49">
        <f>'FY2017 Alpha RPDC '!N46-'FY2017 Alpha RPDC '!I46</f>
        <v>19898.100000000093</v>
      </c>
      <c r="J45" s="53">
        <f>RealAuthFY11!J45-RealAuthFY10!J45</f>
        <v>3008</v>
      </c>
      <c r="K45" s="53">
        <f>RealAuthFY11!K45-RealAuthFY10!K45</f>
        <v>5193</v>
      </c>
      <c r="L45" s="53">
        <f>RealAuthFY11!L45-RealAuthFY10!L45</f>
        <v>6325</v>
      </c>
      <c r="M45" s="53">
        <f>RealAuthFY11!M45-RealAuthFY10!M45</f>
        <v>-5768</v>
      </c>
      <c r="N45" s="53">
        <f>RealAuthFY11!N45-RealAuthFY10!N45</f>
        <v>0</v>
      </c>
      <c r="O45" s="53">
        <f>RealAuthFY11!O45-RealAuthFY10!O45</f>
        <v>0</v>
      </c>
      <c r="P45" s="53">
        <f>RealAuthFY11!P45-RealAuthFY10!P45</f>
        <v>-15509.779999999999</v>
      </c>
      <c r="Q45" s="53">
        <f>RealAuthFY11!Q45-RealAuthFY10!Q45</f>
        <v>0</v>
      </c>
      <c r="R45" s="53">
        <f>RealAuthFY11!R45-RealAuthFY10!R45</f>
        <v>-0.32000000006519258</v>
      </c>
      <c r="S45" s="53">
        <f>RealAuthFY11!S45-RealAuthFY10!S45</f>
        <v>-5.6000000004132744E-2</v>
      </c>
      <c r="T45" s="53">
        <f>RealAuthFY11!T45-RealAuthFY10!T45</f>
        <v>-0.49600000000646105</v>
      </c>
      <c r="U45" s="53">
        <f>RealAuthFY11!U45-RealAuthFY10!U45</f>
        <v>13145.448000000324</v>
      </c>
    </row>
    <row r="46" spans="1:21" s="45" customFormat="1" ht="11" x14ac:dyDescent="0.3">
      <c r="A46" s="45">
        <f>'FY2017 Alpha RPDC '!A47</f>
        <v>40</v>
      </c>
      <c r="B46" s="45">
        <f>'FY2017 Alpha RPDC '!B47</f>
        <v>918</v>
      </c>
      <c r="C46" s="45">
        <f>'FY2017 Alpha RPDC '!C47</f>
        <v>918</v>
      </c>
      <c r="D46" s="46" t="str">
        <f>'FY2017 Alpha RPDC '!D47</f>
        <v>CALAMUS-WHEATLAND</v>
      </c>
      <c r="E46" s="91">
        <f>RealAuthFY11!E46-RealAuthFY10!E46</f>
        <v>21</v>
      </c>
      <c r="F46" s="49">
        <f>'FY2017 Alpha RPDC '!K47-'FY2017 Alpha RPDC '!F47</f>
        <v>145</v>
      </c>
      <c r="G46" s="49">
        <f>'FY2017 Alpha RPDC '!L47-'FY2017 Alpha RPDC '!G47</f>
        <v>206074</v>
      </c>
      <c r="H46" s="49">
        <f>'FY2017 Alpha RPDC '!M47-'FY2017 Alpha RPDC '!H47</f>
        <v>0</v>
      </c>
      <c r="I46" s="49">
        <f>'FY2017 Alpha RPDC '!N47-'FY2017 Alpha RPDC '!I47</f>
        <v>206074</v>
      </c>
      <c r="J46" s="53">
        <f>RealAuthFY11!J46-RealAuthFY10!J46</f>
        <v>-15952.799999999988</v>
      </c>
      <c r="K46" s="53">
        <f>RealAuthFY11!K46-RealAuthFY10!K46</f>
        <v>5661</v>
      </c>
      <c r="L46" s="53">
        <f>RealAuthFY11!L46-RealAuthFY10!L46</f>
        <v>20433</v>
      </c>
      <c r="M46" s="53">
        <f>RealAuthFY11!M46-RealAuthFY10!M46</f>
        <v>0</v>
      </c>
      <c r="N46" s="53">
        <f>RealAuthFY11!N46-RealAuthFY10!N46</f>
        <v>0</v>
      </c>
      <c r="O46" s="53">
        <f>RealAuthFY11!O46-RealAuthFY10!O46</f>
        <v>0</v>
      </c>
      <c r="P46" s="53">
        <f>RealAuthFY11!P46-RealAuthFY10!P46</f>
        <v>-5032.2800000000007</v>
      </c>
      <c r="Q46" s="53">
        <f>RealAuthFY11!Q46-RealAuthFY10!Q46</f>
        <v>-12758.400000000001</v>
      </c>
      <c r="R46" s="53">
        <f>RealAuthFY11!R46-RealAuthFY10!R46</f>
        <v>30075.804000000033</v>
      </c>
      <c r="S46" s="53">
        <f>RealAuthFY11!S46-RealAuthFY10!S46</f>
        <v>3631.1579999999958</v>
      </c>
      <c r="T46" s="53">
        <f>RealAuthFY11!T46-RealAuthFY10!T46</f>
        <v>3373.2960000000057</v>
      </c>
      <c r="U46" s="53">
        <f>RealAuthFY11!U46-RealAuthFY10!U46</f>
        <v>235504.7780000004</v>
      </c>
    </row>
    <row r="47" spans="1:21" s="45" customFormat="1" ht="11" x14ac:dyDescent="0.3">
      <c r="A47" s="45">
        <f>'FY2017 Alpha RPDC '!A48</f>
        <v>41</v>
      </c>
      <c r="B47" s="45">
        <f>'FY2017 Alpha RPDC '!B48</f>
        <v>914</v>
      </c>
      <c r="C47" s="45">
        <f>'FY2017 Alpha RPDC '!C48</f>
        <v>914</v>
      </c>
      <c r="D47" s="46" t="str">
        <f>'FY2017 Alpha RPDC '!D48</f>
        <v>CAM</v>
      </c>
      <c r="E47" s="91">
        <f>RealAuthFY11!E47-RealAuthFY10!E47</f>
        <v>27.600000000000023</v>
      </c>
      <c r="F47" s="49">
        <f>'FY2017 Alpha RPDC '!K48-'FY2017 Alpha RPDC '!F48</f>
        <v>145</v>
      </c>
      <c r="G47" s="49">
        <f>'FY2017 Alpha RPDC '!L48-'FY2017 Alpha RPDC '!G48</f>
        <v>247295</v>
      </c>
      <c r="H47" s="49">
        <f>'FY2017 Alpha RPDC '!M48-'FY2017 Alpha RPDC '!H48</f>
        <v>-15689</v>
      </c>
      <c r="I47" s="49">
        <f>'FY2017 Alpha RPDC '!N48-'FY2017 Alpha RPDC '!I48</f>
        <v>231606</v>
      </c>
      <c r="J47" s="53">
        <f>RealAuthFY11!J47-RealAuthFY10!J47</f>
        <v>3483</v>
      </c>
      <c r="K47" s="53">
        <f>RealAuthFY11!K47-RealAuthFY10!K47</f>
        <v>11566</v>
      </c>
      <c r="L47" s="53">
        <f>RealAuthFY11!L47-RealAuthFY10!L47</f>
        <v>-53805</v>
      </c>
      <c r="M47" s="53">
        <f>RealAuthFY11!M47-RealAuthFY10!M47</f>
        <v>230</v>
      </c>
      <c r="N47" s="53">
        <f>RealAuthFY11!N47-RealAuthFY10!N47</f>
        <v>0</v>
      </c>
      <c r="O47" s="53">
        <f>RealAuthFY11!O47-RealAuthFY10!O47</f>
        <v>0</v>
      </c>
      <c r="P47" s="53">
        <f>RealAuthFY11!P47-RealAuthFY10!P47</f>
        <v>10582.88</v>
      </c>
      <c r="Q47" s="53">
        <f>RealAuthFY11!Q47-RealAuthFY10!Q47</f>
        <v>0</v>
      </c>
      <c r="R47" s="53">
        <f>RealAuthFY11!R47-RealAuthFY10!R47</f>
        <v>0.39500000001862645</v>
      </c>
      <c r="S47" s="53">
        <f>RealAuthFY11!S47-RealAuthFY10!S47</f>
        <v>0.40499999999883585</v>
      </c>
      <c r="T47" s="53">
        <f>RealAuthFY11!T47-RealAuthFY10!T47</f>
        <v>-2.9999999998835847E-2</v>
      </c>
      <c r="U47" s="53">
        <f>RealAuthFY11!U47-RealAuthFY10!U47</f>
        <v>203663.64999999991</v>
      </c>
    </row>
    <row r="48" spans="1:21" s="45" customFormat="1" ht="11" x14ac:dyDescent="0.3">
      <c r="A48" s="45">
        <f>'FY2017 Alpha RPDC '!A49</f>
        <v>42</v>
      </c>
      <c r="B48" s="45">
        <f>'FY2017 Alpha RPDC '!B49</f>
        <v>936</v>
      </c>
      <c r="C48" s="45">
        <f>'FY2017 Alpha RPDC '!C49</f>
        <v>936</v>
      </c>
      <c r="D48" s="46" t="str">
        <f>'FY2017 Alpha RPDC '!D49</f>
        <v>CAMANCHE</v>
      </c>
      <c r="E48" s="91">
        <f>RealAuthFY11!E48-RealAuthFY10!E48</f>
        <v>6</v>
      </c>
      <c r="F48" s="49">
        <f>'FY2017 Alpha RPDC '!K49-'FY2017 Alpha RPDC '!F49</f>
        <v>145</v>
      </c>
      <c r="G48" s="49">
        <f>'FY2017 Alpha RPDC '!L49-'FY2017 Alpha RPDC '!G49</f>
        <v>165870.20000000019</v>
      </c>
      <c r="H48" s="49">
        <f>'FY2017 Alpha RPDC '!M49-'FY2017 Alpha RPDC '!H49</f>
        <v>-113072</v>
      </c>
      <c r="I48" s="49">
        <f>'FY2017 Alpha RPDC '!N49-'FY2017 Alpha RPDC '!I49</f>
        <v>52798.200000000186</v>
      </c>
      <c r="J48" s="53">
        <f>RealAuthFY11!J48-RealAuthFY10!J48</f>
        <v>-357187</v>
      </c>
      <c r="K48" s="53">
        <f>RealAuthFY11!K48-RealAuthFY10!K48</f>
        <v>165202</v>
      </c>
      <c r="L48" s="53">
        <f>RealAuthFY11!L48-RealAuthFY10!L48</f>
        <v>-8872.7000000000698</v>
      </c>
      <c r="M48" s="53">
        <f>RealAuthFY11!M48-RealAuthFY10!M48</f>
        <v>25947</v>
      </c>
      <c r="N48" s="53">
        <f>RealAuthFY11!N48-RealAuthFY10!N48</f>
        <v>0</v>
      </c>
      <c r="O48" s="53">
        <f>RealAuthFY11!O48-RealAuthFY10!O48</f>
        <v>0</v>
      </c>
      <c r="P48" s="53">
        <f>RealAuthFY11!P48-RealAuthFY10!P48</f>
        <v>-965.35999999999876</v>
      </c>
      <c r="Q48" s="53">
        <f>RealAuthFY11!Q48-RealAuthFY10!Q48</f>
        <v>74736</v>
      </c>
      <c r="R48" s="53">
        <f>RealAuthFY11!R48-RealAuthFY10!R48</f>
        <v>-0.29299999959766865</v>
      </c>
      <c r="S48" s="53">
        <f>RealAuthFY11!S48-RealAuthFY10!S48</f>
        <v>4.8000000009778887E-2</v>
      </c>
      <c r="T48" s="53">
        <f>RealAuthFY11!T48-RealAuthFY10!T48</f>
        <v>0.39000000001396984</v>
      </c>
      <c r="U48" s="53">
        <f>RealAuthFY11!U48-RealAuthFY10!U48</f>
        <v>-48341.71499999892</v>
      </c>
    </row>
    <row r="49" spans="1:21" s="45" customFormat="1" ht="11" x14ac:dyDescent="0.3">
      <c r="A49" s="45">
        <f>'FY2017 Alpha RPDC '!A50</f>
        <v>43</v>
      </c>
      <c r="B49" s="45">
        <f>'FY2017 Alpha RPDC '!B50</f>
        <v>977</v>
      </c>
      <c r="C49" s="45">
        <f>'FY2017 Alpha RPDC '!C50</f>
        <v>977</v>
      </c>
      <c r="D49" s="46" t="str">
        <f>'FY2017 Alpha RPDC '!D50</f>
        <v>CARDINAL</v>
      </c>
      <c r="E49" s="91">
        <f>RealAuthFY11!E49-RealAuthFY10!E49</f>
        <v>6.2999999999999545</v>
      </c>
      <c r="F49" s="49">
        <f>'FY2017 Alpha RPDC '!K50-'FY2017 Alpha RPDC '!F50</f>
        <v>145</v>
      </c>
      <c r="G49" s="49">
        <f>'FY2017 Alpha RPDC '!L50-'FY2017 Alpha RPDC '!G50</f>
        <v>122172.5</v>
      </c>
      <c r="H49" s="49">
        <f>'FY2017 Alpha RPDC '!M50-'FY2017 Alpha RPDC '!H50</f>
        <v>-278961</v>
      </c>
      <c r="I49" s="49">
        <f>'FY2017 Alpha RPDC '!N50-'FY2017 Alpha RPDC '!I50</f>
        <v>-156788.5</v>
      </c>
      <c r="J49" s="53">
        <f>RealAuthFY11!J49-RealAuthFY10!J49</f>
        <v>6321.1000000000058</v>
      </c>
      <c r="K49" s="53">
        <f>RealAuthFY11!K49-RealAuthFY10!K49</f>
        <v>5786</v>
      </c>
      <c r="L49" s="53">
        <f>RealAuthFY11!L49-RealAuthFY10!L49</f>
        <v>575</v>
      </c>
      <c r="M49" s="53">
        <f>RealAuthFY11!M49-RealAuthFY10!M49</f>
        <v>69428</v>
      </c>
      <c r="N49" s="53">
        <f>RealAuthFY11!N49-RealAuthFY10!N49</f>
        <v>0</v>
      </c>
      <c r="O49" s="53">
        <f>RealAuthFY11!O49-RealAuthFY10!O49</f>
        <v>0</v>
      </c>
      <c r="P49" s="53">
        <f>RealAuthFY11!P49-RealAuthFY10!P49</f>
        <v>0</v>
      </c>
      <c r="Q49" s="53">
        <f>RealAuthFY11!Q49-RealAuthFY10!Q49</f>
        <v>0</v>
      </c>
      <c r="R49" s="53">
        <f>RealAuthFY11!R49-RealAuthFY10!R49</f>
        <v>205792.22500000001</v>
      </c>
      <c r="S49" s="53">
        <f>RealAuthFY11!S49-RealAuthFY10!S49</f>
        <v>18621.310000000001</v>
      </c>
      <c r="T49" s="53">
        <f>RealAuthFY11!T49-RealAuthFY10!T49</f>
        <v>25205.719999999994</v>
      </c>
      <c r="U49" s="53">
        <f>RealAuthFY11!U49-RealAuthFY10!U49</f>
        <v>174940.85500000045</v>
      </c>
    </row>
    <row r="50" spans="1:21" s="45" customFormat="1" ht="11" x14ac:dyDescent="0.3">
      <c r="A50" s="45">
        <f>'FY2017 Alpha RPDC '!A51</f>
        <v>44</v>
      </c>
      <c r="B50" s="45">
        <f>'FY2017 Alpha RPDC '!B51</f>
        <v>981</v>
      </c>
      <c r="C50" s="45">
        <f>'FY2017 Alpha RPDC '!C51</f>
        <v>981</v>
      </c>
      <c r="D50" s="46" t="str">
        <f>'FY2017 Alpha RPDC '!D51</f>
        <v>CARLISLE</v>
      </c>
      <c r="E50" s="91">
        <f>RealAuthFY11!E50-RealAuthFY10!E50</f>
        <v>17.200000000000045</v>
      </c>
      <c r="F50" s="49">
        <f>'FY2017 Alpha RPDC '!K51-'FY2017 Alpha RPDC '!F51</f>
        <v>145</v>
      </c>
      <c r="G50" s="49">
        <f>'FY2017 Alpha RPDC '!L51-'FY2017 Alpha RPDC '!G51</f>
        <v>387168.5</v>
      </c>
      <c r="H50" s="49">
        <f>'FY2017 Alpha RPDC '!M51-'FY2017 Alpha RPDC '!H51</f>
        <v>0</v>
      </c>
      <c r="I50" s="49">
        <f>'FY2017 Alpha RPDC '!N51-'FY2017 Alpha RPDC '!I51</f>
        <v>387168.5</v>
      </c>
      <c r="J50" s="53">
        <f>RealAuthFY11!J50-RealAuthFY10!J50</f>
        <v>-13935.599999999977</v>
      </c>
      <c r="K50" s="53">
        <f>RealAuthFY11!K50-RealAuthFY10!K50</f>
        <v>-6283</v>
      </c>
      <c r="L50" s="53">
        <f>RealAuthFY11!L50-RealAuthFY10!L50</f>
        <v>-4086.5</v>
      </c>
      <c r="M50" s="53">
        <f>RealAuthFY11!M50-RealAuthFY10!M50</f>
        <v>0</v>
      </c>
      <c r="N50" s="53">
        <f>RealAuthFY11!N50-RealAuthFY10!N50</f>
        <v>0</v>
      </c>
      <c r="O50" s="53">
        <f>RealAuthFY11!O50-RealAuthFY10!O50</f>
        <v>0</v>
      </c>
      <c r="P50" s="53">
        <f>RealAuthFY11!P50-RealAuthFY10!P50</f>
        <v>-2106.7199999999975</v>
      </c>
      <c r="Q50" s="53">
        <f>RealAuthFY11!Q50-RealAuthFY10!Q50</f>
        <v>1242</v>
      </c>
      <c r="R50" s="53">
        <f>RealAuthFY11!R50-RealAuthFY10!R50</f>
        <v>951995.55799999996</v>
      </c>
      <c r="S50" s="53">
        <f>RealAuthFY11!S50-RealAuthFY10!S50</f>
        <v>104435.28200000001</v>
      </c>
      <c r="T50" s="53">
        <f>RealAuthFY11!T50-RealAuthFY10!T50</f>
        <v>105982.96799999998</v>
      </c>
      <c r="U50" s="53">
        <f>RealAuthFY11!U50-RealAuthFY10!U50</f>
        <v>1524412.4879999999</v>
      </c>
    </row>
    <row r="51" spans="1:21" s="45" customFormat="1" ht="11" x14ac:dyDescent="0.3">
      <c r="A51" s="45">
        <f>'FY2017 Alpha RPDC '!A52</f>
        <v>45</v>
      </c>
      <c r="B51" s="45">
        <f>'FY2017 Alpha RPDC '!B52</f>
        <v>999</v>
      </c>
      <c r="C51" s="45">
        <f>'FY2017 Alpha RPDC '!C52</f>
        <v>999</v>
      </c>
      <c r="D51" s="46" t="str">
        <f>'FY2017 Alpha RPDC '!D52</f>
        <v>CARROLL</v>
      </c>
      <c r="E51" s="91">
        <f>RealAuthFY11!E51-RealAuthFY10!E51</f>
        <v>26.900000000000091</v>
      </c>
      <c r="F51" s="49">
        <f>'FY2017 Alpha RPDC '!K52-'FY2017 Alpha RPDC '!F52</f>
        <v>145</v>
      </c>
      <c r="G51" s="49">
        <f>'FY2017 Alpha RPDC '!L52-'FY2017 Alpha RPDC '!G52</f>
        <v>422536.20000000112</v>
      </c>
      <c r="H51" s="49">
        <f>'FY2017 Alpha RPDC '!M52-'FY2017 Alpha RPDC '!H52</f>
        <v>0</v>
      </c>
      <c r="I51" s="49">
        <f>'FY2017 Alpha RPDC '!N52-'FY2017 Alpha RPDC '!I52</f>
        <v>422536.20000000112</v>
      </c>
      <c r="J51" s="53">
        <f>RealAuthFY11!J51-RealAuthFY10!J51</f>
        <v>-8196</v>
      </c>
      <c r="K51" s="53">
        <f>RealAuthFY11!K51-RealAuthFY10!K51</f>
        <v>-690</v>
      </c>
      <c r="L51" s="53">
        <f>RealAuthFY11!L51-RealAuthFY10!L51</f>
        <v>72837</v>
      </c>
      <c r="M51" s="53">
        <f>RealAuthFY11!M51-RealAuthFY10!M51</f>
        <v>0</v>
      </c>
      <c r="N51" s="53">
        <f>RealAuthFY11!N51-RealAuthFY10!N51</f>
        <v>0</v>
      </c>
      <c r="O51" s="53">
        <f>RealAuthFY11!O51-RealAuthFY10!O51</f>
        <v>0</v>
      </c>
      <c r="P51" s="53">
        <f>RealAuthFY11!P51-RealAuthFY10!P51</f>
        <v>0</v>
      </c>
      <c r="Q51" s="53">
        <f>RealAuthFY11!Q51-RealAuthFY10!Q51</f>
        <v>0</v>
      </c>
      <c r="R51" s="53">
        <f>RealAuthFY11!R51-RealAuthFY10!R51</f>
        <v>700043.07599999988</v>
      </c>
      <c r="S51" s="53">
        <f>RealAuthFY11!S51-RealAuthFY10!S51</f>
        <v>76120.881999999998</v>
      </c>
      <c r="T51" s="53">
        <f>RealAuthFY11!T51-RealAuthFY10!T51</f>
        <v>79554.028000000006</v>
      </c>
      <c r="U51" s="53">
        <f>RealAuthFY11!U51-RealAuthFY10!U51</f>
        <v>1342205.1859999988</v>
      </c>
    </row>
    <row r="52" spans="1:21" s="45" customFormat="1" ht="11" x14ac:dyDescent="0.3">
      <c r="A52" s="45">
        <f>'FY2017 Alpha RPDC '!A53</f>
        <v>46</v>
      </c>
      <c r="B52" s="45">
        <f>'FY2017 Alpha RPDC '!B53</f>
        <v>1044</v>
      </c>
      <c r="C52" s="45">
        <f>'FY2017 Alpha RPDC '!C53</f>
        <v>1044</v>
      </c>
      <c r="D52" s="46" t="str">
        <f>'FY2017 Alpha RPDC '!D53</f>
        <v>CEDAR FALLS</v>
      </c>
      <c r="E52" s="91">
        <f>RealAuthFY11!E52-RealAuthFY10!E52</f>
        <v>144.80000000000018</v>
      </c>
      <c r="F52" s="49">
        <f>'FY2017 Alpha RPDC '!K53-'FY2017 Alpha RPDC '!F53</f>
        <v>145</v>
      </c>
      <c r="G52" s="49">
        <f>'FY2017 Alpha RPDC '!L53-'FY2017 Alpha RPDC '!G53</f>
        <v>1666948.8000000007</v>
      </c>
      <c r="H52" s="49">
        <f>'FY2017 Alpha RPDC '!M53-'FY2017 Alpha RPDC '!H53</f>
        <v>0</v>
      </c>
      <c r="I52" s="49">
        <f>'FY2017 Alpha RPDC '!N53-'FY2017 Alpha RPDC '!I53</f>
        <v>1666948.8000000007</v>
      </c>
      <c r="J52" s="53">
        <f>RealAuthFY11!J52-RealAuthFY10!J52</f>
        <v>17092</v>
      </c>
      <c r="K52" s="53">
        <f>RealAuthFY11!K52-RealAuthFY10!K52</f>
        <v>38766</v>
      </c>
      <c r="L52" s="53">
        <f>RealAuthFY11!L52-RealAuthFY10!L52</f>
        <v>41585.20000000007</v>
      </c>
      <c r="M52" s="53">
        <f>RealAuthFY11!M52-RealAuthFY10!M52</f>
        <v>115</v>
      </c>
      <c r="N52" s="53">
        <f>RealAuthFY11!N52-RealAuthFY10!N52</f>
        <v>0</v>
      </c>
      <c r="O52" s="53">
        <f>RealAuthFY11!O52-RealAuthFY10!O52</f>
        <v>0</v>
      </c>
      <c r="P52" s="53">
        <f>RealAuthFY11!P52-RealAuthFY10!P52</f>
        <v>-2537.92</v>
      </c>
      <c r="Q52" s="53">
        <f>RealAuthFY11!Q52-RealAuthFY10!Q52</f>
        <v>41725.799999999988</v>
      </c>
      <c r="R52" s="53">
        <f>RealAuthFY11!R52-RealAuthFY10!R52</f>
        <v>2139585.7920000004</v>
      </c>
      <c r="S52" s="53">
        <f>RealAuthFY11!S52-RealAuthFY10!S52</f>
        <v>221315.55600000001</v>
      </c>
      <c r="T52" s="53">
        <f>RealAuthFY11!T52-RealAuthFY10!T52</f>
        <v>267014.34600000002</v>
      </c>
      <c r="U52" s="53">
        <f>RealAuthFY11!U52-RealAuthFY10!U52</f>
        <v>4431610.5739999898</v>
      </c>
    </row>
    <row r="53" spans="1:21" s="45" customFormat="1" ht="11" x14ac:dyDescent="0.3">
      <c r="A53" s="45">
        <f>'FY2017 Alpha RPDC '!A54</f>
        <v>47</v>
      </c>
      <c r="B53" s="45">
        <f>'FY2017 Alpha RPDC '!B54</f>
        <v>1053</v>
      </c>
      <c r="C53" s="45">
        <f>'FY2017 Alpha RPDC '!C54</f>
        <v>1053</v>
      </c>
      <c r="D53" s="46" t="str">
        <f>'FY2017 Alpha RPDC '!D54</f>
        <v>CEDAR RAPIDS</v>
      </c>
      <c r="E53" s="91">
        <f>RealAuthFY11!E53-RealAuthFY10!E53</f>
        <v>97</v>
      </c>
      <c r="F53" s="49">
        <f>'FY2017 Alpha RPDC '!K54-'FY2017 Alpha RPDC '!F54</f>
        <v>145</v>
      </c>
      <c r="G53" s="49">
        <f>'FY2017 Alpha RPDC '!L54-'FY2017 Alpha RPDC '!G54</f>
        <v>3081460.299999997</v>
      </c>
      <c r="H53" s="49">
        <f>'FY2017 Alpha RPDC '!M54-'FY2017 Alpha RPDC '!H54</f>
        <v>0</v>
      </c>
      <c r="I53" s="49">
        <f>'FY2017 Alpha RPDC '!N54-'FY2017 Alpha RPDC '!I54</f>
        <v>3081460.299999997</v>
      </c>
      <c r="J53" s="53">
        <f>RealAuthFY11!J53-RealAuthFY10!J53</f>
        <v>48215.500000000058</v>
      </c>
      <c r="K53" s="53">
        <f>RealAuthFY11!K53-RealAuthFY10!K53</f>
        <v>17304</v>
      </c>
      <c r="L53" s="53">
        <f>RealAuthFY11!L53-RealAuthFY10!L53</f>
        <v>105186</v>
      </c>
      <c r="M53" s="53">
        <f>RealAuthFY11!M53-RealAuthFY10!M53</f>
        <v>-5538</v>
      </c>
      <c r="N53" s="53">
        <f>RealAuthFY11!N53-RealAuthFY10!N53</f>
        <v>0</v>
      </c>
      <c r="O53" s="53">
        <f>RealAuthFY11!O53-RealAuthFY10!O53</f>
        <v>0</v>
      </c>
      <c r="P53" s="53">
        <f>RealAuthFY11!P53-RealAuthFY10!P53</f>
        <v>-16420.580000000002</v>
      </c>
      <c r="Q53" s="53">
        <f>RealAuthFY11!Q53-RealAuthFY10!Q53</f>
        <v>81185.400000000009</v>
      </c>
      <c r="R53" s="53">
        <f>RealAuthFY11!R53-RealAuthFY10!R53</f>
        <v>8758818.7159999982</v>
      </c>
      <c r="S53" s="53">
        <f>RealAuthFY11!S53-RealAuthFY10!S53</f>
        <v>788439.21499999997</v>
      </c>
      <c r="T53" s="53">
        <f>RealAuthFY11!T53-RealAuthFY10!T53</f>
        <v>1090038.3230000001</v>
      </c>
      <c r="U53" s="53">
        <f>RealAuthFY11!U53-RealAuthFY10!U53</f>
        <v>13948688.874000013</v>
      </c>
    </row>
    <row r="54" spans="1:21" s="45" customFormat="1" ht="11" x14ac:dyDescent="0.3">
      <c r="A54" s="45">
        <f>'FY2017 Alpha RPDC '!A55</f>
        <v>48</v>
      </c>
      <c r="B54" s="45">
        <f>'FY2017 Alpha RPDC '!B55</f>
        <v>1062</v>
      </c>
      <c r="C54" s="45">
        <f>'FY2017 Alpha RPDC '!C55</f>
        <v>1062</v>
      </c>
      <c r="D54" s="46" t="str">
        <f>'FY2017 Alpha RPDC '!D55</f>
        <v>CENTER POINT-URBANA</v>
      </c>
      <c r="E54" s="91">
        <f>RealAuthFY11!E54-RealAuthFY10!E54</f>
        <v>42.400000000000091</v>
      </c>
      <c r="F54" s="49">
        <f>'FY2017 Alpha RPDC '!K55-'FY2017 Alpha RPDC '!F55</f>
        <v>145</v>
      </c>
      <c r="G54" s="49">
        <f>'FY2017 Alpha RPDC '!L55-'FY2017 Alpha RPDC '!G55</f>
        <v>470510</v>
      </c>
      <c r="H54" s="49">
        <f>'FY2017 Alpha RPDC '!M55-'FY2017 Alpha RPDC '!H55</f>
        <v>0</v>
      </c>
      <c r="I54" s="49">
        <f>'FY2017 Alpha RPDC '!N55-'FY2017 Alpha RPDC '!I55</f>
        <v>470510</v>
      </c>
      <c r="J54" s="53">
        <f>RealAuthFY11!J54-RealAuthFY10!J54</f>
        <v>38791.900000000023</v>
      </c>
      <c r="K54" s="53">
        <f>RealAuthFY11!K54-RealAuthFY10!K54</f>
        <v>-7838</v>
      </c>
      <c r="L54" s="53">
        <f>RealAuthFY11!L54-RealAuthFY10!L54</f>
        <v>191073.09999999998</v>
      </c>
      <c r="M54" s="53">
        <f>RealAuthFY11!M54-RealAuthFY10!M54</f>
        <v>-5653</v>
      </c>
      <c r="N54" s="53">
        <f>RealAuthFY11!N54-RealAuthFY10!N54</f>
        <v>0</v>
      </c>
      <c r="O54" s="53">
        <f>RealAuthFY11!O54-RealAuthFY10!O54</f>
        <v>0</v>
      </c>
      <c r="P54" s="53">
        <f>RealAuthFY11!P54-RealAuthFY10!P54</f>
        <v>-10075.779999999999</v>
      </c>
      <c r="Q54" s="53">
        <f>RealAuthFY11!Q54-RealAuthFY10!Q54</f>
        <v>-90.599999999976717</v>
      </c>
      <c r="R54" s="53">
        <f>RealAuthFY11!R54-RealAuthFY10!R54</f>
        <v>0.26399999996647239</v>
      </c>
      <c r="S54" s="53">
        <f>RealAuthFY11!S54-RealAuthFY10!S54</f>
        <v>-0.46199999999953434</v>
      </c>
      <c r="T54" s="53">
        <f>RealAuthFY11!T54-RealAuthFY10!T54</f>
        <v>-0.29499999999825377</v>
      </c>
      <c r="U54" s="53">
        <f>RealAuthFY11!U54-RealAuthFY10!U54</f>
        <v>676717.12699999847</v>
      </c>
    </row>
    <row r="55" spans="1:21" s="45" customFormat="1" ht="11" x14ac:dyDescent="0.3">
      <c r="A55" s="45">
        <f>'FY2017 Alpha RPDC '!A56</f>
        <v>49</v>
      </c>
      <c r="B55" s="45">
        <f>'FY2017 Alpha RPDC '!B56</f>
        <v>1071</v>
      </c>
      <c r="C55" s="45">
        <f>'FY2017 Alpha RPDC '!C56</f>
        <v>1071</v>
      </c>
      <c r="D55" s="46" t="str">
        <f>'FY2017 Alpha RPDC '!D56</f>
        <v>CENTERVILLE</v>
      </c>
      <c r="E55" s="91">
        <f>RealAuthFY11!E55-RealAuthFY10!E55</f>
        <v>-27.599999999999909</v>
      </c>
      <c r="F55" s="49">
        <f>'FY2017 Alpha RPDC '!K56-'FY2017 Alpha RPDC '!F56</f>
        <v>145</v>
      </c>
      <c r="G55" s="49">
        <f>'FY2017 Alpha RPDC '!L56-'FY2017 Alpha RPDC '!G56</f>
        <v>14066</v>
      </c>
      <c r="H55" s="49">
        <f>'FY2017 Alpha RPDC '!M56-'FY2017 Alpha RPDC '!H56</f>
        <v>49325.140000000596</v>
      </c>
      <c r="I55" s="49">
        <f>'FY2017 Alpha RPDC '!N56-'FY2017 Alpha RPDC '!I56</f>
        <v>63391.140000000596</v>
      </c>
      <c r="J55" s="53">
        <f>RealAuthFY11!J55-RealAuthFY10!J55</f>
        <v>1401.6000000000349</v>
      </c>
      <c r="K55" s="53">
        <f>RealAuthFY11!K55-RealAuthFY10!K55</f>
        <v>-12226</v>
      </c>
      <c r="L55" s="53">
        <f>RealAuthFY11!L55-RealAuthFY10!L55</f>
        <v>89235.399999999965</v>
      </c>
      <c r="M55" s="53">
        <f>RealAuthFY11!M55-RealAuthFY10!M55</f>
        <v>-17189</v>
      </c>
      <c r="N55" s="53">
        <f>RealAuthFY11!N55-RealAuthFY10!N55</f>
        <v>0</v>
      </c>
      <c r="O55" s="53">
        <f>RealAuthFY11!O55-RealAuthFY10!O55</f>
        <v>0</v>
      </c>
      <c r="P55" s="53">
        <f>RealAuthFY11!P55-RealAuthFY10!P55</f>
        <v>-3680.38</v>
      </c>
      <c r="Q55" s="53">
        <f>RealAuthFY11!Q55-RealAuthFY10!Q55</f>
        <v>161027.39999999997</v>
      </c>
      <c r="R55" s="53">
        <f>RealAuthFY11!R55-RealAuthFY10!R55</f>
        <v>-5.3000000072643161E-2</v>
      </c>
      <c r="S55" s="53">
        <f>RealAuthFY11!S55-RealAuthFY10!S55</f>
        <v>0.45699999999487773</v>
      </c>
      <c r="T55" s="53">
        <f>RealAuthFY11!T55-RealAuthFY10!T55</f>
        <v>-0.41000000000349246</v>
      </c>
      <c r="U55" s="53">
        <f>RealAuthFY11!U55-RealAuthFY10!U55</f>
        <v>281960.15400000289</v>
      </c>
    </row>
    <row r="56" spans="1:21" s="45" customFormat="1" ht="11" x14ac:dyDescent="0.3">
      <c r="A56" s="45">
        <f>'FY2017 Alpha RPDC '!A57</f>
        <v>50</v>
      </c>
      <c r="B56" s="45">
        <f>'FY2017 Alpha RPDC '!B57</f>
        <v>1080</v>
      </c>
      <c r="C56" s="45">
        <f>'FY2017 Alpha RPDC '!C57</f>
        <v>1080</v>
      </c>
      <c r="D56" s="46" t="str">
        <f>'FY2017 Alpha RPDC '!D57</f>
        <v>CENTRAL</v>
      </c>
      <c r="E56" s="91">
        <f>RealAuthFY11!E56-RealAuthFY10!E56</f>
        <v>-1.8000000000000114</v>
      </c>
      <c r="F56" s="49">
        <f>'FY2017 Alpha RPDC '!K57-'FY2017 Alpha RPDC '!F57</f>
        <v>145</v>
      </c>
      <c r="G56" s="49">
        <f>'FY2017 Alpha RPDC '!L57-'FY2017 Alpha RPDC '!G57</f>
        <v>53400.300000000279</v>
      </c>
      <c r="H56" s="49">
        <f>'FY2017 Alpha RPDC '!M57-'FY2017 Alpha RPDC '!H57</f>
        <v>-101950</v>
      </c>
      <c r="I56" s="49">
        <f>'FY2017 Alpha RPDC '!N57-'FY2017 Alpha RPDC '!I57</f>
        <v>-48549.699999999721</v>
      </c>
      <c r="J56" s="53">
        <f>RealAuthFY11!J56-RealAuthFY10!J56</f>
        <v>7084</v>
      </c>
      <c r="K56" s="53">
        <f>RealAuthFY11!K56-RealAuthFY10!K56</f>
        <v>293720</v>
      </c>
      <c r="L56" s="53">
        <f>RealAuthFY11!L56-RealAuthFY10!L56</f>
        <v>236165</v>
      </c>
      <c r="M56" s="53">
        <f>RealAuthFY11!M56-RealAuthFY10!M56</f>
        <v>1725</v>
      </c>
      <c r="N56" s="53">
        <f>RealAuthFY11!N56-RealAuthFY10!N56</f>
        <v>0</v>
      </c>
      <c r="O56" s="53">
        <f>RealAuthFY11!O56-RealAuthFY10!O56</f>
        <v>0</v>
      </c>
      <c r="P56" s="53">
        <f>RealAuthFY11!P56-RealAuthFY10!P56</f>
        <v>6296.4000000000015</v>
      </c>
      <c r="Q56" s="53">
        <f>RealAuthFY11!Q56-RealAuthFY10!Q56</f>
        <v>0</v>
      </c>
      <c r="R56" s="53">
        <f>RealAuthFY11!R56-RealAuthFY10!R56</f>
        <v>-0.2900000000372529</v>
      </c>
      <c r="S56" s="53">
        <f>RealAuthFY11!S56-RealAuthFY10!S56</f>
        <v>-0.19000000000232831</v>
      </c>
      <c r="T56" s="53">
        <f>RealAuthFY11!T56-RealAuthFY10!T56</f>
        <v>-7.9999999987194315E-2</v>
      </c>
      <c r="U56" s="53">
        <f>RealAuthFY11!U56-RealAuthFY10!U56</f>
        <v>496440.1400000006</v>
      </c>
    </row>
    <row r="57" spans="1:21" s="45" customFormat="1" ht="11" x14ac:dyDescent="0.3">
      <c r="A57" s="45">
        <f>'FY2017 Alpha RPDC '!A58</f>
        <v>51</v>
      </c>
      <c r="B57" s="45">
        <f>'FY2017 Alpha RPDC '!B58</f>
        <v>1089</v>
      </c>
      <c r="C57" s="45">
        <f>'FY2017 Alpha RPDC '!C58</f>
        <v>1089</v>
      </c>
      <c r="D57" s="46" t="str">
        <f>'FY2017 Alpha RPDC '!D58</f>
        <v>CENTRAL CITY</v>
      </c>
      <c r="E57" s="91">
        <f>RealAuthFY11!E57-RealAuthFY10!E57</f>
        <v>-21.200000000000045</v>
      </c>
      <c r="F57" s="49">
        <f>'FY2017 Alpha RPDC '!K58-'FY2017 Alpha RPDC '!F58</f>
        <v>145</v>
      </c>
      <c r="G57" s="49">
        <f>'FY2017 Alpha RPDC '!L58-'FY2017 Alpha RPDC '!G58</f>
        <v>-68653.200000000186</v>
      </c>
      <c r="H57" s="49">
        <f>'FY2017 Alpha RPDC '!M58-'FY2017 Alpha RPDC '!H58</f>
        <v>101129.64000000013</v>
      </c>
      <c r="I57" s="49">
        <f>'FY2017 Alpha RPDC '!N58-'FY2017 Alpha RPDC '!I58</f>
        <v>32476.439999999944</v>
      </c>
      <c r="J57" s="53">
        <f>RealAuthFY11!J57-RealAuthFY10!J57</f>
        <v>-499491.40000000037</v>
      </c>
      <c r="K57" s="53">
        <f>RealAuthFY11!K57-RealAuthFY10!K57</f>
        <v>100967</v>
      </c>
      <c r="L57" s="53">
        <f>RealAuthFY11!L57-RealAuthFY10!L57</f>
        <v>-155129.29999999981</v>
      </c>
      <c r="M57" s="53">
        <f>RealAuthFY11!M57-RealAuthFY10!M57</f>
        <v>81636</v>
      </c>
      <c r="N57" s="53">
        <f>RealAuthFY11!N57-RealAuthFY10!N57</f>
        <v>0</v>
      </c>
      <c r="O57" s="53">
        <f>RealAuthFY11!O57-RealAuthFY10!O57</f>
        <v>0</v>
      </c>
      <c r="P57" s="53">
        <f>RealAuthFY11!P57-RealAuthFY10!P57</f>
        <v>17214.340000000026</v>
      </c>
      <c r="Q57" s="53">
        <f>RealAuthFY11!Q57-RealAuthFY10!Q57</f>
        <v>367495.80000000005</v>
      </c>
      <c r="R57" s="53">
        <f>RealAuthFY11!R57-RealAuthFY10!R57</f>
        <v>-8.0000000074505806E-2</v>
      </c>
      <c r="S57" s="53">
        <f>RealAuthFY11!S57-RealAuthFY10!S57</f>
        <v>-0.43999999994412065</v>
      </c>
      <c r="T57" s="53">
        <f>RealAuthFY11!T57-RealAuthFY10!T57</f>
        <v>-2.0000000018626451E-2</v>
      </c>
      <c r="U57" s="53">
        <f>RealAuthFY11!U57-RealAuthFY10!U57</f>
        <v>-54831.659999998286</v>
      </c>
    </row>
    <row r="58" spans="1:21" s="45" customFormat="1" ht="11" x14ac:dyDescent="0.3">
      <c r="A58" s="45">
        <f>'FY2017 Alpha RPDC '!A59</f>
        <v>52</v>
      </c>
      <c r="B58" s="45">
        <f>'FY2017 Alpha RPDC '!B59</f>
        <v>1082</v>
      </c>
      <c r="C58" s="45">
        <f>'FY2017 Alpha RPDC '!C59</f>
        <v>1082</v>
      </c>
      <c r="D58" s="46" t="str">
        <f>'FY2017 Alpha RPDC '!D59</f>
        <v>CENTRAL CLINTON</v>
      </c>
      <c r="E58" s="91">
        <f>RealAuthFY11!E58-RealAuthFY10!E58</f>
        <v>-5.5999999999999091</v>
      </c>
      <c r="F58" s="49">
        <f>'FY2017 Alpha RPDC '!K59-'FY2017 Alpha RPDC '!F59</f>
        <v>145</v>
      </c>
      <c r="G58" s="49">
        <f>'FY2017 Alpha RPDC '!L59-'FY2017 Alpha RPDC '!G59</f>
        <v>174282.90000000037</v>
      </c>
      <c r="H58" s="49">
        <f>'FY2017 Alpha RPDC '!M59-'FY2017 Alpha RPDC '!H59</f>
        <v>-111867</v>
      </c>
      <c r="I58" s="49">
        <f>'FY2017 Alpha RPDC '!N59-'FY2017 Alpha RPDC '!I59</f>
        <v>62415.900000000373</v>
      </c>
      <c r="J58" s="53">
        <f>RealAuthFY11!J58-RealAuthFY10!J58</f>
        <v>29540.800000000017</v>
      </c>
      <c r="K58" s="53">
        <f>RealAuthFY11!K58-RealAuthFY10!K58</f>
        <v>23072</v>
      </c>
      <c r="L58" s="53">
        <f>RealAuthFY11!L58-RealAuthFY10!L58</f>
        <v>104053.20000000007</v>
      </c>
      <c r="M58" s="53">
        <f>RealAuthFY11!M58-RealAuthFY10!M58</f>
        <v>12916</v>
      </c>
      <c r="N58" s="53">
        <f>RealAuthFY11!N58-RealAuthFY10!N58</f>
        <v>0</v>
      </c>
      <c r="O58" s="53">
        <f>RealAuthFY11!O58-RealAuthFY10!O58</f>
        <v>0</v>
      </c>
      <c r="P58" s="53">
        <f>RealAuthFY11!P58-RealAuthFY10!P58</f>
        <v>-2537.92</v>
      </c>
      <c r="Q58" s="53">
        <f>RealAuthFY11!Q58-RealAuthFY10!Q58</f>
        <v>-84184.799999999988</v>
      </c>
      <c r="R58" s="53">
        <f>RealAuthFY11!R58-RealAuthFY10!R58</f>
        <v>88360.030000000028</v>
      </c>
      <c r="S58" s="53">
        <f>RealAuthFY11!S58-RealAuthFY10!S58</f>
        <v>9772.025999999998</v>
      </c>
      <c r="T58" s="53">
        <f>RealAuthFY11!T58-RealAuthFY10!T58</f>
        <v>9974.349000000002</v>
      </c>
      <c r="U58" s="53">
        <f>RealAuthFY11!U58-RealAuthFY10!U58</f>
        <v>253381.58500000089</v>
      </c>
    </row>
    <row r="59" spans="1:21" s="45" customFormat="1" ht="11" x14ac:dyDescent="0.3">
      <c r="A59" s="45">
        <f>'FY2017 Alpha RPDC '!A60</f>
        <v>53</v>
      </c>
      <c r="B59" s="45">
        <f>'FY2017 Alpha RPDC '!B60</f>
        <v>1093</v>
      </c>
      <c r="C59" s="45">
        <f>'FY2017 Alpha RPDC '!C60</f>
        <v>1093</v>
      </c>
      <c r="D59" s="46" t="str">
        <f>'FY2017 Alpha RPDC '!D60</f>
        <v>CENTRAL DECATUR</v>
      </c>
      <c r="E59" s="91">
        <f>RealAuthFY11!E59-RealAuthFY10!E59</f>
        <v>-3.6000000000000227</v>
      </c>
      <c r="F59" s="49">
        <f>'FY2017 Alpha RPDC '!K60-'FY2017 Alpha RPDC '!F60</f>
        <v>145</v>
      </c>
      <c r="G59" s="49">
        <f>'FY2017 Alpha RPDC '!L60-'FY2017 Alpha RPDC '!G60</f>
        <v>75974</v>
      </c>
      <c r="H59" s="49">
        <f>'FY2017 Alpha RPDC '!M60-'FY2017 Alpha RPDC '!H60</f>
        <v>0</v>
      </c>
      <c r="I59" s="49">
        <f>'FY2017 Alpha RPDC '!N60-'FY2017 Alpha RPDC '!I60</f>
        <v>75974</v>
      </c>
      <c r="J59" s="53">
        <f>RealAuthFY11!J59-RealAuthFY10!J59</f>
        <v>-37997.799999999988</v>
      </c>
      <c r="K59" s="53">
        <f>RealAuthFY11!K59-RealAuthFY10!K59</f>
        <v>-12804</v>
      </c>
      <c r="L59" s="53">
        <f>RealAuthFY11!L59-RealAuthFY10!L59</f>
        <v>-12191</v>
      </c>
      <c r="M59" s="53">
        <f>RealAuthFY11!M59-RealAuthFY10!M59</f>
        <v>575</v>
      </c>
      <c r="N59" s="53">
        <f>RealAuthFY11!N59-RealAuthFY10!N59</f>
        <v>0</v>
      </c>
      <c r="O59" s="53">
        <f>RealAuthFY11!O59-RealAuthFY10!O59</f>
        <v>0</v>
      </c>
      <c r="P59" s="53">
        <f>RealAuthFY11!P59-RealAuthFY10!P59</f>
        <v>2690.3800000000006</v>
      </c>
      <c r="Q59" s="53">
        <f>RealAuthFY11!Q59-RealAuthFY10!Q59</f>
        <v>-27049.799999999988</v>
      </c>
      <c r="R59" s="53">
        <f>RealAuthFY11!R59-RealAuthFY10!R59</f>
        <v>0</v>
      </c>
      <c r="S59" s="53">
        <f>RealAuthFY11!S59-RealAuthFY10!S59</f>
        <v>-0.30000000000291038</v>
      </c>
      <c r="T59" s="53">
        <f>RealAuthFY11!T59-RealAuthFY10!T59</f>
        <v>-0.41999999999825377</v>
      </c>
      <c r="U59" s="53">
        <f>RealAuthFY11!U59-RealAuthFY10!U59</f>
        <v>-10803.939999999478</v>
      </c>
    </row>
    <row r="60" spans="1:21" s="45" customFormat="1" ht="11" x14ac:dyDescent="0.3">
      <c r="A60" s="45">
        <f>'FY2017 Alpha RPDC '!A61</f>
        <v>54</v>
      </c>
      <c r="B60" s="45">
        <f>'FY2017 Alpha RPDC '!B61</f>
        <v>1079</v>
      </c>
      <c r="C60" s="45">
        <f>'FY2017 Alpha RPDC '!C61</f>
        <v>1079</v>
      </c>
      <c r="D60" s="46" t="str">
        <f>'FY2017 Alpha RPDC '!D61</f>
        <v>CENTRAL LEE</v>
      </c>
      <c r="E60" s="91">
        <f>RealAuthFY11!E60-RealAuthFY10!E60</f>
        <v>-37.899999999999977</v>
      </c>
      <c r="F60" s="49">
        <f>'FY2017 Alpha RPDC '!K61-'FY2017 Alpha RPDC '!F61</f>
        <v>145</v>
      </c>
      <c r="G60" s="49">
        <f>'FY2017 Alpha RPDC '!L61-'FY2017 Alpha RPDC '!G61</f>
        <v>-130318.89999999944</v>
      </c>
      <c r="H60" s="49">
        <f>'FY2017 Alpha RPDC '!M61-'FY2017 Alpha RPDC '!H61</f>
        <v>183433.93999999948</v>
      </c>
      <c r="I60" s="49">
        <f>'FY2017 Alpha RPDC '!N61-'FY2017 Alpha RPDC '!I61</f>
        <v>53115.040000000037</v>
      </c>
      <c r="J60" s="53">
        <f>RealAuthFY11!J60-RealAuthFY10!J60</f>
        <v>-53159</v>
      </c>
      <c r="K60" s="53">
        <f>RealAuthFY11!K60-RealAuthFY10!K60</f>
        <v>28265</v>
      </c>
      <c r="L60" s="53">
        <f>RealAuthFY11!L60-RealAuthFY10!L60</f>
        <v>74170.699999999983</v>
      </c>
      <c r="M60" s="53">
        <f>RealAuthFY11!M60-RealAuthFY10!M60</f>
        <v>115</v>
      </c>
      <c r="N60" s="53">
        <f>RealAuthFY11!N60-RealAuthFY10!N60</f>
        <v>0</v>
      </c>
      <c r="O60" s="53">
        <f>RealAuthFY11!O60-RealAuthFY10!O60</f>
        <v>0</v>
      </c>
      <c r="P60" s="53">
        <f>RealAuthFY11!P60-RealAuthFY10!P60</f>
        <v>2588.52</v>
      </c>
      <c r="Q60" s="53">
        <f>RealAuthFY11!Q60-RealAuthFY10!Q60</f>
        <v>8715.6000000000058</v>
      </c>
      <c r="R60" s="53">
        <f>RealAuthFY11!R60-RealAuthFY10!R60</f>
        <v>139288.34699999995</v>
      </c>
      <c r="S60" s="53">
        <f>RealAuthFY11!S60-RealAuthFY10!S60</f>
        <v>14201.297999999995</v>
      </c>
      <c r="T60" s="53">
        <f>RealAuthFY11!T60-RealAuthFY10!T60</f>
        <v>13752.737000000001</v>
      </c>
      <c r="U60" s="53">
        <f>RealAuthFY11!U60-RealAuthFY10!U60</f>
        <v>281053.24199999962</v>
      </c>
    </row>
    <row r="61" spans="1:21" s="45" customFormat="1" ht="11" x14ac:dyDescent="0.3">
      <c r="A61" s="45">
        <f>'FY2017 Alpha RPDC '!A62</f>
        <v>55</v>
      </c>
      <c r="B61" s="45">
        <f>'FY2017 Alpha RPDC '!B62</f>
        <v>1095</v>
      </c>
      <c r="C61" s="45">
        <f>'FY2017 Alpha RPDC '!C62</f>
        <v>1095</v>
      </c>
      <c r="D61" s="46" t="str">
        <f>'FY2017 Alpha RPDC '!D62</f>
        <v>CENTRAL LYON</v>
      </c>
      <c r="E61" s="91">
        <f>RealAuthFY11!E61-RealAuthFY10!E61</f>
        <v>44.5</v>
      </c>
      <c r="F61" s="49">
        <f>'FY2017 Alpha RPDC '!K62-'FY2017 Alpha RPDC '!F62</f>
        <v>145</v>
      </c>
      <c r="G61" s="49">
        <f>'FY2017 Alpha RPDC '!L62-'FY2017 Alpha RPDC '!G62</f>
        <v>398207</v>
      </c>
      <c r="H61" s="49">
        <f>'FY2017 Alpha RPDC '!M62-'FY2017 Alpha RPDC '!H62</f>
        <v>0</v>
      </c>
      <c r="I61" s="49">
        <f>'FY2017 Alpha RPDC '!N62-'FY2017 Alpha RPDC '!I62</f>
        <v>398207</v>
      </c>
      <c r="J61" s="53">
        <f>RealAuthFY11!J61-RealAuthFY10!J61</f>
        <v>-22169.699999999953</v>
      </c>
      <c r="K61" s="53">
        <f>RealAuthFY11!K61-RealAuthFY10!K61</f>
        <v>-6174</v>
      </c>
      <c r="L61" s="53">
        <f>RealAuthFY11!L61-RealAuthFY10!L61</f>
        <v>-8553</v>
      </c>
      <c r="M61" s="53">
        <f>RealAuthFY11!M61-RealAuthFY10!M61</f>
        <v>345</v>
      </c>
      <c r="N61" s="53">
        <f>RealAuthFY11!N61-RealAuthFY10!N61</f>
        <v>0</v>
      </c>
      <c r="O61" s="53">
        <f>RealAuthFY11!O61-RealAuthFY10!O61</f>
        <v>0</v>
      </c>
      <c r="P61" s="53">
        <f>RealAuthFY11!P61-RealAuthFY10!P61</f>
        <v>0</v>
      </c>
      <c r="Q61" s="53">
        <f>RealAuthFY11!Q61-RealAuthFY10!Q61</f>
        <v>13528.200000000012</v>
      </c>
      <c r="R61" s="53">
        <f>RealAuthFY11!R61-RealAuthFY10!R61</f>
        <v>172334.03400000004</v>
      </c>
      <c r="S61" s="53">
        <f>RealAuthFY11!S61-RealAuthFY10!S61</f>
        <v>16487.660999999996</v>
      </c>
      <c r="T61" s="53">
        <f>RealAuthFY11!T61-RealAuthFY10!T61</f>
        <v>18963.920999999998</v>
      </c>
      <c r="U61" s="53">
        <f>RealAuthFY11!U61-RealAuthFY10!U61</f>
        <v>582969.11599999946</v>
      </c>
    </row>
    <row r="62" spans="1:21" s="45" customFormat="1" ht="11" x14ac:dyDescent="0.3">
      <c r="A62" s="45">
        <f>'FY2017 Alpha RPDC '!A63</f>
        <v>56</v>
      </c>
      <c r="B62" s="45">
        <f>'FY2017 Alpha RPDC '!B63</f>
        <v>4772</v>
      </c>
      <c r="C62" s="45">
        <f>'FY2017 Alpha RPDC '!C63</f>
        <v>4772</v>
      </c>
      <c r="D62" s="46" t="str">
        <f>'FY2017 Alpha RPDC '!D63</f>
        <v>CENTRAL SPRINGS</v>
      </c>
      <c r="E62" s="91">
        <f>RealAuthFY11!E62-RealAuthFY10!E62</f>
        <v>-11</v>
      </c>
      <c r="F62" s="49">
        <f>'FY2017 Alpha RPDC '!K63-'FY2017 Alpha RPDC '!F63</f>
        <v>145</v>
      </c>
      <c r="G62" s="49">
        <f>'FY2017 Alpha RPDC '!L63-'FY2017 Alpha RPDC '!G63</f>
        <v>46403</v>
      </c>
      <c r="H62" s="49">
        <f>'FY2017 Alpha RPDC '!M63-'FY2017 Alpha RPDC '!H63</f>
        <v>-119433.16000000015</v>
      </c>
      <c r="I62" s="49">
        <f>'FY2017 Alpha RPDC '!N63-'FY2017 Alpha RPDC '!I63</f>
        <v>-73030.160000000149</v>
      </c>
      <c r="J62" s="53">
        <f>RealAuthFY11!J62-RealAuthFY10!J62</f>
        <v>-31697</v>
      </c>
      <c r="K62" s="53">
        <f>RealAuthFY11!K62-RealAuthFY10!K62</f>
        <v>-6688</v>
      </c>
      <c r="L62" s="53">
        <f>RealAuthFY11!L62-RealAuthFY10!L62</f>
        <v>70156.099999999948</v>
      </c>
      <c r="M62" s="53">
        <f>RealAuthFY11!M62-RealAuthFY10!M62</f>
        <v>-34493</v>
      </c>
      <c r="N62" s="53">
        <f>RealAuthFY11!N62-RealAuthFY10!N62</f>
        <v>0</v>
      </c>
      <c r="O62" s="53">
        <f>RealAuthFY11!O62-RealAuthFY10!O62</f>
        <v>0</v>
      </c>
      <c r="P62" s="53">
        <f>RealAuthFY11!P62-RealAuthFY10!P62</f>
        <v>0</v>
      </c>
      <c r="Q62" s="53">
        <f>RealAuthFY11!Q62-RealAuthFY10!Q62</f>
        <v>321211.8</v>
      </c>
      <c r="R62" s="53">
        <f>RealAuthFY11!R62-RealAuthFY10!R62</f>
        <v>0.143999999971129</v>
      </c>
      <c r="S62" s="53">
        <f>RealAuthFY11!S62-RealAuthFY10!S62</f>
        <v>0.36400000000139698</v>
      </c>
      <c r="T62" s="53">
        <f>RealAuthFY11!T62-RealAuthFY10!T62</f>
        <v>0.22000000000116415</v>
      </c>
      <c r="U62" s="53">
        <f>RealAuthFY11!U62-RealAuthFY10!U62</f>
        <v>245460.46800000034</v>
      </c>
    </row>
    <row r="63" spans="1:21" s="45" customFormat="1" ht="11" x14ac:dyDescent="0.3">
      <c r="A63" s="45">
        <f>'FY2017 Alpha RPDC '!A64</f>
        <v>57</v>
      </c>
      <c r="B63" s="45">
        <f>'FY2017 Alpha RPDC '!B64</f>
        <v>1107</v>
      </c>
      <c r="C63" s="45">
        <f>'FY2017 Alpha RPDC '!C64</f>
        <v>1107</v>
      </c>
      <c r="D63" s="46" t="str">
        <f>'FY2017 Alpha RPDC '!D64</f>
        <v>CHARITON</v>
      </c>
      <c r="E63" s="91">
        <f>RealAuthFY11!E63-RealAuthFY10!E63</f>
        <v>-61.700000000000045</v>
      </c>
      <c r="F63" s="49">
        <f>'FY2017 Alpha RPDC '!K64-'FY2017 Alpha RPDC '!F64</f>
        <v>145</v>
      </c>
      <c r="G63" s="49">
        <f>'FY2017 Alpha RPDC '!L64-'FY2017 Alpha RPDC '!G64</f>
        <v>-209392.20000000112</v>
      </c>
      <c r="H63" s="49">
        <f>'FY2017 Alpha RPDC '!M64-'FY2017 Alpha RPDC '!H64</f>
        <v>297090.03000000119</v>
      </c>
      <c r="I63" s="49">
        <f>'FY2017 Alpha RPDC '!N64-'FY2017 Alpha RPDC '!I64</f>
        <v>87697.830000000075</v>
      </c>
      <c r="J63" s="53">
        <f>RealAuthFY11!J63-RealAuthFY10!J63</f>
        <v>2824</v>
      </c>
      <c r="K63" s="53">
        <f>RealAuthFY11!K63-RealAuthFY10!K63</f>
        <v>-6343</v>
      </c>
      <c r="L63" s="53">
        <f>RealAuthFY11!L63-RealAuthFY10!L63</f>
        <v>-364.79999999998836</v>
      </c>
      <c r="M63" s="53">
        <f>RealAuthFY11!M63-RealAuthFY10!M63</f>
        <v>-5768</v>
      </c>
      <c r="N63" s="53">
        <f>RealAuthFY11!N63-RealAuthFY10!N63</f>
        <v>0</v>
      </c>
      <c r="O63" s="53">
        <f>RealAuthFY11!O63-RealAuthFY10!O63</f>
        <v>0</v>
      </c>
      <c r="P63" s="53">
        <f>RealAuthFY11!P63-RealAuthFY10!P63</f>
        <v>0</v>
      </c>
      <c r="Q63" s="53">
        <f>RealAuthFY11!Q63-RealAuthFY10!Q63</f>
        <v>72182.999999999985</v>
      </c>
      <c r="R63" s="53">
        <f>RealAuthFY11!R63-RealAuthFY10!R63</f>
        <v>338864.4219999999</v>
      </c>
      <c r="S63" s="53">
        <f>RealAuthFY11!S63-RealAuthFY10!S63</f>
        <v>34488.031999999992</v>
      </c>
      <c r="T63" s="53">
        <f>RealAuthFY11!T63-RealAuthFY10!T63</f>
        <v>46102.906000000003</v>
      </c>
      <c r="U63" s="53">
        <f>RealAuthFY11!U63-RealAuthFY10!U63</f>
        <v>569684.38999999873</v>
      </c>
    </row>
    <row r="64" spans="1:21" s="45" customFormat="1" ht="11" x14ac:dyDescent="0.3">
      <c r="A64" s="45">
        <f>'FY2017 Alpha RPDC '!A65</f>
        <v>58</v>
      </c>
      <c r="B64" s="45">
        <f>'FY2017 Alpha RPDC '!B65</f>
        <v>1116</v>
      </c>
      <c r="C64" s="45">
        <f>'FY2017 Alpha RPDC '!C65</f>
        <v>1116</v>
      </c>
      <c r="D64" s="46" t="str">
        <f>'FY2017 Alpha RPDC '!D65</f>
        <v>CHARLES CITY</v>
      </c>
      <c r="E64" s="91">
        <f>RealAuthFY11!E64-RealAuthFY10!E64</f>
        <v>-10.899999999999864</v>
      </c>
      <c r="F64" s="49">
        <f>'FY2017 Alpha RPDC '!K65-'FY2017 Alpha RPDC '!F65</f>
        <v>145</v>
      </c>
      <c r="G64" s="49">
        <f>'FY2017 Alpha RPDC '!L65-'FY2017 Alpha RPDC '!G65</f>
        <v>151137.40000000037</v>
      </c>
      <c r="H64" s="49">
        <f>'FY2017 Alpha RPDC '!M65-'FY2017 Alpha RPDC '!H65</f>
        <v>-280766</v>
      </c>
      <c r="I64" s="49">
        <f>'FY2017 Alpha RPDC '!N65-'FY2017 Alpha RPDC '!I65</f>
        <v>-129628.59999999963</v>
      </c>
      <c r="J64" s="53">
        <f>RealAuthFY11!J64-RealAuthFY10!J64</f>
        <v>70131.000000000029</v>
      </c>
      <c r="K64" s="53">
        <f>RealAuthFY11!K64-RealAuthFY10!K64</f>
        <v>5538</v>
      </c>
      <c r="L64" s="53">
        <f>RealAuthFY11!L64-RealAuthFY10!L64</f>
        <v>-22170.800000000047</v>
      </c>
      <c r="M64" s="53">
        <f>RealAuthFY11!M64-RealAuthFY10!M64</f>
        <v>-5768</v>
      </c>
      <c r="N64" s="53">
        <f>RealAuthFY11!N64-RealAuthFY10!N64</f>
        <v>0</v>
      </c>
      <c r="O64" s="53">
        <f>RealAuthFY11!O64-RealAuthFY10!O64</f>
        <v>0</v>
      </c>
      <c r="P64" s="53">
        <f>RealAuthFY11!P64-RealAuthFY10!P64</f>
        <v>0</v>
      </c>
      <c r="Q64" s="53">
        <f>RealAuthFY11!Q64-RealAuthFY10!Q64</f>
        <v>0</v>
      </c>
      <c r="R64" s="53">
        <f>RealAuthFY11!R64-RealAuthFY10!R64</f>
        <v>352650.73400000005</v>
      </c>
      <c r="S64" s="53">
        <f>RealAuthFY11!S64-RealAuthFY10!S64</f>
        <v>46094.710000000006</v>
      </c>
      <c r="T64" s="53">
        <f>RealAuthFY11!T64-RealAuthFY10!T64</f>
        <v>37743.398999999998</v>
      </c>
      <c r="U64" s="53">
        <f>RealAuthFY11!U64-RealAuthFY10!U64</f>
        <v>354590.44299999997</v>
      </c>
    </row>
    <row r="65" spans="1:21" s="45" customFormat="1" ht="11" x14ac:dyDescent="0.3">
      <c r="A65" s="45">
        <f>'FY2017 Alpha RPDC '!A66</f>
        <v>59</v>
      </c>
      <c r="B65" s="45">
        <f>'FY2017 Alpha RPDC '!B66</f>
        <v>1134</v>
      </c>
      <c r="C65" s="45">
        <f>'FY2017 Alpha RPDC '!C66</f>
        <v>1134</v>
      </c>
      <c r="D65" s="46" t="str">
        <f>'FY2017 Alpha RPDC '!D66</f>
        <v>CHARTER OAK-UTE</v>
      </c>
      <c r="E65" s="91">
        <f>RealAuthFY11!E65-RealAuthFY10!E65</f>
        <v>-14.800000000000011</v>
      </c>
      <c r="F65" s="49">
        <f>'FY2017 Alpha RPDC '!K66-'FY2017 Alpha RPDC '!F66</f>
        <v>145</v>
      </c>
      <c r="G65" s="49">
        <f>'FY2017 Alpha RPDC '!L66-'FY2017 Alpha RPDC '!G66</f>
        <v>-55878.59999999986</v>
      </c>
      <c r="H65" s="49">
        <f>'FY2017 Alpha RPDC '!M66-'FY2017 Alpha RPDC '!H66</f>
        <v>50227.129999999888</v>
      </c>
      <c r="I65" s="49">
        <f>'FY2017 Alpha RPDC '!N66-'FY2017 Alpha RPDC '!I66</f>
        <v>-5651.4699999999721</v>
      </c>
      <c r="J65" s="53">
        <f>RealAuthFY11!J65-RealAuthFY10!J65</f>
        <v>-44268</v>
      </c>
      <c r="K65" s="53">
        <f>RealAuthFY11!K65-RealAuthFY10!K65</f>
        <v>69101</v>
      </c>
      <c r="L65" s="53">
        <f>RealAuthFY11!L65-RealAuthFY10!L65</f>
        <v>7033</v>
      </c>
      <c r="M65" s="53">
        <f>RealAuthFY11!M65-RealAuthFY10!M65</f>
        <v>230</v>
      </c>
      <c r="N65" s="53">
        <f>RealAuthFY11!N65-RealAuthFY10!N65</f>
        <v>0</v>
      </c>
      <c r="O65" s="53">
        <f>RealAuthFY11!O65-RealAuthFY10!O65</f>
        <v>0</v>
      </c>
      <c r="P65" s="53">
        <f>RealAuthFY11!P65-RealAuthFY10!P65</f>
        <v>0</v>
      </c>
      <c r="Q65" s="53">
        <f>RealAuthFY11!Q65-RealAuthFY10!Q65</f>
        <v>0</v>
      </c>
      <c r="R65" s="53">
        <f>RealAuthFY11!R65-RealAuthFY10!R65</f>
        <v>-0.44000000000232831</v>
      </c>
      <c r="S65" s="53">
        <f>RealAuthFY11!S65-RealAuthFY10!S65</f>
        <v>0.1919999999954598</v>
      </c>
      <c r="T65" s="53">
        <f>RealAuthFY11!T65-RealAuthFY10!T65</f>
        <v>0.32799999999406282</v>
      </c>
      <c r="U65" s="53">
        <f>RealAuthFY11!U65-RealAuthFY10!U65</f>
        <v>26444.610000000102</v>
      </c>
    </row>
    <row r="66" spans="1:21" s="45" customFormat="1" ht="11" x14ac:dyDescent="0.3">
      <c r="A66" s="45">
        <f>'FY2017 Alpha RPDC '!A67</f>
        <v>60</v>
      </c>
      <c r="B66" s="45">
        <f>'FY2017 Alpha RPDC '!B67</f>
        <v>1152</v>
      </c>
      <c r="C66" s="45">
        <f>'FY2017 Alpha RPDC '!C67</f>
        <v>1152</v>
      </c>
      <c r="D66" s="46" t="str">
        <f>'FY2017 Alpha RPDC '!D67</f>
        <v>CHEROKEE</v>
      </c>
      <c r="E66" s="91">
        <f>RealAuthFY11!E66-RealAuthFY10!E66</f>
        <v>-14.600000000000023</v>
      </c>
      <c r="F66" s="49">
        <f>'FY2017 Alpha RPDC '!K67-'FY2017 Alpha RPDC '!F67</f>
        <v>145</v>
      </c>
      <c r="G66" s="49">
        <f>'FY2017 Alpha RPDC '!L67-'FY2017 Alpha RPDC '!G67</f>
        <v>41676.200000000186</v>
      </c>
      <c r="H66" s="49">
        <f>'FY2017 Alpha RPDC '!M67-'FY2017 Alpha RPDC '!H67</f>
        <v>-86909.890000000596</v>
      </c>
      <c r="I66" s="49">
        <f>'FY2017 Alpha RPDC '!N67-'FY2017 Alpha RPDC '!I67</f>
        <v>-45233.69000000041</v>
      </c>
      <c r="J66" s="53">
        <f>RealAuthFY11!J66-RealAuthFY10!J66</f>
        <v>-12738.799999999988</v>
      </c>
      <c r="K66" s="53">
        <f>RealAuthFY11!K66-RealAuthFY10!K66</f>
        <v>10731</v>
      </c>
      <c r="L66" s="53">
        <f>RealAuthFY11!L66-RealAuthFY10!L66</f>
        <v>-1628</v>
      </c>
      <c r="M66" s="53">
        <f>RealAuthFY11!M66-RealAuthFY10!M66</f>
        <v>5883</v>
      </c>
      <c r="N66" s="53">
        <f>RealAuthFY11!N66-RealAuthFY10!N66</f>
        <v>0</v>
      </c>
      <c r="O66" s="53">
        <f>RealAuthFY11!O66-RealAuthFY10!O66</f>
        <v>0</v>
      </c>
      <c r="P66" s="53">
        <f>RealAuthFY11!P66-RealAuthFY10!P66</f>
        <v>-27946.379999999997</v>
      </c>
      <c r="Q66" s="53">
        <f>RealAuthFY11!Q66-RealAuthFY10!Q66</f>
        <v>49130.399999999994</v>
      </c>
      <c r="R66" s="53">
        <f>RealAuthFY11!R66-RealAuthFY10!R66</f>
        <v>4.9999999930150807E-2</v>
      </c>
      <c r="S66" s="53">
        <f>RealAuthFY11!S66-RealAuthFY10!S66</f>
        <v>0.17499999998835847</v>
      </c>
      <c r="T66" s="53">
        <f>RealAuthFY11!T66-RealAuthFY10!T66</f>
        <v>-0.22499999999126885</v>
      </c>
      <c r="U66" s="53">
        <f>RealAuthFY11!U66-RealAuthFY10!U66</f>
        <v>-21802.469999999739</v>
      </c>
    </row>
    <row r="67" spans="1:21" s="45" customFormat="1" ht="11" x14ac:dyDescent="0.3">
      <c r="A67" s="45">
        <f>'FY2017 Alpha RPDC '!A68</f>
        <v>61</v>
      </c>
      <c r="B67" s="45">
        <f>'FY2017 Alpha RPDC '!B68</f>
        <v>1197</v>
      </c>
      <c r="C67" s="45">
        <f>'FY2017 Alpha RPDC '!C68</f>
        <v>1197</v>
      </c>
      <c r="D67" s="46" t="str">
        <f>'FY2017 Alpha RPDC '!D68</f>
        <v>CLARINDA</v>
      </c>
      <c r="E67" s="91">
        <f>RealAuthFY11!E67-RealAuthFY10!E67</f>
        <v>55.300000000000068</v>
      </c>
      <c r="F67" s="49">
        <f>'FY2017 Alpha RPDC '!K68-'FY2017 Alpha RPDC '!F68</f>
        <v>145</v>
      </c>
      <c r="G67" s="49">
        <f>'FY2017 Alpha RPDC '!L68-'FY2017 Alpha RPDC '!G68</f>
        <v>499013.10000000056</v>
      </c>
      <c r="H67" s="49">
        <f>'FY2017 Alpha RPDC '!M68-'FY2017 Alpha RPDC '!H68</f>
        <v>-54923</v>
      </c>
      <c r="I67" s="49">
        <f>'FY2017 Alpha RPDC '!N68-'FY2017 Alpha RPDC '!I68</f>
        <v>444090.10000000056</v>
      </c>
      <c r="J67" s="53">
        <f>RealAuthFY11!J67-RealAuthFY10!J67</f>
        <v>20782</v>
      </c>
      <c r="K67" s="53">
        <f>RealAuthFY11!K67-RealAuthFY10!K67</f>
        <v>63763</v>
      </c>
      <c r="L67" s="53">
        <f>RealAuthFY11!L67-RealAuthFY10!L67</f>
        <v>-11108.5</v>
      </c>
      <c r="M67" s="53">
        <f>RealAuthFY11!M67-RealAuthFY10!M67</f>
        <v>18519</v>
      </c>
      <c r="N67" s="53">
        <f>RealAuthFY11!N67-RealAuthFY10!N67</f>
        <v>0</v>
      </c>
      <c r="O67" s="53">
        <f>RealAuthFY11!O67-RealAuthFY10!O67</f>
        <v>0</v>
      </c>
      <c r="P67" s="53">
        <f>RealAuthFY11!P67-RealAuthFY10!P67</f>
        <v>-16111.48</v>
      </c>
      <c r="Q67" s="53">
        <f>RealAuthFY11!Q67-RealAuthFY10!Q67</f>
        <v>0</v>
      </c>
      <c r="R67" s="53">
        <f>RealAuthFY11!R67-RealAuthFY10!R67</f>
        <v>-0.41300000005867332</v>
      </c>
      <c r="S67" s="53">
        <f>RealAuthFY11!S67-RealAuthFY10!S67</f>
        <v>0.32200000000011642</v>
      </c>
      <c r="T67" s="53">
        <f>RealAuthFY11!T67-RealAuthFY10!T67</f>
        <v>0.29700000000593718</v>
      </c>
      <c r="U67" s="53">
        <f>RealAuthFY11!U67-RealAuthFY10!U67</f>
        <v>519934.32600000128</v>
      </c>
    </row>
    <row r="68" spans="1:21" s="45" customFormat="1" ht="11" x14ac:dyDescent="0.3">
      <c r="A68" s="45">
        <f>'FY2017 Alpha RPDC '!A69</f>
        <v>62</v>
      </c>
      <c r="B68" s="45">
        <f>'FY2017 Alpha RPDC '!B69</f>
        <v>1206</v>
      </c>
      <c r="C68" s="45">
        <f>'FY2017 Alpha RPDC '!C69</f>
        <v>1206</v>
      </c>
      <c r="D68" s="46" t="str">
        <f>'FY2017 Alpha RPDC '!D69</f>
        <v>CLARION-GOLDFIELD-DOWS</v>
      </c>
      <c r="E68" s="91">
        <f>RealAuthFY11!E68-RealAuthFY10!E68</f>
        <v>-2.6000000000000227</v>
      </c>
      <c r="F68" s="49">
        <f>'FY2017 Alpha RPDC '!K69-'FY2017 Alpha RPDC '!F69</f>
        <v>145</v>
      </c>
      <c r="G68" s="49">
        <f>'FY2017 Alpha RPDC '!L69-'FY2017 Alpha RPDC '!G69</f>
        <v>121058.60000000056</v>
      </c>
      <c r="H68" s="49">
        <f>'FY2017 Alpha RPDC '!M69-'FY2017 Alpha RPDC '!H69</f>
        <v>0</v>
      </c>
      <c r="I68" s="49">
        <f>'FY2017 Alpha RPDC '!N69-'FY2017 Alpha RPDC '!I69</f>
        <v>121058.60000000056</v>
      </c>
      <c r="J68" s="53">
        <f>RealAuthFY11!J68-RealAuthFY10!J68</f>
        <v>-21495</v>
      </c>
      <c r="K68" s="53">
        <f>RealAuthFY11!K68-RealAuthFY10!K68</f>
        <v>5670</v>
      </c>
      <c r="L68" s="53">
        <f>RealAuthFY11!L68-RealAuthFY10!L68</f>
        <v>89636</v>
      </c>
      <c r="M68" s="53">
        <f>RealAuthFY11!M68-RealAuthFY10!M68</f>
        <v>-23140</v>
      </c>
      <c r="N68" s="53">
        <f>RealAuthFY11!N68-RealAuthFY10!N68</f>
        <v>0</v>
      </c>
      <c r="O68" s="53">
        <f>RealAuthFY11!O68-RealAuthFY10!O68</f>
        <v>0</v>
      </c>
      <c r="P68" s="53">
        <f>RealAuthFY11!P68-RealAuthFY10!P68</f>
        <v>9086</v>
      </c>
      <c r="Q68" s="53">
        <f>RealAuthFY11!Q68-RealAuthFY10!Q68</f>
        <v>0</v>
      </c>
      <c r="R68" s="53">
        <f>RealAuthFY11!R68-RealAuthFY10!R68</f>
        <v>365748.21600000001</v>
      </c>
      <c r="S68" s="53">
        <f>RealAuthFY11!S68-RealAuthFY10!S68</f>
        <v>37845.483000000007</v>
      </c>
      <c r="T68" s="53">
        <f>RealAuthFY11!T68-RealAuthFY10!T68</f>
        <v>41511.376000000004</v>
      </c>
      <c r="U68" s="53">
        <f>RealAuthFY11!U68-RealAuthFY10!U68</f>
        <v>625920.67500000075</v>
      </c>
    </row>
    <row r="69" spans="1:21" s="45" customFormat="1" ht="11" x14ac:dyDescent="0.3">
      <c r="A69" s="45">
        <f>'FY2017 Alpha RPDC '!A70</f>
        <v>63</v>
      </c>
      <c r="B69" s="45">
        <f>'FY2017 Alpha RPDC '!B70</f>
        <v>1211</v>
      </c>
      <c r="C69" s="45">
        <f>'FY2017 Alpha RPDC '!C70</f>
        <v>1211</v>
      </c>
      <c r="D69" s="46" t="str">
        <f>'FY2017 Alpha RPDC '!D70</f>
        <v>CLARKE</v>
      </c>
      <c r="E69" s="91">
        <f>RealAuthFY11!E69-RealAuthFY10!E69</f>
        <v>13.100000000000136</v>
      </c>
      <c r="F69" s="49">
        <f>'FY2017 Alpha RPDC '!K70-'FY2017 Alpha RPDC '!F70</f>
        <v>145</v>
      </c>
      <c r="G69" s="49">
        <f>'FY2017 Alpha RPDC '!L70-'FY2017 Alpha RPDC '!G70</f>
        <v>292720.40000000037</v>
      </c>
      <c r="H69" s="49">
        <f>'FY2017 Alpha RPDC '!M70-'FY2017 Alpha RPDC '!H70</f>
        <v>-136199</v>
      </c>
      <c r="I69" s="49">
        <f>'FY2017 Alpha RPDC '!N70-'FY2017 Alpha RPDC '!I70</f>
        <v>156521.40000000037</v>
      </c>
      <c r="J69" s="53">
        <f>RealAuthFY11!J69-RealAuthFY10!J69</f>
        <v>3721.3999999999942</v>
      </c>
      <c r="K69" s="53">
        <f>RealAuthFY11!K69-RealAuthFY10!K69</f>
        <v>-12098</v>
      </c>
      <c r="L69" s="53">
        <f>RealAuthFY11!L69-RealAuthFY10!L69</f>
        <v>29486</v>
      </c>
      <c r="M69" s="53">
        <f>RealAuthFY11!M69-RealAuthFY10!M69</f>
        <v>230</v>
      </c>
      <c r="N69" s="53">
        <f>RealAuthFY11!N69-RealAuthFY10!N69</f>
        <v>0</v>
      </c>
      <c r="O69" s="53">
        <f>RealAuthFY11!O69-RealAuthFY10!O69</f>
        <v>0</v>
      </c>
      <c r="P69" s="53">
        <f>RealAuthFY11!P69-RealAuthFY10!P69</f>
        <v>-8809.4599999999991</v>
      </c>
      <c r="Q69" s="53">
        <f>RealAuthFY11!Q69-RealAuthFY10!Q69</f>
        <v>6665.3999999999942</v>
      </c>
      <c r="R69" s="53">
        <f>RealAuthFY11!R69-RealAuthFY10!R69</f>
        <v>236553.48000000016</v>
      </c>
      <c r="S69" s="53">
        <f>RealAuthFY11!S69-RealAuthFY10!S69</f>
        <v>26577.360000000008</v>
      </c>
      <c r="T69" s="53">
        <f>RealAuthFY11!T69-RealAuthFY10!T69</f>
        <v>28317.858</v>
      </c>
      <c r="U69" s="53">
        <f>RealAuthFY11!U69-RealAuthFY10!U69</f>
        <v>467165.43800000288</v>
      </c>
    </row>
    <row r="70" spans="1:21" s="45" customFormat="1" ht="11" x14ac:dyDescent="0.3">
      <c r="A70" s="45">
        <f>'FY2017 Alpha RPDC '!A71</f>
        <v>64</v>
      </c>
      <c r="B70" s="45">
        <f>'FY2017 Alpha RPDC '!B71</f>
        <v>1215</v>
      </c>
      <c r="C70" s="45">
        <f>'FY2017 Alpha RPDC '!C71</f>
        <v>1215</v>
      </c>
      <c r="D70" s="46" t="str">
        <f>'FY2017 Alpha RPDC '!D71</f>
        <v>CLARKSVILLE</v>
      </c>
      <c r="E70" s="91">
        <f>RealAuthFY11!E70-RealAuthFY10!E70</f>
        <v>-1</v>
      </c>
      <c r="F70" s="49">
        <f>'FY2017 Alpha RPDC '!K71-'FY2017 Alpha RPDC '!F71</f>
        <v>145</v>
      </c>
      <c r="G70" s="49">
        <f>'FY2017 Alpha RPDC '!L71-'FY2017 Alpha RPDC '!G71</f>
        <v>43144</v>
      </c>
      <c r="H70" s="49">
        <f>'FY2017 Alpha RPDC '!M71-'FY2017 Alpha RPDC '!H71</f>
        <v>0</v>
      </c>
      <c r="I70" s="49">
        <f>'FY2017 Alpha RPDC '!N71-'FY2017 Alpha RPDC '!I71</f>
        <v>43144</v>
      </c>
      <c r="J70" s="53">
        <f>RealAuthFY11!J70-RealAuthFY10!J70</f>
        <v>42119</v>
      </c>
      <c r="K70" s="53">
        <f>RealAuthFY11!K70-RealAuthFY10!K70</f>
        <v>17074</v>
      </c>
      <c r="L70" s="53">
        <f>RealAuthFY11!L70-RealAuthFY10!L70</f>
        <v>85794</v>
      </c>
      <c r="M70" s="53">
        <f>RealAuthFY11!M70-RealAuthFY10!M70</f>
        <v>-650307</v>
      </c>
      <c r="N70" s="53">
        <f>RealAuthFY11!N70-RealAuthFY10!N70</f>
        <v>0</v>
      </c>
      <c r="O70" s="53">
        <f>RealAuthFY11!O70-RealAuthFY10!O70</f>
        <v>0</v>
      </c>
      <c r="P70" s="53">
        <f>RealAuthFY11!P70-RealAuthFY10!P70</f>
        <v>177.10000000000036</v>
      </c>
      <c r="Q70" s="53">
        <f>RealAuthFY11!Q70-RealAuthFY10!Q70</f>
        <v>0</v>
      </c>
      <c r="R70" s="53">
        <f>RealAuthFY11!R70-RealAuthFY10!R70</f>
        <v>-0.15999999997438863</v>
      </c>
      <c r="S70" s="53">
        <f>RealAuthFY11!S70-RealAuthFY10!S70</f>
        <v>-0.16399999999703141</v>
      </c>
      <c r="T70" s="53">
        <f>RealAuthFY11!T70-RealAuthFY10!T70</f>
        <v>0.23000000000320142</v>
      </c>
      <c r="U70" s="53">
        <f>RealAuthFY11!U70-RealAuthFY10!U70</f>
        <v>-461998.99400000041</v>
      </c>
    </row>
    <row r="71" spans="1:21" s="45" customFormat="1" ht="11" x14ac:dyDescent="0.3">
      <c r="A71" s="45">
        <f>'FY2017 Alpha RPDC '!A72</f>
        <v>65</v>
      </c>
      <c r="B71" s="45">
        <f>'FY2017 Alpha RPDC '!B72</f>
        <v>1218</v>
      </c>
      <c r="C71" s="45">
        <f>'FY2017 Alpha RPDC '!C72</f>
        <v>1218</v>
      </c>
      <c r="D71" s="46" t="str">
        <f>'FY2017 Alpha RPDC '!D72</f>
        <v>CLAY CENTRAL-EVERLY</v>
      </c>
      <c r="E71" s="91">
        <f>RealAuthFY11!E71-RealAuthFY10!E71</f>
        <v>-15</v>
      </c>
      <c r="F71" s="49">
        <f>'FY2017 Alpha RPDC '!K72-'FY2017 Alpha RPDC '!F72</f>
        <v>145</v>
      </c>
      <c r="G71" s="49">
        <f>'FY2017 Alpha RPDC '!L72-'FY2017 Alpha RPDC '!G72</f>
        <v>-45685</v>
      </c>
      <c r="H71" s="49">
        <f>'FY2017 Alpha RPDC '!M72-'FY2017 Alpha RPDC '!H72</f>
        <v>70666.200000000186</v>
      </c>
      <c r="I71" s="49">
        <f>'FY2017 Alpha RPDC '!N72-'FY2017 Alpha RPDC '!I72</f>
        <v>24981.200000000186</v>
      </c>
      <c r="J71" s="53">
        <f>RealAuthFY11!J71-RealAuthFY10!J71</f>
        <v>13666</v>
      </c>
      <c r="K71" s="53">
        <f>RealAuthFY11!K71-RealAuthFY10!K71</f>
        <v>28105</v>
      </c>
      <c r="L71" s="53">
        <f>RealAuthFY11!L71-RealAuthFY10!L71</f>
        <v>-17938.299999999988</v>
      </c>
      <c r="M71" s="53">
        <f>RealAuthFY11!M71-RealAuthFY10!M71</f>
        <v>23901</v>
      </c>
      <c r="N71" s="53">
        <f>RealAuthFY11!N71-RealAuthFY10!N71</f>
        <v>0</v>
      </c>
      <c r="O71" s="53">
        <f>RealAuthFY11!O71-RealAuthFY10!O71</f>
        <v>0</v>
      </c>
      <c r="P71" s="53">
        <f>RealAuthFY11!P71-RealAuthFY10!P71</f>
        <v>-23030.259999999995</v>
      </c>
      <c r="Q71" s="53">
        <f>RealAuthFY11!Q71-RealAuthFY10!Q71</f>
        <v>0</v>
      </c>
      <c r="R71" s="53">
        <f>RealAuthFY11!R71-RealAuthFY10!R71</f>
        <v>0.33999999996740371</v>
      </c>
      <c r="S71" s="53">
        <f>RealAuthFY11!S71-RealAuthFY10!S71</f>
        <v>0.14199999999982538</v>
      </c>
      <c r="T71" s="53">
        <f>RealAuthFY11!T71-RealAuthFY10!T71</f>
        <v>-2.6000000005296897E-2</v>
      </c>
      <c r="U71" s="53">
        <f>RealAuthFY11!U71-RealAuthFY10!U71</f>
        <v>49685.095999999903</v>
      </c>
    </row>
    <row r="72" spans="1:21" s="45" customFormat="1" ht="11" x14ac:dyDescent="0.3">
      <c r="A72" s="45">
        <f>'FY2017 Alpha RPDC '!A73</f>
        <v>66</v>
      </c>
      <c r="B72" s="45">
        <f>'FY2017 Alpha RPDC '!B73</f>
        <v>2763</v>
      </c>
      <c r="C72" s="45">
        <f>'FY2017 Alpha RPDC '!C73</f>
        <v>2763</v>
      </c>
      <c r="D72" s="46" t="str">
        <f>'FY2017 Alpha RPDC '!D73</f>
        <v>CLAYTON RIDGE</v>
      </c>
      <c r="E72" s="91">
        <f>RealAuthFY11!E72-RealAuthFY10!E72</f>
        <v>-11.200000000000045</v>
      </c>
      <c r="F72" s="49">
        <f>'FY2017 Alpha RPDC '!K73-'FY2017 Alpha RPDC '!F73</f>
        <v>145</v>
      </c>
      <c r="G72" s="49">
        <f>'FY2017 Alpha RPDC '!L73-'FY2017 Alpha RPDC '!G73</f>
        <v>11961.5</v>
      </c>
      <c r="H72" s="49">
        <f>'FY2017 Alpha RPDC '!M73-'FY2017 Alpha RPDC '!H73</f>
        <v>-109692.48999999976</v>
      </c>
      <c r="I72" s="49">
        <f>'FY2017 Alpha RPDC '!N73-'FY2017 Alpha RPDC '!I73</f>
        <v>-97730.989999999758</v>
      </c>
      <c r="J72" s="53">
        <f>RealAuthFY11!J72-RealAuthFY10!J72</f>
        <v>-106453.49999999994</v>
      </c>
      <c r="K72" s="53">
        <f>RealAuthFY11!K72-RealAuthFY10!K72</f>
        <v>-12571</v>
      </c>
      <c r="L72" s="53">
        <f>RealAuthFY11!L72-RealAuthFY10!L72</f>
        <v>39898</v>
      </c>
      <c r="M72" s="53">
        <f>RealAuthFY11!M72-RealAuthFY10!M72</f>
        <v>24337</v>
      </c>
      <c r="N72" s="53">
        <f>RealAuthFY11!N72-RealAuthFY10!N72</f>
        <v>0</v>
      </c>
      <c r="O72" s="53">
        <f>RealAuthFY11!O72-RealAuthFY10!O72</f>
        <v>0</v>
      </c>
      <c r="P72" s="53">
        <f>RealAuthFY11!P72-RealAuthFY10!P72</f>
        <v>-28431.039999999994</v>
      </c>
      <c r="Q72" s="53">
        <f>RealAuthFY11!Q72-RealAuthFY10!Q72</f>
        <v>-15934.799999999988</v>
      </c>
      <c r="R72" s="53">
        <f>RealAuthFY11!R72-RealAuthFY10!R72</f>
        <v>-0.35999999998603016</v>
      </c>
      <c r="S72" s="53">
        <f>RealAuthFY11!S72-RealAuthFY10!S72</f>
        <v>-0.2480000000068685</v>
      </c>
      <c r="T72" s="53">
        <f>RealAuthFY11!T72-RealAuthFY10!T72</f>
        <v>0.43199999998614658</v>
      </c>
      <c r="U72" s="53">
        <f>RealAuthFY11!U72-RealAuthFY10!U72</f>
        <v>-196886.50600000005</v>
      </c>
    </row>
    <row r="73" spans="1:21" s="45" customFormat="1" ht="11" x14ac:dyDescent="0.3">
      <c r="A73" s="45">
        <f>'FY2017 Alpha RPDC '!A74</f>
        <v>67</v>
      </c>
      <c r="B73" s="45">
        <f>'FY2017 Alpha RPDC '!B74</f>
        <v>1221</v>
      </c>
      <c r="C73" s="45">
        <f>'FY2017 Alpha RPDC '!C74</f>
        <v>1221</v>
      </c>
      <c r="D73" s="46" t="str">
        <f>'FY2017 Alpha RPDC '!D74</f>
        <v>CLEAR CREEK-AMANA</v>
      </c>
      <c r="E73" s="91">
        <f>RealAuthFY11!E73-RealAuthFY10!E73</f>
        <v>55.5</v>
      </c>
      <c r="F73" s="49">
        <f>'FY2017 Alpha RPDC '!K74-'FY2017 Alpha RPDC '!F74</f>
        <v>145</v>
      </c>
      <c r="G73" s="49">
        <f>'FY2017 Alpha RPDC '!L74-'FY2017 Alpha RPDC '!G74</f>
        <v>634540.69999999925</v>
      </c>
      <c r="H73" s="49">
        <f>'FY2017 Alpha RPDC '!M74-'FY2017 Alpha RPDC '!H74</f>
        <v>0</v>
      </c>
      <c r="I73" s="49">
        <f>'FY2017 Alpha RPDC '!N74-'FY2017 Alpha RPDC '!I74</f>
        <v>634540.69999999925</v>
      </c>
      <c r="J73" s="53">
        <f>RealAuthFY11!J73-RealAuthFY10!J73</f>
        <v>-56167</v>
      </c>
      <c r="K73" s="53">
        <f>RealAuthFY11!K73-RealAuthFY10!K73</f>
        <v>-920</v>
      </c>
      <c r="L73" s="53">
        <f>RealAuthFY11!L73-RealAuthFY10!L73</f>
        <v>-10616</v>
      </c>
      <c r="M73" s="53">
        <f>RealAuthFY11!M73-RealAuthFY10!M73</f>
        <v>5883</v>
      </c>
      <c r="N73" s="53">
        <f>RealAuthFY11!N73-RealAuthFY10!N73</f>
        <v>0</v>
      </c>
      <c r="O73" s="53">
        <f>RealAuthFY11!O73-RealAuthFY10!O73</f>
        <v>0</v>
      </c>
      <c r="P73" s="53">
        <f>RealAuthFY11!P73-RealAuthFY10!P73</f>
        <v>-10101.08</v>
      </c>
      <c r="Q73" s="53">
        <f>RealAuthFY11!Q73-RealAuthFY10!Q73</f>
        <v>-5955.5999999999913</v>
      </c>
      <c r="R73" s="53">
        <f>RealAuthFY11!R73-RealAuthFY10!R73</f>
        <v>795462.88500000001</v>
      </c>
      <c r="S73" s="53">
        <f>RealAuthFY11!S73-RealAuthFY10!S73</f>
        <v>83326.277999999991</v>
      </c>
      <c r="T73" s="53">
        <f>RealAuthFY11!T73-RealAuthFY10!T73</f>
        <v>98801.200999999986</v>
      </c>
      <c r="U73" s="53">
        <f>RealAuthFY11!U73-RealAuthFY10!U73</f>
        <v>1534254.3839999977</v>
      </c>
    </row>
    <row r="74" spans="1:21" s="45" customFormat="1" ht="11" x14ac:dyDescent="0.3">
      <c r="A74" s="45">
        <f>'FY2017 Alpha RPDC '!A75</f>
        <v>68</v>
      </c>
      <c r="B74" s="45">
        <f>'FY2017 Alpha RPDC '!B75</f>
        <v>1233</v>
      </c>
      <c r="C74" s="45">
        <f>'FY2017 Alpha RPDC '!C75</f>
        <v>1233</v>
      </c>
      <c r="D74" s="46" t="str">
        <f>'FY2017 Alpha RPDC '!D75</f>
        <v>CLEAR LAKE</v>
      </c>
      <c r="E74" s="91">
        <f>RealAuthFY11!E74-RealAuthFY10!E74</f>
        <v>12.700000000000045</v>
      </c>
      <c r="F74" s="49">
        <f>'FY2017 Alpha RPDC '!K75-'FY2017 Alpha RPDC '!F75</f>
        <v>145</v>
      </c>
      <c r="G74" s="49">
        <f>'FY2017 Alpha RPDC '!L75-'FY2017 Alpha RPDC '!G75</f>
        <v>259083.20000000019</v>
      </c>
      <c r="H74" s="49">
        <f>'FY2017 Alpha RPDC '!M75-'FY2017 Alpha RPDC '!H75</f>
        <v>-155123</v>
      </c>
      <c r="I74" s="49">
        <f>'FY2017 Alpha RPDC '!N75-'FY2017 Alpha RPDC '!I75</f>
        <v>103960.20000000019</v>
      </c>
      <c r="J74" s="53">
        <f>RealAuthFY11!J74-RealAuthFY10!J74</f>
        <v>-5479.2999999999302</v>
      </c>
      <c r="K74" s="53">
        <f>RealAuthFY11!K74-RealAuthFY10!K74</f>
        <v>-460</v>
      </c>
      <c r="L74" s="53">
        <f>RealAuthFY11!L74-RealAuthFY10!L74</f>
        <v>-15618</v>
      </c>
      <c r="M74" s="53">
        <f>RealAuthFY11!M74-RealAuthFY10!M74</f>
        <v>0</v>
      </c>
      <c r="N74" s="53">
        <f>RealAuthFY11!N74-RealAuthFY10!N74</f>
        <v>0</v>
      </c>
      <c r="O74" s="53">
        <f>RealAuthFY11!O74-RealAuthFY10!O74</f>
        <v>0</v>
      </c>
      <c r="P74" s="53">
        <f>RealAuthFY11!P74-RealAuthFY10!P74</f>
        <v>-2594.2400000000002</v>
      </c>
      <c r="Q74" s="53">
        <f>RealAuthFY11!Q74-RealAuthFY10!Q74</f>
        <v>0</v>
      </c>
      <c r="R74" s="53">
        <f>RealAuthFY11!R74-RealAuthFY10!R74</f>
        <v>472311.93600000022</v>
      </c>
      <c r="S74" s="53">
        <f>RealAuthFY11!S74-RealAuthFY10!S74</f>
        <v>51688.782000000007</v>
      </c>
      <c r="T74" s="53">
        <f>RealAuthFY11!T74-RealAuthFY10!T74</f>
        <v>45763.074000000008</v>
      </c>
      <c r="U74" s="53">
        <f>RealAuthFY11!U74-RealAuthFY10!U74</f>
        <v>649572.45200000051</v>
      </c>
    </row>
    <row r="75" spans="1:21" s="45" customFormat="1" ht="11" x14ac:dyDescent="0.3">
      <c r="A75" s="45">
        <f>'FY2017 Alpha RPDC '!A76</f>
        <v>69</v>
      </c>
      <c r="B75" s="45">
        <f>'FY2017 Alpha RPDC '!B76</f>
        <v>1278</v>
      </c>
      <c r="C75" s="45">
        <f>'FY2017 Alpha RPDC '!C76</f>
        <v>1278</v>
      </c>
      <c r="D75" s="46" t="str">
        <f>'FY2017 Alpha RPDC '!D76</f>
        <v>CLINTON</v>
      </c>
      <c r="E75" s="91">
        <f>RealAuthFY11!E75-RealAuthFY10!E75</f>
        <v>12.800000000000182</v>
      </c>
      <c r="F75" s="49">
        <f>'FY2017 Alpha RPDC '!K76-'FY2017 Alpha RPDC '!F76</f>
        <v>145</v>
      </c>
      <c r="G75" s="49">
        <f>'FY2017 Alpha RPDC '!L76-'FY2017 Alpha RPDC '!G76</f>
        <v>640825.80000000075</v>
      </c>
      <c r="H75" s="49">
        <f>'FY2017 Alpha RPDC '!M76-'FY2017 Alpha RPDC '!H76</f>
        <v>-106854</v>
      </c>
      <c r="I75" s="49">
        <f>'FY2017 Alpha RPDC '!N76-'FY2017 Alpha RPDC '!I76</f>
        <v>533971.80000000075</v>
      </c>
      <c r="J75" s="53">
        <f>RealAuthFY11!J75-RealAuthFY10!J75</f>
        <v>13555</v>
      </c>
      <c r="K75" s="53">
        <f>RealAuthFY11!K75-RealAuthFY10!K75</f>
        <v>-230</v>
      </c>
      <c r="L75" s="53">
        <f>RealAuthFY11!L75-RealAuthFY10!L75</f>
        <v>25625</v>
      </c>
      <c r="M75" s="53">
        <f>RealAuthFY11!M75-RealAuthFY10!M75</f>
        <v>-17235</v>
      </c>
      <c r="N75" s="53">
        <f>RealAuthFY11!N75-RealAuthFY10!N75</f>
        <v>0</v>
      </c>
      <c r="O75" s="53">
        <f>RealAuthFY11!O75-RealAuthFY10!O75</f>
        <v>0</v>
      </c>
      <c r="P75" s="53">
        <f>RealAuthFY11!P75-RealAuthFY10!P75</f>
        <v>-2527.8000000000002</v>
      </c>
      <c r="Q75" s="53">
        <f>RealAuthFY11!Q75-RealAuthFY10!Q75</f>
        <v>86040</v>
      </c>
      <c r="R75" s="53">
        <f>RealAuthFY11!R75-RealAuthFY10!R75</f>
        <v>1631595.6999999997</v>
      </c>
      <c r="S75" s="53">
        <f>RealAuthFY11!S75-RealAuthFY10!S75</f>
        <v>184588.98800000001</v>
      </c>
      <c r="T75" s="53">
        <f>RealAuthFY11!T75-RealAuthFY10!T75</f>
        <v>159928.85199999998</v>
      </c>
      <c r="U75" s="53">
        <f>RealAuthFY11!U75-RealAuthFY10!U75</f>
        <v>2615312.5400000028</v>
      </c>
    </row>
    <row r="76" spans="1:21" s="45" customFormat="1" ht="11" x14ac:dyDescent="0.3">
      <c r="A76" s="45" t="e">
        <f>'FY2017 Alpha RPDC '!#REF!</f>
        <v>#REF!</v>
      </c>
      <c r="B76" s="45" t="e">
        <f>'FY2017 Alpha RPDC '!#REF!</f>
        <v>#REF!</v>
      </c>
      <c r="C76" s="45" t="e">
        <f>'FY2017 Alpha RPDC '!#REF!</f>
        <v>#REF!</v>
      </c>
      <c r="D76" s="46" t="e">
        <f>'FY2017 Alpha RPDC '!#REF!</f>
        <v>#REF!</v>
      </c>
      <c r="E76" s="91" t="e">
        <f>RealAuthFY11!E76-RealAuthFY10!E76</f>
        <v>#REF!</v>
      </c>
      <c r="F76" s="49" t="e">
        <f>'FY2017 Alpha RPDC '!#REF!-'FY2017 Alpha RPDC '!#REF!</f>
        <v>#REF!</v>
      </c>
      <c r="G76" s="49" t="e">
        <f>'FY2017 Alpha RPDC '!#REF!-'FY2017 Alpha RPDC '!#REF!</f>
        <v>#REF!</v>
      </c>
      <c r="H76" s="49" t="e">
        <f>'FY2017 Alpha RPDC '!#REF!-'FY2017 Alpha RPDC '!#REF!</f>
        <v>#REF!</v>
      </c>
      <c r="I76" s="49" t="e">
        <f>'FY2017 Alpha RPDC '!#REF!-'FY2017 Alpha RPDC '!#REF!</f>
        <v>#REF!</v>
      </c>
      <c r="J76" s="53">
        <f>RealAuthFY11!J76-RealAuthFY10!J76</f>
        <v>51661.500000000058</v>
      </c>
      <c r="K76" s="53">
        <f>RealAuthFY11!K76-RealAuthFY10!K76</f>
        <v>10918</v>
      </c>
      <c r="L76" s="53">
        <f>RealAuthFY11!L76-RealAuthFY10!L76</f>
        <v>55179</v>
      </c>
      <c r="M76" s="53">
        <f>RealAuthFY11!M76-RealAuthFY10!M76</f>
        <v>24481</v>
      </c>
      <c r="N76" s="53">
        <f>RealAuthFY11!N76-RealAuthFY10!N76</f>
        <v>0</v>
      </c>
      <c r="O76" s="53">
        <f>RealAuthFY11!O76-RealAuthFY10!O76</f>
        <v>0</v>
      </c>
      <c r="P76" s="53">
        <f>RealAuthFY11!P76-RealAuthFY10!P76</f>
        <v>1352.7799999999997</v>
      </c>
      <c r="Q76" s="53">
        <f>RealAuthFY11!Q76-RealAuthFY10!Q76</f>
        <v>0</v>
      </c>
      <c r="R76" s="53" t="e">
        <f>RealAuthFY11!R76-RealAuthFY10!R76</f>
        <v>#REF!</v>
      </c>
      <c r="S76" s="53" t="e">
        <f>RealAuthFY11!S76-RealAuthFY10!S76</f>
        <v>#REF!</v>
      </c>
      <c r="T76" s="53" t="e">
        <f>RealAuthFY11!T76-RealAuthFY10!T76</f>
        <v>#REF!</v>
      </c>
      <c r="U76" s="53" t="e">
        <f>RealAuthFY11!U76-RealAuthFY10!U76</f>
        <v>#REF!</v>
      </c>
    </row>
    <row r="77" spans="1:21" s="45" customFormat="1" ht="11" x14ac:dyDescent="0.3">
      <c r="A77" s="45">
        <f>'FY2017 Alpha RPDC '!A77</f>
        <v>70</v>
      </c>
      <c r="B77" s="45">
        <f>'FY2017 Alpha RPDC '!B77</f>
        <v>1332</v>
      </c>
      <c r="C77" s="45">
        <f>'FY2017 Alpha RPDC '!C77</f>
        <v>1332</v>
      </c>
      <c r="D77" s="46" t="str">
        <f>'FY2017 Alpha RPDC '!D77</f>
        <v>COLFAX-MINGO</v>
      </c>
      <c r="E77" s="91">
        <f>RealAuthFY11!E77-RealAuthFY10!E77</f>
        <v>-13.799999999999955</v>
      </c>
      <c r="F77" s="49">
        <f>'FY2017 Alpha RPDC '!K77-'FY2017 Alpha RPDC '!F77</f>
        <v>145</v>
      </c>
      <c r="G77" s="49">
        <f>'FY2017 Alpha RPDC '!L77-'FY2017 Alpha RPDC '!G77</f>
        <v>17257.5</v>
      </c>
      <c r="H77" s="49">
        <f>'FY2017 Alpha RPDC '!M77-'FY2017 Alpha RPDC '!H77</f>
        <v>30849</v>
      </c>
      <c r="I77" s="49">
        <f>'FY2017 Alpha RPDC '!N77-'FY2017 Alpha RPDC '!I77</f>
        <v>48106.5</v>
      </c>
      <c r="J77" s="53">
        <f>RealAuthFY11!J77-RealAuthFY10!J77</f>
        <v>50329</v>
      </c>
      <c r="K77" s="53">
        <f>RealAuthFY11!K77-RealAuthFY10!K77</f>
        <v>-24797</v>
      </c>
      <c r="L77" s="53">
        <f>RealAuthFY11!L77-RealAuthFY10!L77</f>
        <v>85546</v>
      </c>
      <c r="M77" s="53">
        <f>RealAuthFY11!M77-RealAuthFY10!M77</f>
        <v>345</v>
      </c>
      <c r="N77" s="53">
        <f>RealAuthFY11!N77-RealAuthFY10!N77</f>
        <v>0</v>
      </c>
      <c r="O77" s="53">
        <f>RealAuthFY11!O77-RealAuthFY10!O77</f>
        <v>0</v>
      </c>
      <c r="P77" s="53">
        <f>RealAuthFY11!P77-RealAuthFY10!P77</f>
        <v>0</v>
      </c>
      <c r="Q77" s="53">
        <f>RealAuthFY11!Q77-RealAuthFY10!Q77</f>
        <v>310622.39999999997</v>
      </c>
      <c r="R77" s="53">
        <f>RealAuthFY11!R77-RealAuthFY10!R77</f>
        <v>0.20899999991524965</v>
      </c>
      <c r="S77" s="53">
        <f>RealAuthFY11!S77-RealAuthFY10!S77</f>
        <v>6.7999999999301508E-2</v>
      </c>
      <c r="T77" s="53">
        <f>RealAuthFY11!T77-RealAuthFY10!T77</f>
        <v>0.40699999999196734</v>
      </c>
      <c r="U77" s="53">
        <f>RealAuthFY11!U77-RealAuthFY10!U77</f>
        <v>470152.5839999998</v>
      </c>
    </row>
    <row r="78" spans="1:21" s="45" customFormat="1" ht="11" x14ac:dyDescent="0.3">
      <c r="A78" s="45">
        <f>'FY2017 Alpha RPDC '!A78</f>
        <v>71</v>
      </c>
      <c r="B78" s="45">
        <f>'FY2017 Alpha RPDC '!B78</f>
        <v>1337</v>
      </c>
      <c r="C78" s="45">
        <f>'FY2017 Alpha RPDC '!C78</f>
        <v>1337</v>
      </c>
      <c r="D78" s="46" t="str">
        <f>'FY2017 Alpha RPDC '!D78</f>
        <v>COLLEGE</v>
      </c>
      <c r="E78" s="91">
        <f>RealAuthFY11!E78-RealAuthFY10!E78</f>
        <v>146.5</v>
      </c>
      <c r="F78" s="49">
        <f>'FY2017 Alpha RPDC '!K78-'FY2017 Alpha RPDC '!F78</f>
        <v>145</v>
      </c>
      <c r="G78" s="49">
        <f>'FY2017 Alpha RPDC '!L78-'FY2017 Alpha RPDC '!G78</f>
        <v>1661712.3999999985</v>
      </c>
      <c r="H78" s="49">
        <f>'FY2017 Alpha RPDC '!M78-'FY2017 Alpha RPDC '!H78</f>
        <v>0</v>
      </c>
      <c r="I78" s="49">
        <f>'FY2017 Alpha RPDC '!N78-'FY2017 Alpha RPDC '!I78</f>
        <v>1661712.3999999985</v>
      </c>
      <c r="J78" s="53">
        <f>RealAuthFY11!J78-RealAuthFY10!J78</f>
        <v>25910</v>
      </c>
      <c r="K78" s="53">
        <f>RealAuthFY11!K78-RealAuthFY10!K78</f>
        <v>1870</v>
      </c>
      <c r="L78" s="53">
        <f>RealAuthFY11!L78-RealAuthFY10!L78</f>
        <v>230</v>
      </c>
      <c r="M78" s="53">
        <f>RealAuthFY11!M78-RealAuthFY10!M78</f>
        <v>0</v>
      </c>
      <c r="N78" s="53">
        <f>RealAuthFY11!N78-RealAuthFY10!N78</f>
        <v>0</v>
      </c>
      <c r="O78" s="53">
        <f>RealAuthFY11!O78-RealAuthFY10!O78</f>
        <v>0</v>
      </c>
      <c r="P78" s="53">
        <f>RealAuthFY11!P78-RealAuthFY10!P78</f>
        <v>0</v>
      </c>
      <c r="Q78" s="53">
        <f>RealAuthFY11!Q78-RealAuthFY10!Q78</f>
        <v>0</v>
      </c>
      <c r="R78" s="53">
        <f>RealAuthFY11!R78-RealAuthFY10!R78</f>
        <v>2257530.932</v>
      </c>
      <c r="S78" s="53">
        <f>RealAuthFY11!S78-RealAuthFY10!S78</f>
        <v>209102.25</v>
      </c>
      <c r="T78" s="53">
        <f>RealAuthFY11!T78-RealAuthFY10!T78</f>
        <v>304838.06399999995</v>
      </c>
      <c r="U78" s="53">
        <f>RealAuthFY11!U78-RealAuthFY10!U78</f>
        <v>4461193.6459999941</v>
      </c>
    </row>
    <row r="79" spans="1:21" s="45" customFormat="1" ht="11" x14ac:dyDescent="0.3">
      <c r="A79" s="45">
        <f>'FY2017 Alpha RPDC '!A79</f>
        <v>72</v>
      </c>
      <c r="B79" s="45">
        <f>'FY2017 Alpha RPDC '!B79</f>
        <v>1350</v>
      </c>
      <c r="C79" s="45">
        <f>'FY2017 Alpha RPDC '!C79</f>
        <v>1350</v>
      </c>
      <c r="D79" s="46" t="str">
        <f>'FY2017 Alpha RPDC '!D79</f>
        <v>COLLINS-MAXWELL</v>
      </c>
      <c r="E79" s="91">
        <f>RealAuthFY11!E79-RealAuthFY10!E79</f>
        <v>5.1999999999999886</v>
      </c>
      <c r="F79" s="49">
        <f>'FY2017 Alpha RPDC '!K79-'FY2017 Alpha RPDC '!F79</f>
        <v>145</v>
      </c>
      <c r="G79" s="49">
        <f>'FY2017 Alpha RPDC '!L79-'FY2017 Alpha RPDC '!G79</f>
        <v>103684.89999999991</v>
      </c>
      <c r="H79" s="49">
        <f>'FY2017 Alpha RPDC '!M79-'FY2017 Alpha RPDC '!H79</f>
        <v>-50688</v>
      </c>
      <c r="I79" s="49">
        <f>'FY2017 Alpha RPDC '!N79-'FY2017 Alpha RPDC '!I79</f>
        <v>52996.899999999907</v>
      </c>
      <c r="J79" s="53">
        <f>RealAuthFY11!J79-RealAuthFY10!J79</f>
        <v>-105432.20000000019</v>
      </c>
      <c r="K79" s="53">
        <f>RealAuthFY11!K79-RealAuthFY10!K79</f>
        <v>15142</v>
      </c>
      <c r="L79" s="53">
        <f>RealAuthFY11!L79-RealAuthFY10!L79</f>
        <v>-40992</v>
      </c>
      <c r="M79" s="53">
        <f>RealAuthFY11!M79-RealAuthFY10!M79</f>
        <v>-27460</v>
      </c>
      <c r="N79" s="53">
        <f>RealAuthFY11!N79-RealAuthFY10!N79</f>
        <v>0</v>
      </c>
      <c r="O79" s="53">
        <f>RealAuthFY11!O79-RealAuthFY10!O79</f>
        <v>0</v>
      </c>
      <c r="P79" s="53">
        <f>RealAuthFY11!P79-RealAuthFY10!P79</f>
        <v>-12082.399999999994</v>
      </c>
      <c r="Q79" s="53">
        <f>RealAuthFY11!Q79-RealAuthFY10!Q79</f>
        <v>151948.19999999995</v>
      </c>
      <c r="R79" s="53">
        <f>RealAuthFY11!R79-RealAuthFY10!R79</f>
        <v>0.17200000025331974</v>
      </c>
      <c r="S79" s="53">
        <f>RealAuthFY11!S79-RealAuthFY10!S79</f>
        <v>-0.23999999999068677</v>
      </c>
      <c r="T79" s="53">
        <f>RealAuthFY11!T79-RealAuthFY10!T79</f>
        <v>0.1840000000083819</v>
      </c>
      <c r="U79" s="53">
        <f>RealAuthFY11!U79-RealAuthFY10!U79</f>
        <v>34120.616000000387</v>
      </c>
    </row>
    <row r="80" spans="1:21" s="45" customFormat="1" ht="11" x14ac:dyDescent="0.3">
      <c r="A80" s="45">
        <f>'FY2017 Alpha RPDC '!A80</f>
        <v>73</v>
      </c>
      <c r="B80" s="45">
        <f>'FY2017 Alpha RPDC '!B80</f>
        <v>1359</v>
      </c>
      <c r="C80" s="45">
        <f>'FY2017 Alpha RPDC '!C80</f>
        <v>1359</v>
      </c>
      <c r="D80" s="46" t="str">
        <f>'FY2017 Alpha RPDC '!D80</f>
        <v>COLO-NESCO</v>
      </c>
      <c r="E80" s="91">
        <f>RealAuthFY11!E80-RealAuthFY10!E80</f>
        <v>-35</v>
      </c>
      <c r="F80" s="49">
        <f>'FY2017 Alpha RPDC '!K80-'FY2017 Alpha RPDC '!F80</f>
        <v>145</v>
      </c>
      <c r="G80" s="49">
        <f>'FY2017 Alpha RPDC '!L80-'FY2017 Alpha RPDC '!G80</f>
        <v>-155712.59999999963</v>
      </c>
      <c r="H80" s="49">
        <f>'FY2017 Alpha RPDC '!M80-'FY2017 Alpha RPDC '!H80</f>
        <v>163092.58999999985</v>
      </c>
      <c r="I80" s="49">
        <f>'FY2017 Alpha RPDC '!N80-'FY2017 Alpha RPDC '!I80</f>
        <v>7379.9900000002235</v>
      </c>
      <c r="J80" s="53">
        <f>RealAuthFY11!J80-RealAuthFY10!J80</f>
        <v>23323.600000000035</v>
      </c>
      <c r="K80" s="53">
        <f>RealAuthFY11!K80-RealAuthFY10!K80</f>
        <v>11421</v>
      </c>
      <c r="L80" s="53">
        <f>RealAuthFY11!L80-RealAuthFY10!L80</f>
        <v>8183</v>
      </c>
      <c r="M80" s="53">
        <f>RealAuthFY11!M80-RealAuthFY10!M80</f>
        <v>-11536</v>
      </c>
      <c r="N80" s="53">
        <f>RealAuthFY11!N80-RealAuthFY10!N80</f>
        <v>0</v>
      </c>
      <c r="O80" s="53">
        <f>RealAuthFY11!O80-RealAuthFY10!O80</f>
        <v>0</v>
      </c>
      <c r="P80" s="53">
        <f>RealAuthFY11!P80-RealAuthFY10!P80</f>
        <v>0</v>
      </c>
      <c r="Q80" s="53">
        <f>RealAuthFY11!Q80-RealAuthFY10!Q80</f>
        <v>0</v>
      </c>
      <c r="R80" s="53">
        <f>RealAuthFY11!R80-RealAuthFY10!R80</f>
        <v>-0.20199999999022111</v>
      </c>
      <c r="S80" s="53">
        <f>RealAuthFY11!S80-RealAuthFY10!S80</f>
        <v>0.37000000000261934</v>
      </c>
      <c r="T80" s="53">
        <f>RealAuthFY11!T80-RealAuthFY10!T80</f>
        <v>-0.48799999999755528</v>
      </c>
      <c r="U80" s="53">
        <f>RealAuthFY11!U80-RealAuthFY10!U80</f>
        <v>38771.270000000484</v>
      </c>
    </row>
    <row r="81" spans="1:21" s="45" customFormat="1" ht="11" x14ac:dyDescent="0.3">
      <c r="A81" s="45">
        <f>'FY2017 Alpha RPDC '!A81</f>
        <v>74</v>
      </c>
      <c r="B81" s="45">
        <f>'FY2017 Alpha RPDC '!B81</f>
        <v>1368</v>
      </c>
      <c r="C81" s="45">
        <f>'FY2017 Alpha RPDC '!C81</f>
        <v>1368</v>
      </c>
      <c r="D81" s="46" t="str">
        <f>'FY2017 Alpha RPDC '!D81</f>
        <v>COLUMBUS</v>
      </c>
      <c r="E81" s="91">
        <f>RealAuthFY11!E81-RealAuthFY10!E81</f>
        <v>1.7999999999999545</v>
      </c>
      <c r="F81" s="49">
        <f>'FY2017 Alpha RPDC '!K81-'FY2017 Alpha RPDC '!F81</f>
        <v>145</v>
      </c>
      <c r="G81" s="49">
        <f>'FY2017 Alpha RPDC '!L81-'FY2017 Alpha RPDC '!G81</f>
        <v>130197.89999999944</v>
      </c>
      <c r="H81" s="49">
        <f>'FY2017 Alpha RPDC '!M81-'FY2017 Alpha RPDC '!H81</f>
        <v>0</v>
      </c>
      <c r="I81" s="49">
        <f>'FY2017 Alpha RPDC '!N81-'FY2017 Alpha RPDC '!I81</f>
        <v>130197.89999999944</v>
      </c>
      <c r="J81" s="53">
        <f>RealAuthFY11!J81-RealAuthFY10!J81</f>
        <v>1833.3000000002794</v>
      </c>
      <c r="K81" s="53">
        <f>RealAuthFY11!K81-RealAuthFY10!K81</f>
        <v>68296</v>
      </c>
      <c r="L81" s="53">
        <f>RealAuthFY11!L81-RealAuthFY10!L81</f>
        <v>115919.30000000028</v>
      </c>
      <c r="M81" s="53">
        <f>RealAuthFY11!M81-RealAuthFY10!M81</f>
        <v>92385</v>
      </c>
      <c r="N81" s="53">
        <f>RealAuthFY11!N81-RealAuthFY10!N81</f>
        <v>0</v>
      </c>
      <c r="O81" s="53">
        <f>RealAuthFY11!O81-RealAuthFY10!O81</f>
        <v>0</v>
      </c>
      <c r="P81" s="53">
        <f>RealAuthFY11!P81-RealAuthFY10!P81</f>
        <v>-3355.4399999999878</v>
      </c>
      <c r="Q81" s="53">
        <f>RealAuthFY11!Q81-RealAuthFY10!Q81</f>
        <v>829503</v>
      </c>
      <c r="R81" s="53">
        <f>RealAuthFY11!R81-RealAuthFY10!R81</f>
        <v>0.2099999999627471</v>
      </c>
      <c r="S81" s="53">
        <f>RealAuthFY11!S81-RealAuthFY10!S81</f>
        <v>0.14999999999417923</v>
      </c>
      <c r="T81" s="53">
        <f>RealAuthFY11!T81-RealAuthFY10!T81</f>
        <v>0.18999999997322448</v>
      </c>
      <c r="U81" s="53">
        <f>RealAuthFY11!U81-RealAuthFY10!U81</f>
        <v>1234779.6099999994</v>
      </c>
    </row>
    <row r="82" spans="1:21" s="45" customFormat="1" ht="11" x14ac:dyDescent="0.3">
      <c r="A82" s="45">
        <f>'FY2017 Alpha RPDC '!A82</f>
        <v>75</v>
      </c>
      <c r="B82" s="45">
        <f>'FY2017 Alpha RPDC '!B82</f>
        <v>1413</v>
      </c>
      <c r="C82" s="45">
        <f>'FY2017 Alpha RPDC '!C82</f>
        <v>1413</v>
      </c>
      <c r="D82" s="46" t="str">
        <f>'FY2017 Alpha RPDC '!D82</f>
        <v>COON RAPIDS-BAYARD</v>
      </c>
      <c r="E82" s="91">
        <f>RealAuthFY11!E82-RealAuthFY10!E82</f>
        <v>10.100000000000023</v>
      </c>
      <c r="F82" s="49">
        <f>'FY2017 Alpha RPDC '!K82-'FY2017 Alpha RPDC '!F82</f>
        <v>145</v>
      </c>
      <c r="G82" s="49">
        <f>'FY2017 Alpha RPDC '!L82-'FY2017 Alpha RPDC '!G82</f>
        <v>124675.80000000028</v>
      </c>
      <c r="H82" s="49">
        <f>'FY2017 Alpha RPDC '!M82-'FY2017 Alpha RPDC '!H82</f>
        <v>-63921</v>
      </c>
      <c r="I82" s="49">
        <f>'FY2017 Alpha RPDC '!N82-'FY2017 Alpha RPDC '!I82</f>
        <v>60754.800000000279</v>
      </c>
      <c r="J82" s="53">
        <f>RealAuthFY11!J82-RealAuthFY10!J82</f>
        <v>34511</v>
      </c>
      <c r="K82" s="53">
        <f>RealAuthFY11!K82-RealAuthFY10!K82</f>
        <v>10961</v>
      </c>
      <c r="L82" s="53">
        <f>RealAuthFY11!L82-RealAuthFY10!L82</f>
        <v>-10156</v>
      </c>
      <c r="M82" s="53">
        <f>RealAuthFY11!M82-RealAuthFY10!M82</f>
        <v>230</v>
      </c>
      <c r="N82" s="53">
        <f>RealAuthFY11!N82-RealAuthFY10!N82</f>
        <v>0</v>
      </c>
      <c r="O82" s="53">
        <f>RealAuthFY11!O82-RealAuthFY10!O82</f>
        <v>0</v>
      </c>
      <c r="P82" s="53">
        <f>RealAuthFY11!P82-RealAuthFY10!P82</f>
        <v>0</v>
      </c>
      <c r="Q82" s="53">
        <f>RealAuthFY11!Q82-RealAuthFY10!Q82</f>
        <v>0</v>
      </c>
      <c r="R82" s="53">
        <f>RealAuthFY11!R82-RealAuthFY10!R82</f>
        <v>-0.38500000000931323</v>
      </c>
      <c r="S82" s="53">
        <f>RealAuthFY11!S82-RealAuthFY10!S82</f>
        <v>-0.125</v>
      </c>
      <c r="T82" s="53">
        <f>RealAuthFY11!T82-RealAuthFY10!T82</f>
        <v>4.499999999825377E-2</v>
      </c>
      <c r="U82" s="53">
        <f>RealAuthFY11!U82-RealAuthFY10!U82</f>
        <v>96300.334999999963</v>
      </c>
    </row>
    <row r="83" spans="1:21" s="45" customFormat="1" ht="11" x14ac:dyDescent="0.3">
      <c r="A83" s="45">
        <f>'FY2017 Alpha RPDC '!A83</f>
        <v>76</v>
      </c>
      <c r="B83" s="45">
        <f>'FY2017 Alpha RPDC '!B83</f>
        <v>1431</v>
      </c>
      <c r="C83" s="45">
        <f>'FY2017 Alpha RPDC '!C83</f>
        <v>1431</v>
      </c>
      <c r="D83" s="46" t="str">
        <f>'FY2017 Alpha RPDC '!D83</f>
        <v>CORNING</v>
      </c>
      <c r="E83" s="91">
        <f>RealAuthFY11!E83-RealAuthFY10!E83</f>
        <v>15</v>
      </c>
      <c r="F83" s="49">
        <f>'FY2017 Alpha RPDC '!K83-'FY2017 Alpha RPDC '!F83</f>
        <v>145</v>
      </c>
      <c r="G83" s="49">
        <f>'FY2017 Alpha RPDC '!L83-'FY2017 Alpha RPDC '!G83</f>
        <v>158512</v>
      </c>
      <c r="H83" s="49">
        <f>'FY2017 Alpha RPDC '!M83-'FY2017 Alpha RPDC '!H83</f>
        <v>-67388</v>
      </c>
      <c r="I83" s="49">
        <f>'FY2017 Alpha RPDC '!N83-'FY2017 Alpha RPDC '!I83</f>
        <v>91124</v>
      </c>
      <c r="J83" s="53">
        <f>RealAuthFY11!J83-RealAuthFY10!J83</f>
        <v>21762.600000000006</v>
      </c>
      <c r="K83" s="53">
        <f>RealAuthFY11!K83-RealAuthFY10!K83</f>
        <v>16798</v>
      </c>
      <c r="L83" s="53">
        <f>RealAuthFY11!L83-RealAuthFY10!L83</f>
        <v>-20749</v>
      </c>
      <c r="M83" s="53">
        <f>RealAuthFY11!M83-RealAuthFY10!M83</f>
        <v>-5791</v>
      </c>
      <c r="N83" s="53">
        <f>RealAuthFY11!N83-RealAuthFY10!N83</f>
        <v>0</v>
      </c>
      <c r="O83" s="53">
        <f>RealAuthFY11!O83-RealAuthFY10!O83</f>
        <v>0</v>
      </c>
      <c r="P83" s="53">
        <f>RealAuthFY11!P83-RealAuthFY10!P83</f>
        <v>0</v>
      </c>
      <c r="Q83" s="53">
        <f>RealAuthFY11!Q83-RealAuthFY10!Q83</f>
        <v>0</v>
      </c>
      <c r="R83" s="53">
        <f>RealAuthFY11!R83-RealAuthFY10!R83</f>
        <v>0.20800000004237518</v>
      </c>
      <c r="S83" s="53">
        <f>RealAuthFY11!S83-RealAuthFY10!S83</f>
        <v>-0.14399999999659485</v>
      </c>
      <c r="T83" s="53">
        <f>RealAuthFY11!T83-RealAuthFY10!T83</f>
        <v>0.1680000000014843</v>
      </c>
      <c r="U83" s="53">
        <f>RealAuthFY11!U83-RealAuthFY10!U83</f>
        <v>103144.8320000004</v>
      </c>
    </row>
    <row r="84" spans="1:21" s="45" customFormat="1" ht="11" x14ac:dyDescent="0.3">
      <c r="A84" s="45">
        <f>'FY2017 Alpha RPDC '!A84</f>
        <v>77</v>
      </c>
      <c r="B84" s="45">
        <f>'FY2017 Alpha RPDC '!B84</f>
        <v>1476</v>
      </c>
      <c r="C84" s="45">
        <f>'FY2017 Alpha RPDC '!C84</f>
        <v>1476</v>
      </c>
      <c r="D84" s="46" t="str">
        <f>'FY2017 Alpha RPDC '!D84</f>
        <v>COUNCIL BLUFFS</v>
      </c>
      <c r="E84" s="91">
        <f>RealAuthFY11!E84-RealAuthFY10!E84</f>
        <v>24.5</v>
      </c>
      <c r="F84" s="49">
        <f>'FY2017 Alpha RPDC '!K84-'FY2017 Alpha RPDC '!F84</f>
        <v>145</v>
      </c>
      <c r="G84" s="49">
        <f>'FY2017 Alpha RPDC '!L84-'FY2017 Alpha RPDC '!G84</f>
        <v>1482887</v>
      </c>
      <c r="H84" s="49">
        <f>'FY2017 Alpha RPDC '!M84-'FY2017 Alpha RPDC '!H84</f>
        <v>0</v>
      </c>
      <c r="I84" s="49">
        <f>'FY2017 Alpha RPDC '!N84-'FY2017 Alpha RPDC '!I84</f>
        <v>1482887</v>
      </c>
      <c r="J84" s="53">
        <f>RealAuthFY11!J84-RealAuthFY10!J84</f>
        <v>-10784.5</v>
      </c>
      <c r="K84" s="53">
        <f>RealAuthFY11!K84-RealAuthFY10!K84</f>
        <v>-5883</v>
      </c>
      <c r="L84" s="53">
        <f>RealAuthFY11!L84-RealAuthFY10!L84</f>
        <v>-9351</v>
      </c>
      <c r="M84" s="53">
        <f>RealAuthFY11!M84-RealAuthFY10!M84</f>
        <v>-5653</v>
      </c>
      <c r="N84" s="53">
        <f>RealAuthFY11!N84-RealAuthFY10!N84</f>
        <v>0</v>
      </c>
      <c r="O84" s="53">
        <f>RealAuthFY11!O84-RealAuthFY10!O84</f>
        <v>0</v>
      </c>
      <c r="P84" s="53">
        <f>RealAuthFY11!P84-RealAuthFY10!P84</f>
        <v>548.67999999999302</v>
      </c>
      <c r="Q84" s="53">
        <f>RealAuthFY11!Q84-RealAuthFY10!Q84</f>
        <v>0</v>
      </c>
      <c r="R84" s="53">
        <f>RealAuthFY11!R84-RealAuthFY10!R84</f>
        <v>4428003.6999999993</v>
      </c>
      <c r="S84" s="53">
        <f>RealAuthFY11!S84-RealAuthFY10!S84</f>
        <v>531215.96</v>
      </c>
      <c r="T84" s="53">
        <f>RealAuthFY11!T84-RealAuthFY10!T84</f>
        <v>546705.55599999998</v>
      </c>
      <c r="U84" s="53">
        <f>RealAuthFY11!U84-RealAuthFY10!U84</f>
        <v>6957689.3959999979</v>
      </c>
    </row>
    <row r="85" spans="1:21" s="45" customFormat="1" ht="11" x14ac:dyDescent="0.3">
      <c r="A85" s="45">
        <f>'FY2017 Alpha RPDC '!A85</f>
        <v>78</v>
      </c>
      <c r="B85" s="45">
        <f>'FY2017 Alpha RPDC '!B85</f>
        <v>1503</v>
      </c>
      <c r="C85" s="45">
        <f>'FY2017 Alpha RPDC '!C85</f>
        <v>1503</v>
      </c>
      <c r="D85" s="46" t="str">
        <f>'FY2017 Alpha RPDC '!D85</f>
        <v>CRESTON</v>
      </c>
      <c r="E85" s="91">
        <f>RealAuthFY11!E85-RealAuthFY10!E85</f>
        <v>-7.2000000000000455</v>
      </c>
      <c r="F85" s="49">
        <f>'FY2017 Alpha RPDC '!K85-'FY2017 Alpha RPDC '!F85</f>
        <v>145</v>
      </c>
      <c r="G85" s="49">
        <f>'FY2017 Alpha RPDC '!L85-'FY2017 Alpha RPDC '!G85</f>
        <v>155080.59999999963</v>
      </c>
      <c r="H85" s="49">
        <f>'FY2017 Alpha RPDC '!M85-'FY2017 Alpha RPDC '!H85</f>
        <v>-161707</v>
      </c>
      <c r="I85" s="49">
        <f>'FY2017 Alpha RPDC '!N85-'FY2017 Alpha RPDC '!I85</f>
        <v>-6626.4000000003725</v>
      </c>
      <c r="J85" s="53">
        <f>RealAuthFY11!J85-RealAuthFY10!J85</f>
        <v>-39975</v>
      </c>
      <c r="K85" s="53">
        <f>RealAuthFY11!K85-RealAuthFY10!K85</f>
        <v>-345</v>
      </c>
      <c r="L85" s="53">
        <f>RealAuthFY11!L85-RealAuthFY10!L85</f>
        <v>13555</v>
      </c>
      <c r="M85" s="53">
        <f>RealAuthFY11!M85-RealAuthFY10!M85</f>
        <v>0</v>
      </c>
      <c r="N85" s="53">
        <f>RealAuthFY11!N85-RealAuthFY10!N85</f>
        <v>0</v>
      </c>
      <c r="O85" s="53">
        <f>RealAuthFY11!O85-RealAuthFY10!O85</f>
        <v>0</v>
      </c>
      <c r="P85" s="53">
        <f>RealAuthFY11!P85-RealAuthFY10!P85</f>
        <v>-23220.999999999996</v>
      </c>
      <c r="Q85" s="53">
        <f>RealAuthFY11!Q85-RealAuthFY10!Q85</f>
        <v>-41139</v>
      </c>
      <c r="R85" s="53">
        <f>RealAuthFY11!R85-RealAuthFY10!R85</f>
        <v>558209.40399999998</v>
      </c>
      <c r="S85" s="53">
        <f>RealAuthFY11!S85-RealAuthFY10!S85</f>
        <v>59172.923999999992</v>
      </c>
      <c r="T85" s="53">
        <f>RealAuthFY11!T85-RealAuthFY10!T85</f>
        <v>63386.259999999995</v>
      </c>
      <c r="U85" s="53">
        <f>RealAuthFY11!U85-RealAuthFY10!U85</f>
        <v>583017.18800000101</v>
      </c>
    </row>
    <row r="86" spans="1:21" s="45" customFormat="1" ht="11" x14ac:dyDescent="0.3">
      <c r="A86" s="45">
        <f>'FY2017 Alpha RPDC '!A86</f>
        <v>79</v>
      </c>
      <c r="B86" s="45">
        <f>'FY2017 Alpha RPDC '!B86</f>
        <v>1576</v>
      </c>
      <c r="C86" s="45">
        <f>'FY2017 Alpha RPDC '!C86</f>
        <v>1576</v>
      </c>
      <c r="D86" s="46" t="str">
        <f>'FY2017 Alpha RPDC '!D86</f>
        <v>DALLAS CENTER-GRIMES</v>
      </c>
      <c r="E86" s="91">
        <f>RealAuthFY11!E86-RealAuthFY10!E86</f>
        <v>131.5</v>
      </c>
      <c r="F86" s="49">
        <f>'FY2017 Alpha RPDC '!K86-'FY2017 Alpha RPDC '!F86</f>
        <v>145</v>
      </c>
      <c r="G86" s="49">
        <f>'FY2017 Alpha RPDC '!L86-'FY2017 Alpha RPDC '!G86</f>
        <v>1207684</v>
      </c>
      <c r="H86" s="49">
        <f>'FY2017 Alpha RPDC '!M86-'FY2017 Alpha RPDC '!H86</f>
        <v>0</v>
      </c>
      <c r="I86" s="49">
        <f>'FY2017 Alpha RPDC '!N86-'FY2017 Alpha RPDC '!I86</f>
        <v>1207684</v>
      </c>
      <c r="J86" s="53">
        <f>RealAuthFY11!J86-RealAuthFY10!J86</f>
        <v>9790</v>
      </c>
      <c r="K86" s="53">
        <f>RealAuthFY11!K86-RealAuthFY10!K86</f>
        <v>-230</v>
      </c>
      <c r="L86" s="53">
        <f>RealAuthFY11!L86-RealAuthFY10!L86</f>
        <v>-94830</v>
      </c>
      <c r="M86" s="53">
        <f>RealAuthFY11!M86-RealAuthFY10!M86</f>
        <v>18020</v>
      </c>
      <c r="N86" s="53">
        <f>RealAuthFY11!N86-RealAuthFY10!N86</f>
        <v>0</v>
      </c>
      <c r="O86" s="53">
        <f>RealAuthFY11!O86-RealAuthFY10!O86</f>
        <v>0</v>
      </c>
      <c r="P86" s="53">
        <f>RealAuthFY11!P86-RealAuthFY10!P86</f>
        <v>101.19999999999982</v>
      </c>
      <c r="Q86" s="53">
        <f>RealAuthFY11!Q86-RealAuthFY10!Q86</f>
        <v>88950</v>
      </c>
      <c r="R86" s="53">
        <f>RealAuthFY11!R86-RealAuthFY10!R86</f>
        <v>1193237.53</v>
      </c>
      <c r="S86" s="53">
        <f>RealAuthFY11!S86-RealAuthFY10!S86</f>
        <v>118295.273</v>
      </c>
      <c r="T86" s="53">
        <f>RealAuthFY11!T86-RealAuthFY10!T86</f>
        <v>141809.80199999997</v>
      </c>
      <c r="U86" s="53">
        <f>RealAuthFY11!U86-RealAuthFY10!U86</f>
        <v>2682827.8050000016</v>
      </c>
    </row>
    <row r="87" spans="1:21" s="45" customFormat="1" ht="11" x14ac:dyDescent="0.3">
      <c r="A87" s="45">
        <f>'FY2017 Alpha RPDC '!A87</f>
        <v>80</v>
      </c>
      <c r="B87" s="45">
        <f>'FY2017 Alpha RPDC '!B87</f>
        <v>1602</v>
      </c>
      <c r="C87" s="45">
        <f>'FY2017 Alpha RPDC '!C87</f>
        <v>1602</v>
      </c>
      <c r="D87" s="46" t="str">
        <f>'FY2017 Alpha RPDC '!D87</f>
        <v>DANVILLE</v>
      </c>
      <c r="E87" s="91">
        <f>RealAuthFY11!E87-RealAuthFY10!E87</f>
        <v>16.300000000000011</v>
      </c>
      <c r="F87" s="49">
        <f>'FY2017 Alpha RPDC '!K87-'FY2017 Alpha RPDC '!F87</f>
        <v>145</v>
      </c>
      <c r="G87" s="49">
        <f>'FY2017 Alpha RPDC '!L87-'FY2017 Alpha RPDC '!G87</f>
        <v>179237.5</v>
      </c>
      <c r="H87" s="49">
        <f>'FY2017 Alpha RPDC '!M87-'FY2017 Alpha RPDC '!H87</f>
        <v>0</v>
      </c>
      <c r="I87" s="49">
        <f>'FY2017 Alpha RPDC '!N87-'FY2017 Alpha RPDC '!I87</f>
        <v>179237.5</v>
      </c>
      <c r="J87" s="53">
        <f>RealAuthFY11!J87-RealAuthFY10!J87</f>
        <v>4793</v>
      </c>
      <c r="K87" s="53">
        <f>RealAuthFY11!K87-RealAuthFY10!K87</f>
        <v>-149072</v>
      </c>
      <c r="L87" s="53">
        <f>RealAuthFY11!L87-RealAuthFY10!L87</f>
        <v>-23427</v>
      </c>
      <c r="M87" s="53">
        <f>RealAuthFY11!M87-RealAuthFY10!M87</f>
        <v>-20552</v>
      </c>
      <c r="N87" s="53">
        <f>RealAuthFY11!N87-RealAuthFY10!N87</f>
        <v>0</v>
      </c>
      <c r="O87" s="53">
        <f>RealAuthFY11!O87-RealAuthFY10!O87</f>
        <v>0</v>
      </c>
      <c r="P87" s="53">
        <f>RealAuthFY11!P87-RealAuthFY10!P87</f>
        <v>0</v>
      </c>
      <c r="Q87" s="53">
        <f>RealAuthFY11!Q87-RealAuthFY10!Q87</f>
        <v>0</v>
      </c>
      <c r="R87" s="53">
        <f>RealAuthFY11!R87-RealAuthFY10!R87</f>
        <v>321934.26499999996</v>
      </c>
      <c r="S87" s="53">
        <f>RealAuthFY11!S87-RealAuthFY10!S87</f>
        <v>40707.875</v>
      </c>
      <c r="T87" s="53">
        <f>RealAuthFY11!T87-RealAuthFY10!T87</f>
        <v>29079.75</v>
      </c>
      <c r="U87" s="53">
        <f>RealAuthFY11!U87-RealAuthFY10!U87</f>
        <v>382701.38999999966</v>
      </c>
    </row>
    <row r="88" spans="1:21" s="45" customFormat="1" ht="11" x14ac:dyDescent="0.3">
      <c r="A88" s="45">
        <f>'FY2017 Alpha RPDC '!A88</f>
        <v>81</v>
      </c>
      <c r="B88" s="45">
        <f>'FY2017 Alpha RPDC '!B88</f>
        <v>1611</v>
      </c>
      <c r="C88" s="45">
        <f>'FY2017 Alpha RPDC '!C88</f>
        <v>1611</v>
      </c>
      <c r="D88" s="46" t="str">
        <f>'FY2017 Alpha RPDC '!D88</f>
        <v>DAVENPORT</v>
      </c>
      <c r="E88" s="91">
        <f>RealAuthFY11!E88-RealAuthFY10!E88</f>
        <v>-22</v>
      </c>
      <c r="F88" s="49">
        <f>'FY2017 Alpha RPDC '!K88-'FY2017 Alpha RPDC '!F88</f>
        <v>145</v>
      </c>
      <c r="G88" s="49">
        <f>'FY2017 Alpha RPDC '!L88-'FY2017 Alpha RPDC '!G88</f>
        <v>2149376.299999997</v>
      </c>
      <c r="H88" s="49">
        <f>'FY2017 Alpha RPDC '!M88-'FY2017 Alpha RPDC '!H88</f>
        <v>-756048</v>
      </c>
      <c r="I88" s="49">
        <f>'FY2017 Alpha RPDC '!N88-'FY2017 Alpha RPDC '!I88</f>
        <v>1393328.299999997</v>
      </c>
      <c r="J88" s="53">
        <f>RealAuthFY11!J88-RealAuthFY10!J88</f>
        <v>-183803</v>
      </c>
      <c r="K88" s="53">
        <f>RealAuthFY11!K88-RealAuthFY10!K88</f>
        <v>36719</v>
      </c>
      <c r="L88" s="53">
        <f>RealAuthFY11!L88-RealAuthFY10!L88</f>
        <v>-22697.699999999953</v>
      </c>
      <c r="M88" s="53">
        <f>RealAuthFY11!M88-RealAuthFY10!M88</f>
        <v>-52275</v>
      </c>
      <c r="N88" s="53">
        <f>RealAuthFY11!N88-RealAuthFY10!N88</f>
        <v>0</v>
      </c>
      <c r="O88" s="53">
        <f>RealAuthFY11!O88-RealAuthFY10!O88</f>
        <v>0</v>
      </c>
      <c r="P88" s="53">
        <f>RealAuthFY11!P88-RealAuthFY10!P88</f>
        <v>-12064.579999999958</v>
      </c>
      <c r="Q88" s="53">
        <f>RealAuthFY11!Q88-RealAuthFY10!Q88</f>
        <v>194361</v>
      </c>
      <c r="R88" s="53">
        <f>RealAuthFY11!R88-RealAuthFY10!R88</f>
        <v>3274966.7939999988</v>
      </c>
      <c r="S88" s="53">
        <f>RealAuthFY11!S88-RealAuthFY10!S88</f>
        <v>381784.89099999989</v>
      </c>
      <c r="T88" s="53">
        <f>RealAuthFY11!T88-RealAuthFY10!T88</f>
        <v>500885.19900000002</v>
      </c>
      <c r="U88" s="53">
        <f>RealAuthFY11!U88-RealAuthFY10!U88</f>
        <v>5511204.9039999992</v>
      </c>
    </row>
    <row r="89" spans="1:21" s="45" customFormat="1" ht="11" x14ac:dyDescent="0.3">
      <c r="A89" s="45">
        <f>'FY2017 Alpha RPDC '!A89</f>
        <v>82</v>
      </c>
      <c r="B89" s="45">
        <f>'FY2017 Alpha RPDC '!B89</f>
        <v>1619</v>
      </c>
      <c r="C89" s="45">
        <f>'FY2017 Alpha RPDC '!C89</f>
        <v>1619</v>
      </c>
      <c r="D89" s="46" t="str">
        <f>'FY2017 Alpha RPDC '!D89</f>
        <v>DAVIS COUNTY</v>
      </c>
      <c r="E89" s="91">
        <f>RealAuthFY11!E89-RealAuthFY10!E89</f>
        <v>6.4000000000000909</v>
      </c>
      <c r="F89" s="49">
        <f>'FY2017 Alpha RPDC '!K89-'FY2017 Alpha RPDC '!F89</f>
        <v>145</v>
      </c>
      <c r="G89" s="49">
        <f>'FY2017 Alpha RPDC '!L89-'FY2017 Alpha RPDC '!G89</f>
        <v>211759.90000000037</v>
      </c>
      <c r="H89" s="49">
        <f>'FY2017 Alpha RPDC '!M89-'FY2017 Alpha RPDC '!H89</f>
        <v>-61261</v>
      </c>
      <c r="I89" s="49">
        <f>'FY2017 Alpha RPDC '!N89-'FY2017 Alpha RPDC '!I89</f>
        <v>150498.90000000037</v>
      </c>
      <c r="J89" s="53">
        <f>RealAuthFY11!J89-RealAuthFY10!J89</f>
        <v>13239.099999999991</v>
      </c>
      <c r="K89" s="53">
        <f>RealAuthFY11!K89-RealAuthFY10!K89</f>
        <v>-6228</v>
      </c>
      <c r="L89" s="53">
        <f>RealAuthFY11!L89-RealAuthFY10!L89</f>
        <v>-31981</v>
      </c>
      <c r="M89" s="53">
        <f>RealAuthFY11!M89-RealAuthFY10!M89</f>
        <v>12456</v>
      </c>
      <c r="N89" s="53">
        <f>RealAuthFY11!N89-RealAuthFY10!N89</f>
        <v>0</v>
      </c>
      <c r="O89" s="53">
        <f>RealAuthFY11!O89-RealAuthFY10!O89</f>
        <v>0</v>
      </c>
      <c r="P89" s="53">
        <f>RealAuthFY11!P89-RealAuthFY10!P89</f>
        <v>-12133.000000000004</v>
      </c>
      <c r="Q89" s="53">
        <f>RealAuthFY11!Q89-RealAuthFY10!Q89</f>
        <v>79083</v>
      </c>
      <c r="R89" s="53">
        <f>RealAuthFY11!R89-RealAuthFY10!R89</f>
        <v>-0.20000000006984919</v>
      </c>
      <c r="S89" s="53">
        <f>RealAuthFY11!S89-RealAuthFY10!S89</f>
        <v>-0.1200000000098953</v>
      </c>
      <c r="T89" s="53">
        <f>RealAuthFY11!T89-RealAuthFY10!T89</f>
        <v>0.2559999999939464</v>
      </c>
      <c r="U89" s="53">
        <f>RealAuthFY11!U89-RealAuthFY10!U89</f>
        <v>204934.93600000069</v>
      </c>
    </row>
    <row r="90" spans="1:21" s="45" customFormat="1" ht="11" x14ac:dyDescent="0.3">
      <c r="A90" s="45">
        <f>'FY2017 Alpha RPDC '!A90</f>
        <v>83</v>
      </c>
      <c r="B90" s="45">
        <f>'FY2017 Alpha RPDC '!B90</f>
        <v>1638</v>
      </c>
      <c r="C90" s="45">
        <f>'FY2017 Alpha RPDC '!C90</f>
        <v>1638</v>
      </c>
      <c r="D90" s="46" t="str">
        <f>'FY2017 Alpha RPDC '!D90</f>
        <v>DECORAH</v>
      </c>
      <c r="E90" s="91">
        <f>RealAuthFY11!E90-RealAuthFY10!E90</f>
        <v>-7.5</v>
      </c>
      <c r="F90" s="49">
        <f>'FY2017 Alpha RPDC '!K90-'FY2017 Alpha RPDC '!F90</f>
        <v>145</v>
      </c>
      <c r="G90" s="49">
        <f>'FY2017 Alpha RPDC '!L90-'FY2017 Alpha RPDC '!G90</f>
        <v>152694</v>
      </c>
      <c r="H90" s="49">
        <f>'FY2017 Alpha RPDC '!M90-'FY2017 Alpha RPDC '!H90</f>
        <v>0</v>
      </c>
      <c r="I90" s="49">
        <f>'FY2017 Alpha RPDC '!N90-'FY2017 Alpha RPDC '!I90</f>
        <v>152694</v>
      </c>
      <c r="J90" s="53">
        <f>RealAuthFY11!J90-RealAuthFY10!J90</f>
        <v>-5263.3999999999651</v>
      </c>
      <c r="K90" s="53">
        <f>RealAuthFY11!K90-RealAuthFY10!K90</f>
        <v>11191</v>
      </c>
      <c r="L90" s="53">
        <f>RealAuthFY11!L90-RealAuthFY10!L90</f>
        <v>284766.19999999984</v>
      </c>
      <c r="M90" s="53">
        <f>RealAuthFY11!M90-RealAuthFY10!M90</f>
        <v>11996</v>
      </c>
      <c r="N90" s="53">
        <f>RealAuthFY11!N90-RealAuthFY10!N90</f>
        <v>0</v>
      </c>
      <c r="O90" s="53">
        <f>RealAuthFY11!O90-RealAuthFY10!O90</f>
        <v>0</v>
      </c>
      <c r="P90" s="53">
        <f>RealAuthFY11!P90-RealAuthFY10!P90</f>
        <v>354.20000000000073</v>
      </c>
      <c r="Q90" s="53">
        <f>RealAuthFY11!Q90-RealAuthFY10!Q90</f>
        <v>0</v>
      </c>
      <c r="R90" s="53">
        <f>RealAuthFY11!R90-RealAuthFY10!R90</f>
        <v>0.26599999994505197</v>
      </c>
      <c r="S90" s="53">
        <f>RealAuthFY11!S90-RealAuthFY10!S90</f>
        <v>0.47400000000197906</v>
      </c>
      <c r="T90" s="53">
        <f>RealAuthFY11!T90-RealAuthFY10!T90</f>
        <v>-7.6000000000931323E-2</v>
      </c>
      <c r="U90" s="53">
        <f>RealAuthFY11!U90-RealAuthFY10!U90</f>
        <v>455738.6640000008</v>
      </c>
    </row>
    <row r="91" spans="1:21" s="45" customFormat="1" ht="11" x14ac:dyDescent="0.3">
      <c r="A91" s="45">
        <f>'FY2017 Alpha RPDC '!A91</f>
        <v>84</v>
      </c>
      <c r="B91" s="45">
        <f>'FY2017 Alpha RPDC '!B91</f>
        <v>1675</v>
      </c>
      <c r="C91" s="45">
        <f>'FY2017 Alpha RPDC '!C91</f>
        <v>1675</v>
      </c>
      <c r="D91" s="46" t="str">
        <f>'FY2017 Alpha RPDC '!D91</f>
        <v>DELWOOD</v>
      </c>
      <c r="E91" s="91">
        <f>RealAuthFY11!E91-RealAuthFY10!E91</f>
        <v>-4.8000000000000114</v>
      </c>
      <c r="F91" s="49">
        <f>'FY2017 Alpha RPDC '!K91-'FY2017 Alpha RPDC '!F91</f>
        <v>145</v>
      </c>
      <c r="G91" s="49">
        <f>'FY2017 Alpha RPDC '!L91-'FY2017 Alpha RPDC '!G91</f>
        <v>-4346.8000000000466</v>
      </c>
      <c r="H91" s="49">
        <f>'FY2017 Alpha RPDC '!M91-'FY2017 Alpha RPDC '!H91</f>
        <v>-98893.459999999963</v>
      </c>
      <c r="I91" s="49">
        <f>'FY2017 Alpha RPDC '!N91-'FY2017 Alpha RPDC '!I91</f>
        <v>-103240.26000000001</v>
      </c>
      <c r="J91" s="53">
        <f>RealAuthFY11!J91-RealAuthFY10!J91</f>
        <v>-86295.000000000029</v>
      </c>
      <c r="K91" s="53">
        <f>RealAuthFY11!K91-RealAuthFY10!K91</f>
        <v>-41526</v>
      </c>
      <c r="L91" s="53">
        <f>RealAuthFY11!L91-RealAuthFY10!L91</f>
        <v>89844.5</v>
      </c>
      <c r="M91" s="53">
        <f>RealAuthFY11!M91-RealAuthFY10!M91</f>
        <v>-28840</v>
      </c>
      <c r="N91" s="53">
        <f>RealAuthFY11!N91-RealAuthFY10!N91</f>
        <v>0</v>
      </c>
      <c r="O91" s="53">
        <f>RealAuthFY11!O91-RealAuthFY10!O91</f>
        <v>0</v>
      </c>
      <c r="P91" s="53">
        <f>RealAuthFY11!P91-RealAuthFY10!P91</f>
        <v>0</v>
      </c>
      <c r="Q91" s="53">
        <f>RealAuthFY11!Q91-RealAuthFY10!Q91</f>
        <v>88245</v>
      </c>
      <c r="R91" s="53">
        <f>RealAuthFY11!R91-RealAuthFY10!R91</f>
        <v>-5.1999999996041879E-2</v>
      </c>
      <c r="S91" s="53">
        <f>RealAuthFY11!S91-RealAuthFY10!S91</f>
        <v>-3.3999999999650754E-2</v>
      </c>
      <c r="T91" s="53">
        <f>RealAuthFY11!T91-RealAuthFY10!T91</f>
        <v>0.11200000000098953</v>
      </c>
      <c r="U91" s="53">
        <f>RealAuthFY11!U91-RealAuthFY10!U91</f>
        <v>-81811.733999999706</v>
      </c>
    </row>
    <row r="92" spans="1:21" s="45" customFormat="1" ht="11" x14ac:dyDescent="0.3">
      <c r="A92" s="45">
        <f>'FY2017 Alpha RPDC '!A92</f>
        <v>85</v>
      </c>
      <c r="B92" s="45">
        <f>'FY2017 Alpha RPDC '!B92</f>
        <v>1701</v>
      </c>
      <c r="C92" s="45">
        <f>'FY2017 Alpha RPDC '!C92</f>
        <v>1701</v>
      </c>
      <c r="D92" s="46" t="str">
        <f>'FY2017 Alpha RPDC '!D92</f>
        <v>DENISON</v>
      </c>
      <c r="E92" s="91">
        <f>RealAuthFY11!E92-RealAuthFY10!E92</f>
        <v>1.0999999999999091</v>
      </c>
      <c r="F92" s="49">
        <f>'FY2017 Alpha RPDC '!K92-'FY2017 Alpha RPDC '!F92</f>
        <v>145</v>
      </c>
      <c r="G92" s="49">
        <f>'FY2017 Alpha RPDC '!L92-'FY2017 Alpha RPDC '!G92</f>
        <v>297743.5</v>
      </c>
      <c r="H92" s="49">
        <f>'FY2017 Alpha RPDC '!M92-'FY2017 Alpha RPDC '!H92</f>
        <v>-247598</v>
      </c>
      <c r="I92" s="49">
        <f>'FY2017 Alpha RPDC '!N92-'FY2017 Alpha RPDC '!I92</f>
        <v>50145.5</v>
      </c>
      <c r="J92" s="53">
        <f>RealAuthFY11!J92-RealAuthFY10!J92</f>
        <v>24025.699999999721</v>
      </c>
      <c r="K92" s="53">
        <f>RealAuthFY11!K92-RealAuthFY10!K92</f>
        <v>107522</v>
      </c>
      <c r="L92" s="53">
        <f>RealAuthFY11!L92-RealAuthFY10!L92</f>
        <v>-76445.999999999942</v>
      </c>
      <c r="M92" s="53">
        <f>RealAuthFY11!M92-RealAuthFY10!M92</f>
        <v>-134310</v>
      </c>
      <c r="N92" s="53">
        <f>RealAuthFY11!N92-RealAuthFY10!N92</f>
        <v>0</v>
      </c>
      <c r="O92" s="53">
        <f>RealAuthFY11!O92-RealAuthFY10!O92</f>
        <v>0</v>
      </c>
      <c r="P92" s="53">
        <f>RealAuthFY11!P92-RealAuthFY10!P92</f>
        <v>-11162.140000000014</v>
      </c>
      <c r="Q92" s="53">
        <f>RealAuthFY11!Q92-RealAuthFY10!Q92</f>
        <v>152930.40000000037</v>
      </c>
      <c r="R92" s="53">
        <f>RealAuthFY11!R92-RealAuthFY10!R92</f>
        <v>7.7999998815357685E-2</v>
      </c>
      <c r="S92" s="53">
        <f>RealAuthFY11!S92-RealAuthFY10!S92</f>
        <v>6.4999999944120646E-2</v>
      </c>
      <c r="T92" s="53">
        <f>RealAuthFY11!T92-RealAuthFY10!T92</f>
        <v>0.34499999973922968</v>
      </c>
      <c r="U92" s="53">
        <f>RealAuthFY11!U92-RealAuthFY10!U92</f>
        <v>112705.9479999952</v>
      </c>
    </row>
    <row r="93" spans="1:21" s="45" customFormat="1" ht="11" x14ac:dyDescent="0.3">
      <c r="A93" s="45">
        <f>'FY2017 Alpha RPDC '!A93</f>
        <v>86</v>
      </c>
      <c r="B93" s="45">
        <f>'FY2017 Alpha RPDC '!B93</f>
        <v>1719</v>
      </c>
      <c r="C93" s="45">
        <f>'FY2017 Alpha RPDC '!C93</f>
        <v>1719</v>
      </c>
      <c r="D93" s="46" t="str">
        <f>'FY2017 Alpha RPDC '!D93</f>
        <v>DENVER</v>
      </c>
      <c r="E93" s="91">
        <f>RealAuthFY11!E93-RealAuthFY10!E93</f>
        <v>23</v>
      </c>
      <c r="F93" s="49">
        <f>'FY2017 Alpha RPDC '!K93-'FY2017 Alpha RPDC '!F93</f>
        <v>145</v>
      </c>
      <c r="G93" s="49">
        <f>'FY2017 Alpha RPDC '!L93-'FY2017 Alpha RPDC '!G93</f>
        <v>252368</v>
      </c>
      <c r="H93" s="49">
        <f>'FY2017 Alpha RPDC '!M93-'FY2017 Alpha RPDC '!H93</f>
        <v>-15006</v>
      </c>
      <c r="I93" s="49">
        <f>'FY2017 Alpha RPDC '!N93-'FY2017 Alpha RPDC '!I93</f>
        <v>237362</v>
      </c>
      <c r="J93" s="53">
        <f>RealAuthFY11!J93-RealAuthFY10!J93</f>
        <v>-15904.199999999983</v>
      </c>
      <c r="K93" s="53">
        <f>RealAuthFY11!K93-RealAuthFY10!K93</f>
        <v>28265</v>
      </c>
      <c r="L93" s="53">
        <f>RealAuthFY11!L93-RealAuthFY10!L93</f>
        <v>-23971.199999999953</v>
      </c>
      <c r="M93" s="53">
        <f>RealAuthFY11!M93-RealAuthFY10!M93</f>
        <v>-5423</v>
      </c>
      <c r="N93" s="53">
        <f>RealAuthFY11!N93-RealAuthFY10!N93</f>
        <v>0</v>
      </c>
      <c r="O93" s="53">
        <f>RealAuthFY11!O93-RealAuthFY10!O93</f>
        <v>0</v>
      </c>
      <c r="P93" s="53">
        <f>RealAuthFY11!P93-RealAuthFY10!P93</f>
        <v>0</v>
      </c>
      <c r="Q93" s="53">
        <f>RealAuthFY11!Q93-RealAuthFY10!Q93</f>
        <v>93568.8</v>
      </c>
      <c r="R93" s="53">
        <f>RealAuthFY11!R93-RealAuthFY10!R93</f>
        <v>-0.29200000001583248</v>
      </c>
      <c r="S93" s="53">
        <f>RealAuthFY11!S93-RealAuthFY10!S93</f>
        <v>-0.25999999999476131</v>
      </c>
      <c r="T93" s="53">
        <f>RealAuthFY11!T93-RealAuthFY10!T93</f>
        <v>0.49199999999837019</v>
      </c>
      <c r="U93" s="53">
        <f>RealAuthFY11!U93-RealAuthFY10!U93</f>
        <v>313897.33999999892</v>
      </c>
    </row>
    <row r="94" spans="1:21" s="45" customFormat="1" ht="11" x14ac:dyDescent="0.3">
      <c r="A94" s="45">
        <f>'FY2017 Alpha RPDC '!A94</f>
        <v>87</v>
      </c>
      <c r="B94" s="45">
        <f>'FY2017 Alpha RPDC '!B94</f>
        <v>1737</v>
      </c>
      <c r="C94" s="45">
        <f>'FY2017 Alpha RPDC '!C94</f>
        <v>1737</v>
      </c>
      <c r="D94" s="46" t="str">
        <f>'FY2017 Alpha RPDC '!D94</f>
        <v>DES MOINES</v>
      </c>
      <c r="E94" s="91">
        <f>RealAuthFY11!E94-RealAuthFY10!E94</f>
        <v>185.80000000000291</v>
      </c>
      <c r="F94" s="49">
        <f>'FY2017 Alpha RPDC '!K94-'FY2017 Alpha RPDC '!F94</f>
        <v>145</v>
      </c>
      <c r="G94" s="49">
        <f>'FY2017 Alpha RPDC '!L94-'FY2017 Alpha RPDC '!G94</f>
        <v>5934677.1000000238</v>
      </c>
      <c r="H94" s="49">
        <f>'FY2017 Alpha RPDC '!M94-'FY2017 Alpha RPDC '!H94</f>
        <v>0</v>
      </c>
      <c r="I94" s="49">
        <f>'FY2017 Alpha RPDC '!N94-'FY2017 Alpha RPDC '!I94</f>
        <v>5934677.1000000238</v>
      </c>
      <c r="J94" s="53">
        <f>RealAuthFY11!J94-RealAuthFY10!J94</f>
        <v>12332</v>
      </c>
      <c r="K94" s="53">
        <f>RealAuthFY11!K94-RealAuthFY10!K94</f>
        <v>17231</v>
      </c>
      <c r="L94" s="53">
        <f>RealAuthFY11!L94-RealAuthFY10!L94</f>
        <v>386111.5</v>
      </c>
      <c r="M94" s="53">
        <f>RealAuthFY11!M94-RealAuthFY10!M94</f>
        <v>-272048</v>
      </c>
      <c r="N94" s="53">
        <f>RealAuthFY11!N94-RealAuthFY10!N94</f>
        <v>0</v>
      </c>
      <c r="O94" s="53">
        <f>RealAuthFY11!O94-RealAuthFY10!O94</f>
        <v>0</v>
      </c>
      <c r="P94" s="53">
        <f>RealAuthFY11!P94-RealAuthFY10!P94</f>
        <v>6815.5999999999985</v>
      </c>
      <c r="Q94" s="53">
        <f>RealAuthFY11!Q94-RealAuthFY10!Q94</f>
        <v>0</v>
      </c>
      <c r="R94" s="53">
        <f>RealAuthFY11!R94-RealAuthFY10!R94</f>
        <v>16049020.003</v>
      </c>
      <c r="S94" s="53">
        <f>RealAuthFY11!S94-RealAuthFY10!S94</f>
        <v>1972299.7480000001</v>
      </c>
      <c r="T94" s="53">
        <f>RealAuthFY11!T94-RealAuthFY10!T94</f>
        <v>1727560.5430000001</v>
      </c>
      <c r="U94" s="53">
        <f>RealAuthFY11!U94-RealAuthFY10!U94</f>
        <v>25833999.494000018</v>
      </c>
    </row>
    <row r="95" spans="1:21" s="45" customFormat="1" ht="11" x14ac:dyDescent="0.3">
      <c r="A95" s="45">
        <f>'FY2017 Alpha RPDC '!A95</f>
        <v>88</v>
      </c>
      <c r="B95" s="45">
        <f>'FY2017 Alpha RPDC '!B95</f>
        <v>1782</v>
      </c>
      <c r="C95" s="45">
        <f>'FY2017 Alpha RPDC '!C95</f>
        <v>1782</v>
      </c>
      <c r="D95" s="46" t="str">
        <f>'FY2017 Alpha RPDC '!D95</f>
        <v>DIAGONAL</v>
      </c>
      <c r="E95" s="91">
        <f>RealAuthFY11!E95-RealAuthFY10!E95</f>
        <v>8</v>
      </c>
      <c r="F95" s="49">
        <f>'FY2017 Alpha RPDC '!K95-'FY2017 Alpha RPDC '!F95</f>
        <v>145</v>
      </c>
      <c r="G95" s="49">
        <f>'FY2017 Alpha RPDC '!L95-'FY2017 Alpha RPDC '!G95</f>
        <v>65721</v>
      </c>
      <c r="H95" s="49">
        <f>'FY2017 Alpha RPDC '!M95-'FY2017 Alpha RPDC '!H95</f>
        <v>-75845</v>
      </c>
      <c r="I95" s="49">
        <f>'FY2017 Alpha RPDC '!N95-'FY2017 Alpha RPDC '!I95</f>
        <v>-10124</v>
      </c>
      <c r="J95" s="53">
        <f>RealAuthFY11!J95-RealAuthFY10!J95</f>
        <v>12734.5</v>
      </c>
      <c r="K95" s="53">
        <f>RealAuthFY11!K95-RealAuthFY10!K95</f>
        <v>815.20000000006985</v>
      </c>
      <c r="L95" s="53">
        <f>RealAuthFY11!L95-RealAuthFY10!L95</f>
        <v>-51187</v>
      </c>
      <c r="M95" s="53">
        <f>RealAuthFY11!M95-RealAuthFY10!M95</f>
        <v>0</v>
      </c>
      <c r="N95" s="53">
        <f>RealAuthFY11!N95-RealAuthFY10!N95</f>
        <v>0</v>
      </c>
      <c r="O95" s="53">
        <f>RealAuthFY11!O95-RealAuthFY10!O95</f>
        <v>0</v>
      </c>
      <c r="P95" s="53">
        <f>RealAuthFY11!P95-RealAuthFY10!P95</f>
        <v>0</v>
      </c>
      <c r="Q95" s="53">
        <f>RealAuthFY11!Q95-RealAuthFY10!Q95</f>
        <v>-8972.4000000000087</v>
      </c>
      <c r="R95" s="53">
        <f>RealAuthFY11!R95-RealAuthFY10!R95</f>
        <v>0.39899999999033753</v>
      </c>
      <c r="S95" s="53">
        <f>RealAuthFY11!S95-RealAuthFY10!S95</f>
        <v>-0.3250000000007276</v>
      </c>
      <c r="T95" s="53">
        <f>RealAuthFY11!T95-RealAuthFY10!T95</f>
        <v>0.26599999999962165</v>
      </c>
      <c r="U95" s="53">
        <f>RealAuthFY11!U95-RealAuthFY10!U95</f>
        <v>-56733.359999999957</v>
      </c>
    </row>
    <row r="96" spans="1:21" s="45" customFormat="1" ht="11" x14ac:dyDescent="0.3">
      <c r="A96" s="45">
        <f>'FY2017 Alpha RPDC '!A96</f>
        <v>89</v>
      </c>
      <c r="B96" s="45">
        <f>'FY2017 Alpha RPDC '!B96</f>
        <v>1791</v>
      </c>
      <c r="C96" s="45">
        <f>'FY2017 Alpha RPDC '!C96</f>
        <v>1791</v>
      </c>
      <c r="D96" s="46" t="str">
        <f>'FY2017 Alpha RPDC '!D96</f>
        <v>DIKE-NEW HARTFORD</v>
      </c>
      <c r="E96" s="91">
        <f>RealAuthFY11!E96-RealAuthFY10!E96</f>
        <v>29.700000000000045</v>
      </c>
      <c r="F96" s="49">
        <f>'FY2017 Alpha RPDC '!K96-'FY2017 Alpha RPDC '!F96</f>
        <v>145</v>
      </c>
      <c r="G96" s="49">
        <f>'FY2017 Alpha RPDC '!L96-'FY2017 Alpha RPDC '!G96</f>
        <v>321902.70000000019</v>
      </c>
      <c r="H96" s="49">
        <f>'FY2017 Alpha RPDC '!M96-'FY2017 Alpha RPDC '!H96</f>
        <v>-53296</v>
      </c>
      <c r="I96" s="49">
        <f>'FY2017 Alpha RPDC '!N96-'FY2017 Alpha RPDC '!I96</f>
        <v>268606.70000000019</v>
      </c>
      <c r="J96" s="53">
        <f>RealAuthFY11!J96-RealAuthFY10!J96</f>
        <v>-113769.00000000003</v>
      </c>
      <c r="K96" s="53">
        <f>RealAuthFY11!K96-RealAuthFY10!K96</f>
        <v>4963</v>
      </c>
      <c r="L96" s="53">
        <f>RealAuthFY11!L96-RealAuthFY10!L96</f>
        <v>91447</v>
      </c>
      <c r="M96" s="53">
        <f>RealAuthFY11!M96-RealAuthFY10!M96</f>
        <v>-72587</v>
      </c>
      <c r="N96" s="53">
        <f>RealAuthFY11!N96-RealAuthFY10!N96</f>
        <v>0</v>
      </c>
      <c r="O96" s="53">
        <f>RealAuthFY11!O96-RealAuthFY10!O96</f>
        <v>0</v>
      </c>
      <c r="P96" s="53">
        <f>RealAuthFY11!P96-RealAuthFY10!P96</f>
        <v>46549.799999999814</v>
      </c>
      <c r="Q96" s="53">
        <f>RealAuthFY11!Q96-RealAuthFY10!Q96</f>
        <v>0</v>
      </c>
      <c r="R96" s="53">
        <f>RealAuthFY11!R96-RealAuthFY10!R96</f>
        <v>0.33200000005308539</v>
      </c>
      <c r="S96" s="53">
        <f>RealAuthFY11!S96-RealAuthFY10!S96</f>
        <v>0.46000000000640284</v>
      </c>
      <c r="T96" s="53">
        <f>RealAuthFY11!T96-RealAuthFY10!T96</f>
        <v>0.35200000001350418</v>
      </c>
      <c r="U96" s="53">
        <f>RealAuthFY11!U96-RealAuthFY10!U96</f>
        <v>225211.64400000032</v>
      </c>
    </row>
    <row r="97" spans="1:21" s="45" customFormat="1" ht="11" x14ac:dyDescent="0.3">
      <c r="A97" s="45">
        <f>'FY2017 Alpha RPDC '!A97</f>
        <v>90</v>
      </c>
      <c r="B97" s="45">
        <f>'FY2017 Alpha RPDC '!B97</f>
        <v>1863</v>
      </c>
      <c r="C97" s="45">
        <f>'FY2017 Alpha RPDC '!C97</f>
        <v>1863</v>
      </c>
      <c r="D97" s="46" t="str">
        <f>'FY2017 Alpha RPDC '!D97</f>
        <v>DUBUQUE</v>
      </c>
      <c r="E97" s="91">
        <f>RealAuthFY11!E97-RealAuthFY10!E97</f>
        <v>-45.800000000001091</v>
      </c>
      <c r="F97" s="49">
        <f>'FY2017 Alpha RPDC '!K97-'FY2017 Alpha RPDC '!F97</f>
        <v>145</v>
      </c>
      <c r="G97" s="49">
        <f>'FY2017 Alpha RPDC '!L97-'FY2017 Alpha RPDC '!G97</f>
        <v>1239698.200000003</v>
      </c>
      <c r="H97" s="49">
        <f>'FY2017 Alpha RPDC '!M97-'FY2017 Alpha RPDC '!H97</f>
        <v>0</v>
      </c>
      <c r="I97" s="49">
        <f>'FY2017 Alpha RPDC '!N97-'FY2017 Alpha RPDC '!I97</f>
        <v>1239698.200000003</v>
      </c>
      <c r="J97" s="53">
        <f>RealAuthFY11!J97-RealAuthFY10!J97</f>
        <v>28013.800000000017</v>
      </c>
      <c r="K97" s="53">
        <f>RealAuthFY11!K97-RealAuthFY10!K97</f>
        <v>16154</v>
      </c>
      <c r="L97" s="53">
        <f>RealAuthFY11!L97-RealAuthFY10!L97</f>
        <v>-4406</v>
      </c>
      <c r="M97" s="53">
        <f>RealAuthFY11!M97-RealAuthFY10!M97</f>
        <v>0</v>
      </c>
      <c r="N97" s="53">
        <f>RealAuthFY11!N97-RealAuthFY10!N97</f>
        <v>0</v>
      </c>
      <c r="O97" s="53">
        <f>RealAuthFY11!O97-RealAuthFY10!O97</f>
        <v>0</v>
      </c>
      <c r="P97" s="53">
        <f>RealAuthFY11!P97-RealAuthFY10!P97</f>
        <v>0</v>
      </c>
      <c r="Q97" s="53">
        <f>RealAuthFY11!Q97-RealAuthFY10!Q97</f>
        <v>0</v>
      </c>
      <c r="R97" s="53">
        <f>RealAuthFY11!R97-RealAuthFY10!R97</f>
        <v>4576853.898</v>
      </c>
      <c r="S97" s="53">
        <f>RealAuthFY11!S97-RealAuthFY10!S97</f>
        <v>410407.55599999998</v>
      </c>
      <c r="T97" s="53">
        <f>RealAuthFY11!T97-RealAuthFY10!T97</f>
        <v>447472.33100000001</v>
      </c>
      <c r="U97" s="53">
        <f>RealAuthFY11!U97-RealAuthFY10!U97</f>
        <v>6714193.7850000113</v>
      </c>
    </row>
    <row r="98" spans="1:21" s="45" customFormat="1" ht="11" x14ac:dyDescent="0.3">
      <c r="A98" s="45">
        <f>'FY2017 Alpha RPDC '!A98</f>
        <v>91</v>
      </c>
      <c r="B98" s="45">
        <f>'FY2017 Alpha RPDC '!B98</f>
        <v>1908</v>
      </c>
      <c r="C98" s="45">
        <f>'FY2017 Alpha RPDC '!C98</f>
        <v>1908</v>
      </c>
      <c r="D98" s="46" t="str">
        <f>'FY2017 Alpha RPDC '!D98</f>
        <v>DUNKERTON</v>
      </c>
      <c r="E98" s="91">
        <f>RealAuthFY11!E98-RealAuthFY10!E98</f>
        <v>-16.699999999999989</v>
      </c>
      <c r="F98" s="49">
        <f>'FY2017 Alpha RPDC '!K98-'FY2017 Alpha RPDC '!F98</f>
        <v>145</v>
      </c>
      <c r="G98" s="49">
        <f>'FY2017 Alpha RPDC '!L98-'FY2017 Alpha RPDC '!G98</f>
        <v>-43093.800000000279</v>
      </c>
      <c r="H98" s="49">
        <f>'FY2017 Alpha RPDC '!M98-'FY2017 Alpha RPDC '!H98</f>
        <v>66912.870000000112</v>
      </c>
      <c r="I98" s="49">
        <f>'FY2017 Alpha RPDC '!N98-'FY2017 Alpha RPDC '!I98</f>
        <v>23819.069999999832</v>
      </c>
      <c r="J98" s="53">
        <f>RealAuthFY11!J98-RealAuthFY10!J98</f>
        <v>-226652.20000000019</v>
      </c>
      <c r="K98" s="53">
        <f>RealAuthFY11!K98-RealAuthFY10!K98</f>
        <v>160590</v>
      </c>
      <c r="L98" s="53">
        <f>RealAuthFY11!L98-RealAuthFY10!L98</f>
        <v>13224.5</v>
      </c>
      <c r="M98" s="53">
        <f>RealAuthFY11!M98-RealAuthFY10!M98</f>
        <v>-108181</v>
      </c>
      <c r="N98" s="53">
        <f>RealAuthFY11!N98-RealAuthFY10!N98</f>
        <v>0</v>
      </c>
      <c r="O98" s="53">
        <f>RealAuthFY11!O98-RealAuthFY10!O98</f>
        <v>0</v>
      </c>
      <c r="P98" s="53">
        <f>RealAuthFY11!P98-RealAuthFY10!P98</f>
        <v>212008.28000000073</v>
      </c>
      <c r="Q98" s="53">
        <f>RealAuthFY11!Q98-RealAuthFY10!Q98</f>
        <v>209133.59999999963</v>
      </c>
      <c r="R98" s="53">
        <f>RealAuthFY11!R98-RealAuthFY10!R98</f>
        <v>-8.9999999850988388E-2</v>
      </c>
      <c r="S98" s="53">
        <f>RealAuthFY11!S98-RealAuthFY10!S98</f>
        <v>-0.22000000020489097</v>
      </c>
      <c r="T98" s="53">
        <f>RealAuthFY11!T98-RealAuthFY10!T98</f>
        <v>-0.14999999990686774</v>
      </c>
      <c r="U98" s="53">
        <f>RealAuthFY11!U98-RealAuthFY10!U98</f>
        <v>283941.78999999911</v>
      </c>
    </row>
    <row r="99" spans="1:21" s="45" customFormat="1" ht="11" x14ac:dyDescent="0.3">
      <c r="A99" s="45" t="e">
        <f>'FY2017 Alpha RPDC '!#REF!</f>
        <v>#REF!</v>
      </c>
      <c r="B99" s="45" t="e">
        <f>'FY2017 Alpha RPDC '!#REF!</f>
        <v>#REF!</v>
      </c>
      <c r="C99" s="45" t="e">
        <f>'FY2017 Alpha RPDC '!#REF!</f>
        <v>#REF!</v>
      </c>
      <c r="D99" s="46" t="e">
        <f>'FY2017 Alpha RPDC '!#REF!</f>
        <v>#REF!</v>
      </c>
      <c r="E99" s="91" t="e">
        <f>RealAuthFY11!E99-RealAuthFY10!E99</f>
        <v>#REF!</v>
      </c>
      <c r="F99" s="49" t="e">
        <f>'FY2017 Alpha RPDC '!#REF!-'FY2017 Alpha RPDC '!#REF!</f>
        <v>#REF!</v>
      </c>
      <c r="G99" s="49" t="e">
        <f>'FY2017 Alpha RPDC '!#REF!-'FY2017 Alpha RPDC '!#REF!</f>
        <v>#REF!</v>
      </c>
      <c r="H99" s="49" t="e">
        <f>'FY2017 Alpha RPDC '!#REF!-'FY2017 Alpha RPDC '!#REF!</f>
        <v>#REF!</v>
      </c>
      <c r="I99" s="49" t="e">
        <f>'FY2017 Alpha RPDC '!#REF!-'FY2017 Alpha RPDC '!#REF!</f>
        <v>#REF!</v>
      </c>
      <c r="J99" s="53">
        <f>RealAuthFY11!J99-RealAuthFY10!J99</f>
        <v>9373</v>
      </c>
      <c r="K99" s="53">
        <f>RealAuthFY11!K99-RealAuthFY10!K99</f>
        <v>-230</v>
      </c>
      <c r="L99" s="53">
        <f>RealAuthFY11!L99-RealAuthFY10!L99</f>
        <v>15008</v>
      </c>
      <c r="M99" s="53">
        <f>RealAuthFY11!M99-RealAuthFY10!M99</f>
        <v>-10868</v>
      </c>
      <c r="N99" s="53">
        <f>RealAuthFY11!N99-RealAuthFY10!N99</f>
        <v>0</v>
      </c>
      <c r="O99" s="53">
        <f>RealAuthFY11!O99-RealAuthFY10!O99</f>
        <v>0</v>
      </c>
      <c r="P99" s="53">
        <f>RealAuthFY11!P99-RealAuthFY10!P99</f>
        <v>0</v>
      </c>
      <c r="Q99" s="53">
        <f>RealAuthFY11!Q99-RealAuthFY10!Q99</f>
        <v>0</v>
      </c>
      <c r="R99" s="53" t="e">
        <f>RealAuthFY11!R99-RealAuthFY10!R99</f>
        <v>#REF!</v>
      </c>
      <c r="S99" s="53" t="e">
        <f>RealAuthFY11!S99-RealAuthFY10!S99</f>
        <v>#REF!</v>
      </c>
      <c r="T99" s="53" t="e">
        <f>RealAuthFY11!T99-RealAuthFY10!T99</f>
        <v>#REF!</v>
      </c>
      <c r="U99" s="53" t="e">
        <f>RealAuthFY11!U99-RealAuthFY10!U99</f>
        <v>#REF!</v>
      </c>
    </row>
    <row r="100" spans="1:21" s="45" customFormat="1" ht="11" x14ac:dyDescent="0.3">
      <c r="A100" s="45">
        <f>'FY2017 Alpha RPDC '!A99</f>
        <v>92</v>
      </c>
      <c r="B100" s="45">
        <f>'FY2017 Alpha RPDC '!B99</f>
        <v>1926</v>
      </c>
      <c r="C100" s="45">
        <f>'FY2017 Alpha RPDC '!C99</f>
        <v>1926</v>
      </c>
      <c r="D100" s="46" t="str">
        <f>'FY2017 Alpha RPDC '!D99</f>
        <v>DURANT</v>
      </c>
      <c r="E100" s="91">
        <f>RealAuthFY11!E100-RealAuthFY10!E100</f>
        <v>-5.8999999999999773</v>
      </c>
      <c r="F100" s="49">
        <f>'FY2017 Alpha RPDC '!K99-'FY2017 Alpha RPDC '!F99</f>
        <v>145</v>
      </c>
      <c r="G100" s="49">
        <f>'FY2017 Alpha RPDC '!L99-'FY2017 Alpha RPDC '!G99</f>
        <v>44579.200000000186</v>
      </c>
      <c r="H100" s="49">
        <f>'FY2017 Alpha RPDC '!M99-'FY2017 Alpha RPDC '!H99</f>
        <v>0</v>
      </c>
      <c r="I100" s="49">
        <f>'FY2017 Alpha RPDC '!N99-'FY2017 Alpha RPDC '!I99</f>
        <v>44579.200000000186</v>
      </c>
      <c r="J100" s="53">
        <f>RealAuthFY11!J100-RealAuthFY10!J100</f>
        <v>-79396.399999999994</v>
      </c>
      <c r="K100" s="53">
        <f>RealAuthFY11!K100-RealAuthFY10!K100</f>
        <v>45569</v>
      </c>
      <c r="L100" s="53">
        <f>RealAuthFY11!L100-RealAuthFY10!L100</f>
        <v>-30928</v>
      </c>
      <c r="M100" s="53">
        <f>RealAuthFY11!M100-RealAuthFY10!M100</f>
        <v>0</v>
      </c>
      <c r="N100" s="53">
        <f>RealAuthFY11!N100-RealAuthFY10!N100</f>
        <v>0</v>
      </c>
      <c r="O100" s="53">
        <f>RealAuthFY11!O100-RealAuthFY10!O100</f>
        <v>0</v>
      </c>
      <c r="P100" s="53">
        <f>RealAuthFY11!P100-RealAuthFY10!P100</f>
        <v>-1243.6600000000001</v>
      </c>
      <c r="Q100" s="53">
        <f>RealAuthFY11!Q100-RealAuthFY10!Q100</f>
        <v>0</v>
      </c>
      <c r="R100" s="53">
        <f>RealAuthFY11!R100-RealAuthFY10!R100</f>
        <v>0.12599999998928979</v>
      </c>
      <c r="S100" s="53">
        <f>RealAuthFY11!S100-RealAuthFY10!S100</f>
        <v>0.38899999999557622</v>
      </c>
      <c r="T100" s="53">
        <f>RealAuthFY11!T100-RealAuthFY10!T100</f>
        <v>6.8999999995867256E-2</v>
      </c>
      <c r="U100" s="53">
        <f>RealAuthFY11!U100-RealAuthFY10!U100</f>
        <v>-21419.276000000071</v>
      </c>
    </row>
    <row r="101" spans="1:21" s="45" customFormat="1" ht="11" x14ac:dyDescent="0.3">
      <c r="A101" s="45">
        <f>'FY2017 Alpha RPDC '!A100</f>
        <v>93</v>
      </c>
      <c r="B101" s="45">
        <f>'FY2017 Alpha RPDC '!B100</f>
        <v>1944</v>
      </c>
      <c r="C101" s="45">
        <f>'FY2017 Alpha RPDC '!C100</f>
        <v>1944</v>
      </c>
      <c r="D101" s="46" t="str">
        <f>'FY2017 Alpha RPDC '!D100</f>
        <v>EAGLE GROVE</v>
      </c>
      <c r="E101" s="91">
        <f>RealAuthFY11!E101-RealAuthFY10!E101</f>
        <v>3</v>
      </c>
      <c r="F101" s="49">
        <f>'FY2017 Alpha RPDC '!K100-'FY2017 Alpha RPDC '!F100</f>
        <v>145</v>
      </c>
      <c r="G101" s="49">
        <f>'FY2017 Alpha RPDC '!L100-'FY2017 Alpha RPDC '!G100</f>
        <v>141289.40000000037</v>
      </c>
      <c r="H101" s="49">
        <f>'FY2017 Alpha RPDC '!M100-'FY2017 Alpha RPDC '!H100</f>
        <v>0</v>
      </c>
      <c r="I101" s="49">
        <f>'FY2017 Alpha RPDC '!N100-'FY2017 Alpha RPDC '!I100</f>
        <v>141289.40000000037</v>
      </c>
      <c r="J101" s="53">
        <f>RealAuthFY11!J101-RealAuthFY10!J101</f>
        <v>27708.499999999985</v>
      </c>
      <c r="K101" s="53">
        <f>RealAuthFY11!K101-RealAuthFY10!K101</f>
        <v>-6555</v>
      </c>
      <c r="L101" s="53">
        <f>RealAuthFY11!L101-RealAuthFY10!L101</f>
        <v>-17805</v>
      </c>
      <c r="M101" s="53">
        <f>RealAuthFY11!M101-RealAuthFY10!M101</f>
        <v>0</v>
      </c>
      <c r="N101" s="53">
        <f>RealAuthFY11!N101-RealAuthFY10!N101</f>
        <v>0</v>
      </c>
      <c r="O101" s="53">
        <f>RealAuthFY11!O101-RealAuthFY10!O101</f>
        <v>0</v>
      </c>
      <c r="P101" s="53">
        <f>RealAuthFY11!P101-RealAuthFY10!P101</f>
        <v>-6402.0000000000009</v>
      </c>
      <c r="Q101" s="53">
        <f>RealAuthFY11!Q101-RealAuthFY10!Q101</f>
        <v>32670.000000000004</v>
      </c>
      <c r="R101" s="53">
        <f>RealAuthFY11!R101-RealAuthFY10!R101</f>
        <v>339790.52799999999</v>
      </c>
      <c r="S101" s="53">
        <f>RealAuthFY11!S101-RealAuthFY10!S101</f>
        <v>30943.752000000004</v>
      </c>
      <c r="T101" s="53">
        <f>RealAuthFY11!T101-RealAuthFY10!T101</f>
        <v>39776.072</v>
      </c>
      <c r="U101" s="53">
        <f>RealAuthFY11!U101-RealAuthFY10!U101</f>
        <v>581416.2519999994</v>
      </c>
    </row>
    <row r="102" spans="1:21" s="45" customFormat="1" ht="11" x14ac:dyDescent="0.3">
      <c r="A102" s="45">
        <f>'FY2017 Alpha RPDC '!A101</f>
        <v>94</v>
      </c>
      <c r="B102" s="45">
        <f>'FY2017 Alpha RPDC '!B101</f>
        <v>1953</v>
      </c>
      <c r="C102" s="45">
        <f>'FY2017 Alpha RPDC '!C101</f>
        <v>1953</v>
      </c>
      <c r="D102" s="46" t="str">
        <f>'FY2017 Alpha RPDC '!D101</f>
        <v>EARLHAM</v>
      </c>
      <c r="E102" s="91">
        <f>RealAuthFY11!E102-RealAuthFY10!E102</f>
        <v>-35.300000000000068</v>
      </c>
      <c r="F102" s="49">
        <f>'FY2017 Alpha RPDC '!K101-'FY2017 Alpha RPDC '!F101</f>
        <v>145</v>
      </c>
      <c r="G102" s="49">
        <f>'FY2017 Alpha RPDC '!L101-'FY2017 Alpha RPDC '!G101</f>
        <v>-139398.10000000009</v>
      </c>
      <c r="H102" s="49">
        <f>'FY2017 Alpha RPDC '!M101-'FY2017 Alpha RPDC '!H101</f>
        <v>180858.77000000002</v>
      </c>
      <c r="I102" s="49">
        <f>'FY2017 Alpha RPDC '!N101-'FY2017 Alpha RPDC '!I101</f>
        <v>41460.669999999925</v>
      </c>
      <c r="J102" s="53">
        <f>RealAuthFY11!J102-RealAuthFY10!J102</f>
        <v>-106515.5</v>
      </c>
      <c r="K102" s="53">
        <f>RealAuthFY11!K102-RealAuthFY10!K102</f>
        <v>106505</v>
      </c>
      <c r="L102" s="53">
        <f>RealAuthFY11!L102-RealAuthFY10!L102</f>
        <v>-13990</v>
      </c>
      <c r="M102" s="53">
        <f>RealAuthFY11!M102-RealAuthFY10!M102</f>
        <v>-95785</v>
      </c>
      <c r="N102" s="53">
        <f>RealAuthFY11!N102-RealAuthFY10!N102</f>
        <v>0</v>
      </c>
      <c r="O102" s="53">
        <f>RealAuthFY11!O102-RealAuthFY10!O102</f>
        <v>0</v>
      </c>
      <c r="P102" s="53">
        <f>RealAuthFY11!P102-RealAuthFY10!P102</f>
        <v>33123.199999999968</v>
      </c>
      <c r="Q102" s="53">
        <f>RealAuthFY11!Q102-RealAuthFY10!Q102</f>
        <v>216567</v>
      </c>
      <c r="R102" s="53">
        <f>RealAuthFY11!R102-RealAuthFY10!R102</f>
        <v>0.45799999963492155</v>
      </c>
      <c r="S102" s="53">
        <f>RealAuthFY11!S102-RealAuthFY10!S102</f>
        <v>-0.1340000000782311</v>
      </c>
      <c r="T102" s="53">
        <f>RealAuthFY11!T102-RealAuthFY10!T102</f>
        <v>0.27999999991152436</v>
      </c>
      <c r="U102" s="53">
        <f>RealAuthFY11!U102-RealAuthFY10!U102</f>
        <v>181365.97400000133</v>
      </c>
    </row>
    <row r="103" spans="1:21" s="45" customFormat="1" ht="11" x14ac:dyDescent="0.3">
      <c r="A103" s="45">
        <f>'FY2017 Alpha RPDC '!A102</f>
        <v>95</v>
      </c>
      <c r="B103" s="45">
        <f>'FY2017 Alpha RPDC '!B102</f>
        <v>1963</v>
      </c>
      <c r="C103" s="45">
        <f>'FY2017 Alpha RPDC '!C102</f>
        <v>1963</v>
      </c>
      <c r="D103" s="46" t="str">
        <f>'FY2017 Alpha RPDC '!D102</f>
        <v>EAST BUCHANAN</v>
      </c>
      <c r="E103" s="91">
        <f>RealAuthFY11!E103-RealAuthFY10!E103</f>
        <v>-25.399999999999977</v>
      </c>
      <c r="F103" s="49">
        <f>'FY2017 Alpha RPDC '!K102-'FY2017 Alpha RPDC '!F102</f>
        <v>145</v>
      </c>
      <c r="G103" s="49">
        <f>'FY2017 Alpha RPDC '!L102-'FY2017 Alpha RPDC '!G102</f>
        <v>-85776.399999999907</v>
      </c>
      <c r="H103" s="49">
        <f>'FY2017 Alpha RPDC '!M102-'FY2017 Alpha RPDC '!H102</f>
        <v>122067.37999999989</v>
      </c>
      <c r="I103" s="49">
        <f>'FY2017 Alpha RPDC '!N102-'FY2017 Alpha RPDC '!I102</f>
        <v>36290.979999999981</v>
      </c>
      <c r="J103" s="53">
        <f>RealAuthFY11!J103-RealAuthFY10!J103</f>
        <v>-61130</v>
      </c>
      <c r="K103" s="53">
        <f>RealAuthFY11!K103-RealAuthFY10!K103</f>
        <v>-18339</v>
      </c>
      <c r="L103" s="53">
        <f>RealAuthFY11!L103-RealAuthFY10!L103</f>
        <v>49939</v>
      </c>
      <c r="M103" s="53">
        <f>RealAuthFY11!M103-RealAuthFY10!M103</f>
        <v>-5768</v>
      </c>
      <c r="N103" s="53">
        <f>RealAuthFY11!N103-RealAuthFY10!N103</f>
        <v>0</v>
      </c>
      <c r="O103" s="53">
        <f>RealAuthFY11!O103-RealAuthFY10!O103</f>
        <v>0</v>
      </c>
      <c r="P103" s="53">
        <f>RealAuthFY11!P103-RealAuthFY10!P103</f>
        <v>-1193.06</v>
      </c>
      <c r="Q103" s="53">
        <f>RealAuthFY11!Q103-RealAuthFY10!Q103</f>
        <v>0</v>
      </c>
      <c r="R103" s="53">
        <f>RealAuthFY11!R103-RealAuthFY10!R103</f>
        <v>42941.375999999989</v>
      </c>
      <c r="S103" s="53">
        <f>RealAuthFY11!S103-RealAuthFY10!S103</f>
        <v>4415.1359999999986</v>
      </c>
      <c r="T103" s="53">
        <f>RealAuthFY11!T103-RealAuthFY10!T103</f>
        <v>4737.8040000000001</v>
      </c>
      <c r="U103" s="53">
        <f>RealAuthFY11!U103-RealAuthFY10!U103</f>
        <v>51894.236000000034</v>
      </c>
    </row>
    <row r="104" spans="1:21" s="45" customFormat="1" ht="11" x14ac:dyDescent="0.3">
      <c r="A104" s="45">
        <f>'FY2017 Alpha RPDC '!A103</f>
        <v>96</v>
      </c>
      <c r="B104" s="45">
        <f>'FY2017 Alpha RPDC '!B103</f>
        <v>3582</v>
      </c>
      <c r="C104" s="45">
        <f>'FY2017 Alpha RPDC '!C103</f>
        <v>1968</v>
      </c>
      <c r="D104" s="46" t="str">
        <f>'FY2017 Alpha RPDC '!D103</f>
        <v>EAST MARSHALL</v>
      </c>
      <c r="E104" s="91">
        <f>RealAuthFY11!E104-RealAuthFY10!E104</f>
        <v>-12.600000000000023</v>
      </c>
      <c r="F104" s="49">
        <f>'FY2017 Alpha RPDC '!K103-'FY2017 Alpha RPDC '!F103</f>
        <v>145</v>
      </c>
      <c r="G104" s="49">
        <f>'FY2017 Alpha RPDC '!L103-'FY2017 Alpha RPDC '!G103</f>
        <v>314</v>
      </c>
      <c r="H104" s="49">
        <f>'FY2017 Alpha RPDC '!M103-'FY2017 Alpha RPDC '!H103</f>
        <v>-129815.33999999985</v>
      </c>
      <c r="I104" s="49">
        <f>'FY2017 Alpha RPDC '!N103-'FY2017 Alpha RPDC '!I103</f>
        <v>-129501.33999999985</v>
      </c>
      <c r="J104" s="53">
        <f>RealAuthFY11!J104-RealAuthFY10!J104</f>
        <v>26448</v>
      </c>
      <c r="K104" s="53">
        <f>RealAuthFY11!K104-RealAuthFY10!K104</f>
        <v>-230</v>
      </c>
      <c r="L104" s="53">
        <f>RealAuthFY11!L104-RealAuthFY10!L104</f>
        <v>24065.900000000023</v>
      </c>
      <c r="M104" s="53">
        <f>RealAuthFY11!M104-RealAuthFY10!M104</f>
        <v>-46813.700000000012</v>
      </c>
      <c r="N104" s="53">
        <f>RealAuthFY11!N104-RealAuthFY10!N104</f>
        <v>0</v>
      </c>
      <c r="O104" s="53">
        <f>RealAuthFY11!O104-RealAuthFY10!O104</f>
        <v>0</v>
      </c>
      <c r="P104" s="53">
        <f>RealAuthFY11!P104-RealAuthFY10!P104</f>
        <v>0</v>
      </c>
      <c r="Q104" s="53">
        <f>RealAuthFY11!Q104-RealAuthFY10!Q104</f>
        <v>-9223.1999999999898</v>
      </c>
      <c r="R104" s="53">
        <f>RealAuthFY11!R104-RealAuthFY10!R104</f>
        <v>3054.6960000000545</v>
      </c>
      <c r="S104" s="53">
        <f>RealAuthFY11!S104-RealAuthFY10!S104</f>
        <v>347.01200000000244</v>
      </c>
      <c r="T104" s="53">
        <f>RealAuthFY11!T104-RealAuthFY10!T104</f>
        <v>264.59500000000116</v>
      </c>
      <c r="U104" s="53">
        <f>RealAuthFY11!U104-RealAuthFY10!U104</f>
        <v>-131588.03699999768</v>
      </c>
    </row>
    <row r="105" spans="1:21" s="45" customFormat="1" ht="11" x14ac:dyDescent="0.3">
      <c r="A105" s="45">
        <f>'FY2017 Alpha RPDC '!A104</f>
        <v>97</v>
      </c>
      <c r="B105" s="45">
        <f>'FY2017 Alpha RPDC '!B104</f>
        <v>3978</v>
      </c>
      <c r="C105" s="45">
        <f>'FY2017 Alpha RPDC '!C104</f>
        <v>3978</v>
      </c>
      <c r="D105" s="46" t="str">
        <f>'FY2017 Alpha RPDC '!D104</f>
        <v>EAST MILLS</v>
      </c>
      <c r="E105" s="91">
        <f>RealAuthFY11!E105-RealAuthFY10!E105</f>
        <v>11.100000000000023</v>
      </c>
      <c r="F105" s="49">
        <f>'FY2017 Alpha RPDC '!K104-'FY2017 Alpha RPDC '!F104</f>
        <v>145</v>
      </c>
      <c r="G105" s="49">
        <f>'FY2017 Alpha RPDC '!L104-'FY2017 Alpha RPDC '!G104</f>
        <v>152649</v>
      </c>
      <c r="H105" s="49">
        <f>'FY2017 Alpha RPDC '!M104-'FY2017 Alpha RPDC '!H104</f>
        <v>-3160</v>
      </c>
      <c r="I105" s="49">
        <f>'FY2017 Alpha RPDC '!N104-'FY2017 Alpha RPDC '!I104</f>
        <v>149489</v>
      </c>
      <c r="J105" s="53">
        <f>RealAuthFY11!J105-RealAuthFY10!J105</f>
        <v>24255</v>
      </c>
      <c r="K105" s="53">
        <f>RealAuthFY11!K105-RealAuthFY10!K105</f>
        <v>4966</v>
      </c>
      <c r="L105" s="53">
        <f>RealAuthFY11!L105-RealAuthFY10!L105</f>
        <v>9221</v>
      </c>
      <c r="M105" s="53">
        <f>RealAuthFY11!M105-RealAuthFY10!M105</f>
        <v>6001</v>
      </c>
      <c r="N105" s="53">
        <f>RealAuthFY11!N105-RealAuthFY10!N105</f>
        <v>0</v>
      </c>
      <c r="O105" s="53">
        <f>RealAuthFY11!O105-RealAuthFY10!O105</f>
        <v>0</v>
      </c>
      <c r="P105" s="53">
        <f>RealAuthFY11!P105-RealAuthFY10!P105</f>
        <v>-9499.1599999999962</v>
      </c>
      <c r="Q105" s="53">
        <f>RealAuthFY11!Q105-RealAuthFY10!Q105</f>
        <v>10444.200000000012</v>
      </c>
      <c r="R105" s="53">
        <f>RealAuthFY11!R105-RealAuthFY10!R105</f>
        <v>0.10999999998603016</v>
      </c>
      <c r="S105" s="53">
        <f>RealAuthFY11!S105-RealAuthFY10!S105</f>
        <v>-0.14400000000023283</v>
      </c>
      <c r="T105" s="53">
        <f>RealAuthFY11!T105-RealAuthFY10!T105</f>
        <v>-0.12600000000384171</v>
      </c>
      <c r="U105" s="53">
        <f>RealAuthFY11!U105-RealAuthFY10!U105</f>
        <v>194876.87999999896</v>
      </c>
    </row>
    <row r="106" spans="1:21" s="45" customFormat="1" ht="11" x14ac:dyDescent="0.3">
      <c r="A106" s="45" t="e">
        <f>'FY2017 Alpha RPDC '!#REF!</f>
        <v>#REF!</v>
      </c>
      <c r="B106" s="45" t="e">
        <f>'FY2017 Alpha RPDC '!#REF!</f>
        <v>#REF!</v>
      </c>
      <c r="C106" s="45" t="e">
        <f>'FY2017 Alpha RPDC '!#REF!</f>
        <v>#REF!</v>
      </c>
      <c r="D106" s="46" t="e">
        <f>'FY2017 Alpha RPDC '!#REF!</f>
        <v>#REF!</v>
      </c>
      <c r="E106" s="91" t="e">
        <f>RealAuthFY11!E106-RealAuthFY10!E106</f>
        <v>#REF!</v>
      </c>
      <c r="F106" s="49" t="e">
        <f>'FY2017 Alpha RPDC '!#REF!-'FY2017 Alpha RPDC '!#REF!</f>
        <v>#REF!</v>
      </c>
      <c r="G106" s="49" t="e">
        <f>'FY2017 Alpha RPDC '!#REF!-'FY2017 Alpha RPDC '!#REF!</f>
        <v>#REF!</v>
      </c>
      <c r="H106" s="49" t="e">
        <f>'FY2017 Alpha RPDC '!#REF!-'FY2017 Alpha RPDC '!#REF!</f>
        <v>#REF!</v>
      </c>
      <c r="I106" s="49" t="e">
        <f>'FY2017 Alpha RPDC '!#REF!-'FY2017 Alpha RPDC '!#REF!</f>
        <v>#REF!</v>
      </c>
      <c r="J106" s="53">
        <f>RealAuthFY11!J106-RealAuthFY10!J106</f>
        <v>-5646.5</v>
      </c>
      <c r="K106" s="53">
        <f>RealAuthFY11!K106-RealAuthFY10!K106</f>
        <v>17074</v>
      </c>
      <c r="L106" s="53">
        <f>RealAuthFY11!L106-RealAuthFY10!L106</f>
        <v>48311</v>
      </c>
      <c r="M106" s="53">
        <f>RealAuthFY11!M106-RealAuthFY10!M106</f>
        <v>-5768</v>
      </c>
      <c r="N106" s="53">
        <f>RealAuthFY11!N106-RealAuthFY10!N106</f>
        <v>0</v>
      </c>
      <c r="O106" s="53">
        <f>RealAuthFY11!O106-RealAuthFY10!O106</f>
        <v>0</v>
      </c>
      <c r="P106" s="53">
        <f>RealAuthFY11!P106-RealAuthFY10!P106</f>
        <v>0</v>
      </c>
      <c r="Q106" s="53">
        <f>RealAuthFY11!Q106-RealAuthFY10!Q106</f>
        <v>0</v>
      </c>
      <c r="R106" s="53" t="e">
        <f>RealAuthFY11!R106-RealAuthFY10!R106</f>
        <v>#REF!</v>
      </c>
      <c r="S106" s="53" t="e">
        <f>RealAuthFY11!S106-RealAuthFY10!S106</f>
        <v>#REF!</v>
      </c>
      <c r="T106" s="53" t="e">
        <f>RealAuthFY11!T106-RealAuthFY10!T106</f>
        <v>#REF!</v>
      </c>
      <c r="U106" s="53" t="e">
        <f>RealAuthFY11!U106-RealAuthFY10!U106</f>
        <v>#REF!</v>
      </c>
    </row>
    <row r="107" spans="1:21" s="45" customFormat="1" ht="11" x14ac:dyDescent="0.3">
      <c r="A107" s="45">
        <f>'FY2017 Alpha RPDC '!A105</f>
        <v>98</v>
      </c>
      <c r="B107" s="45">
        <f>'FY2017 Alpha RPDC '!B105</f>
        <v>6741</v>
      </c>
      <c r="C107" s="45">
        <f>'FY2017 Alpha RPDC '!C105</f>
        <v>6741</v>
      </c>
      <c r="D107" s="46" t="str">
        <f>'FY2017 Alpha RPDC '!D105</f>
        <v>EAST SAC COUNTY</v>
      </c>
      <c r="E107" s="91">
        <f>RealAuthFY11!E107-RealAuthFY10!E107</f>
        <v>-6.1000000000000227</v>
      </c>
      <c r="F107" s="49">
        <f>'FY2017 Alpha RPDC '!K105-'FY2017 Alpha RPDC '!F105</f>
        <v>145</v>
      </c>
      <c r="G107" s="49">
        <f>'FY2017 Alpha RPDC '!L105-'FY2017 Alpha RPDC '!G105</f>
        <v>91042.400000000373</v>
      </c>
      <c r="H107" s="49">
        <f>'FY2017 Alpha RPDC '!M105-'FY2017 Alpha RPDC '!H105</f>
        <v>-110954</v>
      </c>
      <c r="I107" s="49">
        <f>'FY2017 Alpha RPDC '!N105-'FY2017 Alpha RPDC '!I105</f>
        <v>-19911.599999999627</v>
      </c>
      <c r="J107" s="53">
        <f>RealAuthFY11!J107-RealAuthFY10!J107</f>
        <v>21906.200000000012</v>
      </c>
      <c r="K107" s="53">
        <f>RealAuthFY11!K107-RealAuthFY10!K107</f>
        <v>16959</v>
      </c>
      <c r="L107" s="53">
        <f>RealAuthFY11!L107-RealAuthFY10!L107</f>
        <v>115227</v>
      </c>
      <c r="M107" s="53">
        <f>RealAuthFY11!M107-RealAuthFY10!M107</f>
        <v>-17189</v>
      </c>
      <c r="N107" s="53">
        <f>RealAuthFY11!N107-RealAuthFY10!N107</f>
        <v>0</v>
      </c>
      <c r="O107" s="53">
        <f>RealAuthFY11!O107-RealAuthFY10!O107</f>
        <v>0</v>
      </c>
      <c r="P107" s="53">
        <f>RealAuthFY11!P107-RealAuthFY10!P107</f>
        <v>0</v>
      </c>
      <c r="Q107" s="53">
        <f>RealAuthFY11!Q107-RealAuthFY10!Q107</f>
        <v>-5334.5999999999913</v>
      </c>
      <c r="R107" s="53">
        <f>RealAuthFY11!R107-RealAuthFY10!R107</f>
        <v>173847.60000000003</v>
      </c>
      <c r="S107" s="53">
        <f>RealAuthFY11!S107-RealAuthFY10!S107</f>
        <v>16662.143000000004</v>
      </c>
      <c r="T107" s="53">
        <f>RealAuthFY11!T107-RealAuthFY10!T107</f>
        <v>20465.886000000002</v>
      </c>
      <c r="U107" s="53">
        <f>RealAuthFY11!U107-RealAuthFY10!U107</f>
        <v>322632.62900000159</v>
      </c>
    </row>
    <row r="108" spans="1:21" s="45" customFormat="1" ht="11" x14ac:dyDescent="0.3">
      <c r="A108" s="45">
        <f>'FY2017 Alpha RPDC '!A106</f>
        <v>99</v>
      </c>
      <c r="B108" s="45">
        <f>'FY2017 Alpha RPDC '!B106</f>
        <v>1970</v>
      </c>
      <c r="C108" s="45">
        <f>'FY2017 Alpha RPDC '!C106</f>
        <v>1970</v>
      </c>
      <c r="D108" s="46" t="str">
        <f>'FY2017 Alpha RPDC '!D106</f>
        <v>EAST UNION</v>
      </c>
      <c r="E108" s="91">
        <f>RealAuthFY11!E108-RealAuthFY10!E108</f>
        <v>-6.5</v>
      </c>
      <c r="F108" s="49">
        <f>'FY2017 Alpha RPDC '!K106-'FY2017 Alpha RPDC '!F106</f>
        <v>145</v>
      </c>
      <c r="G108" s="49">
        <f>'FY2017 Alpha RPDC '!L106-'FY2017 Alpha RPDC '!G106</f>
        <v>32808.499999999534</v>
      </c>
      <c r="H108" s="49">
        <f>'FY2017 Alpha RPDC '!M106-'FY2017 Alpha RPDC '!H106</f>
        <v>1016.6600000006147</v>
      </c>
      <c r="I108" s="49">
        <f>'FY2017 Alpha RPDC '!N106-'FY2017 Alpha RPDC '!I106</f>
        <v>33825.160000000149</v>
      </c>
      <c r="J108" s="53">
        <f>RealAuthFY11!J108-RealAuthFY10!J108</f>
        <v>-4600</v>
      </c>
      <c r="K108" s="53">
        <f>RealAuthFY11!K108-RealAuthFY10!K108</f>
        <v>-12686</v>
      </c>
      <c r="L108" s="53">
        <f>RealAuthFY11!L108-RealAuthFY10!L108</f>
        <v>918.19999999999709</v>
      </c>
      <c r="M108" s="53">
        <f>RealAuthFY11!M108-RealAuthFY10!M108</f>
        <v>0</v>
      </c>
      <c r="N108" s="53">
        <f>RealAuthFY11!N108-RealAuthFY10!N108</f>
        <v>0</v>
      </c>
      <c r="O108" s="53">
        <f>RealAuthFY11!O108-RealAuthFY10!O108</f>
        <v>0</v>
      </c>
      <c r="P108" s="53">
        <f>RealAuthFY11!P108-RealAuthFY10!P108</f>
        <v>0</v>
      </c>
      <c r="Q108" s="53">
        <f>RealAuthFY11!Q108-RealAuthFY10!Q108</f>
        <v>-40218.600000000006</v>
      </c>
      <c r="R108" s="53">
        <f>RealAuthFY11!R108-RealAuthFY10!R108</f>
        <v>68195.610999999975</v>
      </c>
      <c r="S108" s="53">
        <f>RealAuthFY11!S108-RealAuthFY10!S108</f>
        <v>7502.6819999999971</v>
      </c>
      <c r="T108" s="53">
        <f>RealAuthFY11!T108-RealAuthFY10!T108</f>
        <v>5761.219000000001</v>
      </c>
      <c r="U108" s="53">
        <f>RealAuthFY11!U108-RealAuthFY10!U108</f>
        <v>58698.272000000812</v>
      </c>
    </row>
    <row r="109" spans="1:21" s="45" customFormat="1" ht="11" x14ac:dyDescent="0.3">
      <c r="A109" s="45">
        <f>'FY2017 Alpha RPDC '!A107</f>
        <v>100</v>
      </c>
      <c r="B109" s="45">
        <f>'FY2017 Alpha RPDC '!B107</f>
        <v>1972</v>
      </c>
      <c r="C109" s="45">
        <f>'FY2017 Alpha RPDC '!C107</f>
        <v>1972</v>
      </c>
      <c r="D109" s="46" t="str">
        <f>'FY2017 Alpha RPDC '!D107</f>
        <v>EASTERN ALLAMAKEE</v>
      </c>
      <c r="E109" s="91">
        <f>RealAuthFY11!E109-RealAuthFY10!E109</f>
        <v>-5.6000000000000227</v>
      </c>
      <c r="F109" s="49">
        <f>'FY2017 Alpha RPDC '!K107-'FY2017 Alpha RPDC '!F107</f>
        <v>145</v>
      </c>
      <c r="G109" s="49">
        <f>'FY2017 Alpha RPDC '!L107-'FY2017 Alpha RPDC '!G107</f>
        <v>14130.399999999907</v>
      </c>
      <c r="H109" s="49">
        <f>'FY2017 Alpha RPDC '!M107-'FY2017 Alpha RPDC '!H107</f>
        <v>-62844.479999999981</v>
      </c>
      <c r="I109" s="49">
        <f>'FY2017 Alpha RPDC '!N107-'FY2017 Alpha RPDC '!I107</f>
        <v>-48714.080000000075</v>
      </c>
      <c r="J109" s="53">
        <f>RealAuthFY11!J109-RealAuthFY10!J109</f>
        <v>-60863</v>
      </c>
      <c r="K109" s="53">
        <f>RealAuthFY11!K109-RealAuthFY10!K109</f>
        <v>16876</v>
      </c>
      <c r="L109" s="53">
        <f>RealAuthFY11!L109-RealAuthFY10!L109</f>
        <v>-3172</v>
      </c>
      <c r="M109" s="53">
        <f>RealAuthFY11!M109-RealAuthFY10!M109</f>
        <v>-5817</v>
      </c>
      <c r="N109" s="53">
        <f>RealAuthFY11!N109-RealAuthFY10!N109</f>
        <v>0</v>
      </c>
      <c r="O109" s="53">
        <f>RealAuthFY11!O109-RealAuthFY10!O109</f>
        <v>0</v>
      </c>
      <c r="P109" s="53">
        <f>RealAuthFY11!P109-RealAuthFY10!P109</f>
        <v>-3611.5200000000004</v>
      </c>
      <c r="Q109" s="53">
        <f>RealAuthFY11!Q109-RealAuthFY10!Q109</f>
        <v>42710.400000000001</v>
      </c>
      <c r="R109" s="53">
        <f>RealAuthFY11!R109-RealAuthFY10!R109</f>
        <v>-0.22999999998137355</v>
      </c>
      <c r="S109" s="53">
        <f>RealAuthFY11!S109-RealAuthFY10!S109</f>
        <v>0.41999999999825377</v>
      </c>
      <c r="T109" s="53">
        <f>RealAuthFY11!T109-RealAuthFY10!T109</f>
        <v>0.46000000000094587</v>
      </c>
      <c r="U109" s="53">
        <f>RealAuthFY11!U109-RealAuthFY10!U109</f>
        <v>-62590.550000000279</v>
      </c>
    </row>
    <row r="110" spans="1:21" s="45" customFormat="1" ht="11" x14ac:dyDescent="0.3">
      <c r="A110" s="45">
        <f>'FY2017 Alpha RPDC '!A108</f>
        <v>101</v>
      </c>
      <c r="B110" s="45">
        <f>'FY2017 Alpha RPDC '!B108</f>
        <v>1965</v>
      </c>
      <c r="C110" s="45">
        <f>'FY2017 Alpha RPDC '!C108</f>
        <v>1965</v>
      </c>
      <c r="D110" s="46" t="str">
        <f>'FY2017 Alpha RPDC '!D108</f>
        <v>EASTON VALLEY</v>
      </c>
      <c r="E110" s="91">
        <f>RealAuthFY11!E110-RealAuthFY10!E110</f>
        <v>-22</v>
      </c>
      <c r="F110" s="49">
        <f>'FY2017 Alpha RPDC '!K108-'FY2017 Alpha RPDC '!F108</f>
        <v>145</v>
      </c>
      <c r="G110" s="49">
        <f>'FY2017 Alpha RPDC '!L108-'FY2017 Alpha RPDC '!G108</f>
        <v>-51767</v>
      </c>
      <c r="H110" s="49">
        <f>'FY2017 Alpha RPDC '!M108-'FY2017 Alpha RPDC '!H108</f>
        <v>26565.780000000261</v>
      </c>
      <c r="I110" s="49">
        <f>'FY2017 Alpha RPDC '!N108-'FY2017 Alpha RPDC '!I108</f>
        <v>-25201.219999999739</v>
      </c>
      <c r="J110" s="53">
        <f>RealAuthFY11!J110-RealAuthFY10!J110</f>
        <v>23879.299999999988</v>
      </c>
      <c r="K110" s="53">
        <f>RealAuthFY11!K110-RealAuthFY10!K110</f>
        <v>-575</v>
      </c>
      <c r="L110" s="53">
        <f>RealAuthFY11!L110-RealAuthFY10!L110</f>
        <v>89672</v>
      </c>
      <c r="M110" s="53">
        <f>RealAuthFY11!M110-RealAuthFY10!M110</f>
        <v>30525</v>
      </c>
      <c r="N110" s="53">
        <f>RealAuthFY11!N110-RealAuthFY10!N110</f>
        <v>0</v>
      </c>
      <c r="O110" s="53">
        <f>RealAuthFY11!O110-RealAuthFY10!O110</f>
        <v>0</v>
      </c>
      <c r="P110" s="53">
        <f>RealAuthFY11!P110-RealAuthFY10!P110</f>
        <v>-3710.5199999999986</v>
      </c>
      <c r="Q110" s="53">
        <f>RealAuthFY11!Q110-RealAuthFY10!Q110</f>
        <v>6616.2000000000116</v>
      </c>
      <c r="R110" s="53">
        <f>RealAuthFY11!R110-RealAuthFY10!R110</f>
        <v>-9.2000000004190952E-2</v>
      </c>
      <c r="S110" s="53">
        <f>RealAuthFY11!S110-RealAuthFY10!S110</f>
        <v>-1.2000000002444722E-2</v>
      </c>
      <c r="T110" s="53">
        <f>RealAuthFY11!T110-RealAuthFY10!T110</f>
        <v>-6.7999999999301508E-2</v>
      </c>
      <c r="U110" s="53">
        <f>RealAuthFY11!U110-RealAuthFY10!U110</f>
        <v>121205.58800000139</v>
      </c>
    </row>
    <row r="111" spans="1:21" s="45" customFormat="1" ht="11" x14ac:dyDescent="0.3">
      <c r="A111" s="45">
        <f>'FY2017 Alpha RPDC '!A109</f>
        <v>102</v>
      </c>
      <c r="B111" s="45">
        <f>'FY2017 Alpha RPDC '!B109</f>
        <v>657</v>
      </c>
      <c r="C111" s="45">
        <f>'FY2017 Alpha RPDC '!C109</f>
        <v>657</v>
      </c>
      <c r="D111" s="46" t="str">
        <f>'FY2017 Alpha RPDC '!D109</f>
        <v>EDDYVILLE-BLAKESBURG-FREMONT</v>
      </c>
      <c r="E111" s="91">
        <f>RealAuthFY11!E111-RealAuthFY10!E111</f>
        <v>13.299999999999955</v>
      </c>
      <c r="F111" s="49">
        <f>'FY2017 Alpha RPDC '!K109-'FY2017 Alpha RPDC '!F109</f>
        <v>145</v>
      </c>
      <c r="G111" s="49">
        <f>'FY2017 Alpha RPDC '!L109-'FY2017 Alpha RPDC '!G109</f>
        <v>213230.29999999981</v>
      </c>
      <c r="H111" s="49">
        <f>'FY2017 Alpha RPDC '!M109-'FY2017 Alpha RPDC '!H109</f>
        <v>0</v>
      </c>
      <c r="I111" s="49">
        <f>'FY2017 Alpha RPDC '!N109-'FY2017 Alpha RPDC '!I109</f>
        <v>213230.29999999981</v>
      </c>
      <c r="J111" s="53">
        <f>RealAuthFY11!J111-RealAuthFY10!J111</f>
        <v>3994</v>
      </c>
      <c r="K111" s="53">
        <f>RealAuthFY11!K111-RealAuthFY10!K111</f>
        <v>5332</v>
      </c>
      <c r="L111" s="53">
        <f>RealAuthFY11!L111-RealAuthFY10!L111</f>
        <v>13999</v>
      </c>
      <c r="M111" s="53">
        <f>RealAuthFY11!M111-RealAuthFY10!M111</f>
        <v>0</v>
      </c>
      <c r="N111" s="53">
        <f>RealAuthFY11!N111-RealAuthFY10!N111</f>
        <v>0</v>
      </c>
      <c r="O111" s="53">
        <f>RealAuthFY11!O111-RealAuthFY10!O111</f>
        <v>0</v>
      </c>
      <c r="P111" s="53">
        <f>RealAuthFY11!P111-RealAuthFY10!P111</f>
        <v>-1173.0400000000009</v>
      </c>
      <c r="Q111" s="53">
        <f>RealAuthFY11!Q111-RealAuthFY10!Q111</f>
        <v>7847.4000000000015</v>
      </c>
      <c r="R111" s="53">
        <f>RealAuthFY11!R111-RealAuthFY10!R111</f>
        <v>206496.06300000002</v>
      </c>
      <c r="S111" s="53">
        <f>RealAuthFY11!S111-RealAuthFY10!S111</f>
        <v>19481.750999999997</v>
      </c>
      <c r="T111" s="53">
        <f>RealAuthFY11!T111-RealAuthFY10!T111</f>
        <v>24850.997999999992</v>
      </c>
      <c r="U111" s="53">
        <f>RealAuthFY11!U111-RealAuthFY10!U111</f>
        <v>494058.4719999982</v>
      </c>
    </row>
    <row r="112" spans="1:21" s="45" customFormat="1" ht="11" x14ac:dyDescent="0.3">
      <c r="A112" s="45">
        <f>'FY2017 Alpha RPDC '!A110</f>
        <v>103</v>
      </c>
      <c r="B112" s="45">
        <f>'FY2017 Alpha RPDC '!B110</f>
        <v>1989</v>
      </c>
      <c r="C112" s="45">
        <f>'FY2017 Alpha RPDC '!C110</f>
        <v>1989</v>
      </c>
      <c r="D112" s="46" t="str">
        <f>'FY2017 Alpha RPDC '!D110</f>
        <v>EDGEWOOD-COLESBURG</v>
      </c>
      <c r="E112" s="91">
        <f>RealAuthFY11!E112-RealAuthFY10!E112</f>
        <v>-9</v>
      </c>
      <c r="F112" s="49">
        <f>'FY2017 Alpha RPDC '!K110-'FY2017 Alpha RPDC '!F110</f>
        <v>145</v>
      </c>
      <c r="G112" s="49">
        <f>'FY2017 Alpha RPDC '!L110-'FY2017 Alpha RPDC '!G110</f>
        <v>-14</v>
      </c>
      <c r="H112" s="49">
        <f>'FY2017 Alpha RPDC '!M110-'FY2017 Alpha RPDC '!H110</f>
        <v>913.14000000013039</v>
      </c>
      <c r="I112" s="49">
        <f>'FY2017 Alpha RPDC '!N110-'FY2017 Alpha RPDC '!I110</f>
        <v>899.14000000013039</v>
      </c>
      <c r="J112" s="53">
        <f>RealAuthFY11!J112-RealAuthFY10!J112</f>
        <v>9926</v>
      </c>
      <c r="K112" s="53">
        <f>RealAuthFY11!K112-RealAuthFY10!K112</f>
        <v>-5998</v>
      </c>
      <c r="L112" s="53">
        <f>RealAuthFY11!L112-RealAuthFY10!L112</f>
        <v>13721</v>
      </c>
      <c r="M112" s="53">
        <f>RealAuthFY11!M112-RealAuthFY10!M112</f>
        <v>-5538</v>
      </c>
      <c r="N112" s="53">
        <f>RealAuthFY11!N112-RealAuthFY10!N112</f>
        <v>0</v>
      </c>
      <c r="O112" s="53">
        <f>RealAuthFY11!O112-RealAuthFY10!O112</f>
        <v>0</v>
      </c>
      <c r="P112" s="53">
        <f>RealAuthFY11!P112-RealAuthFY10!P112</f>
        <v>0</v>
      </c>
      <c r="Q112" s="53">
        <f>RealAuthFY11!Q112-RealAuthFY10!Q112</f>
        <v>-15648</v>
      </c>
      <c r="R112" s="53">
        <f>RealAuthFY11!R112-RealAuthFY10!R112</f>
        <v>0.45999999999185093</v>
      </c>
      <c r="S112" s="53">
        <f>RealAuthFY11!S112-RealAuthFY10!S112</f>
        <v>5.9999999997671694E-2</v>
      </c>
      <c r="T112" s="53">
        <f>RealAuthFY11!T112-RealAuthFY10!T112</f>
        <v>-0.48000000000320142</v>
      </c>
      <c r="U112" s="53">
        <f>RealAuthFY11!U112-RealAuthFY10!U112</f>
        <v>-2637.8199999998324</v>
      </c>
    </row>
    <row r="113" spans="1:21" s="45" customFormat="1" ht="11" x14ac:dyDescent="0.3">
      <c r="A113" s="45">
        <f>'FY2017 Alpha RPDC '!A111</f>
        <v>104</v>
      </c>
      <c r="B113" s="45">
        <f>'FY2017 Alpha RPDC '!B111</f>
        <v>2007</v>
      </c>
      <c r="C113" s="45">
        <f>'FY2017 Alpha RPDC '!C111</f>
        <v>2007</v>
      </c>
      <c r="D113" s="46" t="str">
        <f>'FY2017 Alpha RPDC '!D111</f>
        <v>ELDORA-NEW PROVIDENCE</v>
      </c>
      <c r="E113" s="91">
        <f>RealAuthFY11!E113-RealAuthFY10!E113</f>
        <v>-13.899999999999977</v>
      </c>
      <c r="F113" s="49">
        <f>'FY2017 Alpha RPDC '!K111-'FY2017 Alpha RPDC '!F111</f>
        <v>145</v>
      </c>
      <c r="G113" s="49">
        <f>'FY2017 Alpha RPDC '!L111-'FY2017 Alpha RPDC '!G111</f>
        <v>1330.1000000000931</v>
      </c>
      <c r="H113" s="49">
        <f>'FY2017 Alpha RPDC '!M111-'FY2017 Alpha RPDC '!H111</f>
        <v>39988.759999999776</v>
      </c>
      <c r="I113" s="49">
        <f>'FY2017 Alpha RPDC '!N111-'FY2017 Alpha RPDC '!I111</f>
        <v>41318.85999999987</v>
      </c>
      <c r="J113" s="53">
        <f>RealAuthFY11!J113-RealAuthFY10!J113</f>
        <v>28283</v>
      </c>
      <c r="K113" s="53">
        <f>RealAuthFY11!K113-RealAuthFY10!K113</f>
        <v>-690</v>
      </c>
      <c r="L113" s="53">
        <f>RealAuthFY11!L113-RealAuthFY10!L113</f>
        <v>81735.199999999953</v>
      </c>
      <c r="M113" s="53">
        <f>RealAuthFY11!M113-RealAuthFY10!M113</f>
        <v>-41314</v>
      </c>
      <c r="N113" s="53">
        <f>RealAuthFY11!N113-RealAuthFY10!N113</f>
        <v>0</v>
      </c>
      <c r="O113" s="53">
        <f>RealAuthFY11!O113-RealAuthFY10!O113</f>
        <v>0</v>
      </c>
      <c r="P113" s="53">
        <f>RealAuthFY11!P113-RealAuthFY10!P113</f>
        <v>-1091.8600000000006</v>
      </c>
      <c r="Q113" s="53">
        <f>RealAuthFY11!Q113-RealAuthFY10!Q113</f>
        <v>-18073.800000000017</v>
      </c>
      <c r="R113" s="53">
        <f>RealAuthFY11!R113-RealAuthFY10!R113</f>
        <v>0.32999999995809048</v>
      </c>
      <c r="S113" s="53">
        <f>RealAuthFY11!S113-RealAuthFY10!S113</f>
        <v>0.15000000000145519</v>
      </c>
      <c r="T113" s="53">
        <f>RealAuthFY11!T113-RealAuthFY10!T113</f>
        <v>0.4099999999962165</v>
      </c>
      <c r="U113" s="53">
        <f>RealAuthFY11!U113-RealAuthFY10!U113</f>
        <v>90168.290000000969</v>
      </c>
    </row>
    <row r="114" spans="1:21" s="45" customFormat="1" ht="11" x14ac:dyDescent="0.3">
      <c r="A114" s="45">
        <f>'FY2017 Alpha RPDC '!A112</f>
        <v>105</v>
      </c>
      <c r="B114" s="45">
        <f>'FY2017 Alpha RPDC '!B112</f>
        <v>2088</v>
      </c>
      <c r="C114" s="45">
        <f>'FY2017 Alpha RPDC '!C112</f>
        <v>2088</v>
      </c>
      <c r="D114" s="46" t="str">
        <f>'FY2017 Alpha RPDC '!D112</f>
        <v>EMMETSBURG</v>
      </c>
      <c r="E114" s="91">
        <f>RealAuthFY11!E114-RealAuthFY10!E114</f>
        <v>24.700000000000045</v>
      </c>
      <c r="F114" s="49">
        <f>'FY2017 Alpha RPDC '!K112-'FY2017 Alpha RPDC '!F112</f>
        <v>145</v>
      </c>
      <c r="G114" s="49">
        <f>'FY2017 Alpha RPDC '!L112-'FY2017 Alpha RPDC '!G112</f>
        <v>259722.80000000075</v>
      </c>
      <c r="H114" s="49">
        <f>'FY2017 Alpha RPDC '!M112-'FY2017 Alpha RPDC '!H112</f>
        <v>-129813</v>
      </c>
      <c r="I114" s="49">
        <f>'FY2017 Alpha RPDC '!N112-'FY2017 Alpha RPDC '!I112</f>
        <v>129909.80000000075</v>
      </c>
      <c r="J114" s="53">
        <f>RealAuthFY11!J114-RealAuthFY10!J114</f>
        <v>8201</v>
      </c>
      <c r="K114" s="53">
        <f>RealAuthFY11!K114-RealAuthFY10!K114</f>
        <v>0</v>
      </c>
      <c r="L114" s="53">
        <f>RealAuthFY11!L114-RealAuthFY10!L114</f>
        <v>3069</v>
      </c>
      <c r="M114" s="53">
        <f>RealAuthFY11!M114-RealAuthFY10!M114</f>
        <v>0</v>
      </c>
      <c r="N114" s="53">
        <f>RealAuthFY11!N114-RealAuthFY10!N114</f>
        <v>0</v>
      </c>
      <c r="O114" s="53">
        <f>RealAuthFY11!O114-RealAuthFY10!O114</f>
        <v>0</v>
      </c>
      <c r="P114" s="53">
        <f>RealAuthFY11!P114-RealAuthFY10!P114</f>
        <v>-1268.96</v>
      </c>
      <c r="Q114" s="53">
        <f>RealAuthFY11!Q114-RealAuthFY10!Q114</f>
        <v>22558.800000000003</v>
      </c>
      <c r="R114" s="53">
        <f>RealAuthFY11!R114-RealAuthFY10!R114</f>
        <v>109930.93400000007</v>
      </c>
      <c r="S114" s="53">
        <f>RealAuthFY11!S114-RealAuthFY10!S114</f>
        <v>12236.978000000003</v>
      </c>
      <c r="T114" s="53">
        <f>RealAuthFY11!T114-RealAuthFY10!T114</f>
        <v>13108.651999999995</v>
      </c>
      <c r="U114" s="53">
        <f>RealAuthFY11!U114-RealAuthFY10!U114</f>
        <v>297746.20400000084</v>
      </c>
    </row>
    <row r="115" spans="1:21" s="45" customFormat="1" ht="11" x14ac:dyDescent="0.3">
      <c r="A115" s="45">
        <f>'FY2017 Alpha RPDC '!A113</f>
        <v>106</v>
      </c>
      <c r="B115" s="45">
        <f>'FY2017 Alpha RPDC '!B113</f>
        <v>2097</v>
      </c>
      <c r="C115" s="45">
        <f>'FY2017 Alpha RPDC '!C113</f>
        <v>2097</v>
      </c>
      <c r="D115" s="46" t="str">
        <f>'FY2017 Alpha RPDC '!D113</f>
        <v>ENGLISH VALLEYS</v>
      </c>
      <c r="E115" s="91">
        <f>RealAuthFY11!E115-RealAuthFY10!E115</f>
        <v>-2.5</v>
      </c>
      <c r="F115" s="49">
        <f>'FY2017 Alpha RPDC '!K113-'FY2017 Alpha RPDC '!F113</f>
        <v>145</v>
      </c>
      <c r="G115" s="49">
        <f>'FY2017 Alpha RPDC '!L113-'FY2017 Alpha RPDC '!G113</f>
        <v>49561.799999999814</v>
      </c>
      <c r="H115" s="49">
        <f>'FY2017 Alpha RPDC '!M113-'FY2017 Alpha RPDC '!H113</f>
        <v>-6528</v>
      </c>
      <c r="I115" s="49">
        <f>'FY2017 Alpha RPDC '!N113-'FY2017 Alpha RPDC '!I113</f>
        <v>43033.799999999814</v>
      </c>
      <c r="J115" s="53">
        <f>RealAuthFY11!J115-RealAuthFY10!J115</f>
        <v>12230.699999999983</v>
      </c>
      <c r="K115" s="53">
        <f>RealAuthFY11!K115-RealAuthFY10!K115</f>
        <v>123712</v>
      </c>
      <c r="L115" s="53">
        <f>RealAuthFY11!L115-RealAuthFY10!L115</f>
        <v>-54805</v>
      </c>
      <c r="M115" s="53">
        <f>RealAuthFY11!M115-RealAuthFY10!M115</f>
        <v>-54123.299999999988</v>
      </c>
      <c r="N115" s="53">
        <f>RealAuthFY11!N115-RealAuthFY10!N115</f>
        <v>0</v>
      </c>
      <c r="O115" s="53">
        <f>RealAuthFY11!O115-RealAuthFY10!O115</f>
        <v>0</v>
      </c>
      <c r="P115" s="53">
        <f>RealAuthFY11!P115-RealAuthFY10!P115</f>
        <v>-6192.9999999999991</v>
      </c>
      <c r="Q115" s="53">
        <f>RealAuthFY11!Q115-RealAuthFY10!Q115</f>
        <v>134132.4</v>
      </c>
      <c r="R115" s="53">
        <f>RealAuthFY11!R115-RealAuthFY10!R115</f>
        <v>0.32400000002235174</v>
      </c>
      <c r="S115" s="53">
        <f>RealAuthFY11!S115-RealAuthFY10!S115</f>
        <v>0.30000000000291038</v>
      </c>
      <c r="T115" s="53">
        <f>RealAuthFY11!T115-RealAuthFY10!T115</f>
        <v>0.23999999999796273</v>
      </c>
      <c r="U115" s="53">
        <f>RealAuthFY11!U115-RealAuthFY10!U115</f>
        <v>197988.46399999969</v>
      </c>
    </row>
    <row r="116" spans="1:21" s="45" customFormat="1" ht="11" x14ac:dyDescent="0.3">
      <c r="A116" s="45" t="e">
        <f>'FY2017 Alpha RPDC '!#REF!</f>
        <v>#REF!</v>
      </c>
      <c r="B116" s="45" t="e">
        <f>'FY2017 Alpha RPDC '!#REF!</f>
        <v>#REF!</v>
      </c>
      <c r="C116" s="45" t="e">
        <f>'FY2017 Alpha RPDC '!#REF!</f>
        <v>#REF!</v>
      </c>
      <c r="D116" s="46" t="e">
        <f>'FY2017 Alpha RPDC '!#REF!</f>
        <v>#REF!</v>
      </c>
      <c r="E116" s="91" t="e">
        <f>RealAuthFY11!E116-RealAuthFY10!E116</f>
        <v>#REF!</v>
      </c>
      <c r="F116" s="49" t="e">
        <f>'FY2017 Alpha RPDC '!#REF!-'FY2017 Alpha RPDC '!#REF!</f>
        <v>#REF!</v>
      </c>
      <c r="G116" s="49" t="e">
        <f>'FY2017 Alpha RPDC '!#REF!-'FY2017 Alpha RPDC '!#REF!</f>
        <v>#REF!</v>
      </c>
      <c r="H116" s="49" t="e">
        <f>'FY2017 Alpha RPDC '!#REF!-'FY2017 Alpha RPDC '!#REF!</f>
        <v>#REF!</v>
      </c>
      <c r="I116" s="49" t="e">
        <f>'FY2017 Alpha RPDC '!#REF!-'FY2017 Alpha RPDC '!#REF!</f>
        <v>#REF!</v>
      </c>
      <c r="J116" s="53">
        <f>RealAuthFY11!J116-RealAuthFY10!J116</f>
        <v>16655</v>
      </c>
      <c r="K116" s="53">
        <f>RealAuthFY11!K116-RealAuthFY10!K116</f>
        <v>-6165</v>
      </c>
      <c r="L116" s="53">
        <f>RealAuthFY11!L116-RealAuthFY10!L116</f>
        <v>7890</v>
      </c>
      <c r="M116" s="53">
        <f>RealAuthFY11!M116-RealAuthFY10!M116</f>
        <v>0</v>
      </c>
      <c r="N116" s="53">
        <f>RealAuthFY11!N116-RealAuthFY10!N116</f>
        <v>0</v>
      </c>
      <c r="O116" s="53">
        <f>RealAuthFY11!O116-RealAuthFY10!O116</f>
        <v>0</v>
      </c>
      <c r="P116" s="53">
        <f>RealAuthFY11!P116-RealAuthFY10!P116</f>
        <v>0</v>
      </c>
      <c r="Q116" s="53">
        <f>RealAuthFY11!Q116-RealAuthFY10!Q116</f>
        <v>0</v>
      </c>
      <c r="R116" s="53" t="e">
        <f>RealAuthFY11!R116-RealAuthFY10!R116</f>
        <v>#REF!</v>
      </c>
      <c r="S116" s="53" t="e">
        <f>RealAuthFY11!S116-RealAuthFY10!S116</f>
        <v>#REF!</v>
      </c>
      <c r="T116" s="53" t="e">
        <f>RealAuthFY11!T116-RealAuthFY10!T116</f>
        <v>#REF!</v>
      </c>
      <c r="U116" s="53" t="e">
        <f>RealAuthFY11!U116-RealAuthFY10!U116</f>
        <v>#REF!</v>
      </c>
    </row>
    <row r="117" spans="1:21" s="45" customFormat="1" ht="11" x14ac:dyDescent="0.3">
      <c r="A117" s="45">
        <f>'FY2017 Alpha RPDC '!A114</f>
        <v>107</v>
      </c>
      <c r="B117" s="45">
        <f>'FY2017 Alpha RPDC '!B114</f>
        <v>2113</v>
      </c>
      <c r="C117" s="45">
        <f>'FY2017 Alpha RPDC '!C114</f>
        <v>2113</v>
      </c>
      <c r="D117" s="46" t="str">
        <f>'FY2017 Alpha RPDC '!D114</f>
        <v>ESSEX</v>
      </c>
      <c r="E117" s="91">
        <f>RealAuthFY11!E117-RealAuthFY10!E117</f>
        <v>-19</v>
      </c>
      <c r="F117" s="49">
        <f>'FY2017 Alpha RPDC '!K114-'FY2017 Alpha RPDC '!F114</f>
        <v>145</v>
      </c>
      <c r="G117" s="49">
        <f>'FY2017 Alpha RPDC '!L114-'FY2017 Alpha RPDC '!G114</f>
        <v>-93009.800000000047</v>
      </c>
      <c r="H117" s="49">
        <f>'FY2017 Alpha RPDC '!M114-'FY2017 Alpha RPDC '!H114</f>
        <v>17089.810000000056</v>
      </c>
      <c r="I117" s="49">
        <f>'FY2017 Alpha RPDC '!N114-'FY2017 Alpha RPDC '!I114</f>
        <v>-75919.989999999991</v>
      </c>
      <c r="J117" s="53">
        <f>RealAuthFY11!J117-RealAuthFY10!J117</f>
        <v>-38336</v>
      </c>
      <c r="K117" s="53">
        <f>RealAuthFY11!K117-RealAuthFY10!K117</f>
        <v>5661</v>
      </c>
      <c r="L117" s="53">
        <f>RealAuthFY11!L117-RealAuthFY10!L117</f>
        <v>88198</v>
      </c>
      <c r="M117" s="53">
        <f>RealAuthFY11!M117-RealAuthFY10!M117</f>
        <v>0</v>
      </c>
      <c r="N117" s="53">
        <f>RealAuthFY11!N117-RealAuthFY10!N117</f>
        <v>0</v>
      </c>
      <c r="O117" s="53">
        <f>RealAuthFY11!O117-RealAuthFY10!O117</f>
        <v>0</v>
      </c>
      <c r="P117" s="53">
        <f>RealAuthFY11!P117-RealAuthFY10!P117</f>
        <v>50.599999999999909</v>
      </c>
      <c r="Q117" s="53">
        <f>RealAuthFY11!Q117-RealAuthFY10!Q117</f>
        <v>0</v>
      </c>
      <c r="R117" s="53">
        <f>RealAuthFY11!R117-RealAuthFY10!R117</f>
        <v>0.23899999994318932</v>
      </c>
      <c r="S117" s="53">
        <f>RealAuthFY11!S117-RealAuthFY10!S117</f>
        <v>-0.49300000000221189</v>
      </c>
      <c r="T117" s="53">
        <f>RealAuthFY11!T117-RealAuthFY10!T117</f>
        <v>0.20499999999447027</v>
      </c>
      <c r="U117" s="53">
        <f>RealAuthFY11!U117-RealAuthFY10!U117</f>
        <v>-20346.43899999978</v>
      </c>
    </row>
    <row r="118" spans="1:21" s="45" customFormat="1" ht="11" x14ac:dyDescent="0.3">
      <c r="A118" s="45">
        <f>'FY2017 Alpha RPDC '!A115</f>
        <v>108</v>
      </c>
      <c r="B118" s="45">
        <f>'FY2017 Alpha RPDC '!B115</f>
        <v>2124</v>
      </c>
      <c r="C118" s="45">
        <f>'FY2017 Alpha RPDC '!C115</f>
        <v>2124</v>
      </c>
      <c r="D118" s="46" t="str">
        <f>'FY2017 Alpha RPDC '!D115</f>
        <v>ESTHERVILLE-LINCOLN CENTRAL</v>
      </c>
      <c r="E118" s="91">
        <f>RealAuthFY11!E118-RealAuthFY10!E118</f>
        <v>-13.700000000000045</v>
      </c>
      <c r="F118" s="49">
        <f>'FY2017 Alpha RPDC '!K115-'FY2017 Alpha RPDC '!F115</f>
        <v>145</v>
      </c>
      <c r="G118" s="49">
        <f>'FY2017 Alpha RPDC '!L115-'FY2017 Alpha RPDC '!G115</f>
        <v>111079.19999999925</v>
      </c>
      <c r="H118" s="49">
        <f>'FY2017 Alpha RPDC '!M115-'FY2017 Alpha RPDC '!H115</f>
        <v>0</v>
      </c>
      <c r="I118" s="49">
        <f>'FY2017 Alpha RPDC '!N115-'FY2017 Alpha RPDC '!I115</f>
        <v>111079.19999999925</v>
      </c>
      <c r="J118" s="53">
        <f>RealAuthFY11!J118-RealAuthFY10!J118</f>
        <v>-129031.99999999997</v>
      </c>
      <c r="K118" s="53">
        <f>RealAuthFY11!K118-RealAuthFY10!K118</f>
        <v>-115</v>
      </c>
      <c r="L118" s="53">
        <f>RealAuthFY11!L118-RealAuthFY10!L118</f>
        <v>120385</v>
      </c>
      <c r="M118" s="53">
        <f>RealAuthFY11!M118-RealAuthFY10!M118</f>
        <v>-408870</v>
      </c>
      <c r="N118" s="53">
        <f>RealAuthFY11!N118-RealAuthFY10!N118</f>
        <v>0</v>
      </c>
      <c r="O118" s="53">
        <f>RealAuthFY11!O118-RealAuthFY10!O118</f>
        <v>0</v>
      </c>
      <c r="P118" s="53">
        <f>RealAuthFY11!P118-RealAuthFY10!P118</f>
        <v>0</v>
      </c>
      <c r="Q118" s="53">
        <f>RealAuthFY11!Q118-RealAuthFY10!Q118</f>
        <v>-12086.399999999994</v>
      </c>
      <c r="R118" s="53">
        <f>RealAuthFY11!R118-RealAuthFY10!R118</f>
        <v>518027.27200000017</v>
      </c>
      <c r="S118" s="53">
        <f>RealAuthFY11!S118-RealAuthFY10!S118</f>
        <v>54088.764999999999</v>
      </c>
      <c r="T118" s="53">
        <f>RealAuthFY11!T118-RealAuthFY10!T118</f>
        <v>54972.999000000003</v>
      </c>
      <c r="U118" s="53">
        <f>RealAuthFY11!U118-RealAuthFY10!U118</f>
        <v>308449.83600000106</v>
      </c>
    </row>
    <row r="119" spans="1:21" s="45" customFormat="1" ht="11" x14ac:dyDescent="0.3">
      <c r="A119" s="45">
        <f>'FY2017 Alpha RPDC '!A116</f>
        <v>109</v>
      </c>
      <c r="B119" s="45">
        <f>'FY2017 Alpha RPDC '!B116</f>
        <v>2151</v>
      </c>
      <c r="C119" s="45">
        <f>'FY2017 Alpha RPDC '!C116</f>
        <v>2151</v>
      </c>
      <c r="D119" s="46" t="str">
        <f>'FY2017 Alpha RPDC '!D116</f>
        <v>EXIRA-ELK HORN-KIMBALLTON</v>
      </c>
      <c r="E119" s="91">
        <f>RealAuthFY11!E119-RealAuthFY10!E119</f>
        <v>-4.1000000000000227</v>
      </c>
      <c r="F119" s="49">
        <f>'FY2017 Alpha RPDC '!K116-'FY2017 Alpha RPDC '!F116</f>
        <v>145</v>
      </c>
      <c r="G119" s="49">
        <f>'FY2017 Alpha RPDC '!L116-'FY2017 Alpha RPDC '!G116</f>
        <v>32662.5</v>
      </c>
      <c r="H119" s="49">
        <f>'FY2017 Alpha RPDC '!M116-'FY2017 Alpha RPDC '!H116</f>
        <v>-138856</v>
      </c>
      <c r="I119" s="49">
        <f>'FY2017 Alpha RPDC '!N116-'FY2017 Alpha RPDC '!I116</f>
        <v>-106193.5</v>
      </c>
      <c r="J119" s="53">
        <f>RealAuthFY11!J119-RealAuthFY10!J119</f>
        <v>23715.300000000017</v>
      </c>
      <c r="K119" s="53">
        <f>RealAuthFY11!K119-RealAuthFY10!K119</f>
        <v>-12111</v>
      </c>
      <c r="L119" s="53">
        <f>RealAuthFY11!L119-RealAuthFY10!L119</f>
        <v>-13737.199999999983</v>
      </c>
      <c r="M119" s="53">
        <f>RealAuthFY11!M119-RealAuthFY10!M119</f>
        <v>5883</v>
      </c>
      <c r="N119" s="53">
        <f>RealAuthFY11!N119-RealAuthFY10!N119</f>
        <v>0</v>
      </c>
      <c r="O119" s="53">
        <f>RealAuthFY11!O119-RealAuthFY10!O119</f>
        <v>0</v>
      </c>
      <c r="P119" s="53">
        <f>RealAuthFY11!P119-RealAuthFY10!P119</f>
        <v>0</v>
      </c>
      <c r="Q119" s="53">
        <f>RealAuthFY11!Q119-RealAuthFY10!Q119</f>
        <v>0</v>
      </c>
      <c r="R119" s="53">
        <f>RealAuthFY11!R119-RealAuthFY10!R119</f>
        <v>98021.252999999997</v>
      </c>
      <c r="S119" s="53">
        <f>RealAuthFY11!S119-RealAuthFY10!S119</f>
        <v>9274.6459999999988</v>
      </c>
      <c r="T119" s="53">
        <f>RealAuthFY11!T119-RealAuthFY10!T119</f>
        <v>14280.736000000001</v>
      </c>
      <c r="U119" s="53">
        <f>RealAuthFY11!U119-RealAuthFY10!U119</f>
        <v>19133.234999999404</v>
      </c>
    </row>
    <row r="120" spans="1:21" s="45" customFormat="1" ht="11" x14ac:dyDescent="0.3">
      <c r="A120" s="45">
        <f>'FY2017 Alpha RPDC '!A117</f>
        <v>110</v>
      </c>
      <c r="B120" s="45">
        <f>'FY2017 Alpha RPDC '!B117</f>
        <v>2169</v>
      </c>
      <c r="C120" s="45">
        <f>'FY2017 Alpha RPDC '!C117</f>
        <v>2169</v>
      </c>
      <c r="D120" s="46" t="str">
        <f>'FY2017 Alpha RPDC '!D117</f>
        <v>FAIRFIELD</v>
      </c>
      <c r="E120" s="91">
        <f>RealAuthFY11!E120-RealAuthFY10!E120</f>
        <v>12.5</v>
      </c>
      <c r="F120" s="49">
        <f>'FY2017 Alpha RPDC '!K117-'FY2017 Alpha RPDC '!F117</f>
        <v>145</v>
      </c>
      <c r="G120" s="49">
        <f>'FY2017 Alpha RPDC '!L117-'FY2017 Alpha RPDC '!G117</f>
        <v>322754.20000000112</v>
      </c>
      <c r="H120" s="49">
        <f>'FY2017 Alpha RPDC '!M117-'FY2017 Alpha RPDC '!H117</f>
        <v>0</v>
      </c>
      <c r="I120" s="49">
        <f>'FY2017 Alpha RPDC '!N117-'FY2017 Alpha RPDC '!I117</f>
        <v>322754.20000000112</v>
      </c>
      <c r="J120" s="53">
        <f>RealAuthFY11!J120-RealAuthFY10!J120</f>
        <v>-57824</v>
      </c>
      <c r="K120" s="53">
        <f>RealAuthFY11!K120-RealAuthFY10!K120</f>
        <v>161433</v>
      </c>
      <c r="L120" s="53">
        <f>RealAuthFY11!L120-RealAuthFY10!L120</f>
        <v>21153</v>
      </c>
      <c r="M120" s="53">
        <f>RealAuthFY11!M120-RealAuthFY10!M120</f>
        <v>-108094</v>
      </c>
      <c r="N120" s="53">
        <f>RealAuthFY11!N120-RealAuthFY10!N120</f>
        <v>0</v>
      </c>
      <c r="O120" s="53">
        <f>RealAuthFY11!O120-RealAuthFY10!O120</f>
        <v>0</v>
      </c>
      <c r="P120" s="53">
        <f>RealAuthFY11!P120-RealAuthFY10!P120</f>
        <v>-26815.14</v>
      </c>
      <c r="Q120" s="53">
        <f>RealAuthFY11!Q120-RealAuthFY10!Q120</f>
        <v>41202</v>
      </c>
      <c r="R120" s="53">
        <f>RealAuthFY11!R120-RealAuthFY10!R120</f>
        <v>176708.73899999994</v>
      </c>
      <c r="S120" s="53">
        <f>RealAuthFY11!S120-RealAuthFY10!S120</f>
        <v>19765.751000000004</v>
      </c>
      <c r="T120" s="53">
        <f>RealAuthFY11!T120-RealAuthFY10!T120</f>
        <v>22611.083000000013</v>
      </c>
      <c r="U120" s="53">
        <f>RealAuthFY11!U120-RealAuthFY10!U120</f>
        <v>572894.63300000131</v>
      </c>
    </row>
    <row r="121" spans="1:21" s="45" customFormat="1" ht="11" x14ac:dyDescent="0.3">
      <c r="A121" s="45">
        <f>'FY2017 Alpha RPDC '!A118</f>
        <v>111</v>
      </c>
      <c r="B121" s="45">
        <f>'FY2017 Alpha RPDC '!B118</f>
        <v>2205</v>
      </c>
      <c r="C121" s="45">
        <f>'FY2017 Alpha RPDC '!C118</f>
        <v>2205</v>
      </c>
      <c r="D121" s="46" t="str">
        <f>'FY2017 Alpha RPDC '!D118</f>
        <v>FARRAGUT</v>
      </c>
      <c r="E121" s="91">
        <f>RealAuthFY11!E121-RealAuthFY10!E121</f>
        <v>-14</v>
      </c>
      <c r="F121" s="49">
        <f>'FY2017 Alpha RPDC '!K118-'FY2017 Alpha RPDC '!F118</f>
        <v>145</v>
      </c>
      <c r="G121" s="49">
        <f>'FY2017 Alpha RPDC '!L118-'FY2017 Alpha RPDC '!G118</f>
        <v>-64478</v>
      </c>
      <c r="H121" s="49">
        <f>'FY2017 Alpha RPDC '!M118-'FY2017 Alpha RPDC '!H118</f>
        <v>77542</v>
      </c>
      <c r="I121" s="49">
        <f>'FY2017 Alpha RPDC '!N118-'FY2017 Alpha RPDC '!I118</f>
        <v>13064</v>
      </c>
      <c r="J121" s="53">
        <f>RealAuthFY11!J121-RealAuthFY10!J121</f>
        <v>-51089</v>
      </c>
      <c r="K121" s="53">
        <f>RealAuthFY11!K121-RealAuthFY10!K121</f>
        <v>-575</v>
      </c>
      <c r="L121" s="53">
        <f>RealAuthFY11!L121-RealAuthFY10!L121</f>
        <v>-10811.5</v>
      </c>
      <c r="M121" s="53">
        <f>RealAuthFY11!M121-RealAuthFY10!M121</f>
        <v>0</v>
      </c>
      <c r="N121" s="53">
        <f>RealAuthFY11!N121-RealAuthFY10!N121</f>
        <v>0</v>
      </c>
      <c r="O121" s="53">
        <f>RealAuthFY11!O121-RealAuthFY10!O121</f>
        <v>0</v>
      </c>
      <c r="P121" s="53">
        <f>RealAuthFY11!P121-RealAuthFY10!P121</f>
        <v>0</v>
      </c>
      <c r="Q121" s="53">
        <f>RealAuthFY11!Q121-RealAuthFY10!Q121</f>
        <v>0</v>
      </c>
      <c r="R121" s="53">
        <f>RealAuthFY11!R121-RealAuthFY10!R121</f>
        <v>0.25799999997252598</v>
      </c>
      <c r="S121" s="53">
        <f>RealAuthFY11!S121-RealAuthFY10!S121</f>
        <v>-2.5999999999839929E-2</v>
      </c>
      <c r="T121" s="53">
        <f>RealAuthFY11!T121-RealAuthFY10!T121</f>
        <v>-0.11200000000098953</v>
      </c>
      <c r="U121" s="53">
        <f>RealAuthFY11!U121-RealAuthFY10!U121</f>
        <v>-49411.380000000121</v>
      </c>
    </row>
    <row r="122" spans="1:21" s="45" customFormat="1" ht="11" x14ac:dyDescent="0.3">
      <c r="A122" s="45">
        <f>'FY2017 Alpha RPDC '!A119</f>
        <v>112</v>
      </c>
      <c r="B122" s="45">
        <f>'FY2017 Alpha RPDC '!B119</f>
        <v>2295</v>
      </c>
      <c r="C122" s="45">
        <f>'FY2017 Alpha RPDC '!C119</f>
        <v>2295</v>
      </c>
      <c r="D122" s="46" t="str">
        <f>'FY2017 Alpha RPDC '!D119</f>
        <v>FOREST CITY</v>
      </c>
      <c r="E122" s="91">
        <f>RealAuthFY11!E122-RealAuthFY10!E122</f>
        <v>-6.6000000000001364</v>
      </c>
      <c r="F122" s="49">
        <f>'FY2017 Alpha RPDC '!K119-'FY2017 Alpha RPDC '!F119</f>
        <v>145</v>
      </c>
      <c r="G122" s="49">
        <f>'FY2017 Alpha RPDC '!L119-'FY2017 Alpha RPDC '!G119</f>
        <v>115691.79999999981</v>
      </c>
      <c r="H122" s="49">
        <f>'FY2017 Alpha RPDC '!M119-'FY2017 Alpha RPDC '!H119</f>
        <v>-28476</v>
      </c>
      <c r="I122" s="49">
        <f>'FY2017 Alpha RPDC '!N119-'FY2017 Alpha RPDC '!I119</f>
        <v>87215.799999999814</v>
      </c>
      <c r="J122" s="53">
        <f>RealAuthFY11!J122-RealAuthFY10!J122</f>
        <v>6304.5999999999767</v>
      </c>
      <c r="K122" s="53">
        <f>RealAuthFY11!K122-RealAuthFY10!K122</f>
        <v>38766</v>
      </c>
      <c r="L122" s="53">
        <f>RealAuthFY11!L122-RealAuthFY10!L122</f>
        <v>-30995.600000000093</v>
      </c>
      <c r="M122" s="53">
        <f>RealAuthFY11!M122-RealAuthFY10!M122</f>
        <v>0</v>
      </c>
      <c r="N122" s="53">
        <f>RealAuthFY11!N122-RealAuthFY10!N122</f>
        <v>0</v>
      </c>
      <c r="O122" s="53">
        <f>RealAuthFY11!O122-RealAuthFY10!O122</f>
        <v>0</v>
      </c>
      <c r="P122" s="53">
        <f>RealAuthFY11!P122-RealAuthFY10!P122</f>
        <v>-8452.619999999999</v>
      </c>
      <c r="Q122" s="53">
        <f>RealAuthFY11!Q122-RealAuthFY10!Q122</f>
        <v>0</v>
      </c>
      <c r="R122" s="53">
        <f>RealAuthFY11!R122-RealAuthFY10!R122</f>
        <v>0.21600000001490116</v>
      </c>
      <c r="S122" s="53">
        <f>RealAuthFY11!S122-RealAuthFY10!S122</f>
        <v>0.38799999999173451</v>
      </c>
      <c r="T122" s="53">
        <f>RealAuthFY11!T122-RealAuthFY10!T122</f>
        <v>0.33599999999569263</v>
      </c>
      <c r="U122" s="53">
        <f>RealAuthFY11!U122-RealAuthFY10!U122</f>
        <v>92839.120000000112</v>
      </c>
    </row>
    <row r="123" spans="1:21" s="45" customFormat="1" ht="11" x14ac:dyDescent="0.3">
      <c r="A123" s="45">
        <f>'FY2017 Alpha RPDC '!A120</f>
        <v>113</v>
      </c>
      <c r="B123" s="45">
        <f>'FY2017 Alpha RPDC '!B120</f>
        <v>2313</v>
      </c>
      <c r="C123" s="45">
        <f>'FY2017 Alpha RPDC '!C120</f>
        <v>2313</v>
      </c>
      <c r="D123" s="46" t="str">
        <f>'FY2017 Alpha RPDC '!D120</f>
        <v>FORT DODGE</v>
      </c>
      <c r="E123" s="91">
        <f>RealAuthFY11!E123-RealAuthFY10!E123</f>
        <v>-0.1999999999998181</v>
      </c>
      <c r="F123" s="49">
        <f>'FY2017 Alpha RPDC '!K120-'FY2017 Alpha RPDC '!F120</f>
        <v>145</v>
      </c>
      <c r="G123" s="49">
        <f>'FY2017 Alpha RPDC '!L120-'FY2017 Alpha RPDC '!G120</f>
        <v>544906.19999999925</v>
      </c>
      <c r="H123" s="49">
        <f>'FY2017 Alpha RPDC '!M120-'FY2017 Alpha RPDC '!H120</f>
        <v>0</v>
      </c>
      <c r="I123" s="49">
        <f>'FY2017 Alpha RPDC '!N120-'FY2017 Alpha RPDC '!I120</f>
        <v>544906.19999999925</v>
      </c>
      <c r="J123" s="53">
        <f>RealAuthFY11!J123-RealAuthFY10!J123</f>
        <v>-35250</v>
      </c>
      <c r="K123" s="53">
        <f>RealAuthFY11!K123-RealAuthFY10!K123</f>
        <v>5854</v>
      </c>
      <c r="L123" s="53">
        <f>RealAuthFY11!L123-RealAuthFY10!L123</f>
        <v>-9868</v>
      </c>
      <c r="M123" s="53">
        <f>RealAuthFY11!M123-RealAuthFY10!M123</f>
        <v>115</v>
      </c>
      <c r="N123" s="53">
        <f>RealAuthFY11!N123-RealAuthFY10!N123</f>
        <v>0</v>
      </c>
      <c r="O123" s="53">
        <f>RealAuthFY11!O123-RealAuthFY10!O123</f>
        <v>0</v>
      </c>
      <c r="P123" s="53">
        <f>RealAuthFY11!P123-RealAuthFY10!P123</f>
        <v>-1287.8800000000001</v>
      </c>
      <c r="Q123" s="53">
        <f>RealAuthFY11!Q123-RealAuthFY10!Q123</f>
        <v>0</v>
      </c>
      <c r="R123" s="53">
        <f>RealAuthFY11!R123-RealAuthFY10!R123</f>
        <v>2031270.8450000004</v>
      </c>
      <c r="S123" s="53">
        <f>RealAuthFY11!S123-RealAuthFY10!S123</f>
        <v>222378.446</v>
      </c>
      <c r="T123" s="53">
        <f>RealAuthFY11!T123-RealAuthFY10!T123</f>
        <v>194345.97100000002</v>
      </c>
      <c r="U123" s="53">
        <f>RealAuthFY11!U123-RealAuthFY10!U123</f>
        <v>2952464.5820000023</v>
      </c>
    </row>
    <row r="124" spans="1:21" s="45" customFormat="1" ht="11" x14ac:dyDescent="0.3">
      <c r="A124" s="45">
        <f>'FY2017 Alpha RPDC '!A121</f>
        <v>114</v>
      </c>
      <c r="B124" s="45">
        <f>'FY2017 Alpha RPDC '!B121</f>
        <v>2322</v>
      </c>
      <c r="C124" s="45">
        <f>'FY2017 Alpha RPDC '!C121</f>
        <v>2322</v>
      </c>
      <c r="D124" s="46" t="str">
        <f>'FY2017 Alpha RPDC '!D121</f>
        <v>FORT MADISON</v>
      </c>
      <c r="E124" s="91">
        <f>RealAuthFY11!E124-RealAuthFY10!E124</f>
        <v>-42.099999999999909</v>
      </c>
      <c r="F124" s="49">
        <f>'FY2017 Alpha RPDC '!K121-'FY2017 Alpha RPDC '!F121</f>
        <v>145</v>
      </c>
      <c r="G124" s="49">
        <f>'FY2017 Alpha RPDC '!L121-'FY2017 Alpha RPDC '!G121</f>
        <v>49552.300000000745</v>
      </c>
      <c r="H124" s="49">
        <f>'FY2017 Alpha RPDC '!M121-'FY2017 Alpha RPDC '!H121</f>
        <v>95830.779999999329</v>
      </c>
      <c r="I124" s="49">
        <f>'FY2017 Alpha RPDC '!N121-'FY2017 Alpha RPDC '!I121</f>
        <v>145383.08000000007</v>
      </c>
      <c r="J124" s="53">
        <f>RealAuthFY11!J124-RealAuthFY10!J124</f>
        <v>-35214.600000000006</v>
      </c>
      <c r="K124" s="53">
        <f>RealAuthFY11!K124-RealAuthFY10!K124</f>
        <v>5538</v>
      </c>
      <c r="L124" s="53">
        <f>RealAuthFY11!L124-RealAuthFY10!L124</f>
        <v>-24949.79999999993</v>
      </c>
      <c r="M124" s="53">
        <f>RealAuthFY11!M124-RealAuthFY10!M124</f>
        <v>1380</v>
      </c>
      <c r="N124" s="53">
        <f>RealAuthFY11!N124-RealAuthFY10!N124</f>
        <v>0</v>
      </c>
      <c r="O124" s="53">
        <f>RealAuthFY11!O124-RealAuthFY10!O124</f>
        <v>0</v>
      </c>
      <c r="P124" s="53">
        <f>RealAuthFY11!P124-RealAuthFY10!P124</f>
        <v>-8806.82</v>
      </c>
      <c r="Q124" s="53">
        <f>RealAuthFY11!Q124-RealAuthFY10!Q124</f>
        <v>204728.4</v>
      </c>
      <c r="R124" s="53">
        <f>RealAuthFY11!R124-RealAuthFY10!R124</f>
        <v>536056.90100000019</v>
      </c>
      <c r="S124" s="53">
        <f>RealAuthFY11!S124-RealAuthFY10!S124</f>
        <v>63681.358000000007</v>
      </c>
      <c r="T124" s="53">
        <f>RealAuthFY11!T124-RealAuthFY10!T124</f>
        <v>60362.92300000001</v>
      </c>
      <c r="U124" s="53">
        <f>RealAuthFY11!U124-RealAuthFY10!U124</f>
        <v>948159.44200000353</v>
      </c>
    </row>
    <row r="125" spans="1:21" s="45" customFormat="1" ht="11" x14ac:dyDescent="0.3">
      <c r="A125" s="45">
        <f>'FY2017 Alpha RPDC '!A122</f>
        <v>115</v>
      </c>
      <c r="B125" s="45">
        <f>'FY2017 Alpha RPDC '!B122</f>
        <v>2369</v>
      </c>
      <c r="C125" s="45">
        <f>'FY2017 Alpha RPDC '!C122</f>
        <v>2369</v>
      </c>
      <c r="D125" s="46" t="str">
        <f>'FY2017 Alpha RPDC '!D122</f>
        <v>FREMONT-MILLS</v>
      </c>
      <c r="E125" s="91">
        <f>RealAuthFY11!E125-RealAuthFY10!E125</f>
        <v>-4</v>
      </c>
      <c r="F125" s="49">
        <f>'FY2017 Alpha RPDC '!K122-'FY2017 Alpha RPDC '!F122</f>
        <v>145</v>
      </c>
      <c r="G125" s="49">
        <f>'FY2017 Alpha RPDC '!L122-'FY2017 Alpha RPDC '!G122</f>
        <v>41496</v>
      </c>
      <c r="H125" s="49">
        <f>'FY2017 Alpha RPDC '!M122-'FY2017 Alpha RPDC '!H122</f>
        <v>0</v>
      </c>
      <c r="I125" s="49">
        <f>'FY2017 Alpha RPDC '!N122-'FY2017 Alpha RPDC '!I122</f>
        <v>41496</v>
      </c>
      <c r="J125" s="53">
        <f>RealAuthFY11!J125-RealAuthFY10!J125</f>
        <v>-99843.000000000116</v>
      </c>
      <c r="K125" s="53">
        <f>RealAuthFY11!K125-RealAuthFY10!K125</f>
        <v>152095</v>
      </c>
      <c r="L125" s="53">
        <f>RealAuthFY11!L125-RealAuthFY10!L125</f>
        <v>9651</v>
      </c>
      <c r="M125" s="53">
        <f>RealAuthFY11!M125-RealAuthFY10!M125</f>
        <v>-89040</v>
      </c>
      <c r="N125" s="53">
        <f>RealAuthFY11!N125-RealAuthFY10!N125</f>
        <v>0</v>
      </c>
      <c r="O125" s="53">
        <f>RealAuthFY11!O125-RealAuthFY10!O125</f>
        <v>0</v>
      </c>
      <c r="P125" s="53">
        <f>RealAuthFY11!P125-RealAuthFY10!P125</f>
        <v>-12318.900000000001</v>
      </c>
      <c r="Q125" s="53">
        <f>RealAuthFY11!Q125-RealAuthFY10!Q125</f>
        <v>45783</v>
      </c>
      <c r="R125" s="53">
        <f>RealAuthFY11!R125-RealAuthFY10!R125</f>
        <v>0.5</v>
      </c>
      <c r="S125" s="53">
        <f>RealAuthFY11!S125-RealAuthFY10!S125</f>
        <v>0.38000000000465661</v>
      </c>
      <c r="T125" s="53">
        <f>RealAuthFY11!T125-RealAuthFY10!T125</f>
        <v>0.21500000002561137</v>
      </c>
      <c r="U125" s="53">
        <f>RealAuthFY11!U125-RealAuthFY10!U125</f>
        <v>47824.194999999367</v>
      </c>
    </row>
    <row r="126" spans="1:21" s="45" customFormat="1" ht="11" x14ac:dyDescent="0.3">
      <c r="A126" s="45">
        <f>'FY2017 Alpha RPDC '!A123</f>
        <v>116</v>
      </c>
      <c r="B126" s="45">
        <f>'FY2017 Alpha RPDC '!B123</f>
        <v>2376</v>
      </c>
      <c r="C126" s="45">
        <f>'FY2017 Alpha RPDC '!C123</f>
        <v>2376</v>
      </c>
      <c r="D126" s="46" t="str">
        <f>'FY2017 Alpha RPDC '!D123</f>
        <v>GALVA-HOLSTEIN</v>
      </c>
      <c r="E126" s="91">
        <f>RealAuthFY11!E126-RealAuthFY10!E126</f>
        <v>22</v>
      </c>
      <c r="F126" s="49">
        <f>'FY2017 Alpha RPDC '!K123-'FY2017 Alpha RPDC '!F123</f>
        <v>145</v>
      </c>
      <c r="G126" s="49">
        <f>'FY2017 Alpha RPDC '!L123-'FY2017 Alpha RPDC '!G123</f>
        <v>207164</v>
      </c>
      <c r="H126" s="49">
        <f>'FY2017 Alpha RPDC '!M123-'FY2017 Alpha RPDC '!H123</f>
        <v>-254227</v>
      </c>
      <c r="I126" s="49">
        <f>'FY2017 Alpha RPDC '!N123-'FY2017 Alpha RPDC '!I123</f>
        <v>-47063</v>
      </c>
      <c r="J126" s="53">
        <f>RealAuthFY11!J126-RealAuthFY10!J126</f>
        <v>54921.90000000014</v>
      </c>
      <c r="K126" s="53">
        <f>RealAuthFY11!K126-RealAuthFY10!K126</f>
        <v>22382</v>
      </c>
      <c r="L126" s="53">
        <f>RealAuthFY11!L126-RealAuthFY10!L126</f>
        <v>-2893</v>
      </c>
      <c r="M126" s="53">
        <f>RealAuthFY11!M126-RealAuthFY10!M126</f>
        <v>-16499</v>
      </c>
      <c r="N126" s="53">
        <f>RealAuthFY11!N126-RealAuthFY10!N126</f>
        <v>0</v>
      </c>
      <c r="O126" s="53">
        <f>RealAuthFY11!O126-RealAuthFY10!O126</f>
        <v>0</v>
      </c>
      <c r="P126" s="53">
        <f>RealAuthFY11!P126-RealAuthFY10!P126</f>
        <v>-5050.54</v>
      </c>
      <c r="Q126" s="53">
        <f>RealAuthFY11!Q126-RealAuthFY10!Q126</f>
        <v>0</v>
      </c>
      <c r="R126" s="53">
        <f>RealAuthFY11!R126-RealAuthFY10!R126</f>
        <v>0.33199999993667006</v>
      </c>
      <c r="S126" s="53">
        <f>RealAuthFY11!S126-RealAuthFY10!S126</f>
        <v>0.15200000000186265</v>
      </c>
      <c r="T126" s="53">
        <f>RealAuthFY11!T126-RealAuthFY10!T126</f>
        <v>-0.34400000001187436</v>
      </c>
      <c r="U126" s="53">
        <f>RealAuthFY11!U126-RealAuthFY10!U126</f>
        <v>5798.5</v>
      </c>
    </row>
    <row r="127" spans="1:21" s="45" customFormat="1" ht="11" x14ac:dyDescent="0.3">
      <c r="A127" s="45" t="e">
        <f>'FY2017 Alpha RPDC '!#REF!</f>
        <v>#REF!</v>
      </c>
      <c r="B127" s="45" t="e">
        <f>'FY2017 Alpha RPDC '!#REF!</f>
        <v>#REF!</v>
      </c>
      <c r="C127" s="45" t="e">
        <f>'FY2017 Alpha RPDC '!#REF!</f>
        <v>#REF!</v>
      </c>
      <c r="D127" s="46" t="e">
        <f>'FY2017 Alpha RPDC '!#REF!</f>
        <v>#REF!</v>
      </c>
      <c r="E127" s="91" t="e">
        <f>RealAuthFY11!E127-RealAuthFY10!E127</f>
        <v>#REF!</v>
      </c>
      <c r="F127" s="49" t="e">
        <f>'FY2017 Alpha RPDC '!#REF!-'FY2017 Alpha RPDC '!#REF!</f>
        <v>#REF!</v>
      </c>
      <c r="G127" s="49" t="e">
        <f>'FY2017 Alpha RPDC '!#REF!-'FY2017 Alpha RPDC '!#REF!</f>
        <v>#REF!</v>
      </c>
      <c r="H127" s="49" t="e">
        <f>'FY2017 Alpha RPDC '!#REF!-'FY2017 Alpha RPDC '!#REF!</f>
        <v>#REF!</v>
      </c>
      <c r="I127" s="49" t="e">
        <f>'FY2017 Alpha RPDC '!#REF!-'FY2017 Alpha RPDC '!#REF!</f>
        <v>#REF!</v>
      </c>
      <c r="J127" s="53">
        <f>RealAuthFY11!J127-RealAuthFY10!J127</f>
        <v>-30565</v>
      </c>
      <c r="K127" s="53">
        <f>RealAuthFY11!K127-RealAuthFY10!K127</f>
        <v>14447</v>
      </c>
      <c r="L127" s="53">
        <f>RealAuthFY11!L127-RealAuthFY10!L127</f>
        <v>-9811</v>
      </c>
      <c r="M127" s="53">
        <f>RealAuthFY11!M127-RealAuthFY10!M127</f>
        <v>-96597</v>
      </c>
      <c r="N127" s="53">
        <f>RealAuthFY11!N127-RealAuthFY10!N127</f>
        <v>0</v>
      </c>
      <c r="O127" s="53">
        <f>RealAuthFY11!O127-RealAuthFY10!O127</f>
        <v>0</v>
      </c>
      <c r="P127" s="53">
        <f>RealAuthFY11!P127-RealAuthFY10!P127</f>
        <v>-2487.3200000000002</v>
      </c>
      <c r="Q127" s="53">
        <f>RealAuthFY11!Q127-RealAuthFY10!Q127</f>
        <v>0</v>
      </c>
      <c r="R127" s="53" t="e">
        <f>RealAuthFY11!R127-RealAuthFY10!R127</f>
        <v>#REF!</v>
      </c>
      <c r="S127" s="53" t="e">
        <f>RealAuthFY11!S127-RealAuthFY10!S127</f>
        <v>#REF!</v>
      </c>
      <c r="T127" s="53" t="e">
        <f>RealAuthFY11!T127-RealAuthFY10!T127</f>
        <v>#REF!</v>
      </c>
      <c r="U127" s="53" t="e">
        <f>RealAuthFY11!U127-RealAuthFY10!U127</f>
        <v>#REF!</v>
      </c>
    </row>
    <row r="128" spans="1:21" s="45" customFormat="1" ht="11" x14ac:dyDescent="0.3">
      <c r="A128" s="45">
        <f>'FY2017 Alpha RPDC '!A124</f>
        <v>117</v>
      </c>
      <c r="B128" s="45">
        <f>'FY2017 Alpha RPDC '!B124</f>
        <v>2403</v>
      </c>
      <c r="C128" s="45">
        <f>'FY2017 Alpha RPDC '!C124</f>
        <v>2403</v>
      </c>
      <c r="D128" s="46" t="str">
        <f>'FY2017 Alpha RPDC '!D124</f>
        <v>GARNER-HAYFIELD-VENTURA</v>
      </c>
      <c r="E128" s="91">
        <f>RealAuthFY11!E128-RealAuthFY10!E128</f>
        <v>-54</v>
      </c>
      <c r="F128" s="49">
        <f>'FY2017 Alpha RPDC '!K124-'FY2017 Alpha RPDC '!F124</f>
        <v>145</v>
      </c>
      <c r="G128" s="49">
        <f>'FY2017 Alpha RPDC '!L124-'FY2017 Alpha RPDC '!G124</f>
        <v>-218955.20000000019</v>
      </c>
      <c r="H128" s="49">
        <f>'FY2017 Alpha RPDC '!M124-'FY2017 Alpha RPDC '!H124</f>
        <v>-88905.540000000037</v>
      </c>
      <c r="I128" s="49">
        <f>'FY2017 Alpha RPDC '!N124-'FY2017 Alpha RPDC '!I124</f>
        <v>-307860.74000000022</v>
      </c>
      <c r="J128" s="53">
        <f>RealAuthFY11!J128-RealAuthFY10!J128</f>
        <v>35239.799999999988</v>
      </c>
      <c r="K128" s="53">
        <f>RealAuthFY11!K128-RealAuthFY10!K128</f>
        <v>35431</v>
      </c>
      <c r="L128" s="53">
        <f>RealAuthFY11!L128-RealAuthFY10!L128</f>
        <v>17994</v>
      </c>
      <c r="M128" s="53">
        <f>RealAuthFY11!M128-RealAuthFY10!M128</f>
        <v>0</v>
      </c>
      <c r="N128" s="53">
        <f>RealAuthFY11!N128-RealAuthFY10!N128</f>
        <v>0</v>
      </c>
      <c r="O128" s="53">
        <f>RealAuthFY11!O128-RealAuthFY10!O128</f>
        <v>0</v>
      </c>
      <c r="P128" s="53">
        <f>RealAuthFY11!P128-RealAuthFY10!P128</f>
        <v>0</v>
      </c>
      <c r="Q128" s="53">
        <f>RealAuthFY11!Q128-RealAuthFY10!Q128</f>
        <v>0</v>
      </c>
      <c r="R128" s="53">
        <f>RealAuthFY11!R128-RealAuthFY10!R128</f>
        <v>336770.75199999998</v>
      </c>
      <c r="S128" s="53">
        <f>RealAuthFY11!S128-RealAuthFY10!S128</f>
        <v>28398.751999999993</v>
      </c>
      <c r="T128" s="53">
        <f>RealAuthFY11!T128-RealAuthFY10!T128</f>
        <v>50600.118000000002</v>
      </c>
      <c r="U128" s="53">
        <f>RealAuthFY11!U128-RealAuthFY10!U128</f>
        <v>196573.68200000003</v>
      </c>
    </row>
    <row r="129" spans="1:21" s="45" customFormat="1" ht="11" x14ac:dyDescent="0.3">
      <c r="A129" s="45">
        <f>'FY2017 Alpha RPDC '!A125</f>
        <v>118</v>
      </c>
      <c r="B129" s="45">
        <f>'FY2017 Alpha RPDC '!B125</f>
        <v>2457</v>
      </c>
      <c r="C129" s="45">
        <f>'FY2017 Alpha RPDC '!C125</f>
        <v>2457</v>
      </c>
      <c r="D129" s="46" t="str">
        <f>'FY2017 Alpha RPDC '!D125</f>
        <v>GEORGE - LITTLE ROCK</v>
      </c>
      <c r="E129" s="91">
        <f>RealAuthFY11!E129-RealAuthFY10!E129</f>
        <v>9.8999999999999773</v>
      </c>
      <c r="F129" s="49">
        <f>'FY2017 Alpha RPDC '!K125-'FY2017 Alpha RPDC '!F125</f>
        <v>145</v>
      </c>
      <c r="G129" s="49">
        <f>'FY2017 Alpha RPDC '!L125-'FY2017 Alpha RPDC '!G125</f>
        <v>130950</v>
      </c>
      <c r="H129" s="49">
        <f>'FY2017 Alpha RPDC '!M125-'FY2017 Alpha RPDC '!H125</f>
        <v>0</v>
      </c>
      <c r="I129" s="49">
        <f>'FY2017 Alpha RPDC '!N125-'FY2017 Alpha RPDC '!I125</f>
        <v>130950</v>
      </c>
      <c r="J129" s="53">
        <f>RealAuthFY11!J129-RealAuthFY10!J129</f>
        <v>1858</v>
      </c>
      <c r="K129" s="53">
        <f>RealAuthFY11!K129-RealAuthFY10!K129</f>
        <v>5193</v>
      </c>
      <c r="L129" s="53">
        <f>RealAuthFY11!L129-RealAuthFY10!L129</f>
        <v>-19623.800000000017</v>
      </c>
      <c r="M129" s="53">
        <f>RealAuthFY11!M129-RealAuthFY10!M129</f>
        <v>0</v>
      </c>
      <c r="N129" s="53">
        <f>RealAuthFY11!N129-RealAuthFY10!N129</f>
        <v>0</v>
      </c>
      <c r="O129" s="53">
        <f>RealAuthFY11!O129-RealAuthFY10!O129</f>
        <v>0</v>
      </c>
      <c r="P129" s="53">
        <f>RealAuthFY11!P129-RealAuthFY10!P129</f>
        <v>0</v>
      </c>
      <c r="Q129" s="53">
        <f>RealAuthFY11!Q129-RealAuthFY10!Q129</f>
        <v>0</v>
      </c>
      <c r="R129" s="53">
        <f>RealAuthFY11!R129-RealAuthFY10!R129</f>
        <v>1626.6100000000151</v>
      </c>
      <c r="S129" s="53">
        <f>RealAuthFY11!S129-RealAuthFY10!S129</f>
        <v>152.79999999999563</v>
      </c>
      <c r="T129" s="53">
        <f>RealAuthFY11!T129-RealAuthFY10!T129</f>
        <v>209.79000000000087</v>
      </c>
      <c r="U129" s="53">
        <f>RealAuthFY11!U129-RealAuthFY10!U129</f>
        <v>120366.39999999991</v>
      </c>
    </row>
    <row r="130" spans="1:21" s="45" customFormat="1" ht="11" x14ac:dyDescent="0.3">
      <c r="A130" s="45">
        <f>'FY2017 Alpha RPDC '!A126</f>
        <v>119</v>
      </c>
      <c r="B130" s="45">
        <f>'FY2017 Alpha RPDC '!B126</f>
        <v>2466</v>
      </c>
      <c r="C130" s="45">
        <f>'FY2017 Alpha RPDC '!C126</f>
        <v>2466</v>
      </c>
      <c r="D130" s="46" t="str">
        <f>'FY2017 Alpha RPDC '!D126</f>
        <v>GILBERT</v>
      </c>
      <c r="E130" s="91">
        <f>RealAuthFY11!E130-RealAuthFY10!E130</f>
        <v>46.299999999999955</v>
      </c>
      <c r="F130" s="49">
        <f>'FY2017 Alpha RPDC '!K126-'FY2017 Alpha RPDC '!F126</f>
        <v>145</v>
      </c>
      <c r="G130" s="49">
        <f>'FY2017 Alpha RPDC '!L126-'FY2017 Alpha RPDC '!G126</f>
        <v>500145</v>
      </c>
      <c r="H130" s="49">
        <f>'FY2017 Alpha RPDC '!M126-'FY2017 Alpha RPDC '!H126</f>
        <v>0</v>
      </c>
      <c r="I130" s="49">
        <f>'FY2017 Alpha RPDC '!N126-'FY2017 Alpha RPDC '!I126</f>
        <v>500145</v>
      </c>
      <c r="J130" s="53">
        <f>RealAuthFY11!J130-RealAuthFY10!J130</f>
        <v>18129.600000000006</v>
      </c>
      <c r="K130" s="53">
        <f>RealAuthFY11!K130-RealAuthFY10!K130</f>
        <v>-11943</v>
      </c>
      <c r="L130" s="53">
        <f>RealAuthFY11!L130-RealAuthFY10!L130</f>
        <v>-8263</v>
      </c>
      <c r="M130" s="53">
        <f>RealAuthFY11!M130-RealAuthFY10!M130</f>
        <v>-11368</v>
      </c>
      <c r="N130" s="53">
        <f>RealAuthFY11!N130-RealAuthFY10!N130</f>
        <v>0</v>
      </c>
      <c r="O130" s="53">
        <f>RealAuthFY11!O130-RealAuthFY10!O130</f>
        <v>0</v>
      </c>
      <c r="P130" s="53">
        <f>RealAuthFY11!P130-RealAuthFY10!P130</f>
        <v>-3827.34</v>
      </c>
      <c r="Q130" s="53">
        <f>RealAuthFY11!Q130-RealAuthFY10!Q130</f>
        <v>0</v>
      </c>
      <c r="R130" s="53">
        <f>RealAuthFY11!R130-RealAuthFY10!R130</f>
        <v>526234.76600000006</v>
      </c>
      <c r="S130" s="53">
        <f>RealAuthFY11!S130-RealAuthFY10!S130</f>
        <v>53943.427999999993</v>
      </c>
      <c r="T130" s="53">
        <f>RealAuthFY11!T130-RealAuthFY10!T130</f>
        <v>55902.802000000003</v>
      </c>
      <c r="U130" s="53">
        <f>RealAuthFY11!U130-RealAuthFY10!U130</f>
        <v>1118954.2560000028</v>
      </c>
    </row>
    <row r="131" spans="1:21" s="45" customFormat="1" ht="11" x14ac:dyDescent="0.3">
      <c r="A131" s="45">
        <f>'FY2017 Alpha RPDC '!A127</f>
        <v>120</v>
      </c>
      <c r="B131" s="45">
        <f>'FY2017 Alpha RPDC '!B127</f>
        <v>2493</v>
      </c>
      <c r="C131" s="45">
        <f>'FY2017 Alpha RPDC '!C127</f>
        <v>2493</v>
      </c>
      <c r="D131" s="46" t="str">
        <f>'FY2017 Alpha RPDC '!D127</f>
        <v>GILMORE CITY-BRADGATE</v>
      </c>
      <c r="E131" s="91">
        <f>RealAuthFY11!E131-RealAuthFY10!E131</f>
        <v>3</v>
      </c>
      <c r="F131" s="49">
        <f>'FY2017 Alpha RPDC '!K127-'FY2017 Alpha RPDC '!F127</f>
        <v>145</v>
      </c>
      <c r="G131" s="49">
        <f>'FY2017 Alpha RPDC '!L127-'FY2017 Alpha RPDC '!G127</f>
        <v>35644</v>
      </c>
      <c r="H131" s="49">
        <f>'FY2017 Alpha RPDC '!M127-'FY2017 Alpha RPDC '!H127</f>
        <v>-38035</v>
      </c>
      <c r="I131" s="49">
        <f>'FY2017 Alpha RPDC '!N127-'FY2017 Alpha RPDC '!I127</f>
        <v>-2391</v>
      </c>
      <c r="J131" s="53">
        <f>RealAuthFY11!J131-RealAuthFY10!J131</f>
        <v>-37828</v>
      </c>
      <c r="K131" s="53">
        <f>RealAuthFY11!K131-RealAuthFY10!K131</f>
        <v>22497</v>
      </c>
      <c r="L131" s="53">
        <f>RealAuthFY11!L131-RealAuthFY10!L131</f>
        <v>-4495.5</v>
      </c>
      <c r="M131" s="53">
        <f>RealAuthFY11!M131-RealAuthFY10!M131</f>
        <v>0</v>
      </c>
      <c r="N131" s="53">
        <f>RealAuthFY11!N131-RealAuthFY10!N131</f>
        <v>0</v>
      </c>
      <c r="O131" s="53">
        <f>RealAuthFY11!O131-RealAuthFY10!O131</f>
        <v>0</v>
      </c>
      <c r="P131" s="53">
        <f>RealAuthFY11!P131-RealAuthFY10!P131</f>
        <v>5177.04</v>
      </c>
      <c r="Q131" s="53">
        <f>RealAuthFY11!Q131-RealAuthFY10!Q131</f>
        <v>44772.600000000006</v>
      </c>
      <c r="R131" s="53">
        <f>RealAuthFY11!R131-RealAuthFY10!R131</f>
        <v>-0.39800000004470348</v>
      </c>
      <c r="S131" s="53">
        <f>RealAuthFY11!S131-RealAuthFY10!S131</f>
        <v>-8.6000000002968591E-2</v>
      </c>
      <c r="T131" s="53">
        <f>RealAuthFY11!T131-RealAuthFY10!T131</f>
        <v>0.10199999999895226</v>
      </c>
      <c r="U131" s="53">
        <f>RealAuthFY11!U131-RealAuthFY10!U131</f>
        <v>27731.758000000147</v>
      </c>
    </row>
    <row r="132" spans="1:21" s="45" customFormat="1" ht="11" x14ac:dyDescent="0.3">
      <c r="A132" s="45">
        <f>'FY2017 Alpha RPDC '!A128</f>
        <v>121</v>
      </c>
      <c r="B132" s="45">
        <f>'FY2017 Alpha RPDC '!B128</f>
        <v>2502</v>
      </c>
      <c r="C132" s="45">
        <f>'FY2017 Alpha RPDC '!C128</f>
        <v>2502</v>
      </c>
      <c r="D132" s="46" t="str">
        <f>'FY2017 Alpha RPDC '!D128</f>
        <v>GLADBROOK-REINBECK</v>
      </c>
      <c r="E132" s="91">
        <f>RealAuthFY11!E132-RealAuthFY10!E132</f>
        <v>-6</v>
      </c>
      <c r="F132" s="49">
        <f>'FY2017 Alpha RPDC '!K128-'FY2017 Alpha RPDC '!F128</f>
        <v>145</v>
      </c>
      <c r="G132" s="49">
        <f>'FY2017 Alpha RPDC '!L128-'FY2017 Alpha RPDC '!G128</f>
        <v>45853.100000000093</v>
      </c>
      <c r="H132" s="49">
        <f>'FY2017 Alpha RPDC '!M128-'FY2017 Alpha RPDC '!H128</f>
        <v>-45759</v>
      </c>
      <c r="I132" s="49">
        <f>'FY2017 Alpha RPDC '!N128-'FY2017 Alpha RPDC '!I128</f>
        <v>94.100000000093132</v>
      </c>
      <c r="J132" s="53">
        <f>RealAuthFY11!J132-RealAuthFY10!J132</f>
        <v>8316</v>
      </c>
      <c r="K132" s="53">
        <f>RealAuthFY11!K132-RealAuthFY10!K132</f>
        <v>5653</v>
      </c>
      <c r="L132" s="53">
        <f>RealAuthFY11!L132-RealAuthFY10!L132</f>
        <v>18454</v>
      </c>
      <c r="M132" s="53">
        <f>RealAuthFY11!M132-RealAuthFY10!M132</f>
        <v>11766</v>
      </c>
      <c r="N132" s="53">
        <f>RealAuthFY11!N132-RealAuthFY10!N132</f>
        <v>0</v>
      </c>
      <c r="O132" s="53">
        <f>RealAuthFY11!O132-RealAuthFY10!O132</f>
        <v>0</v>
      </c>
      <c r="P132" s="53">
        <f>RealAuthFY11!P132-RealAuthFY10!P132</f>
        <v>50.599999999999909</v>
      </c>
      <c r="Q132" s="53">
        <f>RealAuthFY11!Q132-RealAuthFY10!Q132</f>
        <v>26502.600000000006</v>
      </c>
      <c r="R132" s="53">
        <f>RealAuthFY11!R132-RealAuthFY10!R132</f>
        <v>57607.347000000009</v>
      </c>
      <c r="S132" s="53">
        <f>RealAuthFY11!S132-RealAuthFY10!S132</f>
        <v>6386.8830000000053</v>
      </c>
      <c r="T132" s="53">
        <f>RealAuthFY11!T132-RealAuthFY10!T132</f>
        <v>6426.3630000000012</v>
      </c>
      <c r="U132" s="53">
        <f>RealAuthFY11!U132-RealAuthFY10!U132</f>
        <v>141256.89299999923</v>
      </c>
    </row>
    <row r="133" spans="1:21" s="45" customFormat="1" ht="11" x14ac:dyDescent="0.3">
      <c r="A133" s="45">
        <f>'FY2017 Alpha RPDC '!A129</f>
        <v>122</v>
      </c>
      <c r="B133" s="45">
        <f>'FY2017 Alpha RPDC '!B129</f>
        <v>2511</v>
      </c>
      <c r="C133" s="45">
        <f>'FY2017 Alpha RPDC '!C129</f>
        <v>2511</v>
      </c>
      <c r="D133" s="46" t="str">
        <f>'FY2017 Alpha RPDC '!D129</f>
        <v>GLENWOOD</v>
      </c>
      <c r="E133" s="91">
        <f>RealAuthFY11!E133-RealAuthFY10!E133</f>
        <v>39</v>
      </c>
      <c r="F133" s="49">
        <f>'FY2017 Alpha RPDC '!K129-'FY2017 Alpha RPDC '!F129</f>
        <v>145</v>
      </c>
      <c r="G133" s="49">
        <f>'FY2017 Alpha RPDC '!L129-'FY2017 Alpha RPDC '!G129</f>
        <v>541249</v>
      </c>
      <c r="H133" s="49">
        <f>'FY2017 Alpha RPDC '!M129-'FY2017 Alpha RPDC '!H129</f>
        <v>0</v>
      </c>
      <c r="I133" s="49">
        <f>'FY2017 Alpha RPDC '!N129-'FY2017 Alpha RPDC '!I129</f>
        <v>541249</v>
      </c>
      <c r="J133" s="53">
        <f>RealAuthFY11!J133-RealAuthFY10!J133</f>
        <v>-25610.900000000023</v>
      </c>
      <c r="K133" s="53">
        <f>RealAuthFY11!K133-RealAuthFY10!K133</f>
        <v>-460</v>
      </c>
      <c r="L133" s="53">
        <f>RealAuthFY11!L133-RealAuthFY10!L133</f>
        <v>78478.100000000093</v>
      </c>
      <c r="M133" s="53">
        <f>RealAuthFY11!M133-RealAuthFY10!M133</f>
        <v>-17074</v>
      </c>
      <c r="N133" s="53">
        <f>RealAuthFY11!N133-RealAuthFY10!N133</f>
        <v>0</v>
      </c>
      <c r="O133" s="53">
        <f>RealAuthFY11!O133-RealAuthFY10!O133</f>
        <v>0</v>
      </c>
      <c r="P133" s="53">
        <f>RealAuthFY11!P133-RealAuthFY10!P133</f>
        <v>4135.7800000000007</v>
      </c>
      <c r="Q133" s="53">
        <f>RealAuthFY11!Q133-RealAuthFY10!Q133</f>
        <v>0</v>
      </c>
      <c r="R133" s="53">
        <f>RealAuthFY11!R133-RealAuthFY10!R133</f>
        <v>416239.09899999993</v>
      </c>
      <c r="S133" s="53">
        <f>RealAuthFY11!S133-RealAuthFY10!S133</f>
        <v>45955.965999999993</v>
      </c>
      <c r="T133" s="53">
        <f>RealAuthFY11!T133-RealAuthFY10!T133</f>
        <v>38180.591999999997</v>
      </c>
      <c r="U133" s="53">
        <f>RealAuthFY11!U133-RealAuthFY10!U133</f>
        <v>1081093.637000002</v>
      </c>
    </row>
    <row r="134" spans="1:21" s="45" customFormat="1" ht="11" x14ac:dyDescent="0.3">
      <c r="A134" s="45">
        <f>'FY2017 Alpha RPDC '!A130</f>
        <v>123</v>
      </c>
      <c r="B134" s="45">
        <f>'FY2017 Alpha RPDC '!B130</f>
        <v>2520</v>
      </c>
      <c r="C134" s="45">
        <f>'FY2017 Alpha RPDC '!C130</f>
        <v>2520</v>
      </c>
      <c r="D134" s="46" t="str">
        <f>'FY2017 Alpha RPDC '!D130</f>
        <v>GLIDDEN-RALSTON</v>
      </c>
      <c r="E134" s="91">
        <f>RealAuthFY11!E134-RealAuthFY10!E134</f>
        <v>-6</v>
      </c>
      <c r="F134" s="49">
        <f>'FY2017 Alpha RPDC '!K130-'FY2017 Alpha RPDC '!F130</f>
        <v>145</v>
      </c>
      <c r="G134" s="49">
        <f>'FY2017 Alpha RPDC '!L130-'FY2017 Alpha RPDC '!G130</f>
        <v>456</v>
      </c>
      <c r="H134" s="49">
        <f>'FY2017 Alpha RPDC '!M130-'FY2017 Alpha RPDC '!H130</f>
        <v>-89440.760000000009</v>
      </c>
      <c r="I134" s="49">
        <f>'FY2017 Alpha RPDC '!N130-'FY2017 Alpha RPDC '!I130</f>
        <v>-88984.760000000009</v>
      </c>
      <c r="J134" s="53">
        <f>RealAuthFY11!J134-RealAuthFY10!J134</f>
        <v>57395</v>
      </c>
      <c r="K134" s="53">
        <f>RealAuthFY11!K134-RealAuthFY10!K134</f>
        <v>31010</v>
      </c>
      <c r="L134" s="53">
        <f>RealAuthFY11!L134-RealAuthFY10!L134</f>
        <v>-41200</v>
      </c>
      <c r="M134" s="53">
        <f>RealAuthFY11!M134-RealAuthFY10!M134</f>
        <v>7015</v>
      </c>
      <c r="N134" s="53">
        <f>RealAuthFY11!N134-RealAuthFY10!N134</f>
        <v>0</v>
      </c>
      <c r="O134" s="53">
        <f>RealAuthFY11!O134-RealAuthFY10!O134</f>
        <v>0</v>
      </c>
      <c r="P134" s="53">
        <f>RealAuthFY11!P134-RealAuthFY10!P134</f>
        <v>3993</v>
      </c>
      <c r="Q134" s="53">
        <f>RealAuthFY11!Q134-RealAuthFY10!Q134</f>
        <v>18357</v>
      </c>
      <c r="R134" s="53">
        <f>RealAuthFY11!R134-RealAuthFY10!R134</f>
        <v>73391.669999999984</v>
      </c>
      <c r="S134" s="53">
        <f>RealAuthFY11!S134-RealAuthFY10!S134</f>
        <v>8716.44</v>
      </c>
      <c r="T134" s="53">
        <f>RealAuthFY11!T134-RealAuthFY10!T134</f>
        <v>5481.6000000000013</v>
      </c>
      <c r="U134" s="53">
        <f>RealAuthFY11!U134-RealAuthFY10!U134</f>
        <v>75174.949999999953</v>
      </c>
    </row>
    <row r="135" spans="1:21" s="45" customFormat="1" ht="11" x14ac:dyDescent="0.3">
      <c r="A135" s="45">
        <f>'FY2017 Alpha RPDC '!A131</f>
        <v>124</v>
      </c>
      <c r="B135" s="45">
        <f>'FY2017 Alpha RPDC '!B131</f>
        <v>2682</v>
      </c>
      <c r="C135" s="45">
        <f>'FY2017 Alpha RPDC '!C131</f>
        <v>2682</v>
      </c>
      <c r="D135" s="46" t="str">
        <f>'FY2017 Alpha RPDC '!D131</f>
        <v>GMG</v>
      </c>
      <c r="E135" s="91">
        <f>RealAuthFY11!E135-RealAuthFY10!E135</f>
        <v>-5.3000000000000114</v>
      </c>
      <c r="F135" s="49">
        <f>'FY2017 Alpha RPDC '!K131-'FY2017 Alpha RPDC '!F131</f>
        <v>145</v>
      </c>
      <c r="G135" s="49">
        <f>'FY2017 Alpha RPDC '!L131-'FY2017 Alpha RPDC '!G131</f>
        <v>9220.1999999999534</v>
      </c>
      <c r="H135" s="49">
        <f>'FY2017 Alpha RPDC '!M131-'FY2017 Alpha RPDC '!H131</f>
        <v>-58558.129999999888</v>
      </c>
      <c r="I135" s="49">
        <f>'FY2017 Alpha RPDC '!N131-'FY2017 Alpha RPDC '!I131</f>
        <v>-49337.929999999935</v>
      </c>
      <c r="J135" s="53">
        <f>RealAuthFY11!J135-RealAuthFY10!J135</f>
        <v>-9488.4000000000233</v>
      </c>
      <c r="K135" s="53">
        <f>RealAuthFY11!K135-RealAuthFY10!K135</f>
        <v>22897</v>
      </c>
      <c r="L135" s="53">
        <f>RealAuthFY11!L135-RealAuthFY10!L135</f>
        <v>30950</v>
      </c>
      <c r="M135" s="53">
        <f>RealAuthFY11!M135-RealAuthFY10!M135</f>
        <v>12081</v>
      </c>
      <c r="N135" s="53">
        <f>RealAuthFY11!N135-RealAuthFY10!N135</f>
        <v>0</v>
      </c>
      <c r="O135" s="53">
        <f>RealAuthFY11!O135-RealAuthFY10!O135</f>
        <v>0</v>
      </c>
      <c r="P135" s="53">
        <f>RealAuthFY11!P135-RealAuthFY10!P135</f>
        <v>0</v>
      </c>
      <c r="Q135" s="53">
        <f>RealAuthFY11!Q135-RealAuthFY10!Q135</f>
        <v>0</v>
      </c>
      <c r="R135" s="53">
        <f>RealAuthFY11!R135-RealAuthFY10!R135</f>
        <v>-0.18900000001303852</v>
      </c>
      <c r="S135" s="53">
        <f>RealAuthFY11!S135-RealAuthFY10!S135</f>
        <v>0.18400000000110595</v>
      </c>
      <c r="T135" s="53">
        <f>RealAuthFY11!T135-RealAuthFY10!T135</f>
        <v>0.2650000000030559</v>
      </c>
      <c r="U135" s="53">
        <f>RealAuthFY11!U135-RealAuthFY10!U135</f>
        <v>7101.929999999702</v>
      </c>
    </row>
    <row r="136" spans="1:21" s="45" customFormat="1" ht="11" x14ac:dyDescent="0.3">
      <c r="A136" s="45">
        <f>'FY2017 Alpha RPDC '!A132</f>
        <v>125</v>
      </c>
      <c r="B136" s="45">
        <f>'FY2017 Alpha RPDC '!B132</f>
        <v>2556</v>
      </c>
      <c r="C136" s="45">
        <f>'FY2017 Alpha RPDC '!C132</f>
        <v>2556</v>
      </c>
      <c r="D136" s="46" t="str">
        <f>'FY2017 Alpha RPDC '!D132</f>
        <v>GRAETTINGER - TERRIL</v>
      </c>
      <c r="E136" s="91">
        <f>RealAuthFY11!E136-RealAuthFY10!E136</f>
        <v>-11</v>
      </c>
      <c r="F136" s="49">
        <f>'FY2017 Alpha RPDC '!K132-'FY2017 Alpha RPDC '!F132</f>
        <v>145</v>
      </c>
      <c r="G136" s="49">
        <f>'FY2017 Alpha RPDC '!L132-'FY2017 Alpha RPDC '!G132</f>
        <v>-19596</v>
      </c>
      <c r="H136" s="49">
        <f>'FY2017 Alpha RPDC '!M132-'FY2017 Alpha RPDC '!H132</f>
        <v>43243.260000000242</v>
      </c>
      <c r="I136" s="49">
        <f>'FY2017 Alpha RPDC '!N132-'FY2017 Alpha RPDC '!I132</f>
        <v>23647.260000000242</v>
      </c>
      <c r="J136" s="53">
        <f>RealAuthFY11!J136-RealAuthFY10!J136</f>
        <v>-12073.20000000007</v>
      </c>
      <c r="K136" s="53">
        <f>RealAuthFY11!K136-RealAuthFY10!K136</f>
        <v>74294</v>
      </c>
      <c r="L136" s="53">
        <f>RealAuthFY11!L136-RealAuthFY10!L136</f>
        <v>-56318</v>
      </c>
      <c r="M136" s="53">
        <f>RealAuthFY11!M136-RealAuthFY10!M136</f>
        <v>-104647</v>
      </c>
      <c r="N136" s="53">
        <f>RealAuthFY11!N136-RealAuthFY10!N136</f>
        <v>0</v>
      </c>
      <c r="O136" s="53">
        <f>RealAuthFY11!O136-RealAuthFY10!O136</f>
        <v>0</v>
      </c>
      <c r="P136" s="53">
        <f>RealAuthFY11!P136-RealAuthFY10!P136</f>
        <v>-1142.46</v>
      </c>
      <c r="Q136" s="53">
        <f>RealAuthFY11!Q136-RealAuthFY10!Q136</f>
        <v>0</v>
      </c>
      <c r="R136" s="53">
        <f>RealAuthFY11!R136-RealAuthFY10!R136</f>
        <v>0.2520000000949949</v>
      </c>
      <c r="S136" s="53">
        <f>RealAuthFY11!S136-RealAuthFY10!S136</f>
        <v>-4.5999999987543561E-2</v>
      </c>
      <c r="T136" s="53">
        <f>RealAuthFY11!T136-RealAuthFY10!T136</f>
        <v>-0.20999999997729901</v>
      </c>
      <c r="U136" s="53">
        <f>RealAuthFY11!U136-RealAuthFY10!U136</f>
        <v>-76239.403999999631</v>
      </c>
    </row>
    <row r="137" spans="1:21" s="45" customFormat="1" ht="11" x14ac:dyDescent="0.3">
      <c r="A137" s="45">
        <f>'FY2017 Alpha RPDC '!A133</f>
        <v>126</v>
      </c>
      <c r="B137" s="45">
        <f>'FY2017 Alpha RPDC '!B133</f>
        <v>3195</v>
      </c>
      <c r="C137" s="45">
        <f>'FY2017 Alpha RPDC '!C133</f>
        <v>3195</v>
      </c>
      <c r="D137" s="46" t="str">
        <f>'FY2017 Alpha RPDC '!D133</f>
        <v>GREENE COUNTY</v>
      </c>
      <c r="E137" s="91">
        <f>RealAuthFY11!E137-RealAuthFY10!E137</f>
        <v>14.399999999999864</v>
      </c>
      <c r="F137" s="49">
        <f>'FY2017 Alpha RPDC '!K133-'FY2017 Alpha RPDC '!F133</f>
        <v>145</v>
      </c>
      <c r="G137" s="49">
        <f>'FY2017 Alpha RPDC '!L133-'FY2017 Alpha RPDC '!G133</f>
        <v>282214</v>
      </c>
      <c r="H137" s="49">
        <f>'FY2017 Alpha RPDC '!M133-'FY2017 Alpha RPDC '!H133</f>
        <v>-104197</v>
      </c>
      <c r="I137" s="49">
        <f>'FY2017 Alpha RPDC '!N133-'FY2017 Alpha RPDC '!I133</f>
        <v>178017</v>
      </c>
      <c r="J137" s="53">
        <f>RealAuthFY11!J137-RealAuthFY10!J137</f>
        <v>-2369</v>
      </c>
      <c r="K137" s="53">
        <f>RealAuthFY11!K137-RealAuthFY10!K137</f>
        <v>5771</v>
      </c>
      <c r="L137" s="53">
        <f>RealAuthFY11!L137-RealAuthFY10!L137</f>
        <v>46377</v>
      </c>
      <c r="M137" s="53">
        <f>RealAuthFY11!M137-RealAuthFY10!M137</f>
        <v>0</v>
      </c>
      <c r="N137" s="53">
        <f>RealAuthFY11!N137-RealAuthFY10!N137</f>
        <v>0</v>
      </c>
      <c r="O137" s="53">
        <f>RealAuthFY11!O137-RealAuthFY10!O137</f>
        <v>0</v>
      </c>
      <c r="P137" s="53">
        <f>RealAuthFY11!P137-RealAuthFY10!P137</f>
        <v>0</v>
      </c>
      <c r="Q137" s="53">
        <f>RealAuthFY11!Q137-RealAuthFY10!Q137</f>
        <v>11836.799999999988</v>
      </c>
      <c r="R137" s="53">
        <f>RealAuthFY11!R137-RealAuthFY10!R137</f>
        <v>531010.97399999993</v>
      </c>
      <c r="S137" s="53">
        <f>RealAuthFY11!S137-RealAuthFY10!S137</f>
        <v>55591.709999999992</v>
      </c>
      <c r="T137" s="53">
        <f>RealAuthFY11!T137-RealAuthFY10!T137</f>
        <v>56253.987999999983</v>
      </c>
      <c r="U137" s="53">
        <f>RealAuthFY11!U137-RealAuthFY10!U137</f>
        <v>882489.47199999914</v>
      </c>
    </row>
    <row r="138" spans="1:21" s="45" customFormat="1" ht="11" x14ac:dyDescent="0.3">
      <c r="A138" s="45">
        <f>'FY2017 Alpha RPDC '!A134</f>
        <v>127</v>
      </c>
      <c r="B138" s="45">
        <f>'FY2017 Alpha RPDC '!B134</f>
        <v>2709</v>
      </c>
      <c r="C138" s="45">
        <f>'FY2017 Alpha RPDC '!C134</f>
        <v>2709</v>
      </c>
      <c r="D138" s="46" t="str">
        <f>'FY2017 Alpha RPDC '!D134</f>
        <v>GRINNELL-NEWBURG</v>
      </c>
      <c r="E138" s="91">
        <f>RealAuthFY11!E138-RealAuthFY10!E138</f>
        <v>-1.9000000000000909</v>
      </c>
      <c r="F138" s="49">
        <f>'FY2017 Alpha RPDC '!K134-'FY2017 Alpha RPDC '!F134</f>
        <v>145</v>
      </c>
      <c r="G138" s="49">
        <f>'FY2017 Alpha RPDC '!L134-'FY2017 Alpha RPDC '!G134</f>
        <v>220115.19999999925</v>
      </c>
      <c r="H138" s="49">
        <f>'FY2017 Alpha RPDC '!M134-'FY2017 Alpha RPDC '!H134</f>
        <v>-110304</v>
      </c>
      <c r="I138" s="49">
        <f>'FY2017 Alpha RPDC '!N134-'FY2017 Alpha RPDC '!I134</f>
        <v>109811.19999999925</v>
      </c>
      <c r="J138" s="53">
        <f>RealAuthFY11!J138-RealAuthFY10!J138</f>
        <v>8086</v>
      </c>
      <c r="K138" s="53">
        <f>RealAuthFY11!K138-RealAuthFY10!K138</f>
        <v>-12226</v>
      </c>
      <c r="L138" s="53">
        <f>RealAuthFY11!L138-RealAuthFY10!L138</f>
        <v>-46314.79999999993</v>
      </c>
      <c r="M138" s="53">
        <f>RealAuthFY11!M138-RealAuthFY10!M138</f>
        <v>-5768</v>
      </c>
      <c r="N138" s="53">
        <f>RealAuthFY11!N138-RealAuthFY10!N138</f>
        <v>0</v>
      </c>
      <c r="O138" s="53">
        <f>RealAuthFY11!O138-RealAuthFY10!O138</f>
        <v>0</v>
      </c>
      <c r="P138" s="53">
        <f>RealAuthFY11!P138-RealAuthFY10!P138</f>
        <v>0</v>
      </c>
      <c r="Q138" s="53">
        <f>RealAuthFY11!Q138-RealAuthFY10!Q138</f>
        <v>-5058.6000000000058</v>
      </c>
      <c r="R138" s="53">
        <f>RealAuthFY11!R138-RealAuthFY10!R138</f>
        <v>761457.69999999984</v>
      </c>
      <c r="S138" s="53">
        <f>RealAuthFY11!S138-RealAuthFY10!S138</f>
        <v>90593.580000000016</v>
      </c>
      <c r="T138" s="53">
        <f>RealAuthFY11!T138-RealAuthFY10!T138</f>
        <v>89941.275999999983</v>
      </c>
      <c r="U138" s="53">
        <f>RealAuthFY11!U138-RealAuthFY10!U138</f>
        <v>990522.35599999875</v>
      </c>
    </row>
    <row r="139" spans="1:21" s="45" customFormat="1" ht="11" x14ac:dyDescent="0.3">
      <c r="A139" s="45">
        <f>'FY2017 Alpha RPDC '!A135</f>
        <v>128</v>
      </c>
      <c r="B139" s="45">
        <f>'FY2017 Alpha RPDC '!B135</f>
        <v>2718</v>
      </c>
      <c r="C139" s="45">
        <f>'FY2017 Alpha RPDC '!C135</f>
        <v>2718</v>
      </c>
      <c r="D139" s="46" t="str">
        <f>'FY2017 Alpha RPDC '!D135</f>
        <v>GRISWOLD</v>
      </c>
      <c r="E139" s="91">
        <f>RealAuthFY11!E139-RealAuthFY10!E139</f>
        <v>-17.600000000000023</v>
      </c>
      <c r="F139" s="49">
        <f>'FY2017 Alpha RPDC '!K135-'FY2017 Alpha RPDC '!F135</f>
        <v>145</v>
      </c>
      <c r="G139" s="49">
        <f>'FY2017 Alpha RPDC '!L135-'FY2017 Alpha RPDC '!G135</f>
        <v>-37903.600000000093</v>
      </c>
      <c r="H139" s="49">
        <f>'FY2017 Alpha RPDC '!M135-'FY2017 Alpha RPDC '!H135</f>
        <v>-95260.779999999795</v>
      </c>
      <c r="I139" s="49">
        <f>'FY2017 Alpha RPDC '!N135-'FY2017 Alpha RPDC '!I135</f>
        <v>-133164.37999999989</v>
      </c>
      <c r="J139" s="53">
        <f>RealAuthFY11!J139-RealAuthFY10!J139</f>
        <v>31963</v>
      </c>
      <c r="K139" s="53">
        <f>RealAuthFY11!K139-RealAuthFY10!K139</f>
        <v>-38040</v>
      </c>
      <c r="L139" s="53">
        <f>RealAuthFY11!L139-RealAuthFY10!L139</f>
        <v>-38651</v>
      </c>
      <c r="M139" s="53">
        <f>RealAuthFY11!M139-RealAuthFY10!M139</f>
        <v>-10289</v>
      </c>
      <c r="N139" s="53">
        <f>RealAuthFY11!N139-RealAuthFY10!N139</f>
        <v>0</v>
      </c>
      <c r="O139" s="53">
        <f>RealAuthFY11!O139-RealAuthFY10!O139</f>
        <v>0</v>
      </c>
      <c r="P139" s="53">
        <f>RealAuthFY11!P139-RealAuthFY10!P139</f>
        <v>0</v>
      </c>
      <c r="Q139" s="53">
        <f>RealAuthFY11!Q139-RealAuthFY10!Q139</f>
        <v>60006.6</v>
      </c>
      <c r="R139" s="53">
        <f>RealAuthFY11!R139-RealAuthFY10!R139</f>
        <v>165247.86300000001</v>
      </c>
      <c r="S139" s="53">
        <f>RealAuthFY11!S139-RealAuthFY10!S139</f>
        <v>16051.627999999997</v>
      </c>
      <c r="T139" s="53">
        <f>RealAuthFY11!T139-RealAuthFY10!T139</f>
        <v>18812.888999999996</v>
      </c>
      <c r="U139" s="53">
        <f>RealAuthFY11!U139-RealAuthFY10!U139</f>
        <v>71937.600000000093</v>
      </c>
    </row>
    <row r="140" spans="1:21" s="45" customFormat="1" ht="11" x14ac:dyDescent="0.3">
      <c r="A140" s="45">
        <f>'FY2017 Alpha RPDC '!A136</f>
        <v>129</v>
      </c>
      <c r="B140" s="45">
        <f>'FY2017 Alpha RPDC '!B136</f>
        <v>2727</v>
      </c>
      <c r="C140" s="45">
        <f>'FY2017 Alpha RPDC '!C136</f>
        <v>2727</v>
      </c>
      <c r="D140" s="46" t="str">
        <f>'FY2017 Alpha RPDC '!D136</f>
        <v>GRUNDY CENTER</v>
      </c>
      <c r="E140" s="91">
        <f>RealAuthFY11!E140-RealAuthFY10!E140</f>
        <v>27.399999999999977</v>
      </c>
      <c r="F140" s="49">
        <f>'FY2017 Alpha RPDC '!K136-'FY2017 Alpha RPDC '!F136</f>
        <v>145</v>
      </c>
      <c r="G140" s="49">
        <f>'FY2017 Alpha RPDC '!L136-'FY2017 Alpha RPDC '!G136</f>
        <v>268622.5</v>
      </c>
      <c r="H140" s="49">
        <f>'FY2017 Alpha RPDC '!M136-'FY2017 Alpha RPDC '!H136</f>
        <v>-103241</v>
      </c>
      <c r="I140" s="49">
        <f>'FY2017 Alpha RPDC '!N136-'FY2017 Alpha RPDC '!I136</f>
        <v>165381.5</v>
      </c>
      <c r="J140" s="53">
        <f>RealAuthFY11!J140-RealAuthFY10!J140</f>
        <v>10611</v>
      </c>
      <c r="K140" s="53">
        <f>RealAuthFY11!K140-RealAuthFY10!K140</f>
        <v>19915</v>
      </c>
      <c r="L140" s="53">
        <f>RealAuthFY11!L140-RealAuthFY10!L140</f>
        <v>-45549</v>
      </c>
      <c r="M140" s="53">
        <f>RealAuthFY11!M140-RealAuthFY10!M140</f>
        <v>3722</v>
      </c>
      <c r="N140" s="53">
        <f>RealAuthFY11!N140-RealAuthFY10!N140</f>
        <v>0</v>
      </c>
      <c r="O140" s="53">
        <f>RealAuthFY11!O140-RealAuthFY10!O140</f>
        <v>0</v>
      </c>
      <c r="P140" s="53">
        <f>RealAuthFY11!P140-RealAuthFY10!P140</f>
        <v>0</v>
      </c>
      <c r="Q140" s="53">
        <f>RealAuthFY11!Q140-RealAuthFY10!Q140</f>
        <v>0</v>
      </c>
      <c r="R140" s="53">
        <f>RealAuthFY11!R140-RealAuthFY10!R140</f>
        <v>203384.81999999998</v>
      </c>
      <c r="S140" s="53">
        <f>RealAuthFY11!S140-RealAuthFY10!S140</f>
        <v>24053.984999999993</v>
      </c>
      <c r="T140" s="53">
        <f>RealAuthFY11!T140-RealAuthFY10!T140</f>
        <v>20824.185000000001</v>
      </c>
      <c r="U140" s="53">
        <f>RealAuthFY11!U140-RealAuthFY10!U140</f>
        <v>402343.49000000115</v>
      </c>
    </row>
    <row r="141" spans="1:21" s="45" customFormat="1" ht="11" x14ac:dyDescent="0.3">
      <c r="A141" s="45">
        <f>'FY2017 Alpha RPDC '!A137</f>
        <v>130</v>
      </c>
      <c r="B141" s="45">
        <f>'FY2017 Alpha RPDC '!B137</f>
        <v>2754</v>
      </c>
      <c r="C141" s="45">
        <f>'FY2017 Alpha RPDC '!C137</f>
        <v>2754</v>
      </c>
      <c r="D141" s="46" t="str">
        <f>'FY2017 Alpha RPDC '!D137</f>
        <v>GUTHRIE CENTER</v>
      </c>
      <c r="E141" s="91">
        <f>RealAuthFY11!E141-RealAuthFY10!E141</f>
        <v>-1.6000000000000227</v>
      </c>
      <c r="F141" s="49">
        <f>'FY2017 Alpha RPDC '!K137-'FY2017 Alpha RPDC '!F137</f>
        <v>145</v>
      </c>
      <c r="G141" s="49">
        <f>'FY2017 Alpha RPDC '!L137-'FY2017 Alpha RPDC '!G137</f>
        <v>55478</v>
      </c>
      <c r="H141" s="49">
        <f>'FY2017 Alpha RPDC '!M137-'FY2017 Alpha RPDC '!H137</f>
        <v>-58495</v>
      </c>
      <c r="I141" s="49">
        <f>'FY2017 Alpha RPDC '!N137-'FY2017 Alpha RPDC '!I137</f>
        <v>-3017</v>
      </c>
      <c r="J141" s="53">
        <f>RealAuthFY11!J141-RealAuthFY10!J141</f>
        <v>-3925.6000000000058</v>
      </c>
      <c r="K141" s="53">
        <f>RealAuthFY11!K141-RealAuthFY10!K141</f>
        <v>-18868</v>
      </c>
      <c r="L141" s="53">
        <f>RealAuthFY11!L141-RealAuthFY10!L141</f>
        <v>12346</v>
      </c>
      <c r="M141" s="53">
        <f>RealAuthFY11!M141-RealAuthFY10!M141</f>
        <v>-22819</v>
      </c>
      <c r="N141" s="53">
        <f>RealAuthFY11!N141-RealAuthFY10!N141</f>
        <v>0</v>
      </c>
      <c r="O141" s="53">
        <f>RealAuthFY11!O141-RealAuthFY10!O141</f>
        <v>0</v>
      </c>
      <c r="P141" s="53">
        <f>RealAuthFY11!P141-RealAuthFY10!P141</f>
        <v>-2345.6400000000012</v>
      </c>
      <c r="Q141" s="53">
        <f>RealAuthFY11!Q141-RealAuthFY10!Q141</f>
        <v>0</v>
      </c>
      <c r="R141" s="53">
        <f>RealAuthFY11!R141-RealAuthFY10!R141</f>
        <v>0.44000000006053597</v>
      </c>
      <c r="S141" s="53">
        <f>RealAuthFY11!S141-RealAuthFY10!S141</f>
        <v>-0.36000000000058208</v>
      </c>
      <c r="T141" s="53">
        <f>RealAuthFY11!T141-RealAuthFY10!T141</f>
        <v>-0.16000000000349246</v>
      </c>
      <c r="U141" s="53">
        <f>RealAuthFY11!U141-RealAuthFY10!U141</f>
        <v>-38629.319999999832</v>
      </c>
    </row>
    <row r="142" spans="1:21" s="45" customFormat="1" ht="11" x14ac:dyDescent="0.3">
      <c r="A142" s="45">
        <f>'FY2017 Alpha RPDC '!A138</f>
        <v>131</v>
      </c>
      <c r="B142" s="45">
        <f>'FY2017 Alpha RPDC '!B138</f>
        <v>2766</v>
      </c>
      <c r="C142" s="45">
        <f>'FY2017 Alpha RPDC '!C138</f>
        <v>2766</v>
      </c>
      <c r="D142" s="46" t="str">
        <f>'FY2017 Alpha RPDC '!D138</f>
        <v>H L V</v>
      </c>
      <c r="E142" s="91">
        <f>RealAuthFY11!E142-RealAuthFY10!E142</f>
        <v>36.300000000000011</v>
      </c>
      <c r="F142" s="49">
        <f>'FY2017 Alpha RPDC '!K138-'FY2017 Alpha RPDC '!F138</f>
        <v>145</v>
      </c>
      <c r="G142" s="49">
        <f>'FY2017 Alpha RPDC '!L138-'FY2017 Alpha RPDC '!G138</f>
        <v>288326.69999999972</v>
      </c>
      <c r="H142" s="49">
        <f>'FY2017 Alpha RPDC '!M138-'FY2017 Alpha RPDC '!H138</f>
        <v>-70295</v>
      </c>
      <c r="I142" s="49">
        <f>'FY2017 Alpha RPDC '!N138-'FY2017 Alpha RPDC '!I138</f>
        <v>218031.69999999972</v>
      </c>
      <c r="J142" s="53">
        <f>RealAuthFY11!J142-RealAuthFY10!J142</f>
        <v>-44522.5</v>
      </c>
      <c r="K142" s="53">
        <f>RealAuthFY11!K142-RealAuthFY10!K142</f>
        <v>-24712</v>
      </c>
      <c r="L142" s="53">
        <f>RealAuthFY11!L142-RealAuthFY10!L142</f>
        <v>26207</v>
      </c>
      <c r="M142" s="53">
        <f>RealAuthFY11!M142-RealAuthFY10!M142</f>
        <v>6178</v>
      </c>
      <c r="N142" s="53">
        <f>RealAuthFY11!N142-RealAuthFY10!N142</f>
        <v>0</v>
      </c>
      <c r="O142" s="53">
        <f>RealAuthFY11!O142-RealAuthFY10!O142</f>
        <v>0</v>
      </c>
      <c r="P142" s="53">
        <f>RealAuthFY11!P142-RealAuthFY10!P142</f>
        <v>0</v>
      </c>
      <c r="Q142" s="53">
        <f>RealAuthFY11!Q142-RealAuthFY10!Q142</f>
        <v>-12274.199999999997</v>
      </c>
      <c r="R142" s="53">
        <f>RealAuthFY11!R142-RealAuthFY10!R142</f>
        <v>0.287999999942258</v>
      </c>
      <c r="S142" s="53">
        <f>RealAuthFY11!S142-RealAuthFY10!S142</f>
        <v>-0.37600000000384171</v>
      </c>
      <c r="T142" s="53">
        <f>RealAuthFY11!T142-RealAuthFY10!T142</f>
        <v>-0.18400000000474392</v>
      </c>
      <c r="U142" s="53">
        <f>RealAuthFY11!U142-RealAuthFY10!U142</f>
        <v>168907.72799999965</v>
      </c>
    </row>
    <row r="143" spans="1:21" s="45" customFormat="1" ht="11" x14ac:dyDescent="0.3">
      <c r="A143" s="45">
        <f>'FY2017 Alpha RPDC '!A139</f>
        <v>132</v>
      </c>
      <c r="B143" s="45">
        <f>'FY2017 Alpha RPDC '!B139</f>
        <v>2772</v>
      </c>
      <c r="C143" s="45">
        <f>'FY2017 Alpha RPDC '!C139</f>
        <v>2772</v>
      </c>
      <c r="D143" s="46" t="str">
        <f>'FY2017 Alpha RPDC '!D139</f>
        <v>HAMBURG</v>
      </c>
      <c r="E143" s="91">
        <f>RealAuthFY11!E143-RealAuthFY10!E143</f>
        <v>2</v>
      </c>
      <c r="F143" s="49">
        <f>'FY2017 Alpha RPDC '!K139-'FY2017 Alpha RPDC '!F139</f>
        <v>145</v>
      </c>
      <c r="G143" s="49">
        <f>'FY2017 Alpha RPDC '!L139-'FY2017 Alpha RPDC '!G139</f>
        <v>48873.399999999907</v>
      </c>
      <c r="H143" s="49">
        <f>'FY2017 Alpha RPDC '!M139-'FY2017 Alpha RPDC '!H139</f>
        <v>-16728</v>
      </c>
      <c r="I143" s="49">
        <f>'FY2017 Alpha RPDC '!N139-'FY2017 Alpha RPDC '!I139</f>
        <v>32145.399999999907</v>
      </c>
      <c r="J143" s="53">
        <f>RealAuthFY11!J143-RealAuthFY10!J143</f>
        <v>-12571</v>
      </c>
      <c r="K143" s="53">
        <f>RealAuthFY11!K143-RealAuthFY10!K143</f>
        <v>34493</v>
      </c>
      <c r="L143" s="53">
        <f>RealAuthFY11!L143-RealAuthFY10!L143</f>
        <v>-53300.300000000017</v>
      </c>
      <c r="M143" s="53">
        <f>RealAuthFY11!M143-RealAuthFY10!M143</f>
        <v>17879</v>
      </c>
      <c r="N143" s="53">
        <f>RealAuthFY11!N143-RealAuthFY10!N143</f>
        <v>0</v>
      </c>
      <c r="O143" s="53">
        <f>RealAuthFY11!O143-RealAuthFY10!O143</f>
        <v>0</v>
      </c>
      <c r="P143" s="53">
        <f>RealAuthFY11!P143-RealAuthFY10!P143</f>
        <v>0</v>
      </c>
      <c r="Q143" s="53">
        <f>RealAuthFY11!Q143-RealAuthFY10!Q143</f>
        <v>0</v>
      </c>
      <c r="R143" s="53">
        <f>RealAuthFY11!R143-RealAuthFY10!R143</f>
        <v>0.32400000002235174</v>
      </c>
      <c r="S143" s="53">
        <f>RealAuthFY11!S143-RealAuthFY10!S143</f>
        <v>0.14200000000346336</v>
      </c>
      <c r="T143" s="53">
        <f>RealAuthFY11!T143-RealAuthFY10!T143</f>
        <v>-0.38199999999778811</v>
      </c>
      <c r="U143" s="53">
        <f>RealAuthFY11!U143-RealAuthFY10!U143</f>
        <v>18646.183999999892</v>
      </c>
    </row>
    <row r="144" spans="1:21" s="45" customFormat="1" ht="11" x14ac:dyDescent="0.3">
      <c r="A144" s="45">
        <f>'FY2017 Alpha RPDC '!A140</f>
        <v>133</v>
      </c>
      <c r="B144" s="45">
        <f>'FY2017 Alpha RPDC '!B140</f>
        <v>2781</v>
      </c>
      <c r="C144" s="45">
        <f>'FY2017 Alpha RPDC '!C140</f>
        <v>2781</v>
      </c>
      <c r="D144" s="46" t="str">
        <f>'FY2017 Alpha RPDC '!D140</f>
        <v>HAMPTON-DUMONT</v>
      </c>
      <c r="E144" s="91">
        <f>RealAuthFY11!E144-RealAuthFY10!E144</f>
        <v>-20.799999999999955</v>
      </c>
      <c r="F144" s="49">
        <f>'FY2017 Alpha RPDC '!K140-'FY2017 Alpha RPDC '!F140</f>
        <v>145</v>
      </c>
      <c r="G144" s="49">
        <f>'FY2017 Alpha RPDC '!L140-'FY2017 Alpha RPDC '!G140</f>
        <v>41402.200000000186</v>
      </c>
      <c r="H144" s="49">
        <f>'FY2017 Alpha RPDC '!M140-'FY2017 Alpha RPDC '!H140</f>
        <v>37948.05999999959</v>
      </c>
      <c r="I144" s="49">
        <f>'FY2017 Alpha RPDC '!N140-'FY2017 Alpha RPDC '!I140</f>
        <v>79350.259999999776</v>
      </c>
      <c r="J144" s="53">
        <f>RealAuthFY11!J144-RealAuthFY10!J144</f>
        <v>-12990.100000000006</v>
      </c>
      <c r="K144" s="53">
        <f>RealAuthFY11!K144-RealAuthFY10!K144</f>
        <v>-12389</v>
      </c>
      <c r="L144" s="53">
        <f>RealAuthFY11!L144-RealAuthFY10!L144</f>
        <v>96176.199999999953</v>
      </c>
      <c r="M144" s="53">
        <f>RealAuthFY11!M144-RealAuthFY10!M144</f>
        <v>-5677</v>
      </c>
      <c r="N144" s="53">
        <f>RealAuthFY11!N144-RealAuthFY10!N144</f>
        <v>0</v>
      </c>
      <c r="O144" s="53">
        <f>RealAuthFY11!O144-RealAuthFY10!O144</f>
        <v>0</v>
      </c>
      <c r="P144" s="53">
        <f>RealAuthFY11!P144-RealAuthFY10!P144</f>
        <v>-2472.5800000000004</v>
      </c>
      <c r="Q144" s="53">
        <f>RealAuthFY11!Q144-RealAuthFY10!Q144</f>
        <v>116958.6</v>
      </c>
      <c r="R144" s="53">
        <f>RealAuthFY11!R144-RealAuthFY10!R144</f>
        <v>360919.12600000005</v>
      </c>
      <c r="S144" s="53">
        <f>RealAuthFY11!S144-RealAuthFY10!S144</f>
        <v>36211.988000000005</v>
      </c>
      <c r="T144" s="53">
        <f>RealAuthFY11!T144-RealAuthFY10!T144</f>
        <v>43815.436000000002</v>
      </c>
      <c r="U144" s="53">
        <f>RealAuthFY11!U144-RealAuthFY10!U144</f>
        <v>699902.9299999997</v>
      </c>
    </row>
    <row r="145" spans="1:21" s="45" customFormat="1" ht="11" x14ac:dyDescent="0.3">
      <c r="A145" s="45">
        <f>'FY2017 Alpha RPDC '!A141</f>
        <v>134</v>
      </c>
      <c r="B145" s="45">
        <f>'FY2017 Alpha RPDC '!B141</f>
        <v>2826</v>
      </c>
      <c r="C145" s="45">
        <f>'FY2017 Alpha RPDC '!C141</f>
        <v>2826</v>
      </c>
      <c r="D145" s="46" t="str">
        <f>'FY2017 Alpha RPDC '!D141</f>
        <v>HARLAN</v>
      </c>
      <c r="E145" s="91">
        <f>RealAuthFY11!E145-RealAuthFY10!E145</f>
        <v>18.800000000000182</v>
      </c>
      <c r="F145" s="49">
        <f>'FY2017 Alpha RPDC '!K141-'FY2017 Alpha RPDC '!F141</f>
        <v>145</v>
      </c>
      <c r="G145" s="49">
        <f>'FY2017 Alpha RPDC '!L141-'FY2017 Alpha RPDC '!G141</f>
        <v>326661.90000000037</v>
      </c>
      <c r="H145" s="49">
        <f>'FY2017 Alpha RPDC '!M141-'FY2017 Alpha RPDC '!H141</f>
        <v>-182895</v>
      </c>
      <c r="I145" s="49">
        <f>'FY2017 Alpha RPDC '!N141-'FY2017 Alpha RPDC '!I141</f>
        <v>143766.90000000037</v>
      </c>
      <c r="J145" s="53">
        <f>RealAuthFY11!J145-RealAuthFY10!J145</f>
        <v>8056</v>
      </c>
      <c r="K145" s="53">
        <f>RealAuthFY11!K145-RealAuthFY10!K145</f>
        <v>5868</v>
      </c>
      <c r="L145" s="53">
        <f>RealAuthFY11!L145-RealAuthFY10!L145</f>
        <v>37738</v>
      </c>
      <c r="M145" s="53">
        <f>RealAuthFY11!M145-RealAuthFY10!M145</f>
        <v>-5868</v>
      </c>
      <c r="N145" s="53">
        <f>RealAuthFY11!N145-RealAuthFY10!N145</f>
        <v>0</v>
      </c>
      <c r="O145" s="53">
        <f>RealAuthFY11!O145-RealAuthFY10!O145</f>
        <v>0</v>
      </c>
      <c r="P145" s="53">
        <f>RealAuthFY11!P145-RealAuthFY10!P145</f>
        <v>0</v>
      </c>
      <c r="Q145" s="53">
        <f>RealAuthFY11!Q145-RealAuthFY10!Q145</f>
        <v>0</v>
      </c>
      <c r="R145" s="53">
        <f>RealAuthFY11!R145-RealAuthFY10!R145</f>
        <v>556212.39800000004</v>
      </c>
      <c r="S145" s="53">
        <f>RealAuthFY11!S145-RealAuthFY10!S145</f>
        <v>56493.548999999999</v>
      </c>
      <c r="T145" s="53">
        <f>RealAuthFY11!T145-RealAuthFY10!T145</f>
        <v>56649.054000000018</v>
      </c>
      <c r="U145" s="53">
        <f>RealAuthFY11!U145-RealAuthFY10!U145</f>
        <v>858915.90100000054</v>
      </c>
    </row>
    <row r="146" spans="1:21" s="45" customFormat="1" ht="11" x14ac:dyDescent="0.3">
      <c r="A146" s="45">
        <f>'FY2017 Alpha RPDC '!A142</f>
        <v>135</v>
      </c>
      <c r="B146" s="45">
        <f>'FY2017 Alpha RPDC '!B142</f>
        <v>2834</v>
      </c>
      <c r="C146" s="45">
        <f>'FY2017 Alpha RPDC '!C142</f>
        <v>2834</v>
      </c>
      <c r="D146" s="46" t="str">
        <f>'FY2017 Alpha RPDC '!D142</f>
        <v>HARMONY</v>
      </c>
      <c r="E146" s="91">
        <f>RealAuthFY11!E146-RealAuthFY10!E146</f>
        <v>18.5</v>
      </c>
      <c r="F146" s="49">
        <f>'FY2017 Alpha RPDC '!K142-'FY2017 Alpha RPDC '!F142</f>
        <v>145</v>
      </c>
      <c r="G146" s="49">
        <f>'FY2017 Alpha RPDC '!L142-'FY2017 Alpha RPDC '!G142</f>
        <v>172031</v>
      </c>
      <c r="H146" s="49">
        <f>'FY2017 Alpha RPDC '!M142-'FY2017 Alpha RPDC '!H142</f>
        <v>-13644</v>
      </c>
      <c r="I146" s="49">
        <f>'FY2017 Alpha RPDC '!N142-'FY2017 Alpha RPDC '!I142</f>
        <v>158387</v>
      </c>
      <c r="J146" s="53">
        <f>RealAuthFY11!J146-RealAuthFY10!J146</f>
        <v>-12262.099999999999</v>
      </c>
      <c r="K146" s="53">
        <f>RealAuthFY11!K146-RealAuthFY10!K146</f>
        <v>29200</v>
      </c>
      <c r="L146" s="53">
        <f>RealAuthFY11!L146-RealAuthFY10!L146</f>
        <v>26811.700000000004</v>
      </c>
      <c r="M146" s="53">
        <f>RealAuthFY11!M146-RealAuthFY10!M146</f>
        <v>-23521</v>
      </c>
      <c r="N146" s="53">
        <f>RealAuthFY11!N146-RealAuthFY10!N146</f>
        <v>0</v>
      </c>
      <c r="O146" s="53">
        <f>RealAuthFY11!O146-RealAuthFY10!O146</f>
        <v>0</v>
      </c>
      <c r="P146" s="53">
        <f>RealAuthFY11!P146-RealAuthFY10!P146</f>
        <v>-10248.040000000001</v>
      </c>
      <c r="Q146" s="53">
        <f>RealAuthFY11!Q146-RealAuthFY10!Q146</f>
        <v>30295.199999999997</v>
      </c>
      <c r="R146" s="53">
        <f>RealAuthFY11!R146-RealAuthFY10!R146</f>
        <v>38853.288</v>
      </c>
      <c r="S146" s="53">
        <f>RealAuthFY11!S146-RealAuthFY10!S146</f>
        <v>3947.9040000000005</v>
      </c>
      <c r="T146" s="53">
        <f>RealAuthFY11!T146-RealAuthFY10!T146</f>
        <v>4491.4719999999979</v>
      </c>
      <c r="U146" s="53">
        <f>RealAuthFY11!U146-RealAuthFY10!U146</f>
        <v>245955.42399999965</v>
      </c>
    </row>
    <row r="147" spans="1:21" s="45" customFormat="1" ht="11" x14ac:dyDescent="0.3">
      <c r="A147" s="45">
        <f>'FY2017 Alpha RPDC '!A143</f>
        <v>136</v>
      </c>
      <c r="B147" s="45">
        <f>'FY2017 Alpha RPDC '!B143</f>
        <v>2846</v>
      </c>
      <c r="C147" s="45">
        <f>'FY2017 Alpha RPDC '!C143</f>
        <v>2846</v>
      </c>
      <c r="D147" s="46" t="str">
        <f>'FY2017 Alpha RPDC '!D143</f>
        <v>HARRIS-LAKE PARK</v>
      </c>
      <c r="E147" s="91">
        <f>RealAuthFY11!E147-RealAuthFY10!E147</f>
        <v>8.2999999999999545</v>
      </c>
      <c r="F147" s="49">
        <f>'FY2017 Alpha RPDC '!K143-'FY2017 Alpha RPDC '!F143</f>
        <v>145</v>
      </c>
      <c r="G147" s="49">
        <f>'FY2017 Alpha RPDC '!L143-'FY2017 Alpha RPDC '!G143</f>
        <v>101853.79999999981</v>
      </c>
      <c r="H147" s="49">
        <f>'FY2017 Alpha RPDC '!M143-'FY2017 Alpha RPDC '!H143</f>
        <v>-39840</v>
      </c>
      <c r="I147" s="49">
        <f>'FY2017 Alpha RPDC '!N143-'FY2017 Alpha RPDC '!I143</f>
        <v>62013.799999999814</v>
      </c>
      <c r="J147" s="53">
        <f>RealAuthFY11!J147-RealAuthFY10!J147</f>
        <v>-57236.499999999971</v>
      </c>
      <c r="K147" s="53">
        <f>RealAuthFY11!K147-RealAuthFY10!K147</f>
        <v>5308</v>
      </c>
      <c r="L147" s="53">
        <f>RealAuthFY11!L147-RealAuthFY10!L147</f>
        <v>8676.4000000000233</v>
      </c>
      <c r="M147" s="53">
        <f>RealAuthFY11!M147-RealAuthFY10!M147</f>
        <v>6228</v>
      </c>
      <c r="N147" s="53">
        <f>RealAuthFY11!N147-RealAuthFY10!N147</f>
        <v>0</v>
      </c>
      <c r="O147" s="53">
        <f>RealAuthFY11!O147-RealAuthFY10!O147</f>
        <v>0</v>
      </c>
      <c r="P147" s="53">
        <f>RealAuthFY11!P147-RealAuthFY10!P147</f>
        <v>9334.1600000000035</v>
      </c>
      <c r="Q147" s="53">
        <f>RealAuthFY11!Q147-RealAuthFY10!Q147</f>
        <v>218847.6</v>
      </c>
      <c r="R147" s="53">
        <f>RealAuthFY11!R147-RealAuthFY10!R147</f>
        <v>-2.4000000092200935E-2</v>
      </c>
      <c r="S147" s="53">
        <f>RealAuthFY11!S147-RealAuthFY10!S147</f>
        <v>0.47999999999592546</v>
      </c>
      <c r="T147" s="53">
        <f>RealAuthFY11!T147-RealAuthFY10!T147</f>
        <v>-0.16799999999057036</v>
      </c>
      <c r="U147" s="53">
        <f>RealAuthFY11!U147-RealAuthFY10!U147</f>
        <v>253171.74800000014</v>
      </c>
    </row>
    <row r="148" spans="1:21" s="45" customFormat="1" ht="11" x14ac:dyDescent="0.3">
      <c r="A148" s="45">
        <f>'FY2017 Alpha RPDC '!A144</f>
        <v>137</v>
      </c>
      <c r="B148" s="45">
        <f>'FY2017 Alpha RPDC '!B144</f>
        <v>2862</v>
      </c>
      <c r="C148" s="45">
        <f>'FY2017 Alpha RPDC '!C144</f>
        <v>2862</v>
      </c>
      <c r="D148" s="46" t="str">
        <f>'FY2017 Alpha RPDC '!D144</f>
        <v>HARTLEY-MELVIN-SANBORN</v>
      </c>
      <c r="E148" s="91">
        <f>RealAuthFY11!E148-RealAuthFY10!E148</f>
        <v>-3.3999999999999773</v>
      </c>
      <c r="F148" s="49">
        <f>'FY2017 Alpha RPDC '!K144-'FY2017 Alpha RPDC '!F144</f>
        <v>145</v>
      </c>
      <c r="G148" s="49">
        <f>'FY2017 Alpha RPDC '!L144-'FY2017 Alpha RPDC '!G144</f>
        <v>69926</v>
      </c>
      <c r="H148" s="49">
        <f>'FY2017 Alpha RPDC '!M144-'FY2017 Alpha RPDC '!H144</f>
        <v>0</v>
      </c>
      <c r="I148" s="49">
        <f>'FY2017 Alpha RPDC '!N144-'FY2017 Alpha RPDC '!I144</f>
        <v>69926</v>
      </c>
      <c r="J148" s="53">
        <f>RealAuthFY11!J148-RealAuthFY10!J148</f>
        <v>5854.3999999999942</v>
      </c>
      <c r="K148" s="53">
        <f>RealAuthFY11!K148-RealAuthFY10!K148</f>
        <v>4773</v>
      </c>
      <c r="L148" s="53">
        <f>RealAuthFY11!L148-RealAuthFY10!L148</f>
        <v>47785</v>
      </c>
      <c r="M148" s="53">
        <f>RealAuthFY11!M148-RealAuthFY10!M148</f>
        <v>6268</v>
      </c>
      <c r="N148" s="53">
        <f>RealAuthFY11!N148-RealAuthFY10!N148</f>
        <v>0</v>
      </c>
      <c r="O148" s="53">
        <f>RealAuthFY11!O148-RealAuthFY10!O148</f>
        <v>0</v>
      </c>
      <c r="P148" s="53">
        <f>RealAuthFY11!P148-RealAuthFY10!P148</f>
        <v>-11348.039999999997</v>
      </c>
      <c r="Q148" s="53">
        <f>RealAuthFY11!Q148-RealAuthFY10!Q148</f>
        <v>0</v>
      </c>
      <c r="R148" s="53">
        <f>RealAuthFY11!R148-RealAuthFY10!R148</f>
        <v>0.143999999971129</v>
      </c>
      <c r="S148" s="53">
        <f>RealAuthFY11!S148-RealAuthFY10!S148</f>
        <v>-2.0999999993364327E-2</v>
      </c>
      <c r="T148" s="53">
        <f>RealAuthFY11!T148-RealAuthFY10!T148</f>
        <v>0.17500000000291038</v>
      </c>
      <c r="U148" s="53">
        <f>RealAuthFY11!U148-RealAuthFY10!U148</f>
        <v>123258.65800000075</v>
      </c>
    </row>
    <row r="149" spans="1:21" s="45" customFormat="1" ht="11" x14ac:dyDescent="0.3">
      <c r="A149" s="45">
        <f>'FY2017 Alpha RPDC '!A145</f>
        <v>138</v>
      </c>
      <c r="B149" s="45">
        <f>'FY2017 Alpha RPDC '!B145</f>
        <v>2977</v>
      </c>
      <c r="C149" s="45">
        <f>'FY2017 Alpha RPDC '!C145</f>
        <v>2977</v>
      </c>
      <c r="D149" s="46" t="str">
        <f>'FY2017 Alpha RPDC '!D145</f>
        <v>HIGHLAND</v>
      </c>
      <c r="E149" s="91">
        <f>RealAuthFY11!E149-RealAuthFY10!E149</f>
        <v>-35.399999999999977</v>
      </c>
      <c r="F149" s="49">
        <f>'FY2017 Alpha RPDC '!K145-'FY2017 Alpha RPDC '!F145</f>
        <v>145</v>
      </c>
      <c r="G149" s="49">
        <f>'FY2017 Alpha RPDC '!L145-'FY2017 Alpha RPDC '!G145</f>
        <v>-138738.10000000009</v>
      </c>
      <c r="H149" s="49">
        <f>'FY2017 Alpha RPDC '!M145-'FY2017 Alpha RPDC '!H145</f>
        <v>180785.35999999987</v>
      </c>
      <c r="I149" s="49">
        <f>'FY2017 Alpha RPDC '!N145-'FY2017 Alpha RPDC '!I145</f>
        <v>42047.259999999776</v>
      </c>
      <c r="J149" s="53">
        <f>RealAuthFY11!J149-RealAuthFY10!J149</f>
        <v>-102073.80000000002</v>
      </c>
      <c r="K149" s="53">
        <f>RealAuthFY11!K149-RealAuthFY10!K149</f>
        <v>5768</v>
      </c>
      <c r="L149" s="53">
        <f>RealAuthFY11!L149-RealAuthFY10!L149</f>
        <v>8068</v>
      </c>
      <c r="M149" s="53">
        <f>RealAuthFY11!M149-RealAuthFY10!M149</f>
        <v>-11536</v>
      </c>
      <c r="N149" s="53">
        <f>RealAuthFY11!N149-RealAuthFY10!N149</f>
        <v>0</v>
      </c>
      <c r="O149" s="53">
        <f>RealAuthFY11!O149-RealAuthFY10!O149</f>
        <v>0</v>
      </c>
      <c r="P149" s="53">
        <f>RealAuthFY11!P149-RealAuthFY10!P149</f>
        <v>-2462.02</v>
      </c>
      <c r="Q149" s="53">
        <f>RealAuthFY11!Q149-RealAuthFY10!Q149</f>
        <v>-5403.6000000000058</v>
      </c>
      <c r="R149" s="53">
        <f>RealAuthFY11!R149-RealAuthFY10!R149</f>
        <v>98612.975999999937</v>
      </c>
      <c r="S149" s="53">
        <f>RealAuthFY11!S149-RealAuthFY10!S149</f>
        <v>9242.8309999999983</v>
      </c>
      <c r="T149" s="53">
        <f>RealAuthFY11!T149-RealAuthFY10!T149</f>
        <v>12012.026999999998</v>
      </c>
      <c r="U149" s="53">
        <f>RealAuthFY11!U149-RealAuthFY10!U149</f>
        <v>54275.674000001512</v>
      </c>
    </row>
    <row r="150" spans="1:21" s="45" customFormat="1" ht="11" x14ac:dyDescent="0.3">
      <c r="A150" s="45">
        <f>'FY2017 Alpha RPDC '!A146</f>
        <v>139</v>
      </c>
      <c r="B150" s="45">
        <f>'FY2017 Alpha RPDC '!B146</f>
        <v>2988</v>
      </c>
      <c r="C150" s="45">
        <f>'FY2017 Alpha RPDC '!C146</f>
        <v>2988</v>
      </c>
      <c r="D150" s="46" t="str">
        <f>'FY2017 Alpha RPDC '!D146</f>
        <v>HINTON</v>
      </c>
      <c r="E150" s="91">
        <f>RealAuthFY11!E150-RealAuthFY10!E150</f>
        <v>5.8999999999999773</v>
      </c>
      <c r="F150" s="49">
        <f>'FY2017 Alpha RPDC '!K146-'FY2017 Alpha RPDC '!F146</f>
        <v>145</v>
      </c>
      <c r="G150" s="49">
        <f>'FY2017 Alpha RPDC '!L146-'FY2017 Alpha RPDC '!G146</f>
        <v>114011</v>
      </c>
      <c r="H150" s="49">
        <f>'FY2017 Alpha RPDC '!M146-'FY2017 Alpha RPDC '!H146</f>
        <v>-174780</v>
      </c>
      <c r="I150" s="49">
        <f>'FY2017 Alpha RPDC '!N146-'FY2017 Alpha RPDC '!I146</f>
        <v>-60769</v>
      </c>
      <c r="J150" s="53">
        <f>RealAuthFY11!J150-RealAuthFY10!J150</f>
        <v>27700</v>
      </c>
      <c r="K150" s="53">
        <f>RealAuthFY11!K150-RealAuthFY10!K150</f>
        <v>5724</v>
      </c>
      <c r="L150" s="53">
        <f>RealAuthFY11!L150-RealAuthFY10!L150</f>
        <v>-28045</v>
      </c>
      <c r="M150" s="53">
        <f>RealAuthFY11!M150-RealAuthFY10!M150</f>
        <v>-157653</v>
      </c>
      <c r="N150" s="53">
        <f>RealAuthFY11!N150-RealAuthFY10!N150</f>
        <v>0</v>
      </c>
      <c r="O150" s="53">
        <f>RealAuthFY11!O150-RealAuthFY10!O150</f>
        <v>0</v>
      </c>
      <c r="P150" s="53">
        <f>RealAuthFY11!P150-RealAuthFY10!P150</f>
        <v>0</v>
      </c>
      <c r="Q150" s="53">
        <f>RealAuthFY11!Q150-RealAuthFY10!Q150</f>
        <v>5021.4000000000087</v>
      </c>
      <c r="R150" s="53">
        <f>RealAuthFY11!R150-RealAuthFY10!R150</f>
        <v>129243.36000000002</v>
      </c>
      <c r="S150" s="53">
        <f>RealAuthFY11!S150-RealAuthFY10!S150</f>
        <v>13291.039999999999</v>
      </c>
      <c r="T150" s="53">
        <f>RealAuthFY11!T150-RealAuthFY10!T150</f>
        <v>17730.04</v>
      </c>
      <c r="U150" s="53">
        <f>RealAuthFY11!U150-RealAuthFY10!U150</f>
        <v>-47757.159999999683</v>
      </c>
    </row>
    <row r="151" spans="1:21" s="45" customFormat="1" ht="11" x14ac:dyDescent="0.3">
      <c r="A151" s="45">
        <f>'FY2017 Alpha RPDC '!A147</f>
        <v>140</v>
      </c>
      <c r="B151" s="45">
        <f>'FY2017 Alpha RPDC '!B147</f>
        <v>3029</v>
      </c>
      <c r="C151" s="45">
        <f>'FY2017 Alpha RPDC '!C147</f>
        <v>3029</v>
      </c>
      <c r="D151" s="46" t="str">
        <f>'FY2017 Alpha RPDC '!D147</f>
        <v>HOWARD-WINNESHIEK</v>
      </c>
      <c r="E151" s="91">
        <f>RealAuthFY11!E151-RealAuthFY10!E151</f>
        <v>-46.5</v>
      </c>
      <c r="F151" s="49">
        <f>'FY2017 Alpha RPDC '!K147-'FY2017 Alpha RPDC '!F147</f>
        <v>145</v>
      </c>
      <c r="G151" s="49">
        <f>'FY2017 Alpha RPDC '!L147-'FY2017 Alpha RPDC '!G147</f>
        <v>-131821</v>
      </c>
      <c r="H151" s="49">
        <f>'FY2017 Alpha RPDC '!M147-'FY2017 Alpha RPDC '!H147</f>
        <v>-115675.63999999966</v>
      </c>
      <c r="I151" s="49">
        <f>'FY2017 Alpha RPDC '!N147-'FY2017 Alpha RPDC '!I147</f>
        <v>-247496.63999999966</v>
      </c>
      <c r="J151" s="53">
        <f>RealAuthFY11!J151-RealAuthFY10!J151</f>
        <v>-55785</v>
      </c>
      <c r="K151" s="53">
        <f>RealAuthFY11!K151-RealAuthFY10!K151</f>
        <v>-17790</v>
      </c>
      <c r="L151" s="53">
        <f>RealAuthFY11!L151-RealAuthFY10!L151</f>
        <v>-13995</v>
      </c>
      <c r="M151" s="53">
        <f>RealAuthFY11!M151-RealAuthFY10!M151</f>
        <v>0</v>
      </c>
      <c r="N151" s="53">
        <f>RealAuthFY11!N151-RealAuthFY10!N151</f>
        <v>0</v>
      </c>
      <c r="O151" s="53">
        <f>RealAuthFY11!O151-RealAuthFY10!O151</f>
        <v>0</v>
      </c>
      <c r="P151" s="53">
        <f>RealAuthFY11!P151-RealAuthFY10!P151</f>
        <v>-2356.2000000000025</v>
      </c>
      <c r="Q151" s="53">
        <f>RealAuthFY11!Q151-RealAuthFY10!Q151</f>
        <v>88950</v>
      </c>
      <c r="R151" s="53">
        <f>RealAuthFY11!R151-RealAuthFY10!R151</f>
        <v>294290.66699999996</v>
      </c>
      <c r="S151" s="53">
        <f>RealAuthFY11!S151-RealAuthFY10!S151</f>
        <v>31501.335000000006</v>
      </c>
      <c r="T151" s="53">
        <f>RealAuthFY11!T151-RealAuthFY10!T151</f>
        <v>28554.779000000002</v>
      </c>
      <c r="U151" s="53">
        <f>RealAuthFY11!U151-RealAuthFY10!U151</f>
        <v>105873.94100000151</v>
      </c>
    </row>
    <row r="152" spans="1:21" s="45" customFormat="1" ht="11" x14ac:dyDescent="0.3">
      <c r="A152" s="45">
        <f>'FY2017 Alpha RPDC '!A148</f>
        <v>141</v>
      </c>
      <c r="B152" s="45">
        <f>'FY2017 Alpha RPDC '!B148</f>
        <v>3033</v>
      </c>
      <c r="C152" s="45">
        <f>'FY2017 Alpha RPDC '!C148</f>
        <v>3033</v>
      </c>
      <c r="D152" s="46" t="str">
        <f>'FY2017 Alpha RPDC '!D148</f>
        <v>HUBBARD-RADCLIFFE</v>
      </c>
      <c r="E152" s="91">
        <f>RealAuthFY11!E152-RealAuthFY10!E152</f>
        <v>24.099999999999966</v>
      </c>
      <c r="F152" s="49">
        <f>'FY2017 Alpha RPDC '!K148-'FY2017 Alpha RPDC '!F148</f>
        <v>145</v>
      </c>
      <c r="G152" s="49">
        <f>'FY2017 Alpha RPDC '!L148-'FY2017 Alpha RPDC '!G148</f>
        <v>222891.60000000009</v>
      </c>
      <c r="H152" s="49">
        <f>'FY2017 Alpha RPDC '!M148-'FY2017 Alpha RPDC '!H148</f>
        <v>-83196</v>
      </c>
      <c r="I152" s="49">
        <f>'FY2017 Alpha RPDC '!N148-'FY2017 Alpha RPDC '!I148</f>
        <v>139695.60000000009</v>
      </c>
      <c r="J152" s="53">
        <f>RealAuthFY11!J152-RealAuthFY10!J152</f>
        <v>66718</v>
      </c>
      <c r="K152" s="53">
        <f>RealAuthFY11!K152-RealAuthFY10!K152</f>
        <v>5423</v>
      </c>
      <c r="L152" s="53">
        <f>RealAuthFY11!L152-RealAuthFY10!L152</f>
        <v>45073</v>
      </c>
      <c r="M152" s="53">
        <f>RealAuthFY11!M152-RealAuthFY10!M152</f>
        <v>-11421</v>
      </c>
      <c r="N152" s="53">
        <f>RealAuthFY11!N152-RealAuthFY10!N152</f>
        <v>0</v>
      </c>
      <c r="O152" s="53">
        <f>RealAuthFY11!O152-RealAuthFY10!O152</f>
        <v>0</v>
      </c>
      <c r="P152" s="53">
        <f>RealAuthFY11!P152-RealAuthFY10!P152</f>
        <v>455.40000000000146</v>
      </c>
      <c r="Q152" s="53">
        <f>RealAuthFY11!Q152-RealAuthFY10!Q152</f>
        <v>-25064.400000000023</v>
      </c>
      <c r="R152" s="53">
        <f>RealAuthFY11!R152-RealAuthFY10!R152</f>
        <v>0.36799999995855615</v>
      </c>
      <c r="S152" s="53">
        <f>RealAuthFY11!S152-RealAuthFY10!S152</f>
        <v>0.23999999999796273</v>
      </c>
      <c r="T152" s="53">
        <f>RealAuthFY11!T152-RealAuthFY10!T152</f>
        <v>0.26400000000285218</v>
      </c>
      <c r="U152" s="53">
        <f>RealAuthFY11!U152-RealAuthFY10!U152</f>
        <v>220880.47200000053</v>
      </c>
    </row>
    <row r="153" spans="1:21" s="45" customFormat="1" ht="11" x14ac:dyDescent="0.3">
      <c r="A153" s="45">
        <f>'FY2017 Alpha RPDC '!A149</f>
        <v>142</v>
      </c>
      <c r="B153" s="45">
        <f>'FY2017 Alpha RPDC '!B149</f>
        <v>3042</v>
      </c>
      <c r="C153" s="45">
        <f>'FY2017 Alpha RPDC '!C149</f>
        <v>3042</v>
      </c>
      <c r="D153" s="46" t="str">
        <f>'FY2017 Alpha RPDC '!D149</f>
        <v>HUDSON</v>
      </c>
      <c r="E153" s="91">
        <f>RealAuthFY11!E153-RealAuthFY10!E153</f>
        <v>27.200000000000045</v>
      </c>
      <c r="F153" s="49">
        <f>'FY2017 Alpha RPDC '!K149-'FY2017 Alpha RPDC '!F149</f>
        <v>145</v>
      </c>
      <c r="G153" s="49">
        <f>'FY2017 Alpha RPDC '!L149-'FY2017 Alpha RPDC '!G149</f>
        <v>278575.20000000019</v>
      </c>
      <c r="H153" s="49">
        <f>'FY2017 Alpha RPDC '!M149-'FY2017 Alpha RPDC '!H149</f>
        <v>-109403</v>
      </c>
      <c r="I153" s="49">
        <f>'FY2017 Alpha RPDC '!N149-'FY2017 Alpha RPDC '!I149</f>
        <v>169172.20000000019</v>
      </c>
      <c r="J153" s="53">
        <f>RealAuthFY11!J153-RealAuthFY10!J153</f>
        <v>6476</v>
      </c>
      <c r="K153" s="53">
        <f>RealAuthFY11!K153-RealAuthFY10!K153</f>
        <v>5308</v>
      </c>
      <c r="L153" s="53">
        <f>RealAuthFY11!L153-RealAuthFY10!L153</f>
        <v>90755.500000000116</v>
      </c>
      <c r="M153" s="53">
        <f>RealAuthFY11!M153-RealAuthFY10!M153</f>
        <v>-17304</v>
      </c>
      <c r="N153" s="53">
        <f>RealAuthFY11!N153-RealAuthFY10!N153</f>
        <v>0</v>
      </c>
      <c r="O153" s="53">
        <f>RealAuthFY11!O153-RealAuthFY10!O153</f>
        <v>0</v>
      </c>
      <c r="P153" s="53">
        <f>RealAuthFY11!P153-RealAuthFY10!P153</f>
        <v>-2537.92</v>
      </c>
      <c r="Q153" s="53">
        <f>RealAuthFY11!Q153-RealAuthFY10!Q153</f>
        <v>0</v>
      </c>
      <c r="R153" s="53">
        <f>RealAuthFY11!R153-RealAuthFY10!R153</f>
        <v>67176.671999999962</v>
      </c>
      <c r="S153" s="53">
        <f>RealAuthFY11!S153-RealAuthFY10!S153</f>
        <v>7532.9340000000011</v>
      </c>
      <c r="T153" s="53">
        <f>RealAuthFY11!T153-RealAuthFY10!T153</f>
        <v>8090.8499999999985</v>
      </c>
      <c r="U153" s="53">
        <f>RealAuthFY11!U153-RealAuthFY10!U153</f>
        <v>334670.23599999864</v>
      </c>
    </row>
    <row r="154" spans="1:21" s="45" customFormat="1" ht="11" x14ac:dyDescent="0.3">
      <c r="A154" s="45">
        <f>'FY2017 Alpha RPDC '!A150</f>
        <v>143</v>
      </c>
      <c r="B154" s="45">
        <f>'FY2017 Alpha RPDC '!B150</f>
        <v>3060</v>
      </c>
      <c r="C154" s="45">
        <f>'FY2017 Alpha RPDC '!C150</f>
        <v>3060</v>
      </c>
      <c r="D154" s="46" t="str">
        <f>'FY2017 Alpha RPDC '!D150</f>
        <v>HUMBOLDT</v>
      </c>
      <c r="E154" s="91">
        <f>RealAuthFY11!E154-RealAuthFY10!E154</f>
        <v>-1.8999999999998636</v>
      </c>
      <c r="F154" s="49">
        <f>'FY2017 Alpha RPDC '!K150-'FY2017 Alpha RPDC '!F150</f>
        <v>145</v>
      </c>
      <c r="G154" s="49">
        <f>'FY2017 Alpha RPDC '!L150-'FY2017 Alpha RPDC '!G150</f>
        <v>163187.90000000037</v>
      </c>
      <c r="H154" s="49">
        <f>'FY2017 Alpha RPDC '!M150-'FY2017 Alpha RPDC '!H150</f>
        <v>0</v>
      </c>
      <c r="I154" s="49">
        <f>'FY2017 Alpha RPDC '!N150-'FY2017 Alpha RPDC '!I150</f>
        <v>163187.90000000037</v>
      </c>
      <c r="J154" s="53">
        <f>RealAuthFY11!J154-RealAuthFY10!J154</f>
        <v>-34029</v>
      </c>
      <c r="K154" s="53">
        <f>RealAuthFY11!K154-RealAuthFY10!K154</f>
        <v>-31985</v>
      </c>
      <c r="L154" s="53">
        <f>RealAuthFY11!L154-RealAuthFY10!L154</f>
        <v>-20588.100000000006</v>
      </c>
      <c r="M154" s="53">
        <f>RealAuthFY11!M154-RealAuthFY10!M154</f>
        <v>24024</v>
      </c>
      <c r="N154" s="53">
        <f>RealAuthFY11!N154-RealAuthFY10!N154</f>
        <v>0</v>
      </c>
      <c r="O154" s="53">
        <f>RealAuthFY11!O154-RealAuthFY10!O154</f>
        <v>0</v>
      </c>
      <c r="P154" s="53">
        <f>RealAuthFY11!P154-RealAuthFY10!P154</f>
        <v>-2541.44</v>
      </c>
      <c r="Q154" s="53">
        <f>RealAuthFY11!Q154-RealAuthFY10!Q154</f>
        <v>45366.599999999977</v>
      </c>
      <c r="R154" s="53">
        <f>RealAuthFY11!R154-RealAuthFY10!R154</f>
        <v>0.10800000000745058</v>
      </c>
      <c r="S154" s="53">
        <f>RealAuthFY11!S154-RealAuthFY10!S154</f>
        <v>0.21199999999953434</v>
      </c>
      <c r="T154" s="53">
        <f>RealAuthFY11!T154-RealAuthFY10!T154</f>
        <v>-0.16799999999057036</v>
      </c>
      <c r="U154" s="53">
        <f>RealAuthFY11!U154-RealAuthFY10!U154</f>
        <v>143435.11199999973</v>
      </c>
    </row>
    <row r="155" spans="1:21" s="45" customFormat="1" ht="11" x14ac:dyDescent="0.3">
      <c r="A155" s="45">
        <f>'FY2017 Alpha RPDC '!A151</f>
        <v>144</v>
      </c>
      <c r="B155" s="45">
        <f>'FY2017 Alpha RPDC '!B151</f>
        <v>3168</v>
      </c>
      <c r="C155" s="45">
        <f>'FY2017 Alpha RPDC '!C151</f>
        <v>3168</v>
      </c>
      <c r="D155" s="46" t="str">
        <f>'FY2017 Alpha RPDC '!D151</f>
        <v>IKM - MANNING</v>
      </c>
      <c r="E155" s="91">
        <f>RealAuthFY11!E155-RealAuthFY10!E155</f>
        <v>-13.100000000000023</v>
      </c>
      <c r="F155" s="49">
        <f>'FY2017 Alpha RPDC '!K151-'FY2017 Alpha RPDC '!F151</f>
        <v>145</v>
      </c>
      <c r="G155" s="49">
        <f>'FY2017 Alpha RPDC '!L151-'FY2017 Alpha RPDC '!G151</f>
        <v>13632</v>
      </c>
      <c r="H155" s="49">
        <f>'FY2017 Alpha RPDC '!M151-'FY2017 Alpha RPDC '!H151</f>
        <v>-10745.660000000149</v>
      </c>
      <c r="I155" s="49">
        <f>'FY2017 Alpha RPDC '!N151-'FY2017 Alpha RPDC '!I151</f>
        <v>2886.339999999851</v>
      </c>
      <c r="J155" s="53">
        <f>RealAuthFY11!J155-RealAuthFY10!J155</f>
        <v>114098</v>
      </c>
      <c r="K155" s="53">
        <f>RealAuthFY11!K155-RealAuthFY10!K155</f>
        <v>-9083.4999999999418</v>
      </c>
      <c r="L155" s="53">
        <f>RealAuthFY11!L155-RealAuthFY10!L155</f>
        <v>48190</v>
      </c>
      <c r="M155" s="53">
        <f>RealAuthFY11!M155-RealAuthFY10!M155</f>
        <v>-73710</v>
      </c>
      <c r="N155" s="53">
        <f>RealAuthFY11!N155-RealAuthFY10!N155</f>
        <v>0</v>
      </c>
      <c r="O155" s="53">
        <f>RealAuthFY11!O155-RealAuthFY10!O155</f>
        <v>0</v>
      </c>
      <c r="P155" s="53">
        <f>RealAuthFY11!P155-RealAuthFY10!P155</f>
        <v>-1268.2999999999997</v>
      </c>
      <c r="Q155" s="53">
        <f>RealAuthFY11!Q155-RealAuthFY10!Q155</f>
        <v>-5745</v>
      </c>
      <c r="R155" s="53">
        <f>RealAuthFY11!R155-RealAuthFY10!R155</f>
        <v>139355.49000000002</v>
      </c>
      <c r="S155" s="53">
        <f>RealAuthFY11!S155-RealAuthFY10!S155</f>
        <v>11266.415000000001</v>
      </c>
      <c r="T155" s="53">
        <f>RealAuthFY11!T155-RealAuthFY10!T155</f>
        <v>13267.75</v>
      </c>
      <c r="U155" s="53">
        <f>RealAuthFY11!U155-RealAuthFY10!U155</f>
        <v>239257.19500000123</v>
      </c>
    </row>
    <row r="156" spans="1:21" s="45" customFormat="1" ht="11" x14ac:dyDescent="0.3">
      <c r="A156" s="45">
        <f>'FY2017 Alpha RPDC '!A152</f>
        <v>145</v>
      </c>
      <c r="B156" s="45">
        <f>'FY2017 Alpha RPDC '!B152</f>
        <v>3105</v>
      </c>
      <c r="C156" s="45">
        <f>'FY2017 Alpha RPDC '!C152</f>
        <v>3105</v>
      </c>
      <c r="D156" s="46" t="str">
        <f>'FY2017 Alpha RPDC '!D152</f>
        <v>INDEPENDENCE</v>
      </c>
      <c r="E156" s="91">
        <f>RealAuthFY11!E156-RealAuthFY10!E156</f>
        <v>25.700000000000045</v>
      </c>
      <c r="F156" s="49">
        <f>'FY2017 Alpha RPDC '!K152-'FY2017 Alpha RPDC '!F152</f>
        <v>145</v>
      </c>
      <c r="G156" s="49">
        <f>'FY2017 Alpha RPDC '!L152-'FY2017 Alpha RPDC '!G152</f>
        <v>373084.5</v>
      </c>
      <c r="H156" s="49">
        <f>'FY2017 Alpha RPDC '!M152-'FY2017 Alpha RPDC '!H152</f>
        <v>0</v>
      </c>
      <c r="I156" s="49">
        <f>'FY2017 Alpha RPDC '!N152-'FY2017 Alpha RPDC '!I152</f>
        <v>373084.5</v>
      </c>
      <c r="J156" s="53">
        <f>RealAuthFY11!J156-RealAuthFY10!J156</f>
        <v>-40258</v>
      </c>
      <c r="K156" s="53">
        <f>RealAuthFY11!K156-RealAuthFY10!K156</f>
        <v>47314</v>
      </c>
      <c r="L156" s="53">
        <f>RealAuthFY11!L156-RealAuthFY10!L156</f>
        <v>-35239</v>
      </c>
      <c r="M156" s="53">
        <f>RealAuthFY11!M156-RealAuthFY10!M156</f>
        <v>-5943</v>
      </c>
      <c r="N156" s="53">
        <f>RealAuthFY11!N156-RealAuthFY10!N156</f>
        <v>0</v>
      </c>
      <c r="O156" s="53">
        <f>RealAuthFY11!O156-RealAuthFY10!O156</f>
        <v>0</v>
      </c>
      <c r="P156" s="53">
        <f>RealAuthFY11!P156-RealAuthFY10!P156</f>
        <v>-3922.38</v>
      </c>
      <c r="Q156" s="53">
        <f>RealAuthFY11!Q156-RealAuthFY10!Q156</f>
        <v>0</v>
      </c>
      <c r="R156" s="53">
        <f>RealAuthFY11!R156-RealAuthFY10!R156</f>
        <v>378875.97499999998</v>
      </c>
      <c r="S156" s="53">
        <f>RealAuthFY11!S156-RealAuthFY10!S156</f>
        <v>42803.025000000001</v>
      </c>
      <c r="T156" s="53">
        <f>RealAuthFY11!T156-RealAuthFY10!T156</f>
        <v>35157.474999999991</v>
      </c>
      <c r="U156" s="53">
        <f>RealAuthFY11!U156-RealAuthFY10!U156</f>
        <v>791872.59500000067</v>
      </c>
    </row>
    <row r="157" spans="1:21" s="45" customFormat="1" ht="11" x14ac:dyDescent="0.3">
      <c r="A157" s="45">
        <f>'FY2017 Alpha RPDC '!A153</f>
        <v>146</v>
      </c>
      <c r="B157" s="45">
        <f>'FY2017 Alpha RPDC '!B153</f>
        <v>3114</v>
      </c>
      <c r="C157" s="45">
        <f>'FY2017 Alpha RPDC '!C153</f>
        <v>3114</v>
      </c>
      <c r="D157" s="46" t="str">
        <f>'FY2017 Alpha RPDC '!D153</f>
        <v>INDIANOLA</v>
      </c>
      <c r="E157" s="91">
        <f>RealAuthFY11!E157-RealAuthFY10!E157</f>
        <v>41.199999999999818</v>
      </c>
      <c r="F157" s="49">
        <f>'FY2017 Alpha RPDC '!K153-'FY2017 Alpha RPDC '!F153</f>
        <v>145</v>
      </c>
      <c r="G157" s="49">
        <f>'FY2017 Alpha RPDC '!L153-'FY2017 Alpha RPDC '!G153</f>
        <v>768942.5</v>
      </c>
      <c r="H157" s="49">
        <f>'FY2017 Alpha RPDC '!M153-'FY2017 Alpha RPDC '!H153</f>
        <v>0</v>
      </c>
      <c r="I157" s="49">
        <f>'FY2017 Alpha RPDC '!N153-'FY2017 Alpha RPDC '!I153</f>
        <v>768942.5</v>
      </c>
      <c r="J157" s="53">
        <f>RealAuthFY11!J157-RealAuthFY10!J157</f>
        <v>-71738.800000000017</v>
      </c>
      <c r="K157" s="53">
        <f>RealAuthFY11!K157-RealAuthFY10!K157</f>
        <v>33918</v>
      </c>
      <c r="L157" s="53">
        <f>RealAuthFY11!L157-RealAuthFY10!L157</f>
        <v>-22648</v>
      </c>
      <c r="M157" s="53">
        <f>RealAuthFY11!M157-RealAuthFY10!M157</f>
        <v>5998</v>
      </c>
      <c r="N157" s="53">
        <f>RealAuthFY11!N157-RealAuthFY10!N157</f>
        <v>0</v>
      </c>
      <c r="O157" s="53">
        <f>RealAuthFY11!O157-RealAuthFY10!O157</f>
        <v>0</v>
      </c>
      <c r="P157" s="53">
        <f>RealAuthFY11!P157-RealAuthFY10!P157</f>
        <v>3018.619999999999</v>
      </c>
      <c r="Q157" s="53">
        <f>RealAuthFY11!Q157-RealAuthFY10!Q157</f>
        <v>321211.8</v>
      </c>
      <c r="R157" s="53">
        <f>RealAuthFY11!R157-RealAuthFY10!R157</f>
        <v>1243213.32</v>
      </c>
      <c r="S157" s="53">
        <f>RealAuthFY11!S157-RealAuthFY10!S157</f>
        <v>135277.13699999999</v>
      </c>
      <c r="T157" s="53">
        <f>RealAuthFY11!T157-RealAuthFY10!T157</f>
        <v>150747.61799999999</v>
      </c>
      <c r="U157" s="53">
        <f>RealAuthFY11!U157-RealAuthFY10!U157</f>
        <v>2567940.1949999966</v>
      </c>
    </row>
    <row r="158" spans="1:21" s="45" customFormat="1" ht="11" x14ac:dyDescent="0.3">
      <c r="A158" s="45">
        <f>'FY2017 Alpha RPDC '!A154</f>
        <v>147</v>
      </c>
      <c r="B158" s="45">
        <f>'FY2017 Alpha RPDC '!B154</f>
        <v>3119</v>
      </c>
      <c r="C158" s="45">
        <f>'FY2017 Alpha RPDC '!C154</f>
        <v>3119</v>
      </c>
      <c r="D158" s="46" t="str">
        <f>'FY2017 Alpha RPDC '!D154</f>
        <v>INTERSTATE 35</v>
      </c>
      <c r="E158" s="91">
        <f>RealAuthFY11!E158-RealAuthFY10!E158</f>
        <v>-26.799999999999955</v>
      </c>
      <c r="F158" s="49">
        <f>'FY2017 Alpha RPDC '!K154-'FY2017 Alpha RPDC '!F154</f>
        <v>145</v>
      </c>
      <c r="G158" s="49">
        <f>'FY2017 Alpha RPDC '!L154-'FY2017 Alpha RPDC '!G154</f>
        <v>-46805.399999999441</v>
      </c>
      <c r="H158" s="49">
        <f>'FY2017 Alpha RPDC '!M154-'FY2017 Alpha RPDC '!H154</f>
        <v>104522.87999999989</v>
      </c>
      <c r="I158" s="49">
        <f>'FY2017 Alpha RPDC '!N154-'FY2017 Alpha RPDC '!I154</f>
        <v>57717.480000000447</v>
      </c>
      <c r="J158" s="53">
        <f>RealAuthFY11!J158-RealAuthFY10!J158</f>
        <v>-64194</v>
      </c>
      <c r="K158" s="53">
        <f>RealAuthFY11!K158-RealAuthFY10!K158</f>
        <v>-604853.4</v>
      </c>
      <c r="L158" s="53">
        <f>RealAuthFY11!L158-RealAuthFY10!L158</f>
        <v>-3491</v>
      </c>
      <c r="M158" s="53">
        <f>RealAuthFY11!M158-RealAuthFY10!M158</f>
        <v>698551</v>
      </c>
      <c r="N158" s="53">
        <f>RealAuthFY11!N158-RealAuthFY10!N158</f>
        <v>0</v>
      </c>
      <c r="O158" s="53">
        <f>RealAuthFY11!O158-RealAuthFY10!O158</f>
        <v>0</v>
      </c>
      <c r="P158" s="53">
        <f>RealAuthFY11!P158-RealAuthFY10!P158</f>
        <v>0</v>
      </c>
      <c r="Q158" s="53">
        <f>RealAuthFY11!Q158-RealAuthFY10!Q158</f>
        <v>0</v>
      </c>
      <c r="R158" s="53">
        <f>RealAuthFY11!R158-RealAuthFY10!R158</f>
        <v>249018.08200000005</v>
      </c>
      <c r="S158" s="53">
        <f>RealAuthFY11!S158-RealAuthFY10!S158</f>
        <v>27470.151000000005</v>
      </c>
      <c r="T158" s="53">
        <f>RealAuthFY11!T158-RealAuthFY10!T158</f>
        <v>24481.318000000003</v>
      </c>
      <c r="U158" s="53">
        <f>RealAuthFY11!U158-RealAuthFY10!U158</f>
        <v>384699.63100000098</v>
      </c>
    </row>
    <row r="159" spans="1:21" s="45" customFormat="1" ht="11" x14ac:dyDescent="0.3">
      <c r="A159" s="45">
        <f>'FY2017 Alpha RPDC '!A155</f>
        <v>148</v>
      </c>
      <c r="B159" s="45">
        <f>'FY2017 Alpha RPDC '!B155</f>
        <v>3141</v>
      </c>
      <c r="C159" s="45">
        <f>'FY2017 Alpha RPDC '!C155</f>
        <v>3141</v>
      </c>
      <c r="D159" s="46" t="str">
        <f>'FY2017 Alpha RPDC '!D155</f>
        <v>IOWA CITY</v>
      </c>
      <c r="E159" s="91">
        <f>RealAuthFY11!E159-RealAuthFY10!E159</f>
        <v>343.20000000000073</v>
      </c>
      <c r="F159" s="49">
        <f>'FY2017 Alpha RPDC '!K155-'FY2017 Alpha RPDC '!F155</f>
        <v>145</v>
      </c>
      <c r="G159" s="49">
        <f>'FY2017 Alpha RPDC '!L155-'FY2017 Alpha RPDC '!G155</f>
        <v>4200425.6000000089</v>
      </c>
      <c r="H159" s="49">
        <f>'FY2017 Alpha RPDC '!M155-'FY2017 Alpha RPDC '!H155</f>
        <v>0</v>
      </c>
      <c r="I159" s="49">
        <f>'FY2017 Alpha RPDC '!N155-'FY2017 Alpha RPDC '!I155</f>
        <v>4200425.6000000089</v>
      </c>
      <c r="J159" s="53">
        <f>RealAuthFY11!J159-RealAuthFY10!J159</f>
        <v>-99617.79999999993</v>
      </c>
      <c r="K159" s="53">
        <f>RealAuthFY11!K159-RealAuthFY10!K159</f>
        <v>51337</v>
      </c>
      <c r="L159" s="53">
        <f>RealAuthFY11!L159-RealAuthFY10!L159</f>
        <v>-45445.399999999965</v>
      </c>
      <c r="M159" s="53">
        <f>RealAuthFY11!M159-RealAuthFY10!M159</f>
        <v>-164512</v>
      </c>
      <c r="N159" s="53">
        <f>RealAuthFY11!N159-RealAuthFY10!N159</f>
        <v>0</v>
      </c>
      <c r="O159" s="53">
        <f>RealAuthFY11!O159-RealAuthFY10!O159</f>
        <v>0</v>
      </c>
      <c r="P159" s="53">
        <f>RealAuthFY11!P159-RealAuthFY10!P159</f>
        <v>-5075.84</v>
      </c>
      <c r="Q159" s="53">
        <f>RealAuthFY11!Q159-RealAuthFY10!Q159</f>
        <v>257675.4</v>
      </c>
      <c r="R159" s="53">
        <f>RealAuthFY11!R159-RealAuthFY10!R159</f>
        <v>6572607.9560000002</v>
      </c>
      <c r="S159" s="53">
        <f>RealAuthFY11!S159-RealAuthFY10!S159</f>
        <v>778123.74800000014</v>
      </c>
      <c r="T159" s="53">
        <f>RealAuthFY11!T159-RealAuthFY10!T159</f>
        <v>719578.43</v>
      </c>
      <c r="U159" s="53">
        <f>RealAuthFY11!U159-RealAuthFY10!U159</f>
        <v>12265097.094000012</v>
      </c>
    </row>
    <row r="160" spans="1:21" s="45" customFormat="1" ht="11" x14ac:dyDescent="0.3">
      <c r="A160" s="45">
        <f>'FY2017 Alpha RPDC '!A156</f>
        <v>149</v>
      </c>
      <c r="B160" s="45">
        <f>'FY2017 Alpha RPDC '!B156</f>
        <v>3150</v>
      </c>
      <c r="C160" s="45">
        <f>'FY2017 Alpha RPDC '!C156</f>
        <v>3150</v>
      </c>
      <c r="D160" s="46" t="str">
        <f>'FY2017 Alpha RPDC '!D156</f>
        <v>IOWA FALLS</v>
      </c>
      <c r="E160" s="91">
        <f>RealAuthFY11!E160-RealAuthFY10!E160</f>
        <v>1.3999999999998636</v>
      </c>
      <c r="F160" s="49">
        <f>'FY2017 Alpha RPDC '!K156-'FY2017 Alpha RPDC '!F156</f>
        <v>145</v>
      </c>
      <c r="G160" s="49">
        <f>'FY2017 Alpha RPDC '!L156-'FY2017 Alpha RPDC '!G156</f>
        <v>166617.79999999981</v>
      </c>
      <c r="H160" s="49">
        <f>'FY2017 Alpha RPDC '!M156-'FY2017 Alpha RPDC '!H156</f>
        <v>0</v>
      </c>
      <c r="I160" s="49">
        <f>'FY2017 Alpha RPDC '!N156-'FY2017 Alpha RPDC '!I156</f>
        <v>166617.79999999981</v>
      </c>
      <c r="J160" s="53">
        <f>RealAuthFY11!J160-RealAuthFY10!J160</f>
        <v>-2512.6999999999534</v>
      </c>
      <c r="K160" s="53">
        <f>RealAuthFY11!K160-RealAuthFY10!K160</f>
        <v>44764</v>
      </c>
      <c r="L160" s="53">
        <f>RealAuthFY11!L160-RealAuthFY10!L160</f>
        <v>53134.5</v>
      </c>
      <c r="M160" s="53">
        <f>RealAuthFY11!M160-RealAuthFY10!M160</f>
        <v>17879</v>
      </c>
      <c r="N160" s="53">
        <f>RealAuthFY11!N160-RealAuthFY10!N160</f>
        <v>0</v>
      </c>
      <c r="O160" s="53">
        <f>RealAuthFY11!O160-RealAuthFY10!O160</f>
        <v>0</v>
      </c>
      <c r="P160" s="53">
        <f>RealAuthFY11!P160-RealAuthFY10!P160</f>
        <v>2740.3199999999997</v>
      </c>
      <c r="Q160" s="53">
        <f>RealAuthFY11!Q160-RealAuthFY10!Q160</f>
        <v>271794.60000000003</v>
      </c>
      <c r="R160" s="53">
        <f>RealAuthFY11!R160-RealAuthFY10!R160</f>
        <v>-0.17699999990873039</v>
      </c>
      <c r="S160" s="53">
        <f>RealAuthFY11!S160-RealAuthFY10!S160</f>
        <v>-0.47699999998440035</v>
      </c>
      <c r="T160" s="53">
        <f>RealAuthFY11!T160-RealAuthFY10!T160</f>
        <v>0.47300000002724119</v>
      </c>
      <c r="U160" s="53">
        <f>RealAuthFY11!U160-RealAuthFY10!U160</f>
        <v>554417.33899999969</v>
      </c>
    </row>
    <row r="161" spans="1:21" s="45" customFormat="1" ht="11" x14ac:dyDescent="0.3">
      <c r="A161" s="45">
        <f>'FY2017 Alpha RPDC '!A157</f>
        <v>150</v>
      </c>
      <c r="B161" s="45">
        <f>'FY2017 Alpha RPDC '!B157</f>
        <v>3154</v>
      </c>
      <c r="C161" s="45">
        <f>'FY2017 Alpha RPDC '!C157</f>
        <v>3154</v>
      </c>
      <c r="D161" s="46" t="str">
        <f>'FY2017 Alpha RPDC '!D157</f>
        <v>IOWA VALLEY</v>
      </c>
      <c r="E161" s="91">
        <f>RealAuthFY11!E161-RealAuthFY10!E161</f>
        <v>-20.600000000000023</v>
      </c>
      <c r="F161" s="49">
        <f>'FY2017 Alpha RPDC '!K157-'FY2017 Alpha RPDC '!F157</f>
        <v>145</v>
      </c>
      <c r="G161" s="49">
        <f>'FY2017 Alpha RPDC '!L157-'FY2017 Alpha RPDC '!G157</f>
        <v>-56328.700000000186</v>
      </c>
      <c r="H161" s="49">
        <f>'FY2017 Alpha RPDC '!M157-'FY2017 Alpha RPDC '!H157</f>
        <v>38230.330000000075</v>
      </c>
      <c r="I161" s="49">
        <f>'FY2017 Alpha RPDC '!N157-'FY2017 Alpha RPDC '!I157</f>
        <v>-18098.370000000112</v>
      </c>
      <c r="J161" s="53">
        <f>RealAuthFY11!J161-RealAuthFY10!J161</f>
        <v>-13981.5</v>
      </c>
      <c r="K161" s="53">
        <f>RealAuthFY11!K161-RealAuthFY10!K161</f>
        <v>11536</v>
      </c>
      <c r="L161" s="53">
        <f>RealAuthFY11!L161-RealAuthFY10!L161</f>
        <v>7015</v>
      </c>
      <c r="M161" s="53">
        <f>RealAuthFY11!M161-RealAuthFY10!M161</f>
        <v>0</v>
      </c>
      <c r="N161" s="53">
        <f>RealAuthFY11!N161-RealAuthFY10!N161</f>
        <v>0</v>
      </c>
      <c r="O161" s="53">
        <f>RealAuthFY11!O161-RealAuthFY10!O161</f>
        <v>0</v>
      </c>
      <c r="P161" s="53">
        <f>RealAuthFY11!P161-RealAuthFY10!P161</f>
        <v>0</v>
      </c>
      <c r="Q161" s="53">
        <f>RealAuthFY11!Q161-RealAuthFY10!Q161</f>
        <v>0</v>
      </c>
      <c r="R161" s="53">
        <f>RealAuthFY11!R161-RealAuthFY10!R161</f>
        <v>5.9999999357387424E-3</v>
      </c>
      <c r="S161" s="53">
        <f>RealAuthFY11!S161-RealAuthFY10!S161</f>
        <v>-0.47900000000663567</v>
      </c>
      <c r="T161" s="53">
        <f>RealAuthFY11!T161-RealAuthFY10!T161</f>
        <v>-5.5000000000291038E-2</v>
      </c>
      <c r="U161" s="53">
        <f>RealAuthFY11!U161-RealAuthFY10!U161</f>
        <v>-13529.398000000045</v>
      </c>
    </row>
    <row r="162" spans="1:21" s="45" customFormat="1" ht="11" x14ac:dyDescent="0.3">
      <c r="A162" s="45">
        <f>'FY2017 Alpha RPDC '!A158</f>
        <v>151</v>
      </c>
      <c r="B162" s="45">
        <f>'FY2017 Alpha RPDC '!B158</f>
        <v>3186</v>
      </c>
      <c r="C162" s="45">
        <f>'FY2017 Alpha RPDC '!C158</f>
        <v>3186</v>
      </c>
      <c r="D162" s="46" t="str">
        <f>'FY2017 Alpha RPDC '!D158</f>
        <v>JANESVILLE</v>
      </c>
      <c r="E162" s="91">
        <f>RealAuthFY11!E162-RealAuthFY10!E162</f>
        <v>-4</v>
      </c>
      <c r="F162" s="49">
        <f>'FY2017 Alpha RPDC '!K158-'FY2017 Alpha RPDC '!F158</f>
        <v>145</v>
      </c>
      <c r="G162" s="49">
        <f>'FY2017 Alpha RPDC '!L158-'FY2017 Alpha RPDC '!G158</f>
        <v>28450.600000000093</v>
      </c>
      <c r="H162" s="49">
        <f>'FY2017 Alpha RPDC '!M158-'FY2017 Alpha RPDC '!H158</f>
        <v>0</v>
      </c>
      <c r="I162" s="49">
        <f>'FY2017 Alpha RPDC '!N158-'FY2017 Alpha RPDC '!I158</f>
        <v>28450.600000000093</v>
      </c>
      <c r="J162" s="53">
        <f>RealAuthFY11!J162-RealAuthFY10!J162</f>
        <v>-262331.00000000023</v>
      </c>
      <c r="K162" s="53">
        <f>RealAuthFY11!K162-RealAuthFY10!K162</f>
        <v>71295</v>
      </c>
      <c r="L162" s="53">
        <f>RealAuthFY11!L162-RealAuthFY10!L162</f>
        <v>-49489</v>
      </c>
      <c r="M162" s="53">
        <f>RealAuthFY11!M162-RealAuthFY10!M162</f>
        <v>-8120</v>
      </c>
      <c r="N162" s="53">
        <f>RealAuthFY11!N162-RealAuthFY10!N162</f>
        <v>0</v>
      </c>
      <c r="O162" s="53">
        <f>RealAuthFY11!O162-RealAuthFY10!O162</f>
        <v>0</v>
      </c>
      <c r="P162" s="53">
        <f>RealAuthFY11!P162-RealAuthFY10!P162</f>
        <v>-315230.30000000005</v>
      </c>
      <c r="Q162" s="53">
        <f>RealAuthFY11!Q162-RealAuthFY10!Q162</f>
        <v>116226</v>
      </c>
      <c r="R162" s="53">
        <f>RealAuthFY11!R162-RealAuthFY10!R162</f>
        <v>0.34599999990314245</v>
      </c>
      <c r="S162" s="53">
        <f>RealAuthFY11!S162-RealAuthFY10!S162</f>
        <v>0.356000000028871</v>
      </c>
      <c r="T162" s="53">
        <f>RealAuthFY11!T162-RealAuthFY10!T162</f>
        <v>-0.356000000028871</v>
      </c>
      <c r="U162" s="53">
        <f>RealAuthFY11!U162-RealAuthFY10!U162</f>
        <v>-419198.35400000028</v>
      </c>
    </row>
    <row r="163" spans="1:21" s="45" customFormat="1" ht="11" x14ac:dyDescent="0.3">
      <c r="A163" s="45">
        <f>'FY2017 Alpha RPDC '!A159</f>
        <v>152</v>
      </c>
      <c r="B163" s="45">
        <f>'FY2017 Alpha RPDC '!B159</f>
        <v>3204</v>
      </c>
      <c r="C163" s="45">
        <f>'FY2017 Alpha RPDC '!C159</f>
        <v>3204</v>
      </c>
      <c r="D163" s="46" t="str">
        <f>'FY2017 Alpha RPDC '!D159</f>
        <v>JESUP</v>
      </c>
      <c r="E163" s="91">
        <f>RealAuthFY11!E163-RealAuthFY10!E163</f>
        <v>3.8999999999999773</v>
      </c>
      <c r="F163" s="49">
        <f>'FY2017 Alpha RPDC '!K159-'FY2017 Alpha RPDC '!F159</f>
        <v>145</v>
      </c>
      <c r="G163" s="49">
        <f>'FY2017 Alpha RPDC '!L159-'FY2017 Alpha RPDC '!G159</f>
        <v>153377.39999999944</v>
      </c>
      <c r="H163" s="49">
        <f>'FY2017 Alpha RPDC '!M159-'FY2017 Alpha RPDC '!H159</f>
        <v>0</v>
      </c>
      <c r="I163" s="49">
        <f>'FY2017 Alpha RPDC '!N159-'FY2017 Alpha RPDC '!I159</f>
        <v>153377.39999999944</v>
      </c>
      <c r="J163" s="53">
        <f>RealAuthFY11!J163-RealAuthFY10!J163</f>
        <v>2783</v>
      </c>
      <c r="K163" s="53">
        <f>RealAuthFY11!K163-RealAuthFY10!K163</f>
        <v>12155.5</v>
      </c>
      <c r="L163" s="53">
        <f>RealAuthFY11!L163-RealAuthFY10!L163</f>
        <v>-57267.699999999953</v>
      </c>
      <c r="M163" s="53">
        <f>RealAuthFY11!M163-RealAuthFY10!M163</f>
        <v>-24221.300000000047</v>
      </c>
      <c r="N163" s="53">
        <f>RealAuthFY11!N163-RealAuthFY10!N163</f>
        <v>0</v>
      </c>
      <c r="O163" s="53">
        <f>RealAuthFY11!O163-RealAuthFY10!O163</f>
        <v>0</v>
      </c>
      <c r="P163" s="53">
        <f>RealAuthFY11!P163-RealAuthFY10!P163</f>
        <v>-8890.42</v>
      </c>
      <c r="Q163" s="53">
        <f>RealAuthFY11!Q163-RealAuthFY10!Q163</f>
        <v>966</v>
      </c>
      <c r="R163" s="53">
        <f>RealAuthFY11!R163-RealAuthFY10!R163</f>
        <v>0.26800000004004687</v>
      </c>
      <c r="S163" s="53">
        <f>RealAuthFY11!S163-RealAuthFY10!S163</f>
        <v>-0.23599999999714782</v>
      </c>
      <c r="T163" s="53">
        <f>RealAuthFY11!T163-RealAuthFY10!T163</f>
        <v>-8.3999999988009222E-2</v>
      </c>
      <c r="U163" s="53">
        <f>RealAuthFY11!U163-RealAuthFY10!U163</f>
        <v>78902.428000000305</v>
      </c>
    </row>
    <row r="164" spans="1:21" s="45" customFormat="1" ht="11" x14ac:dyDescent="0.3">
      <c r="A164" s="45">
        <f>'FY2017 Alpha RPDC '!A160</f>
        <v>153</v>
      </c>
      <c r="B164" s="45">
        <f>'FY2017 Alpha RPDC '!B160</f>
        <v>3231</v>
      </c>
      <c r="C164" s="45">
        <f>'FY2017 Alpha RPDC '!C160</f>
        <v>3231</v>
      </c>
      <c r="D164" s="46" t="str">
        <f>'FY2017 Alpha RPDC '!D160</f>
        <v>JOHNSTON</v>
      </c>
      <c r="E164" s="91">
        <f>RealAuthFY11!E164-RealAuthFY10!E164</f>
        <v>139</v>
      </c>
      <c r="F164" s="49">
        <f>'FY2017 Alpha RPDC '!K160-'FY2017 Alpha RPDC '!F160</f>
        <v>145</v>
      </c>
      <c r="G164" s="49">
        <f>'FY2017 Alpha RPDC '!L160-'FY2017 Alpha RPDC '!G160</f>
        <v>1875628.1000000015</v>
      </c>
      <c r="H164" s="49">
        <f>'FY2017 Alpha RPDC '!M160-'FY2017 Alpha RPDC '!H160</f>
        <v>0</v>
      </c>
      <c r="I164" s="49">
        <f>'FY2017 Alpha RPDC '!N160-'FY2017 Alpha RPDC '!I160</f>
        <v>1875628.1000000015</v>
      </c>
      <c r="J164" s="53">
        <f>RealAuthFY11!J164-RealAuthFY10!J164</f>
        <v>3726.4000000000233</v>
      </c>
      <c r="K164" s="53">
        <f>RealAuthFY11!K164-RealAuthFY10!K164</f>
        <v>28265</v>
      </c>
      <c r="L164" s="53">
        <f>RealAuthFY11!L164-RealAuthFY10!L164</f>
        <v>-8891</v>
      </c>
      <c r="M164" s="53">
        <f>RealAuthFY11!M164-RealAuthFY10!M164</f>
        <v>0</v>
      </c>
      <c r="N164" s="53">
        <f>RealAuthFY11!N164-RealAuthFY10!N164</f>
        <v>0</v>
      </c>
      <c r="O164" s="53">
        <f>RealAuthFY11!O164-RealAuthFY10!O164</f>
        <v>0</v>
      </c>
      <c r="P164" s="53">
        <f>RealAuthFY11!P164-RealAuthFY10!P164</f>
        <v>2689.7200000000003</v>
      </c>
      <c r="Q164" s="53">
        <f>RealAuthFY11!Q164-RealAuthFY10!Q164</f>
        <v>0</v>
      </c>
      <c r="R164" s="53">
        <f>RealAuthFY11!R164-RealAuthFY10!R164</f>
        <v>2928745.4950000001</v>
      </c>
      <c r="S164" s="53">
        <f>RealAuthFY11!S164-RealAuthFY10!S164</f>
        <v>343127.02400000003</v>
      </c>
      <c r="T164" s="53">
        <f>RealAuthFY11!T164-RealAuthFY10!T164</f>
        <v>276532.38199999998</v>
      </c>
      <c r="U164" s="53">
        <f>RealAuthFY11!U164-RealAuthFY10!U164</f>
        <v>5449823.1209999993</v>
      </c>
    </row>
    <row r="165" spans="1:21" s="45" customFormat="1" ht="11" x14ac:dyDescent="0.3">
      <c r="A165" s="45">
        <f>'FY2017 Alpha RPDC '!A161</f>
        <v>154</v>
      </c>
      <c r="B165" s="45">
        <f>'FY2017 Alpha RPDC '!B161</f>
        <v>3312</v>
      </c>
      <c r="C165" s="45">
        <f>'FY2017 Alpha RPDC '!C161</f>
        <v>3312</v>
      </c>
      <c r="D165" s="46" t="str">
        <f>'FY2017 Alpha RPDC '!D161</f>
        <v>KEOKUK</v>
      </c>
      <c r="E165" s="91">
        <f>RealAuthFY11!E165-RealAuthFY10!E165</f>
        <v>-52.200000000000045</v>
      </c>
      <c r="F165" s="49">
        <f>'FY2017 Alpha RPDC '!K161-'FY2017 Alpha RPDC '!F161</f>
        <v>145</v>
      </c>
      <c r="G165" s="49">
        <f>'FY2017 Alpha RPDC '!L161-'FY2017 Alpha RPDC '!G161</f>
        <v>-59313.5</v>
      </c>
      <c r="H165" s="49">
        <f>'FY2017 Alpha RPDC '!M161-'FY2017 Alpha RPDC '!H161</f>
        <v>181331.59999999963</v>
      </c>
      <c r="I165" s="49">
        <f>'FY2017 Alpha RPDC '!N161-'FY2017 Alpha RPDC '!I161</f>
        <v>122018.09999999963</v>
      </c>
      <c r="J165" s="53">
        <f>RealAuthFY11!J165-RealAuthFY10!J165</f>
        <v>-86999</v>
      </c>
      <c r="K165" s="53">
        <f>RealAuthFY11!K165-RealAuthFY10!K165</f>
        <v>10651</v>
      </c>
      <c r="L165" s="53">
        <f>RealAuthFY11!L165-RealAuthFY10!L165</f>
        <v>-38486</v>
      </c>
      <c r="M165" s="53">
        <f>RealAuthFY11!M165-RealAuthFY10!M165</f>
        <v>-11686</v>
      </c>
      <c r="N165" s="53">
        <f>RealAuthFY11!N165-RealAuthFY10!N165</f>
        <v>0</v>
      </c>
      <c r="O165" s="53">
        <f>RealAuthFY11!O165-RealAuthFY10!O165</f>
        <v>0</v>
      </c>
      <c r="P165" s="53">
        <f>RealAuthFY11!P165-RealAuthFY10!P165</f>
        <v>0</v>
      </c>
      <c r="Q165" s="53">
        <f>RealAuthFY11!Q165-RealAuthFY10!Q165</f>
        <v>0</v>
      </c>
      <c r="R165" s="53">
        <f>RealAuthFY11!R165-RealAuthFY10!R165</f>
        <v>757105.826</v>
      </c>
      <c r="S165" s="53">
        <f>RealAuthFY11!S165-RealAuthFY10!S165</f>
        <v>69788.036999999997</v>
      </c>
      <c r="T165" s="53">
        <f>RealAuthFY11!T165-RealAuthFY10!T165</f>
        <v>61415.978000000003</v>
      </c>
      <c r="U165" s="53">
        <f>RealAuthFY11!U165-RealAuthFY10!U165</f>
        <v>883807.94099999964</v>
      </c>
    </row>
    <row r="166" spans="1:21" s="45" customFormat="1" ht="11" x14ac:dyDescent="0.3">
      <c r="A166" s="45">
        <f>'FY2017 Alpha RPDC '!A162</f>
        <v>155</v>
      </c>
      <c r="B166" s="45">
        <f>'FY2017 Alpha RPDC '!B162</f>
        <v>3330</v>
      </c>
      <c r="C166" s="45">
        <f>'FY2017 Alpha RPDC '!C162</f>
        <v>3330</v>
      </c>
      <c r="D166" s="46" t="str">
        <f>'FY2017 Alpha RPDC '!D162</f>
        <v>KEOTA</v>
      </c>
      <c r="E166" s="91">
        <f>RealAuthFY11!E166-RealAuthFY10!E166</f>
        <v>-17</v>
      </c>
      <c r="F166" s="49">
        <f>'FY2017 Alpha RPDC '!K162-'FY2017 Alpha RPDC '!F162</f>
        <v>145</v>
      </c>
      <c r="G166" s="49">
        <f>'FY2017 Alpha RPDC '!L162-'FY2017 Alpha RPDC '!G162</f>
        <v>-63654.5</v>
      </c>
      <c r="H166" s="49">
        <f>'FY2017 Alpha RPDC '!M162-'FY2017 Alpha RPDC '!H162</f>
        <v>46366.10999999987</v>
      </c>
      <c r="I166" s="49">
        <f>'FY2017 Alpha RPDC '!N162-'FY2017 Alpha RPDC '!I162</f>
        <v>-17288.39000000013</v>
      </c>
      <c r="J166" s="53">
        <f>RealAuthFY11!J166-RealAuthFY10!J166</f>
        <v>-62482</v>
      </c>
      <c r="K166" s="53">
        <f>RealAuthFY11!K166-RealAuthFY10!K166</f>
        <v>17205</v>
      </c>
      <c r="L166" s="53">
        <f>RealAuthFY11!L166-RealAuthFY10!L166</f>
        <v>66290</v>
      </c>
      <c r="M166" s="53">
        <f>RealAuthFY11!M166-RealAuthFY10!M166</f>
        <v>-23285</v>
      </c>
      <c r="N166" s="53">
        <f>RealAuthFY11!N166-RealAuthFY10!N166</f>
        <v>0</v>
      </c>
      <c r="O166" s="53">
        <f>RealAuthFY11!O166-RealAuthFY10!O166</f>
        <v>0</v>
      </c>
      <c r="P166" s="53">
        <f>RealAuthFY11!P166-RealAuthFY10!P166</f>
        <v>-5122.7000000000007</v>
      </c>
      <c r="Q166" s="53">
        <f>RealAuthFY11!Q166-RealAuthFY10!Q166</f>
        <v>221898.00000000003</v>
      </c>
      <c r="R166" s="53">
        <f>RealAuthFY11!R166-RealAuthFY10!R166</f>
        <v>-0.11499999999068677</v>
      </c>
      <c r="S166" s="53">
        <f>RealAuthFY11!S166-RealAuthFY10!S166</f>
        <v>-0.35099999999511056</v>
      </c>
      <c r="T166" s="53">
        <f>RealAuthFY11!T166-RealAuthFY10!T166</f>
        <v>-0.30000000000291038</v>
      </c>
      <c r="U166" s="53">
        <f>RealAuthFY11!U166-RealAuthFY10!U166</f>
        <v>197214.14399999985</v>
      </c>
    </row>
    <row r="167" spans="1:21" s="45" customFormat="1" ht="11" x14ac:dyDescent="0.3">
      <c r="A167" s="45">
        <f>'FY2017 Alpha RPDC '!A163</f>
        <v>156</v>
      </c>
      <c r="B167" s="45">
        <f>'FY2017 Alpha RPDC '!B163</f>
        <v>3348</v>
      </c>
      <c r="C167" s="45">
        <f>'FY2017 Alpha RPDC '!C163</f>
        <v>3348</v>
      </c>
      <c r="D167" s="46" t="str">
        <f>'FY2017 Alpha RPDC '!D163</f>
        <v>KINGSLEY-PIERSON</v>
      </c>
      <c r="E167" s="91">
        <f>RealAuthFY11!E167-RealAuthFY10!E167</f>
        <v>40.099999999999966</v>
      </c>
      <c r="F167" s="49">
        <f>'FY2017 Alpha RPDC '!K163-'FY2017 Alpha RPDC '!F163</f>
        <v>145</v>
      </c>
      <c r="G167" s="49">
        <f>'FY2017 Alpha RPDC '!L163-'FY2017 Alpha RPDC '!G163</f>
        <v>332823.79999999981</v>
      </c>
      <c r="H167" s="49">
        <f>'FY2017 Alpha RPDC '!M163-'FY2017 Alpha RPDC '!H163</f>
        <v>-70952</v>
      </c>
      <c r="I167" s="49">
        <f>'FY2017 Alpha RPDC '!N163-'FY2017 Alpha RPDC '!I163</f>
        <v>261871.79999999981</v>
      </c>
      <c r="J167" s="53">
        <f>RealAuthFY11!J167-RealAuthFY10!J167</f>
        <v>-16951.800000000003</v>
      </c>
      <c r="K167" s="53">
        <f>RealAuthFY11!K167-RealAuthFY10!K167</f>
        <v>103019</v>
      </c>
      <c r="L167" s="53">
        <f>RealAuthFY11!L167-RealAuthFY10!L167</f>
        <v>69083</v>
      </c>
      <c r="M167" s="53">
        <f>RealAuthFY11!M167-RealAuthFY10!M167</f>
        <v>115</v>
      </c>
      <c r="N167" s="53">
        <f>RealAuthFY11!N167-RealAuthFY10!N167</f>
        <v>0</v>
      </c>
      <c r="O167" s="53">
        <f>RealAuthFY11!O167-RealAuthFY10!O167</f>
        <v>0</v>
      </c>
      <c r="P167" s="53">
        <f>RealAuthFY11!P167-RealAuthFY10!P167</f>
        <v>2888.1600000000035</v>
      </c>
      <c r="Q167" s="53">
        <f>RealAuthFY11!Q167-RealAuthFY10!Q167</f>
        <v>0</v>
      </c>
      <c r="R167" s="53">
        <f>RealAuthFY11!R167-RealAuthFY10!R167</f>
        <v>0.38599999999860302</v>
      </c>
      <c r="S167" s="53">
        <f>RealAuthFY11!S167-RealAuthFY10!S167</f>
        <v>0.15200000000186265</v>
      </c>
      <c r="T167" s="53">
        <f>RealAuthFY11!T167-RealAuthFY10!T167</f>
        <v>1.2000000002444722E-2</v>
      </c>
      <c r="U167" s="53">
        <f>RealAuthFY11!U167-RealAuthFY10!U167</f>
        <v>420025.71000000043</v>
      </c>
    </row>
    <row r="168" spans="1:21" s="45" customFormat="1" ht="11" x14ac:dyDescent="0.3">
      <c r="A168" s="45">
        <f>'FY2017 Alpha RPDC '!A164</f>
        <v>157</v>
      </c>
      <c r="B168" s="45">
        <f>'FY2017 Alpha RPDC '!B164</f>
        <v>3375</v>
      </c>
      <c r="C168" s="45">
        <f>'FY2017 Alpha RPDC '!C164</f>
        <v>3375</v>
      </c>
      <c r="D168" s="46" t="str">
        <f>'FY2017 Alpha RPDC '!D164</f>
        <v>KNOXVILLE</v>
      </c>
      <c r="E168" s="91">
        <f>RealAuthFY11!E168-RealAuthFY10!E168</f>
        <v>-30.599999999999909</v>
      </c>
      <c r="F168" s="49">
        <f>'FY2017 Alpha RPDC '!K164-'FY2017 Alpha RPDC '!F164</f>
        <v>145</v>
      </c>
      <c r="G168" s="49">
        <f>'FY2017 Alpha RPDC '!L164-'FY2017 Alpha RPDC '!G164</f>
        <v>60373.700000001118</v>
      </c>
      <c r="H168" s="49">
        <f>'FY2017 Alpha RPDC '!M164-'FY2017 Alpha RPDC '!H164</f>
        <v>56124.859999999404</v>
      </c>
      <c r="I168" s="49">
        <f>'FY2017 Alpha RPDC '!N164-'FY2017 Alpha RPDC '!I164</f>
        <v>116498.56000000052</v>
      </c>
      <c r="J168" s="53">
        <f>RealAuthFY11!J168-RealAuthFY10!J168</f>
        <v>-83080.199999999721</v>
      </c>
      <c r="K168" s="53">
        <f>RealAuthFY11!K168-RealAuthFY10!K168</f>
        <v>16384</v>
      </c>
      <c r="L168" s="53">
        <f>RealAuthFY11!L168-RealAuthFY10!L168</f>
        <v>9973.6000000000931</v>
      </c>
      <c r="M168" s="53">
        <f>RealAuthFY11!M168-RealAuthFY10!M168</f>
        <v>-3486</v>
      </c>
      <c r="N168" s="53">
        <f>RealAuthFY11!N168-RealAuthFY10!N168</f>
        <v>0</v>
      </c>
      <c r="O168" s="53">
        <f>RealAuthFY11!O168-RealAuthFY10!O168</f>
        <v>0</v>
      </c>
      <c r="P168" s="53">
        <f>RealAuthFY11!P168-RealAuthFY10!P168</f>
        <v>-10922.560000000027</v>
      </c>
      <c r="Q168" s="53">
        <f>RealAuthFY11!Q168-RealAuthFY10!Q168</f>
        <v>695370.6</v>
      </c>
      <c r="R168" s="53">
        <f>RealAuthFY11!R168-RealAuthFY10!R168</f>
        <v>0.46100000012665987</v>
      </c>
      <c r="S168" s="53">
        <f>RealAuthFY11!S168-RealAuthFY10!S168</f>
        <v>-0.49100000003818423</v>
      </c>
      <c r="T168" s="53">
        <f>RealAuthFY11!T168-RealAuthFY10!T168</f>
        <v>-0.12800000002607703</v>
      </c>
      <c r="U168" s="53">
        <f>RealAuthFY11!U168-RealAuthFY10!U168</f>
        <v>740737.84200000018</v>
      </c>
    </row>
    <row r="169" spans="1:21" s="45" customFormat="1" ht="11" x14ac:dyDescent="0.3">
      <c r="A169" s="45">
        <f>'FY2017 Alpha RPDC '!A165</f>
        <v>158</v>
      </c>
      <c r="B169" s="45">
        <f>'FY2017 Alpha RPDC '!B165</f>
        <v>3420</v>
      </c>
      <c r="C169" s="45">
        <f>'FY2017 Alpha RPDC '!C165</f>
        <v>3420</v>
      </c>
      <c r="D169" s="46" t="str">
        <f>'FY2017 Alpha RPDC '!D165</f>
        <v>LAKE MILLS</v>
      </c>
      <c r="E169" s="91">
        <f>RealAuthFY11!E169-RealAuthFY10!E169</f>
        <v>4</v>
      </c>
      <c r="F169" s="49">
        <f>'FY2017 Alpha RPDC '!K165-'FY2017 Alpha RPDC '!F165</f>
        <v>145</v>
      </c>
      <c r="G169" s="49">
        <f>'FY2017 Alpha RPDC '!L165-'FY2017 Alpha RPDC '!G165</f>
        <v>115930.70000000019</v>
      </c>
      <c r="H169" s="49">
        <f>'FY2017 Alpha RPDC '!M165-'FY2017 Alpha RPDC '!H165</f>
        <v>0</v>
      </c>
      <c r="I169" s="49">
        <f>'FY2017 Alpha RPDC '!N165-'FY2017 Alpha RPDC '!I165</f>
        <v>115930.70000000019</v>
      </c>
      <c r="J169" s="53">
        <f>RealAuthFY11!J169-RealAuthFY10!J169</f>
        <v>-35510</v>
      </c>
      <c r="K169" s="53">
        <f>RealAuthFY11!K169-RealAuthFY10!K169</f>
        <v>56415</v>
      </c>
      <c r="L169" s="53">
        <f>RealAuthFY11!L169-RealAuthFY10!L169</f>
        <v>-61608</v>
      </c>
      <c r="M169" s="53">
        <f>RealAuthFY11!M169-RealAuthFY10!M169</f>
        <v>0</v>
      </c>
      <c r="N169" s="53">
        <f>RealAuthFY11!N169-RealAuthFY10!N169</f>
        <v>0</v>
      </c>
      <c r="O169" s="53">
        <f>RealAuthFY11!O169-RealAuthFY10!O169</f>
        <v>0</v>
      </c>
      <c r="P169" s="53">
        <f>RealAuthFY11!P169-RealAuthFY10!P169</f>
        <v>0</v>
      </c>
      <c r="Q169" s="53">
        <f>RealAuthFY11!Q169-RealAuthFY10!Q169</f>
        <v>76747.799999999988</v>
      </c>
      <c r="R169" s="53">
        <f>RealAuthFY11!R169-RealAuthFY10!R169</f>
        <v>0.20400000014342368</v>
      </c>
      <c r="S169" s="53">
        <f>RealAuthFY11!S169-RealAuthFY10!S169</f>
        <v>0.29600000001664739</v>
      </c>
      <c r="T169" s="53">
        <f>RealAuthFY11!T169-RealAuthFY10!T169</f>
        <v>0.35500000001047738</v>
      </c>
      <c r="U169" s="53">
        <f>RealAuthFY11!U169-RealAuthFY10!U169</f>
        <v>151976.35500000138</v>
      </c>
    </row>
    <row r="170" spans="1:21" s="45" customFormat="1" ht="11" x14ac:dyDescent="0.3">
      <c r="A170" s="45">
        <f>'FY2017 Alpha RPDC '!A166</f>
        <v>159</v>
      </c>
      <c r="B170" s="45">
        <f>'FY2017 Alpha RPDC '!B166</f>
        <v>3465</v>
      </c>
      <c r="C170" s="45">
        <f>'FY2017 Alpha RPDC '!C166</f>
        <v>3465</v>
      </c>
      <c r="D170" s="46" t="str">
        <f>'FY2017 Alpha RPDC '!D166</f>
        <v>LAMONI</v>
      </c>
      <c r="E170" s="91">
        <f>RealAuthFY11!E170-RealAuthFY10!E170</f>
        <v>-13.600000000000023</v>
      </c>
      <c r="F170" s="49">
        <f>'FY2017 Alpha RPDC '!K166-'FY2017 Alpha RPDC '!F166</f>
        <v>145</v>
      </c>
      <c r="G170" s="49">
        <f>'FY2017 Alpha RPDC '!L166-'FY2017 Alpha RPDC '!G166</f>
        <v>-46384.300000000047</v>
      </c>
      <c r="H170" s="49">
        <f>'FY2017 Alpha RPDC '!M166-'FY2017 Alpha RPDC '!H166</f>
        <v>-85754.280000000028</v>
      </c>
      <c r="I170" s="49">
        <f>'FY2017 Alpha RPDC '!N166-'FY2017 Alpha RPDC '!I166</f>
        <v>-132138.58000000007</v>
      </c>
      <c r="J170" s="53">
        <f>RealAuthFY11!J170-RealAuthFY10!J170</f>
        <v>-21317.699999999983</v>
      </c>
      <c r="K170" s="53">
        <f>RealAuthFY11!K170-RealAuthFY10!K170</f>
        <v>5812</v>
      </c>
      <c r="L170" s="53">
        <f>RealAuthFY11!L170-RealAuthFY10!L170</f>
        <v>-3972</v>
      </c>
      <c r="M170" s="53">
        <f>RealAuthFY11!M170-RealAuthFY10!M170</f>
        <v>0</v>
      </c>
      <c r="N170" s="53">
        <f>RealAuthFY11!N170-RealAuthFY10!N170</f>
        <v>0</v>
      </c>
      <c r="O170" s="53">
        <f>RealAuthFY11!O170-RealAuthFY10!O170</f>
        <v>0</v>
      </c>
      <c r="P170" s="53">
        <f>RealAuthFY11!P170-RealAuthFY10!P170</f>
        <v>0</v>
      </c>
      <c r="Q170" s="53">
        <f>RealAuthFY11!Q170-RealAuthFY10!Q170</f>
        <v>0</v>
      </c>
      <c r="R170" s="53">
        <f>RealAuthFY11!R170-RealAuthFY10!R170</f>
        <v>-2.4000000033993274E-2</v>
      </c>
      <c r="S170" s="53">
        <f>RealAuthFY11!S170-RealAuthFY10!S170</f>
        <v>-0.23400000000037835</v>
      </c>
      <c r="T170" s="53">
        <f>RealAuthFY11!T170-RealAuthFY10!T170</f>
        <v>-0.4040000000022701</v>
      </c>
      <c r="U170" s="53">
        <f>RealAuthFY11!U170-RealAuthFY10!U170</f>
        <v>-151616.94200000074</v>
      </c>
    </row>
    <row r="171" spans="1:21" s="45" customFormat="1" ht="11" x14ac:dyDescent="0.3">
      <c r="A171" s="45">
        <f>'FY2017 Alpha RPDC '!A167</f>
        <v>160</v>
      </c>
      <c r="B171" s="45">
        <f>'FY2017 Alpha RPDC '!B167</f>
        <v>3537</v>
      </c>
      <c r="C171" s="45">
        <f>'FY2017 Alpha RPDC '!C167</f>
        <v>3537</v>
      </c>
      <c r="D171" s="46" t="str">
        <f>'FY2017 Alpha RPDC '!D167</f>
        <v>LAURENS-MARATHON</v>
      </c>
      <c r="E171" s="91">
        <f>RealAuthFY11!E171-RealAuthFY10!E171</f>
        <v>-4.5</v>
      </c>
      <c r="F171" s="49">
        <f>'FY2017 Alpha RPDC '!K167-'FY2017 Alpha RPDC '!F167</f>
        <v>145</v>
      </c>
      <c r="G171" s="49">
        <f>'FY2017 Alpha RPDC '!L167-'FY2017 Alpha RPDC '!G167</f>
        <v>16842.199999999953</v>
      </c>
      <c r="H171" s="49">
        <f>'FY2017 Alpha RPDC '!M167-'FY2017 Alpha RPDC '!H167</f>
        <v>3830.1200000001118</v>
      </c>
      <c r="I171" s="49">
        <f>'FY2017 Alpha RPDC '!N167-'FY2017 Alpha RPDC '!I167</f>
        <v>20672.320000000065</v>
      </c>
      <c r="J171" s="53">
        <f>RealAuthFY11!J171-RealAuthFY10!J171</f>
        <v>-56404</v>
      </c>
      <c r="K171" s="53">
        <f>RealAuthFY11!K171-RealAuthFY10!K171</f>
        <v>-30275</v>
      </c>
      <c r="L171" s="53">
        <f>RealAuthFY11!L171-RealAuthFY10!L171</f>
        <v>-6797</v>
      </c>
      <c r="M171" s="53">
        <f>RealAuthFY11!M171-RealAuthFY10!M171</f>
        <v>-5756</v>
      </c>
      <c r="N171" s="53">
        <f>RealAuthFY11!N171-RealAuthFY10!N171</f>
        <v>0</v>
      </c>
      <c r="O171" s="53">
        <f>RealAuthFY11!O171-RealAuthFY10!O171</f>
        <v>0</v>
      </c>
      <c r="P171" s="53">
        <f>RealAuthFY11!P171-RealAuthFY10!P171</f>
        <v>0</v>
      </c>
      <c r="Q171" s="53">
        <f>RealAuthFY11!Q171-RealAuthFY10!Q171</f>
        <v>0</v>
      </c>
      <c r="R171" s="53">
        <f>RealAuthFY11!R171-RealAuthFY10!R171</f>
        <v>-0.20000000001164153</v>
      </c>
      <c r="S171" s="53">
        <f>RealAuthFY11!S171-RealAuthFY10!S171</f>
        <v>-0.36999999999898137</v>
      </c>
      <c r="T171" s="53">
        <f>RealAuthFY11!T171-RealAuthFY10!T171</f>
        <v>1.0000000002037268E-2</v>
      </c>
      <c r="U171" s="53">
        <f>RealAuthFY11!U171-RealAuthFY10!U171</f>
        <v>-78560.240000000224</v>
      </c>
    </row>
    <row r="172" spans="1:21" s="45" customFormat="1" ht="11" x14ac:dyDescent="0.3">
      <c r="A172" s="45">
        <f>'FY2017 Alpha RPDC '!A168</f>
        <v>161</v>
      </c>
      <c r="B172" s="45">
        <f>'FY2017 Alpha RPDC '!B168</f>
        <v>3555</v>
      </c>
      <c r="C172" s="45">
        <f>'FY2017 Alpha RPDC '!C168</f>
        <v>3555</v>
      </c>
      <c r="D172" s="46" t="str">
        <f>'FY2017 Alpha RPDC '!D168</f>
        <v>LAWTON-BRONSON</v>
      </c>
      <c r="E172" s="91">
        <f>RealAuthFY11!E172-RealAuthFY10!E172</f>
        <v>-13.100000000000023</v>
      </c>
      <c r="F172" s="49">
        <f>'FY2017 Alpha RPDC '!K168-'FY2017 Alpha RPDC '!F168</f>
        <v>145</v>
      </c>
      <c r="G172" s="49">
        <f>'FY2017 Alpha RPDC '!L168-'FY2017 Alpha RPDC '!G168</f>
        <v>2311.2999999998137</v>
      </c>
      <c r="H172" s="49">
        <f>'FY2017 Alpha RPDC '!M168-'FY2017 Alpha RPDC '!H168</f>
        <v>37099.540000000037</v>
      </c>
      <c r="I172" s="49">
        <f>'FY2017 Alpha RPDC '!N168-'FY2017 Alpha RPDC '!I168</f>
        <v>39410.839999999851</v>
      </c>
      <c r="J172" s="53">
        <f>RealAuthFY11!J172-RealAuthFY10!J172</f>
        <v>-161468</v>
      </c>
      <c r="K172" s="53">
        <f>RealAuthFY11!K172-RealAuthFY10!K172</f>
        <v>-35988</v>
      </c>
      <c r="L172" s="53">
        <f>RealAuthFY11!L172-RealAuthFY10!L172</f>
        <v>-21813.5</v>
      </c>
      <c r="M172" s="53">
        <f>RealAuthFY11!M172-RealAuthFY10!M172</f>
        <v>23877</v>
      </c>
      <c r="N172" s="53">
        <f>RealAuthFY11!N172-RealAuthFY10!N172</f>
        <v>0</v>
      </c>
      <c r="O172" s="53">
        <f>RealAuthFY11!O172-RealAuthFY10!O172</f>
        <v>0</v>
      </c>
      <c r="P172" s="53">
        <f>RealAuthFY11!P172-RealAuthFY10!P172</f>
        <v>1446.0599999999995</v>
      </c>
      <c r="Q172" s="53">
        <f>RealAuthFY11!Q172-RealAuthFY10!Q172</f>
        <v>0</v>
      </c>
      <c r="R172" s="53">
        <f>RealAuthFY11!R172-RealAuthFY10!R172</f>
        <v>2.0000000018626451E-2</v>
      </c>
      <c r="S172" s="53">
        <f>RealAuthFY11!S172-RealAuthFY10!S172</f>
        <v>0.19800000000395812</v>
      </c>
      <c r="T172" s="53">
        <f>RealAuthFY11!T172-RealAuthFY10!T172</f>
        <v>-0.32400000000779983</v>
      </c>
      <c r="U172" s="53">
        <f>RealAuthFY11!U172-RealAuthFY10!U172</f>
        <v>-154535.70600000024</v>
      </c>
    </row>
    <row r="173" spans="1:21" s="45" customFormat="1" ht="11" x14ac:dyDescent="0.3">
      <c r="A173" s="45">
        <f>'FY2017 Alpha RPDC '!A169</f>
        <v>162</v>
      </c>
      <c r="B173" s="45">
        <f>'FY2017 Alpha RPDC '!B169</f>
        <v>3600</v>
      </c>
      <c r="C173" s="45">
        <f>'FY2017 Alpha RPDC '!C169</f>
        <v>3600</v>
      </c>
      <c r="D173" s="46" t="str">
        <f>'FY2017 Alpha RPDC '!D169</f>
        <v>LE MARS</v>
      </c>
      <c r="E173" s="91">
        <f>RealAuthFY11!E173-RealAuthFY10!E173</f>
        <v>-3.5999999999999091</v>
      </c>
      <c r="F173" s="49">
        <f>'FY2017 Alpha RPDC '!K169-'FY2017 Alpha RPDC '!F169</f>
        <v>145</v>
      </c>
      <c r="G173" s="49">
        <f>'FY2017 Alpha RPDC '!L169-'FY2017 Alpha RPDC '!G169</f>
        <v>284571.59999999963</v>
      </c>
      <c r="H173" s="49">
        <f>'FY2017 Alpha RPDC '!M169-'FY2017 Alpha RPDC '!H169</f>
        <v>0</v>
      </c>
      <c r="I173" s="49">
        <f>'FY2017 Alpha RPDC '!N169-'FY2017 Alpha RPDC '!I169</f>
        <v>284571.59999999963</v>
      </c>
      <c r="J173" s="53">
        <f>RealAuthFY11!J173-RealAuthFY10!J173</f>
        <v>-18415.899999999994</v>
      </c>
      <c r="K173" s="53">
        <f>RealAuthFY11!K173-RealAuthFY10!K173</f>
        <v>5768</v>
      </c>
      <c r="L173" s="53">
        <f>RealAuthFY11!L173-RealAuthFY10!L173</f>
        <v>-37501</v>
      </c>
      <c r="M173" s="53">
        <f>RealAuthFY11!M173-RealAuthFY10!M173</f>
        <v>-444136</v>
      </c>
      <c r="N173" s="53">
        <f>RealAuthFY11!N173-RealAuthFY10!N173</f>
        <v>0</v>
      </c>
      <c r="O173" s="53">
        <f>RealAuthFY11!O173-RealAuthFY10!O173</f>
        <v>0</v>
      </c>
      <c r="P173" s="53">
        <f>RealAuthFY11!P173-RealAuthFY10!P173</f>
        <v>126.5</v>
      </c>
      <c r="Q173" s="53">
        <f>RealAuthFY11!Q173-RealAuthFY10!Q173</f>
        <v>0</v>
      </c>
      <c r="R173" s="53">
        <f>RealAuthFY11!R173-RealAuthFY10!R173</f>
        <v>822039.73499999987</v>
      </c>
      <c r="S173" s="53">
        <f>RealAuthFY11!S173-RealAuthFY10!S173</f>
        <v>83102.312000000005</v>
      </c>
      <c r="T173" s="53">
        <f>RealAuthFY11!T173-RealAuthFY10!T173</f>
        <v>96052.233999999997</v>
      </c>
      <c r="U173" s="53">
        <f>RealAuthFY11!U173-RealAuthFY10!U173</f>
        <v>791607.48099999875</v>
      </c>
    </row>
    <row r="174" spans="1:21" s="45" customFormat="1" ht="11" x14ac:dyDescent="0.3">
      <c r="A174" s="45">
        <f>'FY2017 Alpha RPDC '!A170</f>
        <v>163</v>
      </c>
      <c r="B174" s="45">
        <f>'FY2017 Alpha RPDC '!B170</f>
        <v>3609</v>
      </c>
      <c r="C174" s="45">
        <f>'FY2017 Alpha RPDC '!C170</f>
        <v>3609</v>
      </c>
      <c r="D174" s="46" t="str">
        <f>'FY2017 Alpha RPDC '!D170</f>
        <v>LENOX</v>
      </c>
      <c r="E174" s="91">
        <f>RealAuthFY11!E174-RealAuthFY10!E174</f>
        <v>2.3999999999999773</v>
      </c>
      <c r="F174" s="49">
        <f>'FY2017 Alpha RPDC '!K170-'FY2017 Alpha RPDC '!F170</f>
        <v>145</v>
      </c>
      <c r="G174" s="49">
        <f>'FY2017 Alpha RPDC '!L170-'FY2017 Alpha RPDC '!G170</f>
        <v>84055</v>
      </c>
      <c r="H174" s="49">
        <f>'FY2017 Alpha RPDC '!M170-'FY2017 Alpha RPDC '!H170</f>
        <v>0</v>
      </c>
      <c r="I174" s="49">
        <f>'FY2017 Alpha RPDC '!N170-'FY2017 Alpha RPDC '!I170</f>
        <v>84055</v>
      </c>
      <c r="J174" s="53">
        <f>RealAuthFY11!J174-RealAuthFY10!J174</f>
        <v>-8068</v>
      </c>
      <c r="K174" s="53">
        <f>RealAuthFY11!K174-RealAuthFY10!K174</f>
        <v>-12111</v>
      </c>
      <c r="L174" s="53">
        <f>RealAuthFY11!L174-RealAuthFY10!L174</f>
        <v>38128.800000000017</v>
      </c>
      <c r="M174" s="53">
        <f>RealAuthFY11!M174-RealAuthFY10!M174</f>
        <v>115</v>
      </c>
      <c r="N174" s="53">
        <f>RealAuthFY11!N174-RealAuthFY10!N174</f>
        <v>0</v>
      </c>
      <c r="O174" s="53">
        <f>RealAuthFY11!O174-RealAuthFY10!O174</f>
        <v>0</v>
      </c>
      <c r="P174" s="53">
        <f>RealAuthFY11!P174-RealAuthFY10!P174</f>
        <v>-5025.24</v>
      </c>
      <c r="Q174" s="53">
        <f>RealAuthFY11!Q174-RealAuthFY10!Q174</f>
        <v>15775.200000000012</v>
      </c>
      <c r="R174" s="53">
        <f>RealAuthFY11!R174-RealAuthFY10!R174</f>
        <v>81485.838000000018</v>
      </c>
      <c r="S174" s="53">
        <f>RealAuthFY11!S174-RealAuthFY10!S174</f>
        <v>8716.7680000000037</v>
      </c>
      <c r="T174" s="53">
        <f>RealAuthFY11!T174-RealAuthFY10!T174</f>
        <v>8647.5540000000001</v>
      </c>
      <c r="U174" s="53">
        <f>RealAuthFY11!U174-RealAuthFY10!U174</f>
        <v>211719.91999999993</v>
      </c>
    </row>
    <row r="175" spans="1:21" s="45" customFormat="1" ht="11" x14ac:dyDescent="0.3">
      <c r="A175" s="45">
        <f>'FY2017 Alpha RPDC '!A171</f>
        <v>164</v>
      </c>
      <c r="B175" s="45">
        <f>'FY2017 Alpha RPDC '!B171</f>
        <v>3645</v>
      </c>
      <c r="C175" s="45">
        <f>'FY2017 Alpha RPDC '!C171</f>
        <v>3645</v>
      </c>
      <c r="D175" s="46" t="str">
        <f>'FY2017 Alpha RPDC '!D171</f>
        <v>LEWIS CENTRAL</v>
      </c>
      <c r="E175" s="91">
        <f>RealAuthFY11!E175-RealAuthFY10!E175</f>
        <v>27.700000000000273</v>
      </c>
      <c r="F175" s="49">
        <f>'FY2017 Alpha RPDC '!K171-'FY2017 Alpha RPDC '!F171</f>
        <v>145</v>
      </c>
      <c r="G175" s="49">
        <f>'FY2017 Alpha RPDC '!L171-'FY2017 Alpha RPDC '!G171</f>
        <v>553712.30000000075</v>
      </c>
      <c r="H175" s="49">
        <f>'FY2017 Alpha RPDC '!M171-'FY2017 Alpha RPDC '!H171</f>
        <v>0</v>
      </c>
      <c r="I175" s="49">
        <f>'FY2017 Alpha RPDC '!N171-'FY2017 Alpha RPDC '!I171</f>
        <v>553712.30000000075</v>
      </c>
      <c r="J175" s="53">
        <f>RealAuthFY11!J175-RealAuthFY10!J175</f>
        <v>-27097</v>
      </c>
      <c r="K175" s="53">
        <f>RealAuthFY11!K175-RealAuthFY10!K175</f>
        <v>-11881</v>
      </c>
      <c r="L175" s="53">
        <f>RealAuthFY11!L175-RealAuthFY10!L175</f>
        <v>-31825</v>
      </c>
      <c r="M175" s="53">
        <f>RealAuthFY11!M175-RealAuthFY10!M175</f>
        <v>0</v>
      </c>
      <c r="N175" s="53">
        <f>RealAuthFY11!N175-RealAuthFY10!N175</f>
        <v>0</v>
      </c>
      <c r="O175" s="53">
        <f>RealAuthFY11!O175-RealAuthFY10!O175</f>
        <v>0</v>
      </c>
      <c r="P175" s="53">
        <f>RealAuthFY11!P175-RealAuthFY10!P175</f>
        <v>-1268.96</v>
      </c>
      <c r="Q175" s="53">
        <f>RealAuthFY11!Q175-RealAuthFY10!Q175</f>
        <v>-2011.7999999999884</v>
      </c>
      <c r="R175" s="53">
        <f>RealAuthFY11!R175-RealAuthFY10!R175</f>
        <v>1286591.328</v>
      </c>
      <c r="S175" s="53">
        <f>RealAuthFY11!S175-RealAuthFY10!S175</f>
        <v>139514.02300000002</v>
      </c>
      <c r="T175" s="53">
        <f>RealAuthFY11!T175-RealAuthFY10!T175</f>
        <v>128276.32800000001</v>
      </c>
      <c r="U175" s="53">
        <f>RealAuthFY11!U175-RealAuthFY10!U175</f>
        <v>2034010.2190000005</v>
      </c>
    </row>
    <row r="176" spans="1:21" s="45" customFormat="1" ht="11" x14ac:dyDescent="0.3">
      <c r="A176" s="45">
        <f>'FY2017 Alpha RPDC '!A172</f>
        <v>165</v>
      </c>
      <c r="B176" s="45">
        <f>'FY2017 Alpha RPDC '!B172</f>
        <v>3715</v>
      </c>
      <c r="C176" s="45">
        <f>'FY2017 Alpha RPDC '!C172</f>
        <v>3715</v>
      </c>
      <c r="D176" s="46" t="str">
        <f>'FY2017 Alpha RPDC '!D172</f>
        <v>LINN-MAR</v>
      </c>
      <c r="E176" s="91">
        <f>RealAuthFY11!E176-RealAuthFY10!E176</f>
        <v>52.699999999999818</v>
      </c>
      <c r="F176" s="49">
        <f>'FY2017 Alpha RPDC '!K172-'FY2017 Alpha RPDC '!F172</f>
        <v>145</v>
      </c>
      <c r="G176" s="49">
        <f>'FY2017 Alpha RPDC '!L172-'FY2017 Alpha RPDC '!G172</f>
        <v>1383452.799999997</v>
      </c>
      <c r="H176" s="49">
        <f>'FY2017 Alpha RPDC '!M172-'FY2017 Alpha RPDC '!H172</f>
        <v>0</v>
      </c>
      <c r="I176" s="49">
        <f>'FY2017 Alpha RPDC '!N172-'FY2017 Alpha RPDC '!I172</f>
        <v>1383452.799999997</v>
      </c>
      <c r="J176" s="53">
        <f>RealAuthFY11!J176-RealAuthFY10!J176</f>
        <v>-10822.600000000035</v>
      </c>
      <c r="K176" s="53">
        <f>RealAuthFY11!K176-RealAuthFY10!K176</f>
        <v>11306</v>
      </c>
      <c r="L176" s="53">
        <f>RealAuthFY11!L176-RealAuthFY10!L176</f>
        <v>22981.400000000023</v>
      </c>
      <c r="M176" s="53">
        <f>RealAuthFY11!M176-RealAuthFY10!M176</f>
        <v>-5768</v>
      </c>
      <c r="N176" s="53">
        <f>RealAuthFY11!N176-RealAuthFY10!N176</f>
        <v>0</v>
      </c>
      <c r="O176" s="53">
        <f>RealAuthFY11!O176-RealAuthFY10!O176</f>
        <v>0</v>
      </c>
      <c r="P176" s="53">
        <f>RealAuthFY11!P176-RealAuthFY10!P176</f>
        <v>151.80000000000018</v>
      </c>
      <c r="Q176" s="53">
        <f>RealAuthFY11!Q176-RealAuthFY10!Q176</f>
        <v>0</v>
      </c>
      <c r="R176" s="53">
        <f>RealAuthFY11!R176-RealAuthFY10!R176</f>
        <v>3288297.3419999997</v>
      </c>
      <c r="S176" s="53">
        <f>RealAuthFY11!S176-RealAuthFY10!S176</f>
        <v>344817.05200000003</v>
      </c>
      <c r="T176" s="53">
        <f>RealAuthFY11!T176-RealAuthFY10!T176</f>
        <v>323948.11800000002</v>
      </c>
      <c r="U176" s="53">
        <f>RealAuthFY11!U176-RealAuthFY10!U176</f>
        <v>5358363.9120000079</v>
      </c>
    </row>
    <row r="177" spans="1:21" s="45" customFormat="1" ht="11" x14ac:dyDescent="0.3">
      <c r="A177" s="45">
        <f>'FY2017 Alpha RPDC '!A173</f>
        <v>166</v>
      </c>
      <c r="B177" s="45">
        <f>'FY2017 Alpha RPDC '!B173</f>
        <v>3744</v>
      </c>
      <c r="C177" s="45">
        <f>'FY2017 Alpha RPDC '!C173</f>
        <v>3744</v>
      </c>
      <c r="D177" s="46" t="str">
        <f>'FY2017 Alpha RPDC '!D173</f>
        <v>LISBON</v>
      </c>
      <c r="E177" s="91">
        <f>RealAuthFY11!E177-RealAuthFY10!E177</f>
        <v>-8.3000000000000682</v>
      </c>
      <c r="F177" s="49">
        <f>'FY2017 Alpha RPDC '!K173-'FY2017 Alpha RPDC '!F173</f>
        <v>145</v>
      </c>
      <c r="G177" s="49">
        <f>'FY2017 Alpha RPDC '!L173-'FY2017 Alpha RPDC '!G173</f>
        <v>43981.299999999814</v>
      </c>
      <c r="H177" s="49">
        <f>'FY2017 Alpha RPDC '!M173-'FY2017 Alpha RPDC '!H173</f>
        <v>-110399</v>
      </c>
      <c r="I177" s="49">
        <f>'FY2017 Alpha RPDC '!N173-'FY2017 Alpha RPDC '!I173</f>
        <v>-66417.700000000186</v>
      </c>
      <c r="J177" s="53">
        <f>RealAuthFY11!J177-RealAuthFY10!J177</f>
        <v>-14432.899999999965</v>
      </c>
      <c r="K177" s="53">
        <f>RealAuthFY11!K177-RealAuthFY10!K177</f>
        <v>22267</v>
      </c>
      <c r="L177" s="53">
        <f>RealAuthFY11!L177-RealAuthFY10!L177</f>
        <v>58710.299999999988</v>
      </c>
      <c r="M177" s="53">
        <f>RealAuthFY11!M177-RealAuthFY10!M177</f>
        <v>11996</v>
      </c>
      <c r="N177" s="53">
        <f>RealAuthFY11!N177-RealAuthFY10!N177</f>
        <v>0</v>
      </c>
      <c r="O177" s="53">
        <f>RealAuthFY11!O177-RealAuthFY10!O177</f>
        <v>0</v>
      </c>
      <c r="P177" s="53">
        <f>RealAuthFY11!P177-RealAuthFY10!P177</f>
        <v>-15889.280000000002</v>
      </c>
      <c r="Q177" s="53">
        <f>RealAuthFY11!Q177-RealAuthFY10!Q177</f>
        <v>0</v>
      </c>
      <c r="R177" s="53">
        <f>RealAuthFY11!R177-RealAuthFY10!R177</f>
        <v>-0.4340000000083819</v>
      </c>
      <c r="S177" s="53">
        <f>RealAuthFY11!S177-RealAuthFY10!S177</f>
        <v>0.38599999999860302</v>
      </c>
      <c r="T177" s="53">
        <f>RealAuthFY11!T177-RealAuthFY10!T177</f>
        <v>-0.14599999999336433</v>
      </c>
      <c r="U177" s="53">
        <f>RealAuthFY11!U177-RealAuthFY10!U177</f>
        <v>-3766.7739999992773</v>
      </c>
    </row>
    <row r="178" spans="1:21" s="45" customFormat="1" ht="11" x14ac:dyDescent="0.3">
      <c r="A178" s="45">
        <f>'FY2017 Alpha RPDC '!A174</f>
        <v>167</v>
      </c>
      <c r="B178" s="45">
        <f>'FY2017 Alpha RPDC '!B174</f>
        <v>3798</v>
      </c>
      <c r="C178" s="45">
        <f>'FY2017 Alpha RPDC '!C174</f>
        <v>3798</v>
      </c>
      <c r="D178" s="46" t="str">
        <f>'FY2017 Alpha RPDC '!D174</f>
        <v>LOGAN-MAGNOLIA</v>
      </c>
      <c r="E178" s="91">
        <f>RealAuthFY11!E178-RealAuthFY10!E178</f>
        <v>-8.2000000000000455</v>
      </c>
      <c r="F178" s="49">
        <f>'FY2017 Alpha RPDC '!K174-'FY2017 Alpha RPDC '!F174</f>
        <v>145</v>
      </c>
      <c r="G178" s="49">
        <f>'FY2017 Alpha RPDC '!L174-'FY2017 Alpha RPDC '!G174</f>
        <v>27569</v>
      </c>
      <c r="H178" s="49">
        <f>'FY2017 Alpha RPDC '!M174-'FY2017 Alpha RPDC '!H174</f>
        <v>8768.660000000149</v>
      </c>
      <c r="I178" s="49">
        <f>'FY2017 Alpha RPDC '!N174-'FY2017 Alpha RPDC '!I174</f>
        <v>36337.660000000149</v>
      </c>
      <c r="J178" s="53">
        <f>RealAuthFY11!J178-RealAuthFY10!J178</f>
        <v>55840</v>
      </c>
      <c r="K178" s="53">
        <f>RealAuthFY11!K178-RealAuthFY10!K178</f>
        <v>-345</v>
      </c>
      <c r="L178" s="53">
        <f>RealAuthFY11!L178-RealAuthFY10!L178</f>
        <v>-82840</v>
      </c>
      <c r="M178" s="53">
        <f>RealAuthFY11!M178-RealAuthFY10!M178</f>
        <v>31715</v>
      </c>
      <c r="N178" s="53">
        <f>RealAuthFY11!N178-RealAuthFY10!N178</f>
        <v>0</v>
      </c>
      <c r="O178" s="53">
        <f>RealAuthFY11!O178-RealAuthFY10!O178</f>
        <v>0</v>
      </c>
      <c r="P178" s="53">
        <f>RealAuthFY11!P178-RealAuthFY10!P178</f>
        <v>21290.06</v>
      </c>
      <c r="Q178" s="53">
        <f>RealAuthFY11!Q178-RealAuthFY10!Q178</f>
        <v>-33366.000000000007</v>
      </c>
      <c r="R178" s="53">
        <f>RealAuthFY11!R178-RealAuthFY10!R178</f>
        <v>113783.75999999998</v>
      </c>
      <c r="S178" s="53">
        <f>RealAuthFY11!S178-RealAuthFY10!S178</f>
        <v>13164.369999999999</v>
      </c>
      <c r="T178" s="53">
        <f>RealAuthFY11!T178-RealAuthFY10!T178</f>
        <v>15204.296999999999</v>
      </c>
      <c r="U178" s="53">
        <f>RealAuthFY11!U178-RealAuthFY10!U178</f>
        <v>170784.14699999988</v>
      </c>
    </row>
    <row r="179" spans="1:21" s="45" customFormat="1" ht="11" x14ac:dyDescent="0.3">
      <c r="A179" s="45">
        <f>'FY2017 Alpha RPDC '!A175</f>
        <v>168</v>
      </c>
      <c r="B179" s="45">
        <f>'FY2017 Alpha RPDC '!B175</f>
        <v>3816</v>
      </c>
      <c r="C179" s="45">
        <f>'FY2017 Alpha RPDC '!C175</f>
        <v>3816</v>
      </c>
      <c r="D179" s="46" t="str">
        <f>'FY2017 Alpha RPDC '!D175</f>
        <v>LONE TREE</v>
      </c>
      <c r="E179" s="91">
        <f>RealAuthFY11!E179-RealAuthFY10!E179</f>
        <v>-18.700000000000045</v>
      </c>
      <c r="F179" s="49">
        <f>'FY2017 Alpha RPDC '!K175-'FY2017 Alpha RPDC '!F175</f>
        <v>145</v>
      </c>
      <c r="G179" s="49">
        <f>'FY2017 Alpha RPDC '!L175-'FY2017 Alpha RPDC '!G175</f>
        <v>-65527.600000000093</v>
      </c>
      <c r="H179" s="49">
        <f>'FY2017 Alpha RPDC '!M175-'FY2017 Alpha RPDC '!H175</f>
        <v>56545.129999999888</v>
      </c>
      <c r="I179" s="49">
        <f>'FY2017 Alpha RPDC '!N175-'FY2017 Alpha RPDC '!I175</f>
        <v>-8982.4700000002049</v>
      </c>
      <c r="J179" s="53">
        <f>RealAuthFY11!J179-RealAuthFY10!J179</f>
        <v>75596.79999999993</v>
      </c>
      <c r="K179" s="53">
        <f>RealAuthFY11!K179-RealAuthFY10!K179</f>
        <v>62528</v>
      </c>
      <c r="L179" s="53">
        <f>RealAuthFY11!L179-RealAuthFY10!L179</f>
        <v>246145.19999999972</v>
      </c>
      <c r="M179" s="53">
        <f>RealAuthFY11!M179-RealAuthFY10!M179</f>
        <v>-16844</v>
      </c>
      <c r="N179" s="53">
        <f>RealAuthFY11!N179-RealAuthFY10!N179</f>
        <v>0</v>
      </c>
      <c r="O179" s="53">
        <f>RealAuthFY11!O179-RealAuthFY10!O179</f>
        <v>0</v>
      </c>
      <c r="P179" s="53">
        <f>RealAuthFY11!P179-RealAuthFY10!P179</f>
        <v>-36601.399999999994</v>
      </c>
      <c r="Q179" s="53">
        <f>RealAuthFY11!Q179-RealAuthFY10!Q179</f>
        <v>25042.799999999988</v>
      </c>
      <c r="R179" s="53">
        <f>RealAuthFY11!R179-RealAuthFY10!R179</f>
        <v>-0.22200000006705523</v>
      </c>
      <c r="S179" s="53">
        <f>RealAuthFY11!S179-RealAuthFY10!S179</f>
        <v>-4.9999999988358468E-2</v>
      </c>
      <c r="T179" s="53">
        <f>RealAuthFY11!T179-RealAuthFY10!T179</f>
        <v>-0.375</v>
      </c>
      <c r="U179" s="53">
        <f>RealAuthFY11!U179-RealAuthFY10!U179</f>
        <v>346884.28299999889</v>
      </c>
    </row>
    <row r="180" spans="1:21" s="45" customFormat="1" ht="11" x14ac:dyDescent="0.3">
      <c r="A180" s="45">
        <f>'FY2017 Alpha RPDC '!A176</f>
        <v>169</v>
      </c>
      <c r="B180" s="45">
        <f>'FY2017 Alpha RPDC '!B176</f>
        <v>3841</v>
      </c>
      <c r="C180" s="45">
        <f>'FY2017 Alpha RPDC '!C176</f>
        <v>3841</v>
      </c>
      <c r="D180" s="46" t="str">
        <f>'FY2017 Alpha RPDC '!D176</f>
        <v>LOUISA-MUSCATINE</v>
      </c>
      <c r="E180" s="91">
        <f>RealAuthFY11!E180-RealAuthFY10!E180</f>
        <v>-28.299999999999955</v>
      </c>
      <c r="F180" s="49">
        <f>'FY2017 Alpha RPDC '!K176-'FY2017 Alpha RPDC '!F176</f>
        <v>145</v>
      </c>
      <c r="G180" s="49">
        <f>'FY2017 Alpha RPDC '!L176-'FY2017 Alpha RPDC '!G176</f>
        <v>-75614.399999999441</v>
      </c>
      <c r="H180" s="49">
        <f>'FY2017 Alpha RPDC '!M176-'FY2017 Alpha RPDC '!H176</f>
        <v>98840.849999999627</v>
      </c>
      <c r="I180" s="49">
        <f>'FY2017 Alpha RPDC '!N176-'FY2017 Alpha RPDC '!I176</f>
        <v>23226.450000000186</v>
      </c>
      <c r="J180" s="53">
        <f>RealAuthFY11!J180-RealAuthFY10!J180</f>
        <v>-8703</v>
      </c>
      <c r="K180" s="53">
        <f>RealAuthFY11!K180-RealAuthFY10!K180</f>
        <v>11886</v>
      </c>
      <c r="L180" s="53">
        <f>RealAuthFY11!L180-RealAuthFY10!L180</f>
        <v>-11541</v>
      </c>
      <c r="M180" s="53">
        <f>RealAuthFY11!M180-RealAuthFY10!M180</f>
        <v>0</v>
      </c>
      <c r="N180" s="53">
        <f>RealAuthFY11!N180-RealAuthFY10!N180</f>
        <v>0</v>
      </c>
      <c r="O180" s="53">
        <f>RealAuthFY11!O180-RealAuthFY10!O180</f>
        <v>0</v>
      </c>
      <c r="P180" s="53">
        <f>RealAuthFY11!P180-RealAuthFY10!P180</f>
        <v>0</v>
      </c>
      <c r="Q180" s="53">
        <f>RealAuthFY11!Q180-RealAuthFY10!Q180</f>
        <v>0</v>
      </c>
      <c r="R180" s="53">
        <f>RealAuthFY11!R180-RealAuthFY10!R180</f>
        <v>423268.59600000002</v>
      </c>
      <c r="S180" s="53">
        <f>RealAuthFY11!S180-RealAuthFY10!S180</f>
        <v>44968.922000000006</v>
      </c>
      <c r="T180" s="53">
        <f>RealAuthFY11!T180-RealAuthFY10!T180</f>
        <v>37177.058000000012</v>
      </c>
      <c r="U180" s="53">
        <f>RealAuthFY11!U180-RealAuthFY10!U180</f>
        <v>520283.02600000147</v>
      </c>
    </row>
    <row r="181" spans="1:21" s="45" customFormat="1" ht="11" x14ac:dyDescent="0.3">
      <c r="A181" s="45">
        <f>'FY2017 Alpha RPDC '!A177</f>
        <v>170</v>
      </c>
      <c r="B181" s="45">
        <f>'FY2017 Alpha RPDC '!B177</f>
        <v>3897</v>
      </c>
      <c r="C181" s="45">
        <f>'FY2017 Alpha RPDC '!C177</f>
        <v>3897</v>
      </c>
      <c r="D181" s="46" t="str">
        <f>'FY2017 Alpha RPDC '!D177</f>
        <v>LU VERNE</v>
      </c>
      <c r="E181" s="91">
        <f>RealAuthFY11!E181-RealAuthFY10!E181</f>
        <v>1</v>
      </c>
      <c r="F181" s="49">
        <f>'FY2017 Alpha RPDC '!K177-'FY2017 Alpha RPDC '!F177</f>
        <v>145</v>
      </c>
      <c r="G181" s="49">
        <f>'FY2017 Alpha RPDC '!L177-'FY2017 Alpha RPDC '!G177</f>
        <v>30125.59999999986</v>
      </c>
      <c r="H181" s="49">
        <f>'FY2017 Alpha RPDC '!M177-'FY2017 Alpha RPDC '!H177</f>
        <v>0</v>
      </c>
      <c r="I181" s="49">
        <f>'FY2017 Alpha RPDC '!N177-'FY2017 Alpha RPDC '!I177</f>
        <v>30125.59999999986</v>
      </c>
      <c r="J181" s="53">
        <f>RealAuthFY11!J181-RealAuthFY10!J181</f>
        <v>112938.30000000028</v>
      </c>
      <c r="K181" s="53">
        <f>RealAuthFY11!K181-RealAuthFY10!K181</f>
        <v>38083</v>
      </c>
      <c r="L181" s="53">
        <f>RealAuthFY11!L181-RealAuthFY10!L181</f>
        <v>359187.40000000014</v>
      </c>
      <c r="M181" s="53">
        <f>RealAuthFY11!M181-RealAuthFY10!M181</f>
        <v>80172</v>
      </c>
      <c r="N181" s="53">
        <f>RealAuthFY11!N181-RealAuthFY10!N181</f>
        <v>0</v>
      </c>
      <c r="O181" s="53">
        <f>RealAuthFY11!O181-RealAuthFY10!O181</f>
        <v>0</v>
      </c>
      <c r="P181" s="53">
        <f>RealAuthFY11!P181-RealAuthFY10!P181</f>
        <v>-12088.779999999999</v>
      </c>
      <c r="Q181" s="53">
        <f>RealAuthFY11!Q181-RealAuthFY10!Q181</f>
        <v>0</v>
      </c>
      <c r="R181" s="53">
        <f>RealAuthFY11!R181-RealAuthFY10!R181</f>
        <v>-0.36499999975785613</v>
      </c>
      <c r="S181" s="53">
        <f>RealAuthFY11!S181-RealAuthFY10!S181</f>
        <v>0.375</v>
      </c>
      <c r="T181" s="53">
        <f>RealAuthFY11!T181-RealAuthFY10!T181</f>
        <v>-4.0000000153668225E-3</v>
      </c>
      <c r="U181" s="53">
        <f>RealAuthFY11!U181-RealAuthFY10!U181</f>
        <v>608417.52600000007</v>
      </c>
    </row>
    <row r="182" spans="1:21" s="45" customFormat="1" ht="11" x14ac:dyDescent="0.3">
      <c r="A182" s="45">
        <f>'FY2017 Alpha RPDC '!A178</f>
        <v>171</v>
      </c>
      <c r="B182" s="45">
        <f>'FY2017 Alpha RPDC '!B178</f>
        <v>3906</v>
      </c>
      <c r="C182" s="45">
        <f>'FY2017 Alpha RPDC '!C178</f>
        <v>3906</v>
      </c>
      <c r="D182" s="46" t="str">
        <f>'FY2017 Alpha RPDC '!D178</f>
        <v>LYNNVILLE-SULLY</v>
      </c>
      <c r="E182" s="91">
        <f>RealAuthFY11!E182-RealAuthFY10!E182</f>
        <v>6.5</v>
      </c>
      <c r="F182" s="49">
        <f>'FY2017 Alpha RPDC '!K178-'FY2017 Alpha RPDC '!F178</f>
        <v>145</v>
      </c>
      <c r="G182" s="49">
        <f>'FY2017 Alpha RPDC '!L178-'FY2017 Alpha RPDC '!G178</f>
        <v>104814.89999999991</v>
      </c>
      <c r="H182" s="49">
        <f>'FY2017 Alpha RPDC '!M178-'FY2017 Alpha RPDC '!H178</f>
        <v>-27737</v>
      </c>
      <c r="I182" s="49">
        <f>'FY2017 Alpha RPDC '!N178-'FY2017 Alpha RPDC '!I178</f>
        <v>77077.899999999907</v>
      </c>
      <c r="J182" s="53">
        <f>RealAuthFY11!J182-RealAuthFY10!J182</f>
        <v>33471</v>
      </c>
      <c r="K182" s="53">
        <f>RealAuthFY11!K182-RealAuthFY10!K182</f>
        <v>28610</v>
      </c>
      <c r="L182" s="53">
        <f>RealAuthFY11!L182-RealAuthFY10!L182</f>
        <v>33440</v>
      </c>
      <c r="M182" s="53">
        <f>RealAuthFY11!M182-RealAuthFY10!M182</f>
        <v>-11306</v>
      </c>
      <c r="N182" s="53">
        <f>RealAuthFY11!N182-RealAuthFY10!N182</f>
        <v>0</v>
      </c>
      <c r="O182" s="53">
        <f>RealAuthFY11!O182-RealAuthFY10!O182</f>
        <v>0</v>
      </c>
      <c r="P182" s="53">
        <f>RealAuthFY11!P182-RealAuthFY10!P182</f>
        <v>0</v>
      </c>
      <c r="Q182" s="53">
        <f>RealAuthFY11!Q182-RealAuthFY10!Q182</f>
        <v>48509.400000000023</v>
      </c>
      <c r="R182" s="53">
        <f>RealAuthFY11!R182-RealAuthFY10!R182</f>
        <v>-8.000000030733645E-3</v>
      </c>
      <c r="S182" s="53">
        <f>RealAuthFY11!S182-RealAuthFY10!S182</f>
        <v>7.9999999979918357E-3</v>
      </c>
      <c r="T182" s="53">
        <f>RealAuthFY11!T182-RealAuthFY10!T182</f>
        <v>-0.39200000000346336</v>
      </c>
      <c r="U182" s="53">
        <f>RealAuthFY11!U182-RealAuthFY10!U182</f>
        <v>209801.90799999982</v>
      </c>
    </row>
    <row r="183" spans="1:21" s="45" customFormat="1" ht="11" x14ac:dyDescent="0.3">
      <c r="A183" s="45">
        <f>'FY2017 Alpha RPDC '!A179</f>
        <v>172</v>
      </c>
      <c r="B183" s="45">
        <f>'FY2017 Alpha RPDC '!B179</f>
        <v>3942</v>
      </c>
      <c r="C183" s="45">
        <f>'FY2017 Alpha RPDC '!C179</f>
        <v>3942</v>
      </c>
      <c r="D183" s="46" t="str">
        <f>'FY2017 Alpha RPDC '!D179</f>
        <v>MADRID</v>
      </c>
      <c r="E183" s="91">
        <f>RealAuthFY11!E183-RealAuthFY10!E183</f>
        <v>30.700000000000045</v>
      </c>
      <c r="F183" s="49">
        <f>'FY2017 Alpha RPDC '!K179-'FY2017 Alpha RPDC '!F179</f>
        <v>145</v>
      </c>
      <c r="G183" s="49">
        <f>'FY2017 Alpha RPDC '!L179-'FY2017 Alpha RPDC '!G179</f>
        <v>300422.10000000056</v>
      </c>
      <c r="H183" s="49">
        <f>'FY2017 Alpha RPDC '!M179-'FY2017 Alpha RPDC '!H179</f>
        <v>0</v>
      </c>
      <c r="I183" s="49">
        <f>'FY2017 Alpha RPDC '!N179-'FY2017 Alpha RPDC '!I179</f>
        <v>300422.10000000056</v>
      </c>
      <c r="J183" s="53">
        <f>RealAuthFY11!J183-RealAuthFY10!J183</f>
        <v>-25856</v>
      </c>
      <c r="K183" s="53">
        <f>RealAuthFY11!K183-RealAuthFY10!K183</f>
        <v>17207</v>
      </c>
      <c r="L183" s="53">
        <f>RealAuthFY11!L183-RealAuthFY10!L183</f>
        <v>108393</v>
      </c>
      <c r="M183" s="53">
        <f>RealAuthFY11!M183-RealAuthFY10!M183</f>
        <v>-5544</v>
      </c>
      <c r="N183" s="53">
        <f>RealAuthFY11!N183-RealAuthFY10!N183</f>
        <v>0</v>
      </c>
      <c r="O183" s="53">
        <f>RealAuthFY11!O183-RealAuthFY10!O183</f>
        <v>0</v>
      </c>
      <c r="P183" s="53">
        <f>RealAuthFY11!P183-RealAuthFY10!P183</f>
        <v>-2540.56</v>
      </c>
      <c r="Q183" s="53">
        <f>RealAuthFY11!Q183-RealAuthFY10!Q183</f>
        <v>0</v>
      </c>
      <c r="R183" s="53">
        <f>RealAuthFY11!R183-RealAuthFY10!R183</f>
        <v>39161.941999999981</v>
      </c>
      <c r="S183" s="53">
        <f>RealAuthFY11!S183-RealAuthFY10!S183</f>
        <v>4351.6010000000024</v>
      </c>
      <c r="T183" s="53">
        <f>RealAuthFY11!T183-RealAuthFY10!T183</f>
        <v>4375.3119999999981</v>
      </c>
      <c r="U183" s="53">
        <f>RealAuthFY11!U183-RealAuthFY10!U183</f>
        <v>439970.39500000142</v>
      </c>
    </row>
    <row r="184" spans="1:21" s="45" customFormat="1" ht="11" x14ac:dyDescent="0.3">
      <c r="A184" s="45">
        <f>'FY2017 Alpha RPDC '!A180</f>
        <v>173</v>
      </c>
      <c r="B184" s="45">
        <f>'FY2017 Alpha RPDC '!B180</f>
        <v>4023</v>
      </c>
      <c r="C184" s="45">
        <f>'FY2017 Alpha RPDC '!C180</f>
        <v>4023</v>
      </c>
      <c r="D184" s="46" t="str">
        <f>'FY2017 Alpha RPDC '!D180</f>
        <v>MANSON-NORTHWEST WEBSTER</v>
      </c>
      <c r="E184" s="91">
        <f>RealAuthFY11!E184-RealAuthFY10!E184</f>
        <v>10.700000000000045</v>
      </c>
      <c r="F184" s="49">
        <f>'FY2017 Alpha RPDC '!K180-'FY2017 Alpha RPDC '!F180</f>
        <v>145</v>
      </c>
      <c r="G184" s="49">
        <f>'FY2017 Alpha RPDC '!L180-'FY2017 Alpha RPDC '!G180</f>
        <v>162994</v>
      </c>
      <c r="H184" s="49">
        <f>'FY2017 Alpha RPDC '!M180-'FY2017 Alpha RPDC '!H180</f>
        <v>-234714</v>
      </c>
      <c r="I184" s="49">
        <f>'FY2017 Alpha RPDC '!N180-'FY2017 Alpha RPDC '!I180</f>
        <v>-71720</v>
      </c>
      <c r="J184" s="53">
        <f>RealAuthFY11!J184-RealAuthFY10!J184</f>
        <v>-7148</v>
      </c>
      <c r="K184" s="53">
        <f>RealAuthFY11!K184-RealAuthFY10!K184</f>
        <v>-5998</v>
      </c>
      <c r="L184" s="53">
        <f>RealAuthFY11!L184-RealAuthFY10!L184</f>
        <v>-36944</v>
      </c>
      <c r="M184" s="53">
        <f>RealAuthFY11!M184-RealAuthFY10!M184</f>
        <v>0</v>
      </c>
      <c r="N184" s="53">
        <f>RealAuthFY11!N184-RealAuthFY10!N184</f>
        <v>0</v>
      </c>
      <c r="O184" s="53">
        <f>RealAuthFY11!O184-RealAuthFY10!O184</f>
        <v>0</v>
      </c>
      <c r="P184" s="53">
        <f>RealAuthFY11!P184-RealAuthFY10!P184</f>
        <v>0</v>
      </c>
      <c r="Q184" s="53">
        <f>RealAuthFY11!Q184-RealAuthFY10!Q184</f>
        <v>109423.8</v>
      </c>
      <c r="R184" s="53">
        <f>RealAuthFY11!R184-RealAuthFY10!R184</f>
        <v>155225.34999999998</v>
      </c>
      <c r="S184" s="53">
        <f>RealAuthFY11!S184-RealAuthFY10!S184</f>
        <v>15753.499999999996</v>
      </c>
      <c r="T184" s="53">
        <f>RealAuthFY11!T184-RealAuthFY10!T184</f>
        <v>17308.41</v>
      </c>
      <c r="U184" s="53">
        <f>RealAuthFY11!U184-RealAuthFY10!U184</f>
        <v>175901.06000000052</v>
      </c>
    </row>
    <row r="185" spans="1:21" s="45" customFormat="1" ht="11" x14ac:dyDescent="0.3">
      <c r="A185" s="45">
        <f>'FY2017 Alpha RPDC '!A181</f>
        <v>174</v>
      </c>
      <c r="B185" s="45">
        <f>'FY2017 Alpha RPDC '!B181</f>
        <v>4033</v>
      </c>
      <c r="C185" s="45">
        <f>'FY2017 Alpha RPDC '!C181</f>
        <v>4033</v>
      </c>
      <c r="D185" s="46" t="str">
        <f>'FY2017 Alpha RPDC '!D181</f>
        <v>MAPLE VALLEY</v>
      </c>
      <c r="E185" s="91">
        <f>RealAuthFY11!E185-RealAuthFY10!E185</f>
        <v>14.100000000000023</v>
      </c>
      <c r="F185" s="49">
        <f>'FY2017 Alpha RPDC '!K181-'FY2017 Alpha RPDC '!F181</f>
        <v>145</v>
      </c>
      <c r="G185" s="49">
        <f>'FY2017 Alpha RPDC '!L181-'FY2017 Alpha RPDC '!G181</f>
        <v>190663.60000000056</v>
      </c>
      <c r="H185" s="49">
        <f>'FY2017 Alpha RPDC '!M181-'FY2017 Alpha RPDC '!H181</f>
        <v>-51975</v>
      </c>
      <c r="I185" s="49">
        <f>'FY2017 Alpha RPDC '!N181-'FY2017 Alpha RPDC '!I181</f>
        <v>138688.60000000056</v>
      </c>
      <c r="J185" s="53">
        <f>RealAuthFY11!J185-RealAuthFY10!J185</f>
        <v>47307.700000000012</v>
      </c>
      <c r="K185" s="53">
        <f>RealAuthFY11!K185-RealAuthFY10!K185</f>
        <v>-115</v>
      </c>
      <c r="L185" s="53">
        <f>RealAuthFY11!L185-RealAuthFY10!L185</f>
        <v>-88874</v>
      </c>
      <c r="M185" s="53">
        <f>RealAuthFY11!M185-RealAuthFY10!M185</f>
        <v>0</v>
      </c>
      <c r="N185" s="53">
        <f>RealAuthFY11!N185-RealAuthFY10!N185</f>
        <v>0</v>
      </c>
      <c r="O185" s="53">
        <f>RealAuthFY11!O185-RealAuthFY10!O185</f>
        <v>0</v>
      </c>
      <c r="P185" s="53">
        <f>RealAuthFY11!P185-RealAuthFY10!P185</f>
        <v>0</v>
      </c>
      <c r="Q185" s="53">
        <f>RealAuthFY11!Q185-RealAuthFY10!Q185</f>
        <v>0</v>
      </c>
      <c r="R185" s="53">
        <f>RealAuthFY11!R185-RealAuthFY10!R185</f>
        <v>9.9000000045634806E-2</v>
      </c>
      <c r="S185" s="53">
        <f>RealAuthFY11!S185-RealAuthFY10!S185</f>
        <v>-0.16600000000471482</v>
      </c>
      <c r="T185" s="53">
        <f>RealAuthFY11!T185-RealAuthFY10!T185</f>
        <v>0.24399999999877764</v>
      </c>
      <c r="U185" s="53">
        <f>RealAuthFY11!U185-RealAuthFY10!U185</f>
        <v>97007.477000000887</v>
      </c>
    </row>
    <row r="186" spans="1:21" s="45" customFormat="1" ht="11" x14ac:dyDescent="0.3">
      <c r="A186" s="45">
        <f>'FY2017 Alpha RPDC '!A182</f>
        <v>175</v>
      </c>
      <c r="B186" s="45">
        <f>'FY2017 Alpha RPDC '!B182</f>
        <v>4041</v>
      </c>
      <c r="C186" s="45">
        <f>'FY2017 Alpha RPDC '!C182</f>
        <v>4041</v>
      </c>
      <c r="D186" s="46" t="str">
        <f>'FY2017 Alpha RPDC '!D182</f>
        <v>MAQUOKETA</v>
      </c>
      <c r="E186" s="91">
        <f>RealAuthFY11!E186-RealAuthFY10!E186</f>
        <v>-8</v>
      </c>
      <c r="F186" s="49">
        <f>'FY2017 Alpha RPDC '!K182-'FY2017 Alpha RPDC '!F182</f>
        <v>145</v>
      </c>
      <c r="G186" s="49">
        <f>'FY2017 Alpha RPDC '!L182-'FY2017 Alpha RPDC '!G182</f>
        <v>143688.59999999963</v>
      </c>
      <c r="H186" s="49">
        <f>'FY2017 Alpha RPDC '!M182-'FY2017 Alpha RPDC '!H182</f>
        <v>0</v>
      </c>
      <c r="I186" s="49">
        <f>'FY2017 Alpha RPDC '!N182-'FY2017 Alpha RPDC '!I182</f>
        <v>143688.59999999963</v>
      </c>
      <c r="J186" s="53">
        <f>RealAuthFY11!J186-RealAuthFY10!J186</f>
        <v>-13726</v>
      </c>
      <c r="K186" s="53">
        <f>RealAuthFY11!K186-RealAuthFY10!K186</f>
        <v>56095</v>
      </c>
      <c r="L186" s="53">
        <f>RealAuthFY11!L186-RealAuthFY10!L186</f>
        <v>-11886</v>
      </c>
      <c r="M186" s="53">
        <f>RealAuthFY11!M186-RealAuthFY10!M186</f>
        <v>166901</v>
      </c>
      <c r="N186" s="53">
        <f>RealAuthFY11!N186-RealAuthFY10!N186</f>
        <v>0</v>
      </c>
      <c r="O186" s="53">
        <f>RealAuthFY11!O186-RealAuthFY10!O186</f>
        <v>0</v>
      </c>
      <c r="P186" s="53">
        <f>RealAuthFY11!P186-RealAuthFY10!P186</f>
        <v>0</v>
      </c>
      <c r="Q186" s="53">
        <f>RealAuthFY11!Q186-RealAuthFY10!Q186</f>
        <v>0</v>
      </c>
      <c r="R186" s="53">
        <f>RealAuthFY11!R186-RealAuthFY10!R186</f>
        <v>750416.09999999986</v>
      </c>
      <c r="S186" s="53">
        <f>RealAuthFY11!S186-RealAuthFY10!S186</f>
        <v>79055.109999999986</v>
      </c>
      <c r="T186" s="53">
        <f>RealAuthFY11!T186-RealAuthFY10!T186</f>
        <v>2408.174</v>
      </c>
      <c r="U186" s="53">
        <f>RealAuthFY11!U186-RealAuthFY10!U186</f>
        <v>1172951.9839999974</v>
      </c>
    </row>
    <row r="187" spans="1:21" s="45" customFormat="1" ht="11" x14ac:dyDescent="0.3">
      <c r="A187" s="45">
        <f>'FY2017 Alpha RPDC '!A183</f>
        <v>176</v>
      </c>
      <c r="B187" s="45">
        <f>'FY2017 Alpha RPDC '!B183</f>
        <v>4043</v>
      </c>
      <c r="C187" s="45">
        <f>'FY2017 Alpha RPDC '!C183</f>
        <v>4043</v>
      </c>
      <c r="D187" s="46" t="str">
        <f>'FY2017 Alpha RPDC '!D183</f>
        <v>MAQUOKETA VALLEY</v>
      </c>
      <c r="E187" s="91">
        <f>RealAuthFY11!E187-RealAuthFY10!E187</f>
        <v>-22</v>
      </c>
      <c r="F187" s="49">
        <f>'FY2017 Alpha RPDC '!K183-'FY2017 Alpha RPDC '!F183</f>
        <v>145</v>
      </c>
      <c r="G187" s="49">
        <f>'FY2017 Alpha RPDC '!L183-'FY2017 Alpha RPDC '!G183</f>
        <v>-40871</v>
      </c>
      <c r="H187" s="49">
        <f>'FY2017 Alpha RPDC '!M183-'FY2017 Alpha RPDC '!H183</f>
        <v>87706.94000000041</v>
      </c>
      <c r="I187" s="49">
        <f>'FY2017 Alpha RPDC '!N183-'FY2017 Alpha RPDC '!I183</f>
        <v>46835.94000000041</v>
      </c>
      <c r="J187" s="53">
        <f>RealAuthFY11!J187-RealAuthFY10!J187</f>
        <v>23565.799999999988</v>
      </c>
      <c r="K187" s="53">
        <f>RealAuthFY11!K187-RealAuthFY10!K187</f>
        <v>40146</v>
      </c>
      <c r="L187" s="53">
        <f>RealAuthFY11!L187-RealAuthFY10!L187</f>
        <v>23642.299999999988</v>
      </c>
      <c r="M187" s="53">
        <f>RealAuthFY11!M187-RealAuthFY10!M187</f>
        <v>0</v>
      </c>
      <c r="N187" s="53">
        <f>RealAuthFY11!N187-RealAuthFY10!N187</f>
        <v>0</v>
      </c>
      <c r="O187" s="53">
        <f>RealAuthFY11!O187-RealAuthFY10!O187</f>
        <v>0</v>
      </c>
      <c r="P187" s="53">
        <f>RealAuthFY11!P187-RealAuthFY10!P187</f>
        <v>-3806.88</v>
      </c>
      <c r="Q187" s="53">
        <f>RealAuthFY11!Q187-RealAuthFY10!Q187</f>
        <v>120013.2</v>
      </c>
      <c r="R187" s="53">
        <f>RealAuthFY11!R187-RealAuthFY10!R187</f>
        <v>124916.45300000004</v>
      </c>
      <c r="S187" s="53">
        <f>RealAuthFY11!S187-RealAuthFY10!S187</f>
        <v>12261.373999999996</v>
      </c>
      <c r="T187" s="53">
        <f>RealAuthFY11!T187-RealAuthFY10!T187</f>
        <v>12175.722000000005</v>
      </c>
      <c r="U187" s="53">
        <f>RealAuthFY11!U187-RealAuthFY10!U187</f>
        <v>399749.90900000092</v>
      </c>
    </row>
    <row r="188" spans="1:21" s="45" customFormat="1" ht="11" x14ac:dyDescent="0.3">
      <c r="A188" s="45">
        <f>'FY2017 Alpha RPDC '!A184</f>
        <v>177</v>
      </c>
      <c r="B188" s="45">
        <f>'FY2017 Alpha RPDC '!B184</f>
        <v>4068</v>
      </c>
      <c r="C188" s="45">
        <f>'FY2017 Alpha RPDC '!C184</f>
        <v>4068</v>
      </c>
      <c r="D188" s="46" t="str">
        <f>'FY2017 Alpha RPDC '!D184</f>
        <v>MARCUS-MERIDEN-CLEGHORN</v>
      </c>
      <c r="E188" s="91">
        <f>RealAuthFY11!E188-RealAuthFY10!E188</f>
        <v>-5.8999999999999773</v>
      </c>
      <c r="F188" s="49">
        <f>'FY2017 Alpha RPDC '!K184-'FY2017 Alpha RPDC '!F184</f>
        <v>145</v>
      </c>
      <c r="G188" s="49">
        <f>'FY2017 Alpha RPDC '!L184-'FY2017 Alpha RPDC '!G184</f>
        <v>25315.800000000279</v>
      </c>
      <c r="H188" s="49">
        <f>'FY2017 Alpha RPDC '!M184-'FY2017 Alpha RPDC '!H184</f>
        <v>3472.7999999998137</v>
      </c>
      <c r="I188" s="49">
        <f>'FY2017 Alpha RPDC '!N184-'FY2017 Alpha RPDC '!I184</f>
        <v>28788.600000000093</v>
      </c>
      <c r="J188" s="53">
        <f>RealAuthFY11!J188-RealAuthFY10!J188</f>
        <v>-64702.199999999983</v>
      </c>
      <c r="K188" s="53">
        <f>RealAuthFY11!K188-RealAuthFY10!K188</f>
        <v>-690</v>
      </c>
      <c r="L188" s="53">
        <f>RealAuthFY11!L188-RealAuthFY10!L188</f>
        <v>24418.200000000012</v>
      </c>
      <c r="M188" s="53">
        <f>RealAuthFY11!M188-RealAuthFY10!M188</f>
        <v>0</v>
      </c>
      <c r="N188" s="53">
        <f>RealAuthFY11!N188-RealAuthFY10!N188</f>
        <v>0</v>
      </c>
      <c r="O188" s="53">
        <f>RealAuthFY11!O188-RealAuthFY10!O188</f>
        <v>0</v>
      </c>
      <c r="P188" s="53">
        <f>RealAuthFY11!P188-RealAuthFY10!P188</f>
        <v>1294.26</v>
      </c>
      <c r="Q188" s="53">
        <f>RealAuthFY11!Q188-RealAuthFY10!Q188</f>
        <v>0</v>
      </c>
      <c r="R188" s="53">
        <f>RealAuthFY11!R188-RealAuthFY10!R188</f>
        <v>0.47000000003026798</v>
      </c>
      <c r="S188" s="53">
        <f>RealAuthFY11!S188-RealAuthFY10!S188</f>
        <v>-0.30999999999767169</v>
      </c>
      <c r="T188" s="53">
        <f>RealAuthFY11!T188-RealAuthFY10!T188</f>
        <v>0.23000000000320142</v>
      </c>
      <c r="U188" s="53">
        <f>RealAuthFY11!U188-RealAuthFY10!U188</f>
        <v>-10890.750000000466</v>
      </c>
    </row>
    <row r="189" spans="1:21" s="45" customFormat="1" ht="11" x14ac:dyDescent="0.3">
      <c r="A189" s="45">
        <f>'FY2017 Alpha RPDC '!A185</f>
        <v>178</v>
      </c>
      <c r="B189" s="45">
        <f>'FY2017 Alpha RPDC '!B185</f>
        <v>4086</v>
      </c>
      <c r="C189" s="45">
        <f>'FY2017 Alpha RPDC '!C185</f>
        <v>4086</v>
      </c>
      <c r="D189" s="46" t="str">
        <f>'FY2017 Alpha RPDC '!D185</f>
        <v>MARION</v>
      </c>
      <c r="E189" s="91">
        <f>RealAuthFY11!E189-RealAuthFY10!E189</f>
        <v>39.599999999999909</v>
      </c>
      <c r="F189" s="49">
        <f>'FY2017 Alpha RPDC '!K185-'FY2017 Alpha RPDC '!F185</f>
        <v>145</v>
      </c>
      <c r="G189" s="49">
        <f>'FY2017 Alpha RPDC '!L185-'FY2017 Alpha RPDC '!G185</f>
        <v>545676</v>
      </c>
      <c r="H189" s="49">
        <f>'FY2017 Alpha RPDC '!M185-'FY2017 Alpha RPDC '!H185</f>
        <v>0</v>
      </c>
      <c r="I189" s="49">
        <f>'FY2017 Alpha RPDC '!N185-'FY2017 Alpha RPDC '!I185</f>
        <v>545676</v>
      </c>
      <c r="J189" s="53">
        <f>RealAuthFY11!J189-RealAuthFY10!J189</f>
        <v>22722</v>
      </c>
      <c r="K189" s="53">
        <f>RealAuthFY11!K189-RealAuthFY10!K189</f>
        <v>93359</v>
      </c>
      <c r="L189" s="53">
        <f>RealAuthFY11!L189-RealAuthFY10!L189</f>
        <v>13836</v>
      </c>
      <c r="M189" s="53">
        <f>RealAuthFY11!M189-RealAuthFY10!M189</f>
        <v>47966</v>
      </c>
      <c r="N189" s="53">
        <f>RealAuthFY11!N189-RealAuthFY10!N189</f>
        <v>0</v>
      </c>
      <c r="O189" s="53">
        <f>RealAuthFY11!O189-RealAuthFY10!O189</f>
        <v>0</v>
      </c>
      <c r="P189" s="53">
        <f>RealAuthFY11!P189-RealAuthFY10!P189</f>
        <v>0</v>
      </c>
      <c r="Q189" s="53">
        <f>RealAuthFY11!Q189-RealAuthFY10!Q189</f>
        <v>49417.200000000004</v>
      </c>
      <c r="R189" s="53">
        <f>RealAuthFY11!R189-RealAuthFY10!R189</f>
        <v>789207.31400000001</v>
      </c>
      <c r="S189" s="53">
        <f>RealAuthFY11!S189-RealAuthFY10!S189</f>
        <v>80854.859999999986</v>
      </c>
      <c r="T189" s="53">
        <f>RealAuthFY11!T189-RealAuthFY10!T189</f>
        <v>64627.472000000002</v>
      </c>
      <c r="U189" s="53">
        <f>RealAuthFY11!U189-RealAuthFY10!U189</f>
        <v>1707665.8459999971</v>
      </c>
    </row>
    <row r="190" spans="1:21" s="45" customFormat="1" ht="11" x14ac:dyDescent="0.3">
      <c r="A190" s="45">
        <f>'FY2017 Alpha RPDC '!A186</f>
        <v>179</v>
      </c>
      <c r="B190" s="45">
        <f>'FY2017 Alpha RPDC '!B186</f>
        <v>4104</v>
      </c>
      <c r="C190" s="45">
        <f>'FY2017 Alpha RPDC '!C186</f>
        <v>4104</v>
      </c>
      <c r="D190" s="46" t="str">
        <f>'FY2017 Alpha RPDC '!D186</f>
        <v>MARSHALLTOWN</v>
      </c>
      <c r="E190" s="91">
        <f>RealAuthFY11!E190-RealAuthFY10!E190</f>
        <v>-63.899999999999636</v>
      </c>
      <c r="F190" s="49">
        <f>'FY2017 Alpha RPDC '!K186-'FY2017 Alpha RPDC '!F186</f>
        <v>145</v>
      </c>
      <c r="G190" s="49">
        <f>'FY2017 Alpha RPDC '!L186-'FY2017 Alpha RPDC '!G186</f>
        <v>357040.20000000298</v>
      </c>
      <c r="H190" s="49">
        <f>'FY2017 Alpha RPDC '!M186-'FY2017 Alpha RPDC '!H186</f>
        <v>0</v>
      </c>
      <c r="I190" s="49">
        <f>'FY2017 Alpha RPDC '!N186-'FY2017 Alpha RPDC '!I186</f>
        <v>357040.20000000298</v>
      </c>
      <c r="J190" s="53">
        <f>RealAuthFY11!J190-RealAuthFY10!J190</f>
        <v>-6173</v>
      </c>
      <c r="K190" s="53">
        <f>RealAuthFY11!K190-RealAuthFY10!K190</f>
        <v>-683445</v>
      </c>
      <c r="L190" s="53">
        <f>RealAuthFY11!L190-RealAuthFY10!L190</f>
        <v>4025</v>
      </c>
      <c r="M190" s="53">
        <f>RealAuthFY11!M190-RealAuthFY10!M190</f>
        <v>596907.20000000007</v>
      </c>
      <c r="N190" s="53">
        <f>RealAuthFY11!N190-RealAuthFY10!N190</f>
        <v>0</v>
      </c>
      <c r="O190" s="53">
        <f>RealAuthFY11!O190-RealAuthFY10!O190</f>
        <v>0</v>
      </c>
      <c r="P190" s="53">
        <f>RealAuthFY11!P190-RealAuthFY10!P190</f>
        <v>0</v>
      </c>
      <c r="Q190" s="53">
        <f>RealAuthFY11!Q190-RealAuthFY10!Q190</f>
        <v>78447.599999999991</v>
      </c>
      <c r="R190" s="53">
        <f>RealAuthFY11!R190-RealAuthFY10!R190</f>
        <v>2854813.8380000005</v>
      </c>
      <c r="S190" s="53">
        <f>RealAuthFY11!S190-RealAuthFY10!S190</f>
        <v>340024.58500000008</v>
      </c>
      <c r="T190" s="53">
        <f>RealAuthFY11!T190-RealAuthFY10!T190</f>
        <v>290949.36699999997</v>
      </c>
      <c r="U190" s="53">
        <f>RealAuthFY11!U190-RealAuthFY10!U190</f>
        <v>3832589.790000014</v>
      </c>
    </row>
    <row r="191" spans="1:21" s="45" customFormat="1" ht="11" x14ac:dyDescent="0.3">
      <c r="A191" s="45">
        <f>'FY2017 Alpha RPDC '!A187</f>
        <v>180</v>
      </c>
      <c r="B191" s="45">
        <f>'FY2017 Alpha RPDC '!B187</f>
        <v>4122</v>
      </c>
      <c r="C191" s="45">
        <f>'FY2017 Alpha RPDC '!C187</f>
        <v>4122</v>
      </c>
      <c r="D191" s="46" t="str">
        <f>'FY2017 Alpha RPDC '!D187</f>
        <v>MARTENSDALE-ST MARYS</v>
      </c>
      <c r="E191" s="91">
        <f>RealAuthFY11!E191-RealAuthFY10!E191</f>
        <v>-0.5</v>
      </c>
      <c r="F191" s="49">
        <f>'FY2017 Alpha RPDC '!K187-'FY2017 Alpha RPDC '!F187</f>
        <v>145</v>
      </c>
      <c r="G191" s="49">
        <f>'FY2017 Alpha RPDC '!L187-'FY2017 Alpha RPDC '!G187</f>
        <v>72931.200000000186</v>
      </c>
      <c r="H191" s="49">
        <f>'FY2017 Alpha RPDC '!M187-'FY2017 Alpha RPDC '!H187</f>
        <v>-22273</v>
      </c>
      <c r="I191" s="49">
        <f>'FY2017 Alpha RPDC '!N187-'FY2017 Alpha RPDC '!I187</f>
        <v>50658.200000000186</v>
      </c>
      <c r="J191" s="53">
        <f>RealAuthFY11!J191-RealAuthFY10!J191</f>
        <v>-711.39999999996508</v>
      </c>
      <c r="K191" s="53">
        <f>RealAuthFY11!K191-RealAuthFY10!K191</f>
        <v>17139</v>
      </c>
      <c r="L191" s="53">
        <f>RealAuthFY11!L191-RealAuthFY10!L191</f>
        <v>155363.6999999999</v>
      </c>
      <c r="M191" s="53">
        <f>RealAuthFY11!M191-RealAuthFY10!M191</f>
        <v>-134467</v>
      </c>
      <c r="N191" s="53">
        <f>RealAuthFY11!N191-RealAuthFY10!N191</f>
        <v>0</v>
      </c>
      <c r="O191" s="53">
        <f>RealAuthFY11!O191-RealAuthFY10!O191</f>
        <v>0</v>
      </c>
      <c r="P191" s="53">
        <f>RealAuthFY11!P191-RealAuthFY10!P191</f>
        <v>0</v>
      </c>
      <c r="Q191" s="53">
        <f>RealAuthFY11!Q191-RealAuthFY10!Q191</f>
        <v>0</v>
      </c>
      <c r="R191" s="53">
        <f>RealAuthFY11!R191-RealAuthFY10!R191</f>
        <v>0.21700000000419095</v>
      </c>
      <c r="S191" s="53">
        <f>RealAuthFY11!S191-RealAuthFY10!S191</f>
        <v>0.34400000000459841</v>
      </c>
      <c r="T191" s="53">
        <f>RealAuthFY11!T191-RealAuthFY10!T191</f>
        <v>-0.4249999999992724</v>
      </c>
      <c r="U191" s="53">
        <f>RealAuthFY11!U191-RealAuthFY10!U191</f>
        <v>87982.635999999009</v>
      </c>
    </row>
    <row r="192" spans="1:21" s="45" customFormat="1" ht="11" x14ac:dyDescent="0.3">
      <c r="A192" s="45">
        <f>'FY2017 Alpha RPDC '!A188</f>
        <v>181</v>
      </c>
      <c r="B192" s="45">
        <f>'FY2017 Alpha RPDC '!B188</f>
        <v>4131</v>
      </c>
      <c r="C192" s="45">
        <f>'FY2017 Alpha RPDC '!C188</f>
        <v>4131</v>
      </c>
      <c r="D192" s="46" t="str">
        <f>'FY2017 Alpha RPDC '!D188</f>
        <v>MASON CITY</v>
      </c>
      <c r="E192" s="91">
        <f>RealAuthFY11!E192-RealAuthFY10!E192</f>
        <v>-7.5999999999999091</v>
      </c>
      <c r="F192" s="49">
        <f>'FY2017 Alpha RPDC '!K188-'FY2017 Alpha RPDC '!F188</f>
        <v>145</v>
      </c>
      <c r="G192" s="49">
        <f>'FY2017 Alpha RPDC '!L188-'FY2017 Alpha RPDC '!G188</f>
        <v>492458.69999999925</v>
      </c>
      <c r="H192" s="49">
        <f>'FY2017 Alpha RPDC '!M188-'FY2017 Alpha RPDC '!H188</f>
        <v>0</v>
      </c>
      <c r="I192" s="49">
        <f>'FY2017 Alpha RPDC '!N188-'FY2017 Alpha RPDC '!I188</f>
        <v>492458.69999999925</v>
      </c>
      <c r="J192" s="53">
        <f>RealAuthFY11!J192-RealAuthFY10!J192</f>
        <v>-61512.200000000041</v>
      </c>
      <c r="K192" s="53">
        <f>RealAuthFY11!K192-RealAuthFY10!K192</f>
        <v>-625214.6</v>
      </c>
      <c r="L192" s="53">
        <f>RealAuthFY11!L192-RealAuthFY10!L192</f>
        <v>-53763.999999999985</v>
      </c>
      <c r="M192" s="53">
        <f>RealAuthFY11!M192-RealAuthFY10!M192</f>
        <v>374106</v>
      </c>
      <c r="N192" s="53">
        <f>RealAuthFY11!N192-RealAuthFY10!N192</f>
        <v>0</v>
      </c>
      <c r="O192" s="53">
        <f>RealAuthFY11!O192-RealAuthFY10!O192</f>
        <v>0</v>
      </c>
      <c r="P192" s="53">
        <f>RealAuthFY11!P192-RealAuthFY10!P192</f>
        <v>0</v>
      </c>
      <c r="Q192" s="53">
        <f>RealAuthFY11!Q192-RealAuthFY10!Q192</f>
        <v>-37444.799999999988</v>
      </c>
      <c r="R192" s="53">
        <f>RealAuthFY11!R192-RealAuthFY10!R192</f>
        <v>1654984.0549999997</v>
      </c>
      <c r="S192" s="53">
        <f>RealAuthFY11!S192-RealAuthFY10!S192</f>
        <v>168036.93600000002</v>
      </c>
      <c r="T192" s="53">
        <f>RealAuthFY11!T192-RealAuthFY10!T192</f>
        <v>168390.72900000002</v>
      </c>
      <c r="U192" s="53">
        <f>RealAuthFY11!U192-RealAuthFY10!U192</f>
        <v>2080040.8199999891</v>
      </c>
    </row>
    <row r="193" spans="1:21" s="45" customFormat="1" ht="11" x14ac:dyDescent="0.3">
      <c r="A193" s="45">
        <f>'FY2017 Alpha RPDC '!A189</f>
        <v>182</v>
      </c>
      <c r="B193" s="45">
        <f>'FY2017 Alpha RPDC '!B189</f>
        <v>4203</v>
      </c>
      <c r="C193" s="45">
        <f>'FY2017 Alpha RPDC '!C189</f>
        <v>4203</v>
      </c>
      <c r="D193" s="46" t="str">
        <f>'FY2017 Alpha RPDC '!D189</f>
        <v>MEDIAPOLIS</v>
      </c>
      <c r="E193" s="91">
        <f>RealAuthFY11!E193-RealAuthFY10!E193</f>
        <v>5.8000000000000682</v>
      </c>
      <c r="F193" s="49">
        <f>'FY2017 Alpha RPDC '!K189-'FY2017 Alpha RPDC '!F189</f>
        <v>145</v>
      </c>
      <c r="G193" s="49">
        <f>'FY2017 Alpha RPDC '!L189-'FY2017 Alpha RPDC '!G189</f>
        <v>147906.20000000019</v>
      </c>
      <c r="H193" s="49">
        <f>'FY2017 Alpha RPDC '!M189-'FY2017 Alpha RPDC '!H189</f>
        <v>0</v>
      </c>
      <c r="I193" s="49">
        <f>'FY2017 Alpha RPDC '!N189-'FY2017 Alpha RPDC '!I189</f>
        <v>147906.20000000019</v>
      </c>
      <c r="J193" s="53">
        <f>RealAuthFY11!J193-RealAuthFY10!J193</f>
        <v>-78646</v>
      </c>
      <c r="K193" s="53">
        <f>RealAuthFY11!K193-RealAuthFY10!K193</f>
        <v>-1035</v>
      </c>
      <c r="L193" s="53">
        <f>RealAuthFY11!L193-RealAuthFY10!L193</f>
        <v>55817.299999999988</v>
      </c>
      <c r="M193" s="53">
        <f>RealAuthFY11!M193-RealAuthFY10!M193</f>
        <v>-9603.7000000000698</v>
      </c>
      <c r="N193" s="53">
        <f>RealAuthFY11!N193-RealAuthFY10!N193</f>
        <v>0</v>
      </c>
      <c r="O193" s="53">
        <f>RealAuthFY11!O193-RealAuthFY10!O193</f>
        <v>0</v>
      </c>
      <c r="P193" s="53">
        <f>RealAuthFY11!P193-RealAuthFY10!P193</f>
        <v>7816.16</v>
      </c>
      <c r="Q193" s="53">
        <f>RealAuthFY11!Q193-RealAuthFY10!Q193</f>
        <v>222377.4</v>
      </c>
      <c r="R193" s="53">
        <f>RealAuthFY11!R193-RealAuthFY10!R193</f>
        <v>5.3999999887309968E-2</v>
      </c>
      <c r="S193" s="53">
        <f>RealAuthFY11!S193-RealAuthFY10!S193</f>
        <v>0.42999999999301508</v>
      </c>
      <c r="T193" s="53">
        <f>RealAuthFY11!T193-RealAuthFY10!T193</f>
        <v>0.39799999998649582</v>
      </c>
      <c r="U193" s="53">
        <f>RealAuthFY11!U193-RealAuthFY10!U193</f>
        <v>344633.24199999962</v>
      </c>
    </row>
    <row r="194" spans="1:21" s="45" customFormat="1" ht="11" x14ac:dyDescent="0.3">
      <c r="A194" s="45">
        <f>'FY2017 Alpha RPDC '!A190</f>
        <v>183</v>
      </c>
      <c r="B194" s="45">
        <f>'FY2017 Alpha RPDC '!B190</f>
        <v>4212</v>
      </c>
      <c r="C194" s="45">
        <f>'FY2017 Alpha RPDC '!C190</f>
        <v>4212</v>
      </c>
      <c r="D194" s="46" t="str">
        <f>'FY2017 Alpha RPDC '!D190</f>
        <v>MELCHER-DALLAS</v>
      </c>
      <c r="E194" s="91">
        <f>RealAuthFY11!E194-RealAuthFY10!E194</f>
        <v>9.0999999999999659</v>
      </c>
      <c r="F194" s="49">
        <f>'FY2017 Alpha RPDC '!K190-'FY2017 Alpha RPDC '!F190</f>
        <v>145</v>
      </c>
      <c r="G194" s="49">
        <f>'FY2017 Alpha RPDC '!L190-'FY2017 Alpha RPDC '!G190</f>
        <v>107407.19999999972</v>
      </c>
      <c r="H194" s="49">
        <f>'FY2017 Alpha RPDC '!M190-'FY2017 Alpha RPDC '!H190</f>
        <v>0</v>
      </c>
      <c r="I194" s="49">
        <f>'FY2017 Alpha RPDC '!N190-'FY2017 Alpha RPDC '!I190</f>
        <v>107407.19999999972</v>
      </c>
      <c r="J194" s="53">
        <f>RealAuthFY11!J194-RealAuthFY10!J194</f>
        <v>33550.5</v>
      </c>
      <c r="K194" s="53">
        <f>RealAuthFY11!K194-RealAuthFY10!K194</f>
        <v>11255</v>
      </c>
      <c r="L194" s="53">
        <f>RealAuthFY11!L194-RealAuthFY10!L194</f>
        <v>-35770</v>
      </c>
      <c r="M194" s="53">
        <f>RealAuthFY11!M194-RealAuthFY10!M194</f>
        <v>6030</v>
      </c>
      <c r="N194" s="53">
        <f>RealAuthFY11!N194-RealAuthFY10!N194</f>
        <v>0</v>
      </c>
      <c r="O194" s="53">
        <f>RealAuthFY11!O194-RealAuthFY10!O194</f>
        <v>0</v>
      </c>
      <c r="P194" s="53">
        <f>RealAuthFY11!P194-RealAuthFY10!P194</f>
        <v>75.900000000000091</v>
      </c>
      <c r="Q194" s="53">
        <f>RealAuthFY11!Q194-RealAuthFY10!Q194</f>
        <v>-11435.999999999985</v>
      </c>
      <c r="R194" s="53">
        <f>RealAuthFY11!R194-RealAuthFY10!R194</f>
        <v>0.36999999999534339</v>
      </c>
      <c r="S194" s="53">
        <f>RealAuthFY11!S194-RealAuthFY10!S194</f>
        <v>-0.38900000000285218</v>
      </c>
      <c r="T194" s="53">
        <f>RealAuthFY11!T194-RealAuthFY10!T194</f>
        <v>-0.26500000000669388</v>
      </c>
      <c r="U194" s="53">
        <f>RealAuthFY11!U194-RealAuthFY10!U194</f>
        <v>111112.31599999964</v>
      </c>
    </row>
    <row r="195" spans="1:21" s="45" customFormat="1" ht="11" x14ac:dyDescent="0.3">
      <c r="A195" s="45">
        <f>'FY2017 Alpha RPDC '!A191</f>
        <v>184</v>
      </c>
      <c r="B195" s="45">
        <f>'FY2017 Alpha RPDC '!B191</f>
        <v>4419</v>
      </c>
      <c r="C195" s="45">
        <f>'FY2017 Alpha RPDC '!C191</f>
        <v>4419</v>
      </c>
      <c r="D195" s="46" t="str">
        <f>'FY2017 Alpha RPDC '!D191</f>
        <v>MFL-MAR MAC</v>
      </c>
      <c r="E195" s="91">
        <f>RealAuthFY11!E195-RealAuthFY10!E195</f>
        <v>6.2000000000000455</v>
      </c>
      <c r="F195" s="49">
        <f>'FY2017 Alpha RPDC '!K191-'FY2017 Alpha RPDC '!F191</f>
        <v>145</v>
      </c>
      <c r="G195" s="49">
        <f>'FY2017 Alpha RPDC '!L191-'FY2017 Alpha RPDC '!G191</f>
        <v>153657</v>
      </c>
      <c r="H195" s="49">
        <f>'FY2017 Alpha RPDC '!M191-'FY2017 Alpha RPDC '!H191</f>
        <v>-103363</v>
      </c>
      <c r="I195" s="49">
        <f>'FY2017 Alpha RPDC '!N191-'FY2017 Alpha RPDC '!I191</f>
        <v>50294</v>
      </c>
      <c r="J195" s="53">
        <f>RealAuthFY11!J195-RealAuthFY10!J195</f>
        <v>-35225</v>
      </c>
      <c r="K195" s="53">
        <f>RealAuthFY11!K195-RealAuthFY10!K195</f>
        <v>11261</v>
      </c>
      <c r="L195" s="53">
        <f>RealAuthFY11!L195-RealAuthFY10!L195</f>
        <v>6752.2000000000116</v>
      </c>
      <c r="M195" s="53">
        <f>RealAuthFY11!M195-RealAuthFY10!M195</f>
        <v>-5803</v>
      </c>
      <c r="N195" s="53">
        <f>RealAuthFY11!N195-RealAuthFY10!N195</f>
        <v>0</v>
      </c>
      <c r="O195" s="53">
        <f>RealAuthFY11!O195-RealAuthFY10!O195</f>
        <v>0</v>
      </c>
      <c r="P195" s="53">
        <f>RealAuthFY11!P195-RealAuthFY10!P195</f>
        <v>0</v>
      </c>
      <c r="Q195" s="53">
        <f>RealAuthFY11!Q195-RealAuthFY10!Q195</f>
        <v>0</v>
      </c>
      <c r="R195" s="53">
        <f>RealAuthFY11!R195-RealAuthFY10!R195</f>
        <v>181551.573</v>
      </c>
      <c r="S195" s="53">
        <f>RealAuthFY11!S195-RealAuthFY10!S195</f>
        <v>18986.8</v>
      </c>
      <c r="T195" s="53">
        <f>RealAuthFY11!T195-RealAuthFY10!T195</f>
        <v>13653.909</v>
      </c>
      <c r="U195" s="53">
        <f>RealAuthFY11!U195-RealAuthFY10!U195</f>
        <v>241471.48200000077</v>
      </c>
    </row>
    <row r="196" spans="1:21" s="45" customFormat="1" ht="11" x14ac:dyDescent="0.3">
      <c r="A196" s="45">
        <f>'FY2017 Alpha RPDC '!A192</f>
        <v>185</v>
      </c>
      <c r="B196" s="45">
        <f>'FY2017 Alpha RPDC '!B192</f>
        <v>4269</v>
      </c>
      <c r="C196" s="45">
        <f>'FY2017 Alpha RPDC '!C192</f>
        <v>4269</v>
      </c>
      <c r="D196" s="46" t="str">
        <f>'FY2017 Alpha RPDC '!D192</f>
        <v>MIDLAND</v>
      </c>
      <c r="E196" s="91">
        <f>RealAuthFY11!E196-RealAuthFY10!E196</f>
        <v>8.2000000000000455</v>
      </c>
      <c r="F196" s="49">
        <f>'FY2017 Alpha RPDC '!K192-'FY2017 Alpha RPDC '!F192</f>
        <v>145</v>
      </c>
      <c r="G196" s="49">
        <f>'FY2017 Alpha RPDC '!L192-'FY2017 Alpha RPDC '!G192</f>
        <v>131191.00000000047</v>
      </c>
      <c r="H196" s="49">
        <f>'FY2017 Alpha RPDC '!M192-'FY2017 Alpha RPDC '!H192</f>
        <v>-167886</v>
      </c>
      <c r="I196" s="49">
        <f>'FY2017 Alpha RPDC '!N192-'FY2017 Alpha RPDC '!I192</f>
        <v>-36694.999999999534</v>
      </c>
      <c r="J196" s="53">
        <f>RealAuthFY11!J196-RealAuthFY10!J196</f>
        <v>-79401.499999999884</v>
      </c>
      <c r="K196" s="53">
        <f>RealAuthFY11!K196-RealAuthFY10!K196</f>
        <v>-175635</v>
      </c>
      <c r="L196" s="53">
        <f>RealAuthFY11!L196-RealAuthFY10!L196</f>
        <v>127303.50000000093</v>
      </c>
      <c r="M196" s="53">
        <f>RealAuthFY11!M196-RealAuthFY10!M196</f>
        <v>-5755</v>
      </c>
      <c r="N196" s="53">
        <f>RealAuthFY11!N196-RealAuthFY10!N196</f>
        <v>0</v>
      </c>
      <c r="O196" s="53">
        <f>RealAuthFY11!O196-RealAuthFY10!O196</f>
        <v>0</v>
      </c>
      <c r="P196" s="53">
        <f>RealAuthFY11!P196-RealAuthFY10!P196</f>
        <v>0</v>
      </c>
      <c r="Q196" s="53">
        <f>RealAuthFY11!Q196-RealAuthFY10!Q196</f>
        <v>359100</v>
      </c>
      <c r="R196" s="53">
        <f>RealAuthFY11!R196-RealAuthFY10!R196</f>
        <v>-0.38399999984540045</v>
      </c>
      <c r="S196" s="53">
        <f>RealAuthFY11!S196-RealAuthFY10!S196</f>
        <v>8.000000000174623E-2</v>
      </c>
      <c r="T196" s="53">
        <f>RealAuthFY11!T196-RealAuthFY10!T196</f>
        <v>-0.21600000000034925</v>
      </c>
      <c r="U196" s="53">
        <f>RealAuthFY11!U196-RealAuthFY10!U196</f>
        <v>188916.48000000138</v>
      </c>
    </row>
    <row r="197" spans="1:21" s="45" customFormat="1" ht="11" x14ac:dyDescent="0.3">
      <c r="A197" s="45">
        <f>'FY2017 Alpha RPDC '!A193</f>
        <v>186</v>
      </c>
      <c r="B197" s="45">
        <f>'FY2017 Alpha RPDC '!B193</f>
        <v>4271</v>
      </c>
      <c r="C197" s="45">
        <f>'FY2017 Alpha RPDC '!C193</f>
        <v>4271</v>
      </c>
      <c r="D197" s="46" t="str">
        <f>'FY2017 Alpha RPDC '!D193</f>
        <v>MID-PRAIRIE</v>
      </c>
      <c r="E197" s="91">
        <f>RealAuthFY11!E197-RealAuthFY10!E197</f>
        <v>-13.899999999999864</v>
      </c>
      <c r="F197" s="49">
        <f>'FY2017 Alpha RPDC '!K193-'FY2017 Alpha RPDC '!F193</f>
        <v>145</v>
      </c>
      <c r="G197" s="49">
        <f>'FY2017 Alpha RPDC '!L193-'FY2017 Alpha RPDC '!G193</f>
        <v>85647.500000000931</v>
      </c>
      <c r="H197" s="49">
        <f>'FY2017 Alpha RPDC '!M193-'FY2017 Alpha RPDC '!H193</f>
        <v>-117103</v>
      </c>
      <c r="I197" s="49">
        <f>'FY2017 Alpha RPDC '!N193-'FY2017 Alpha RPDC '!I193</f>
        <v>-31455.499999999069</v>
      </c>
      <c r="J197" s="53">
        <f>RealAuthFY11!J197-RealAuthFY10!J197</f>
        <v>23241.200000000186</v>
      </c>
      <c r="K197" s="53">
        <f>RealAuthFY11!K197-RealAuthFY10!K197</f>
        <v>67063</v>
      </c>
      <c r="L197" s="53">
        <f>RealAuthFY11!L197-RealAuthFY10!L197</f>
        <v>-38807.400000000023</v>
      </c>
      <c r="M197" s="53">
        <f>RealAuthFY11!M197-RealAuthFY10!M197</f>
        <v>-15702</v>
      </c>
      <c r="N197" s="53">
        <f>RealAuthFY11!N197-RealAuthFY10!N197</f>
        <v>0</v>
      </c>
      <c r="O197" s="53">
        <f>RealAuthFY11!O197-RealAuthFY10!O197</f>
        <v>0</v>
      </c>
      <c r="P197" s="53">
        <f>RealAuthFY11!P197-RealAuthFY10!P197</f>
        <v>-230092.93999999994</v>
      </c>
      <c r="Q197" s="53">
        <f>RealAuthFY11!Q197-RealAuthFY10!Q197</f>
        <v>148524</v>
      </c>
      <c r="R197" s="53">
        <f>RealAuthFY11!R197-RealAuthFY10!R197</f>
        <v>-0.13700000010430813</v>
      </c>
      <c r="S197" s="53">
        <f>RealAuthFY11!S197-RealAuthFY10!S197</f>
        <v>-0.17700000002514571</v>
      </c>
      <c r="T197" s="53">
        <f>RealAuthFY11!T197-RealAuthFY10!T197</f>
        <v>-0.48900000005960464</v>
      </c>
      <c r="U197" s="53">
        <f>RealAuthFY11!U197-RealAuthFY10!U197</f>
        <v>-77230.44299999997</v>
      </c>
    </row>
    <row r="198" spans="1:21" s="45" customFormat="1" ht="11" x14ac:dyDescent="0.3">
      <c r="A198" s="45">
        <f>'FY2017 Alpha RPDC '!A194</f>
        <v>187</v>
      </c>
      <c r="B198" s="45">
        <f>'FY2017 Alpha RPDC '!B194</f>
        <v>4356</v>
      </c>
      <c r="C198" s="45">
        <f>'FY2017 Alpha RPDC '!C194</f>
        <v>4356</v>
      </c>
      <c r="D198" s="46" t="str">
        <f>'FY2017 Alpha RPDC '!D194</f>
        <v>MISSOURI VALLEY</v>
      </c>
      <c r="E198" s="91">
        <f>RealAuthFY11!E198-RealAuthFY10!E198</f>
        <v>28.700000000000045</v>
      </c>
      <c r="F198" s="49">
        <f>'FY2017 Alpha RPDC '!K194-'FY2017 Alpha RPDC '!F194</f>
        <v>145</v>
      </c>
      <c r="G198" s="49">
        <f>'FY2017 Alpha RPDC '!L194-'FY2017 Alpha RPDC '!G194</f>
        <v>310005.10000000056</v>
      </c>
      <c r="H198" s="49">
        <f>'FY2017 Alpha RPDC '!M194-'FY2017 Alpha RPDC '!H194</f>
        <v>-152268</v>
      </c>
      <c r="I198" s="49">
        <f>'FY2017 Alpha RPDC '!N194-'FY2017 Alpha RPDC '!I194</f>
        <v>157737.10000000056</v>
      </c>
      <c r="J198" s="53">
        <f>RealAuthFY11!J198-RealAuthFY10!J198</f>
        <v>-7594.2999999999884</v>
      </c>
      <c r="K198" s="53">
        <f>RealAuthFY11!K198-RealAuthFY10!K198</f>
        <v>22612</v>
      </c>
      <c r="L198" s="53">
        <f>RealAuthFY11!L198-RealAuthFY10!L198</f>
        <v>4697</v>
      </c>
      <c r="M198" s="53">
        <f>RealAuthFY11!M198-RealAuthFY10!M198</f>
        <v>6458</v>
      </c>
      <c r="N198" s="53">
        <f>RealAuthFY11!N198-RealAuthFY10!N198</f>
        <v>0</v>
      </c>
      <c r="O198" s="53">
        <f>RealAuthFY11!O198-RealAuthFY10!O198</f>
        <v>0</v>
      </c>
      <c r="P198" s="53">
        <f>RealAuthFY11!P198-RealAuthFY10!P198</f>
        <v>0</v>
      </c>
      <c r="Q198" s="53">
        <f>RealAuthFY11!Q198-RealAuthFY10!Q198</f>
        <v>0</v>
      </c>
      <c r="R198" s="53">
        <f>RealAuthFY11!R198-RealAuthFY10!R198</f>
        <v>171069.80199999997</v>
      </c>
      <c r="S198" s="53">
        <f>RealAuthFY11!S198-RealAuthFY10!S198</f>
        <v>15912.667999999998</v>
      </c>
      <c r="T198" s="53">
        <f>RealAuthFY11!T198-RealAuthFY10!T198</f>
        <v>18205.316999999999</v>
      </c>
      <c r="U198" s="53">
        <f>RealAuthFY11!U198-RealAuthFY10!U198</f>
        <v>389097.58700000122</v>
      </c>
    </row>
    <row r="199" spans="1:21" s="45" customFormat="1" ht="11" x14ac:dyDescent="0.3">
      <c r="A199" s="45">
        <f>'FY2017 Alpha RPDC '!A195</f>
        <v>188</v>
      </c>
      <c r="B199" s="45">
        <f>'FY2017 Alpha RPDC '!B195</f>
        <v>4149</v>
      </c>
      <c r="C199" s="45">
        <f>'FY2017 Alpha RPDC '!C195</f>
        <v>4149</v>
      </c>
      <c r="D199" s="46" t="str">
        <f>'FY2017 Alpha RPDC '!D195</f>
        <v>MOC-FLOYD VALLEY</v>
      </c>
      <c r="E199" s="91">
        <f>RealAuthFY11!E199-RealAuthFY10!E199</f>
        <v>15.300000000000182</v>
      </c>
      <c r="F199" s="49">
        <f>'FY2017 Alpha RPDC '!K195-'FY2017 Alpha RPDC '!F195</f>
        <v>145</v>
      </c>
      <c r="G199" s="49">
        <f>'FY2017 Alpha RPDC '!L195-'FY2017 Alpha RPDC '!G195</f>
        <v>305048.40000000037</v>
      </c>
      <c r="H199" s="49">
        <f>'FY2017 Alpha RPDC '!M195-'FY2017 Alpha RPDC '!H195</f>
        <v>0</v>
      </c>
      <c r="I199" s="49">
        <f>'FY2017 Alpha RPDC '!N195-'FY2017 Alpha RPDC '!I195</f>
        <v>305048.40000000037</v>
      </c>
      <c r="J199" s="53">
        <f>RealAuthFY11!J199-RealAuthFY10!J199</f>
        <v>43730</v>
      </c>
      <c r="K199" s="53">
        <f>RealAuthFY11!K199-RealAuthFY10!K199</f>
        <v>-2415</v>
      </c>
      <c r="L199" s="53">
        <f>RealAuthFY11!L199-RealAuthFY10!L199</f>
        <v>69481</v>
      </c>
      <c r="M199" s="53">
        <f>RealAuthFY11!M199-RealAuthFY10!M199</f>
        <v>-23450</v>
      </c>
      <c r="N199" s="53">
        <f>RealAuthFY11!N199-RealAuthFY10!N199</f>
        <v>0</v>
      </c>
      <c r="O199" s="53">
        <f>RealAuthFY11!O199-RealAuthFY10!O199</f>
        <v>0</v>
      </c>
      <c r="P199" s="53">
        <f>RealAuthFY11!P199-RealAuthFY10!P199</f>
        <v>-19899</v>
      </c>
      <c r="Q199" s="53">
        <f>RealAuthFY11!Q199-RealAuthFY10!Q199</f>
        <v>5520</v>
      </c>
      <c r="R199" s="53">
        <f>RealAuthFY11!R199-RealAuthFY10!R199</f>
        <v>0.4220000000204891</v>
      </c>
      <c r="S199" s="53">
        <f>RealAuthFY11!S199-RealAuthFY10!S199</f>
        <v>0.1160000000090804</v>
      </c>
      <c r="T199" s="53">
        <f>RealAuthFY11!T199-RealAuthFY10!T199</f>
        <v>0.3720000000030268</v>
      </c>
      <c r="U199" s="53">
        <f>RealAuthFY11!U199-RealAuthFY10!U199</f>
        <v>378016.31000000052</v>
      </c>
    </row>
    <row r="200" spans="1:21" s="45" customFormat="1" ht="11" x14ac:dyDescent="0.3">
      <c r="A200" s="45">
        <f>'FY2017 Alpha RPDC '!A196</f>
        <v>189</v>
      </c>
      <c r="B200" s="45">
        <f>'FY2017 Alpha RPDC '!B196</f>
        <v>4437</v>
      </c>
      <c r="C200" s="45">
        <f>'FY2017 Alpha RPDC '!C196</f>
        <v>4437</v>
      </c>
      <c r="D200" s="46" t="str">
        <f>'FY2017 Alpha RPDC '!D196</f>
        <v>MONTEZUMA</v>
      </c>
      <c r="E200" s="91">
        <f>RealAuthFY11!E200-RealAuthFY10!E200</f>
        <v>-11</v>
      </c>
      <c r="F200" s="49">
        <f>'FY2017 Alpha RPDC '!K196-'FY2017 Alpha RPDC '!F196</f>
        <v>145</v>
      </c>
      <c r="G200" s="49">
        <f>'FY2017 Alpha RPDC '!L196-'FY2017 Alpha RPDC '!G196</f>
        <v>3812.2999999998137</v>
      </c>
      <c r="H200" s="49">
        <f>'FY2017 Alpha RPDC '!M196-'FY2017 Alpha RPDC '!H196</f>
        <v>-119456</v>
      </c>
      <c r="I200" s="49">
        <f>'FY2017 Alpha RPDC '!N196-'FY2017 Alpha RPDC '!I196</f>
        <v>-115643.70000000019</v>
      </c>
      <c r="J200" s="53">
        <f>RealAuthFY11!J200-RealAuthFY10!J200</f>
        <v>27740.699999999953</v>
      </c>
      <c r="K200" s="53">
        <f>RealAuthFY11!K200-RealAuthFY10!K200</f>
        <v>63103</v>
      </c>
      <c r="L200" s="53">
        <f>RealAuthFY11!L200-RealAuthFY10!L200</f>
        <v>74966</v>
      </c>
      <c r="M200" s="53">
        <f>RealAuthFY11!M200-RealAuthFY10!M200</f>
        <v>50744</v>
      </c>
      <c r="N200" s="53">
        <f>RealAuthFY11!N200-RealAuthFY10!N200</f>
        <v>0</v>
      </c>
      <c r="O200" s="53">
        <f>RealAuthFY11!O200-RealAuthFY10!O200</f>
        <v>0</v>
      </c>
      <c r="P200" s="53">
        <f>RealAuthFY11!P200-RealAuthFY10!P200</f>
        <v>0</v>
      </c>
      <c r="Q200" s="53">
        <f>RealAuthFY11!Q200-RealAuthFY10!Q200</f>
        <v>0</v>
      </c>
      <c r="R200" s="53">
        <f>RealAuthFY11!R200-RealAuthFY10!R200</f>
        <v>-0.12599999998928979</v>
      </c>
      <c r="S200" s="53">
        <f>RealAuthFY11!S200-RealAuthFY10!S200</f>
        <v>-0.39100000000325963</v>
      </c>
      <c r="T200" s="53">
        <f>RealAuthFY11!T200-RealAuthFY10!T200</f>
        <v>-0.30999999999767169</v>
      </c>
      <c r="U200" s="53">
        <f>RealAuthFY11!U200-RealAuthFY10!U200</f>
        <v>100909.17299999949</v>
      </c>
    </row>
    <row r="201" spans="1:21" s="45" customFormat="1" ht="11" x14ac:dyDescent="0.3">
      <c r="A201" s="45">
        <f>'FY2017 Alpha RPDC '!A197</f>
        <v>190</v>
      </c>
      <c r="B201" s="45">
        <f>'FY2017 Alpha RPDC '!B197</f>
        <v>4446</v>
      </c>
      <c r="C201" s="45">
        <f>'FY2017 Alpha RPDC '!C197</f>
        <v>4446</v>
      </c>
      <c r="D201" s="46" t="str">
        <f>'FY2017 Alpha RPDC '!D197</f>
        <v>MONTICELLO</v>
      </c>
      <c r="E201" s="91">
        <f>RealAuthFY11!E201-RealAuthFY10!E201</f>
        <v>21.299999999999955</v>
      </c>
      <c r="F201" s="49">
        <f>'FY2017 Alpha RPDC '!K197-'FY2017 Alpha RPDC '!F197</f>
        <v>145</v>
      </c>
      <c r="G201" s="49">
        <f>'FY2017 Alpha RPDC '!L197-'FY2017 Alpha RPDC '!G197</f>
        <v>289564.09999999963</v>
      </c>
      <c r="H201" s="49">
        <f>'FY2017 Alpha RPDC '!M197-'FY2017 Alpha RPDC '!H197</f>
        <v>0</v>
      </c>
      <c r="I201" s="49">
        <f>'FY2017 Alpha RPDC '!N197-'FY2017 Alpha RPDC '!I197</f>
        <v>289564.09999999963</v>
      </c>
      <c r="J201" s="53">
        <f>RealAuthFY11!J201-RealAuthFY10!J201</f>
        <v>20887</v>
      </c>
      <c r="K201" s="53">
        <f>RealAuthFY11!K201-RealAuthFY10!K201</f>
        <v>11536</v>
      </c>
      <c r="L201" s="53">
        <f>RealAuthFY11!L201-RealAuthFY10!L201</f>
        <v>1725</v>
      </c>
      <c r="M201" s="53">
        <f>RealAuthFY11!M201-RealAuthFY10!M201</f>
        <v>0</v>
      </c>
      <c r="N201" s="53">
        <f>RealAuthFY11!N201-RealAuthFY10!N201</f>
        <v>0</v>
      </c>
      <c r="O201" s="53">
        <f>RealAuthFY11!O201-RealAuthFY10!O201</f>
        <v>0</v>
      </c>
      <c r="P201" s="53">
        <f>RealAuthFY11!P201-RealAuthFY10!P201</f>
        <v>0</v>
      </c>
      <c r="Q201" s="53">
        <f>RealAuthFY11!Q201-RealAuthFY10!Q201</f>
        <v>12107.400000000009</v>
      </c>
      <c r="R201" s="53">
        <f>RealAuthFY11!R201-RealAuthFY10!R201</f>
        <v>425195.52500000002</v>
      </c>
      <c r="S201" s="53">
        <f>RealAuthFY11!S201-RealAuthFY10!S201</f>
        <v>43481.274999999994</v>
      </c>
      <c r="T201" s="53">
        <f>RealAuthFY11!T201-RealAuthFY10!T201</f>
        <v>52462.239999999998</v>
      </c>
      <c r="U201" s="53">
        <f>RealAuthFY11!U201-RealAuthFY10!U201</f>
        <v>856958.54</v>
      </c>
    </row>
    <row r="202" spans="1:21" s="45" customFormat="1" ht="11" x14ac:dyDescent="0.3">
      <c r="A202" s="45">
        <f>'FY2017 Alpha RPDC '!A198</f>
        <v>191</v>
      </c>
      <c r="B202" s="45">
        <f>'FY2017 Alpha RPDC '!B198</f>
        <v>4491</v>
      </c>
      <c r="C202" s="45">
        <f>'FY2017 Alpha RPDC '!C198</f>
        <v>4491</v>
      </c>
      <c r="D202" s="46" t="str">
        <f>'FY2017 Alpha RPDC '!D198</f>
        <v>MORAVIA</v>
      </c>
      <c r="E202" s="91">
        <f>RealAuthFY11!E202-RealAuthFY10!E202</f>
        <v>-7.3999999999999773</v>
      </c>
      <c r="F202" s="49">
        <f>'FY2017 Alpha RPDC '!K198-'FY2017 Alpha RPDC '!F198</f>
        <v>145</v>
      </c>
      <c r="G202" s="49">
        <f>'FY2017 Alpha RPDC '!L198-'FY2017 Alpha RPDC '!G198</f>
        <v>1527.5</v>
      </c>
      <c r="H202" s="49">
        <f>'FY2017 Alpha RPDC '!M198-'FY2017 Alpha RPDC '!H198</f>
        <v>-12076.330000000075</v>
      </c>
      <c r="I202" s="49">
        <f>'FY2017 Alpha RPDC '!N198-'FY2017 Alpha RPDC '!I198</f>
        <v>-10548.830000000075</v>
      </c>
      <c r="J202" s="53">
        <f>RealAuthFY11!J202-RealAuthFY10!J202</f>
        <v>-31670</v>
      </c>
      <c r="K202" s="53">
        <f>RealAuthFY11!K202-RealAuthFY10!K202</f>
        <v>17070</v>
      </c>
      <c r="L202" s="53">
        <f>RealAuthFY11!L202-RealAuthFY10!L202</f>
        <v>-37990</v>
      </c>
      <c r="M202" s="53">
        <f>RealAuthFY11!M202-RealAuthFY10!M202</f>
        <v>0</v>
      </c>
      <c r="N202" s="53">
        <f>RealAuthFY11!N202-RealAuthFY10!N202</f>
        <v>0</v>
      </c>
      <c r="O202" s="53">
        <f>RealAuthFY11!O202-RealAuthFY10!O202</f>
        <v>0</v>
      </c>
      <c r="P202" s="53">
        <f>RealAuthFY11!P202-RealAuthFY10!P202</f>
        <v>0</v>
      </c>
      <c r="Q202" s="53">
        <f>RealAuthFY11!Q202-RealAuthFY10!Q202</f>
        <v>0</v>
      </c>
      <c r="R202" s="53">
        <f>RealAuthFY11!R202-RealAuthFY10!R202</f>
        <v>-0.36000000004423782</v>
      </c>
      <c r="S202" s="53">
        <f>RealAuthFY11!S202-RealAuthFY10!S202</f>
        <v>0.44999999999708962</v>
      </c>
      <c r="T202" s="53">
        <f>RealAuthFY11!T202-RealAuthFY10!T202</f>
        <v>-0.34999999999854481</v>
      </c>
      <c r="U202" s="53">
        <f>RealAuthFY11!U202-RealAuthFY10!U202</f>
        <v>-63139.089999999851</v>
      </c>
    </row>
    <row r="203" spans="1:21" s="45" customFormat="1" ht="11" x14ac:dyDescent="0.3">
      <c r="A203" s="45">
        <f>'FY2017 Alpha RPDC '!A199</f>
        <v>192</v>
      </c>
      <c r="B203" s="45">
        <f>'FY2017 Alpha RPDC '!B199</f>
        <v>4505</v>
      </c>
      <c r="C203" s="45">
        <f>'FY2017 Alpha RPDC '!C199</f>
        <v>4505</v>
      </c>
      <c r="D203" s="46" t="str">
        <f>'FY2017 Alpha RPDC '!D199</f>
        <v>MORMON TRAIL</v>
      </c>
      <c r="E203" s="91">
        <f>RealAuthFY11!E203-RealAuthFY10!E203</f>
        <v>25.300000000000011</v>
      </c>
      <c r="F203" s="49">
        <f>'FY2017 Alpha RPDC '!K199-'FY2017 Alpha RPDC '!F199</f>
        <v>145</v>
      </c>
      <c r="G203" s="49">
        <f>'FY2017 Alpha RPDC '!L199-'FY2017 Alpha RPDC '!G199</f>
        <v>203613.00000000023</v>
      </c>
      <c r="H203" s="49">
        <f>'FY2017 Alpha RPDC '!M199-'FY2017 Alpha RPDC '!H199</f>
        <v>-46970</v>
      </c>
      <c r="I203" s="49">
        <f>'FY2017 Alpha RPDC '!N199-'FY2017 Alpha RPDC '!I199</f>
        <v>156643.00000000023</v>
      </c>
      <c r="J203" s="53">
        <f>RealAuthFY11!J203-RealAuthFY10!J203</f>
        <v>-155084.19999999995</v>
      </c>
      <c r="K203" s="53">
        <f>RealAuthFY11!K203-RealAuthFY10!K203</f>
        <v>11024</v>
      </c>
      <c r="L203" s="53">
        <f>RealAuthFY11!L203-RealAuthFY10!L203</f>
        <v>-16536</v>
      </c>
      <c r="M203" s="53">
        <f>RealAuthFY11!M203-RealAuthFY10!M203</f>
        <v>-5627</v>
      </c>
      <c r="N203" s="53">
        <f>RealAuthFY11!N203-RealAuthFY10!N203</f>
        <v>0</v>
      </c>
      <c r="O203" s="53">
        <f>RealAuthFY11!O203-RealAuthFY10!O203</f>
        <v>0</v>
      </c>
      <c r="P203" s="53">
        <f>RealAuthFY11!P203-RealAuthFY10!P203</f>
        <v>0</v>
      </c>
      <c r="Q203" s="53">
        <f>RealAuthFY11!Q203-RealAuthFY10!Q203</f>
        <v>-15639</v>
      </c>
      <c r="R203" s="53">
        <f>RealAuthFY11!R203-RealAuthFY10!R203</f>
        <v>-8.0000000016298145E-2</v>
      </c>
      <c r="S203" s="53">
        <f>RealAuthFY11!S203-RealAuthFY10!S203</f>
        <v>-0.11800000000221189</v>
      </c>
      <c r="T203" s="53">
        <f>RealAuthFY11!T203-RealAuthFY10!T203</f>
        <v>0.31599999999889405</v>
      </c>
      <c r="U203" s="53">
        <f>RealAuthFY11!U203-RealAuthFY10!U203</f>
        <v>-25219.081999999704</v>
      </c>
    </row>
    <row r="204" spans="1:21" s="45" customFormat="1" ht="11" x14ac:dyDescent="0.3">
      <c r="A204" s="45">
        <f>'FY2017 Alpha RPDC '!A200</f>
        <v>193</v>
      </c>
      <c r="B204" s="45">
        <f>'FY2017 Alpha RPDC '!B200</f>
        <v>4509</v>
      </c>
      <c r="C204" s="45">
        <f>'FY2017 Alpha RPDC '!C200</f>
        <v>4509</v>
      </c>
      <c r="D204" s="46" t="str">
        <f>'FY2017 Alpha RPDC '!D200</f>
        <v>MORNING SUN</v>
      </c>
      <c r="E204" s="91">
        <f>RealAuthFY11!E204-RealAuthFY10!E204</f>
        <v>-8.8000000000000114</v>
      </c>
      <c r="F204" s="49">
        <f>'FY2017 Alpha RPDC '!K200-'FY2017 Alpha RPDC '!F200</f>
        <v>145</v>
      </c>
      <c r="G204" s="49">
        <f>'FY2017 Alpha RPDC '!L200-'FY2017 Alpha RPDC '!G200</f>
        <v>-25810.800000000047</v>
      </c>
      <c r="H204" s="49">
        <f>'FY2017 Alpha RPDC '!M200-'FY2017 Alpha RPDC '!H200</f>
        <v>40120.920000000158</v>
      </c>
      <c r="I204" s="49">
        <f>'FY2017 Alpha RPDC '!N200-'FY2017 Alpha RPDC '!I200</f>
        <v>14310.120000000112</v>
      </c>
      <c r="J204" s="53">
        <f>RealAuthFY11!J204-RealAuthFY10!J204</f>
        <v>6064</v>
      </c>
      <c r="K204" s="53">
        <f>RealAuthFY11!K204-RealAuthFY10!K204</f>
        <v>-6137</v>
      </c>
      <c r="L204" s="53">
        <f>RealAuthFY11!L204-RealAuthFY10!L204</f>
        <v>176576</v>
      </c>
      <c r="M204" s="53">
        <f>RealAuthFY11!M204-RealAuthFY10!M204</f>
        <v>6137</v>
      </c>
      <c r="N204" s="53">
        <f>RealAuthFY11!N204-RealAuthFY10!N204</f>
        <v>0</v>
      </c>
      <c r="O204" s="53">
        <f>RealAuthFY11!O204-RealAuthFY10!O204</f>
        <v>0</v>
      </c>
      <c r="P204" s="53">
        <f>RealAuthFY11!P204-RealAuthFY10!P204</f>
        <v>-2523.1800000000003</v>
      </c>
      <c r="Q204" s="53">
        <f>RealAuthFY11!Q204-RealAuthFY10!Q204</f>
        <v>-8518.8000000000466</v>
      </c>
      <c r="R204" s="53">
        <f>RealAuthFY11!R204-RealAuthFY10!R204</f>
        <v>-8.0000000074505806E-2</v>
      </c>
      <c r="S204" s="53">
        <f>RealAuthFY11!S204-RealAuthFY10!S204</f>
        <v>-0.19999999999708962</v>
      </c>
      <c r="T204" s="53">
        <f>RealAuthFY11!T204-RealAuthFY10!T204</f>
        <v>0.319999999992433</v>
      </c>
      <c r="U204" s="53">
        <f>RealAuthFY11!U204-RealAuthFY10!U204</f>
        <v>185908.1799999997</v>
      </c>
    </row>
    <row r="205" spans="1:21" s="45" customFormat="1" ht="11" x14ac:dyDescent="0.3">
      <c r="A205" s="45">
        <f>'FY2017 Alpha RPDC '!A201</f>
        <v>194</v>
      </c>
      <c r="B205" s="45">
        <f>'FY2017 Alpha RPDC '!B201</f>
        <v>4518</v>
      </c>
      <c r="C205" s="45">
        <f>'FY2017 Alpha RPDC '!C201</f>
        <v>4518</v>
      </c>
      <c r="D205" s="46" t="str">
        <f>'FY2017 Alpha RPDC '!D201</f>
        <v>MOULTON-UDELL</v>
      </c>
      <c r="E205" s="91">
        <f>RealAuthFY11!E205-RealAuthFY10!E205</f>
        <v>10.5</v>
      </c>
      <c r="F205" s="49">
        <f>'FY2017 Alpha RPDC '!K201-'FY2017 Alpha RPDC '!F201</f>
        <v>145</v>
      </c>
      <c r="G205" s="49">
        <f>'FY2017 Alpha RPDC '!L201-'FY2017 Alpha RPDC '!G201</f>
        <v>100003.90000000014</v>
      </c>
      <c r="H205" s="49">
        <f>'FY2017 Alpha RPDC '!M201-'FY2017 Alpha RPDC '!H201</f>
        <v>-121908</v>
      </c>
      <c r="I205" s="49">
        <f>'FY2017 Alpha RPDC '!N201-'FY2017 Alpha RPDC '!I201</f>
        <v>-21904.09999999986</v>
      </c>
      <c r="J205" s="53">
        <f>RealAuthFY11!J205-RealAuthFY10!J205</f>
        <v>-7590</v>
      </c>
      <c r="K205" s="53">
        <f>RealAuthFY11!K205-RealAuthFY10!K205</f>
        <v>-920</v>
      </c>
      <c r="L205" s="53">
        <f>RealAuthFY11!L205-RealAuthFY10!L205</f>
        <v>68048</v>
      </c>
      <c r="M205" s="53">
        <f>RealAuthFY11!M205-RealAuthFY10!M205</f>
        <v>0</v>
      </c>
      <c r="N205" s="53">
        <f>RealAuthFY11!N205-RealAuthFY10!N205</f>
        <v>0</v>
      </c>
      <c r="O205" s="53">
        <f>RealAuthFY11!O205-RealAuthFY10!O205</f>
        <v>0</v>
      </c>
      <c r="P205" s="53">
        <f>RealAuthFY11!P205-RealAuthFY10!P205</f>
        <v>1294.26</v>
      </c>
      <c r="Q205" s="53">
        <f>RealAuthFY11!Q205-RealAuthFY10!Q205</f>
        <v>176490</v>
      </c>
      <c r="R205" s="53">
        <f>RealAuthFY11!R205-RealAuthFY10!R205</f>
        <v>-0.37399999995250255</v>
      </c>
      <c r="S205" s="53">
        <f>RealAuthFY11!S205-RealAuthFY10!S205</f>
        <v>-0.45799999999871943</v>
      </c>
      <c r="T205" s="53">
        <f>RealAuthFY11!T205-RealAuthFY10!T205</f>
        <v>2.0000000004074536E-3</v>
      </c>
      <c r="U205" s="53">
        <f>RealAuthFY11!U205-RealAuthFY10!U205</f>
        <v>215417.33000000007</v>
      </c>
    </row>
    <row r="206" spans="1:21" s="45" customFormat="1" ht="11" x14ac:dyDescent="0.3">
      <c r="A206" s="45">
        <f>'FY2017 Alpha RPDC '!A202</f>
        <v>195</v>
      </c>
      <c r="B206" s="45">
        <f>'FY2017 Alpha RPDC '!B202</f>
        <v>4527</v>
      </c>
      <c r="C206" s="45">
        <f>'FY2017 Alpha RPDC '!C202</f>
        <v>4527</v>
      </c>
      <c r="D206" s="46" t="str">
        <f>'FY2017 Alpha RPDC '!D202</f>
        <v>MOUNT AYR</v>
      </c>
      <c r="E206" s="91">
        <f>RealAuthFY11!E206-RealAuthFY10!E206</f>
        <v>-6.3999999999999773</v>
      </c>
      <c r="F206" s="49">
        <f>'FY2017 Alpha RPDC '!K202-'FY2017 Alpha RPDC '!F202</f>
        <v>145</v>
      </c>
      <c r="G206" s="49">
        <f>'FY2017 Alpha RPDC '!L202-'FY2017 Alpha RPDC '!G202</f>
        <v>51613.400000000373</v>
      </c>
      <c r="H206" s="49">
        <f>'FY2017 Alpha RPDC '!M202-'FY2017 Alpha RPDC '!H202</f>
        <v>0</v>
      </c>
      <c r="I206" s="49">
        <f>'FY2017 Alpha RPDC '!N202-'FY2017 Alpha RPDC '!I202</f>
        <v>51613.400000000373</v>
      </c>
      <c r="J206" s="53">
        <f>RealAuthFY11!J206-RealAuthFY10!J206</f>
        <v>7706</v>
      </c>
      <c r="K206" s="53">
        <f>RealAuthFY11!K206-RealAuthFY10!K206</f>
        <v>69236</v>
      </c>
      <c r="L206" s="53">
        <f>RealAuthFY11!L206-RealAuthFY10!L206</f>
        <v>2760</v>
      </c>
      <c r="M206" s="53">
        <f>RealAuthFY11!M206-RealAuthFY10!M206</f>
        <v>345</v>
      </c>
      <c r="N206" s="53">
        <f>RealAuthFY11!N206-RealAuthFY10!N206</f>
        <v>0</v>
      </c>
      <c r="O206" s="53">
        <f>RealAuthFY11!O206-RealAuthFY10!O206</f>
        <v>0</v>
      </c>
      <c r="P206" s="53">
        <f>RealAuthFY11!P206-RealAuthFY10!P206</f>
        <v>3048.7599999999948</v>
      </c>
      <c r="Q206" s="53">
        <f>RealAuthFY11!Q206-RealAuthFY10!Q206</f>
        <v>14145.599999999977</v>
      </c>
      <c r="R206" s="53">
        <f>RealAuthFY11!R206-RealAuthFY10!R206</f>
        <v>-0.17800000007264316</v>
      </c>
      <c r="S206" s="53">
        <f>RealAuthFY11!S206-RealAuthFY10!S206</f>
        <v>-0.3139999999984866</v>
      </c>
      <c r="T206" s="53">
        <f>RealAuthFY11!T206-RealAuthFY10!T206</f>
        <v>-5.400000000372529E-2</v>
      </c>
      <c r="U206" s="53">
        <f>RealAuthFY11!U206-RealAuthFY10!U206</f>
        <v>148854.21400000062</v>
      </c>
    </row>
    <row r="207" spans="1:21" s="45" customFormat="1" ht="11" x14ac:dyDescent="0.3">
      <c r="A207" s="45">
        <f>'FY2017 Alpha RPDC '!A203</f>
        <v>196</v>
      </c>
      <c r="B207" s="45">
        <f>'FY2017 Alpha RPDC '!B203</f>
        <v>4536</v>
      </c>
      <c r="C207" s="45">
        <f>'FY2017 Alpha RPDC '!C203</f>
        <v>4536</v>
      </c>
      <c r="D207" s="46" t="str">
        <f>'FY2017 Alpha RPDC '!D203</f>
        <v>MOUNT PLEASANT</v>
      </c>
      <c r="E207" s="91">
        <f>RealAuthFY11!E207-RealAuthFY10!E207</f>
        <v>2.2000000000000455</v>
      </c>
      <c r="F207" s="49">
        <f>'FY2017 Alpha RPDC '!K203-'FY2017 Alpha RPDC '!F203</f>
        <v>145</v>
      </c>
      <c r="G207" s="49">
        <f>'FY2017 Alpha RPDC '!L203-'FY2017 Alpha RPDC '!G203</f>
        <v>303064.29999999888</v>
      </c>
      <c r="H207" s="49">
        <f>'FY2017 Alpha RPDC '!M203-'FY2017 Alpha RPDC '!H203</f>
        <v>0</v>
      </c>
      <c r="I207" s="49">
        <f>'FY2017 Alpha RPDC '!N203-'FY2017 Alpha RPDC '!I203</f>
        <v>303064.29999999888</v>
      </c>
      <c r="J207" s="53">
        <f>RealAuthFY11!J207-RealAuthFY10!J207</f>
        <v>-70003</v>
      </c>
      <c r="K207" s="53">
        <f>RealAuthFY11!K207-RealAuthFY10!K207</f>
        <v>-11996</v>
      </c>
      <c r="L207" s="53">
        <f>RealAuthFY11!L207-RealAuthFY10!L207</f>
        <v>-152631</v>
      </c>
      <c r="M207" s="53">
        <f>RealAuthFY11!M207-RealAuthFY10!M207</f>
        <v>-40376</v>
      </c>
      <c r="N207" s="53">
        <f>RealAuthFY11!N207-RealAuthFY10!N207</f>
        <v>0</v>
      </c>
      <c r="O207" s="53">
        <f>RealAuthFY11!O207-RealAuthFY10!O207</f>
        <v>0</v>
      </c>
      <c r="P207" s="53">
        <f>RealAuthFY11!P207-RealAuthFY10!P207</f>
        <v>-7613.76</v>
      </c>
      <c r="Q207" s="53">
        <f>RealAuthFY11!Q207-RealAuthFY10!Q207</f>
        <v>0</v>
      </c>
      <c r="R207" s="53">
        <f>RealAuthFY11!R207-RealAuthFY10!R207</f>
        <v>696654.34</v>
      </c>
      <c r="S207" s="53">
        <f>RealAuthFY11!S207-RealAuthFY10!S207</f>
        <v>66047.216</v>
      </c>
      <c r="T207" s="53">
        <f>RealAuthFY11!T207-RealAuthFY10!T207</f>
        <v>90262.668000000005</v>
      </c>
      <c r="U207" s="53">
        <f>RealAuthFY11!U207-RealAuthFY10!U207</f>
        <v>873408.76399999857</v>
      </c>
    </row>
    <row r="208" spans="1:21" s="45" customFormat="1" ht="11" x14ac:dyDescent="0.3">
      <c r="A208" s="45">
        <f>'FY2017 Alpha RPDC '!A204</f>
        <v>197</v>
      </c>
      <c r="B208" s="45">
        <f>'FY2017 Alpha RPDC '!B204</f>
        <v>4554</v>
      </c>
      <c r="C208" s="45">
        <f>'FY2017 Alpha RPDC '!C204</f>
        <v>4554</v>
      </c>
      <c r="D208" s="46" t="str">
        <f>'FY2017 Alpha RPDC '!D204</f>
        <v>MOUNT VERNON</v>
      </c>
      <c r="E208" s="91">
        <f>RealAuthFY11!E208-RealAuthFY10!E208</f>
        <v>32.700000000000045</v>
      </c>
      <c r="F208" s="49">
        <f>'FY2017 Alpha RPDC '!K204-'FY2017 Alpha RPDC '!F204</f>
        <v>145</v>
      </c>
      <c r="G208" s="49">
        <f>'FY2017 Alpha RPDC '!L204-'FY2017 Alpha RPDC '!G204</f>
        <v>371009</v>
      </c>
      <c r="H208" s="49">
        <f>'FY2017 Alpha RPDC '!M204-'FY2017 Alpha RPDC '!H204</f>
        <v>-129075</v>
      </c>
      <c r="I208" s="49">
        <f>'FY2017 Alpha RPDC '!N204-'FY2017 Alpha RPDC '!I204</f>
        <v>241934</v>
      </c>
      <c r="J208" s="53">
        <f>RealAuthFY11!J208-RealAuthFY10!J208</f>
        <v>-27005</v>
      </c>
      <c r="K208" s="53">
        <f>RealAuthFY11!K208-RealAuthFY10!K208</f>
        <v>17074</v>
      </c>
      <c r="L208" s="53">
        <f>RealAuthFY11!L208-RealAuthFY10!L208</f>
        <v>96295</v>
      </c>
      <c r="M208" s="53">
        <f>RealAuthFY11!M208-RealAuthFY10!M208</f>
        <v>-4388</v>
      </c>
      <c r="N208" s="53">
        <f>RealAuthFY11!N208-RealAuthFY10!N208</f>
        <v>0</v>
      </c>
      <c r="O208" s="53">
        <f>RealAuthFY11!O208-RealAuthFY10!O208</f>
        <v>0</v>
      </c>
      <c r="P208" s="53">
        <f>RealAuthFY11!P208-RealAuthFY10!P208</f>
        <v>-6344.8</v>
      </c>
      <c r="Q208" s="53">
        <f>RealAuthFY11!Q208-RealAuthFY10!Q208</f>
        <v>0</v>
      </c>
      <c r="R208" s="53">
        <f>RealAuthFY11!R208-RealAuthFY10!R208</f>
        <v>63302.288</v>
      </c>
      <c r="S208" s="53">
        <f>RealAuthFY11!S208-RealAuthFY10!S208</f>
        <v>6017.6600000000035</v>
      </c>
      <c r="T208" s="53">
        <f>RealAuthFY11!T208-RealAuthFY10!T208</f>
        <v>6494.2550000000047</v>
      </c>
      <c r="U208" s="53">
        <f>RealAuthFY11!U208-RealAuthFY10!U208</f>
        <v>393379.40300000086</v>
      </c>
    </row>
    <row r="209" spans="1:21" s="45" customFormat="1" ht="11" x14ac:dyDescent="0.3">
      <c r="A209" s="45">
        <f>'FY2017 Alpha RPDC '!A205</f>
        <v>198</v>
      </c>
      <c r="B209" s="45">
        <f>'FY2017 Alpha RPDC '!B205</f>
        <v>4572</v>
      </c>
      <c r="C209" s="45">
        <f>'FY2017 Alpha RPDC '!C205</f>
        <v>4572</v>
      </c>
      <c r="D209" s="46" t="str">
        <f>'FY2017 Alpha RPDC '!D205</f>
        <v>MURRAY</v>
      </c>
      <c r="E209" s="91">
        <f>RealAuthFY11!E209-RealAuthFY10!E209</f>
        <v>3.5</v>
      </c>
      <c r="F209" s="49">
        <f>'FY2017 Alpha RPDC '!K205-'FY2017 Alpha RPDC '!F205</f>
        <v>145</v>
      </c>
      <c r="G209" s="49">
        <f>'FY2017 Alpha RPDC '!L205-'FY2017 Alpha RPDC '!G205</f>
        <v>60246.899999999907</v>
      </c>
      <c r="H209" s="49">
        <f>'FY2017 Alpha RPDC '!M205-'FY2017 Alpha RPDC '!H205</f>
        <v>-87112</v>
      </c>
      <c r="I209" s="49">
        <f>'FY2017 Alpha RPDC '!N205-'FY2017 Alpha RPDC '!I205</f>
        <v>-26865.100000000093</v>
      </c>
      <c r="J209" s="53">
        <f>RealAuthFY11!J209-RealAuthFY10!J209</f>
        <v>-56282</v>
      </c>
      <c r="K209" s="53">
        <f>RealAuthFY11!K209-RealAuthFY10!K209</f>
        <v>5653</v>
      </c>
      <c r="L209" s="53">
        <f>RealAuthFY11!L209-RealAuthFY10!L209</f>
        <v>11171.200000000012</v>
      </c>
      <c r="M209" s="53">
        <f>RealAuthFY11!M209-RealAuthFY10!M209</f>
        <v>0</v>
      </c>
      <c r="N209" s="53">
        <f>RealAuthFY11!N209-RealAuthFY10!N209</f>
        <v>0</v>
      </c>
      <c r="O209" s="53">
        <f>RealAuthFY11!O209-RealAuthFY10!O209</f>
        <v>0</v>
      </c>
      <c r="P209" s="53">
        <f>RealAuthFY11!P209-RealAuthFY10!P209</f>
        <v>-3806.88</v>
      </c>
      <c r="Q209" s="53">
        <f>RealAuthFY11!Q209-RealAuthFY10!Q209</f>
        <v>-40218.600000000006</v>
      </c>
      <c r="R209" s="53">
        <f>RealAuthFY11!R209-RealAuthFY10!R209</f>
        <v>0.46000000002095476</v>
      </c>
      <c r="S209" s="53">
        <f>RealAuthFY11!S209-RealAuthFY10!S209</f>
        <v>4.0000000000873115E-2</v>
      </c>
      <c r="T209" s="53">
        <f>RealAuthFY11!T209-RealAuthFY10!T209</f>
        <v>-0.2999999999992724</v>
      </c>
      <c r="U209" s="53">
        <f>RealAuthFY11!U209-RealAuthFY10!U209</f>
        <v>-110348.18000000017</v>
      </c>
    </row>
    <row r="210" spans="1:21" s="45" customFormat="1" ht="11" x14ac:dyDescent="0.3">
      <c r="A210" s="45">
        <f>'FY2017 Alpha RPDC '!A206</f>
        <v>199</v>
      </c>
      <c r="B210" s="45">
        <f>'FY2017 Alpha RPDC '!B206</f>
        <v>4581</v>
      </c>
      <c r="C210" s="45">
        <f>'FY2017 Alpha RPDC '!C206</f>
        <v>4581</v>
      </c>
      <c r="D210" s="46" t="str">
        <f>'FY2017 Alpha RPDC '!D206</f>
        <v>MUSCATINE</v>
      </c>
      <c r="E210" s="91">
        <f>RealAuthFY11!E210-RealAuthFY10!E210</f>
        <v>-158.39999999999964</v>
      </c>
      <c r="F210" s="49">
        <f>'FY2017 Alpha RPDC '!K206-'FY2017 Alpha RPDC '!F206</f>
        <v>145</v>
      </c>
      <c r="G210" s="49">
        <f>'FY2017 Alpha RPDC '!L206-'FY2017 Alpha RPDC '!G206</f>
        <v>-271396</v>
      </c>
      <c r="H210" s="49">
        <f>'FY2017 Alpha RPDC '!M206-'FY2017 Alpha RPDC '!H206</f>
        <v>599055.66000000387</v>
      </c>
      <c r="I210" s="49">
        <f>'FY2017 Alpha RPDC '!N206-'FY2017 Alpha RPDC '!I206</f>
        <v>327659.66000000387</v>
      </c>
      <c r="J210" s="53">
        <f>RealAuthFY11!J210-RealAuthFY10!J210</f>
        <v>77551.400000000023</v>
      </c>
      <c r="K210" s="53">
        <f>RealAuthFY11!K210-RealAuthFY10!K210</f>
        <v>5612</v>
      </c>
      <c r="L210" s="53">
        <f>RealAuthFY11!L210-RealAuthFY10!L210</f>
        <v>18676</v>
      </c>
      <c r="M210" s="53">
        <f>RealAuthFY11!M210-RealAuthFY10!M210</f>
        <v>0</v>
      </c>
      <c r="N210" s="53">
        <f>RealAuthFY11!N210-RealAuthFY10!N210</f>
        <v>0</v>
      </c>
      <c r="O210" s="53">
        <f>RealAuthFY11!O210-RealAuthFY10!O210</f>
        <v>0</v>
      </c>
      <c r="P210" s="53">
        <f>RealAuthFY11!P210-RealAuthFY10!P210</f>
        <v>0</v>
      </c>
      <c r="Q210" s="53">
        <f>RealAuthFY11!Q210-RealAuthFY10!Q210</f>
        <v>21445.200000000001</v>
      </c>
      <c r="R210" s="53">
        <f>RealAuthFY11!R210-RealAuthFY10!R210</f>
        <v>2563154.9379999996</v>
      </c>
      <c r="S210" s="53">
        <f>RealAuthFY11!S210-RealAuthFY10!S210</f>
        <v>225337.946</v>
      </c>
      <c r="T210" s="53">
        <f>RealAuthFY11!T210-RealAuthFY10!T210</f>
        <v>296112.95899999997</v>
      </c>
      <c r="U210" s="53">
        <f>RealAuthFY11!U210-RealAuthFY10!U210</f>
        <v>3535550.1029999927</v>
      </c>
    </row>
    <row r="211" spans="1:21" s="45" customFormat="1" ht="11" x14ac:dyDescent="0.3">
      <c r="A211" s="45">
        <f>'FY2017 Alpha RPDC '!A207</f>
        <v>200</v>
      </c>
      <c r="B211" s="45">
        <f>'FY2017 Alpha RPDC '!B207</f>
        <v>4599</v>
      </c>
      <c r="C211" s="45">
        <f>'FY2017 Alpha RPDC '!C207</f>
        <v>4599</v>
      </c>
      <c r="D211" s="46" t="str">
        <f>'FY2017 Alpha RPDC '!D207</f>
        <v>NASHUA-PLAINFIELD</v>
      </c>
      <c r="E211" s="91">
        <f>RealAuthFY11!E211-RealAuthFY10!E211</f>
        <v>5.7000000000000455</v>
      </c>
      <c r="F211" s="49">
        <f>'FY2017 Alpha RPDC '!K207-'FY2017 Alpha RPDC '!F207</f>
        <v>145</v>
      </c>
      <c r="G211" s="49">
        <f>'FY2017 Alpha RPDC '!L207-'FY2017 Alpha RPDC '!G207</f>
        <v>128745.29999999981</v>
      </c>
      <c r="H211" s="49">
        <f>'FY2017 Alpha RPDC '!M207-'FY2017 Alpha RPDC '!H207</f>
        <v>-134438</v>
      </c>
      <c r="I211" s="49">
        <f>'FY2017 Alpha RPDC '!N207-'FY2017 Alpha RPDC '!I207</f>
        <v>-5692.7000000001863</v>
      </c>
      <c r="J211" s="53">
        <f>RealAuthFY11!J211-RealAuthFY10!J211</f>
        <v>44304</v>
      </c>
      <c r="K211" s="53">
        <f>RealAuthFY11!K211-RealAuthFY10!K211</f>
        <v>-103673</v>
      </c>
      <c r="L211" s="53">
        <f>RealAuthFY11!L211-RealAuthFY10!L211</f>
        <v>-9351</v>
      </c>
      <c r="M211" s="53">
        <f>RealAuthFY11!M211-RealAuthFY10!M211</f>
        <v>-46144</v>
      </c>
      <c r="N211" s="53">
        <f>RealAuthFY11!N211-RealAuthFY10!N211</f>
        <v>0</v>
      </c>
      <c r="O211" s="53">
        <f>RealAuthFY11!O211-RealAuthFY10!O211</f>
        <v>0</v>
      </c>
      <c r="P211" s="53">
        <f>RealAuthFY11!P211-RealAuthFY10!P211</f>
        <v>1294.26</v>
      </c>
      <c r="Q211" s="53">
        <f>RealAuthFY11!Q211-RealAuthFY10!Q211</f>
        <v>0</v>
      </c>
      <c r="R211" s="53">
        <f>RealAuthFY11!R211-RealAuthFY10!R211</f>
        <v>218986.5</v>
      </c>
      <c r="S211" s="53">
        <f>RealAuthFY11!S211-RealAuthFY10!S211</f>
        <v>23818.656999999999</v>
      </c>
      <c r="T211" s="53">
        <f>RealAuthFY11!T211-RealAuthFY10!T211</f>
        <v>32700.565000000006</v>
      </c>
      <c r="U211" s="53">
        <f>RealAuthFY11!U211-RealAuthFY10!U211</f>
        <v>156243.28199999919</v>
      </c>
    </row>
    <row r="212" spans="1:21" s="45" customFormat="1" ht="11" x14ac:dyDescent="0.3">
      <c r="A212" s="45">
        <f>'FY2017 Alpha RPDC '!A208</f>
        <v>201</v>
      </c>
      <c r="B212" s="45">
        <f>'FY2017 Alpha RPDC '!B208</f>
        <v>4617</v>
      </c>
      <c r="C212" s="45">
        <f>'FY2017 Alpha RPDC '!C208</f>
        <v>4617</v>
      </c>
      <c r="D212" s="46" t="str">
        <f>'FY2017 Alpha RPDC '!D208</f>
        <v>NEVADA</v>
      </c>
      <c r="E212" s="91">
        <f>RealAuthFY11!E212-RealAuthFY10!E212</f>
        <v>-35.599999999999909</v>
      </c>
      <c r="F212" s="49">
        <f>'FY2017 Alpha RPDC '!K208-'FY2017 Alpha RPDC '!F208</f>
        <v>145</v>
      </c>
      <c r="G212" s="49">
        <f>'FY2017 Alpha RPDC '!L208-'FY2017 Alpha RPDC '!G208</f>
        <v>-6613</v>
      </c>
      <c r="H212" s="49">
        <f>'FY2017 Alpha RPDC '!M208-'FY2017 Alpha RPDC '!H208</f>
        <v>107982.80000000075</v>
      </c>
      <c r="I212" s="49">
        <f>'FY2017 Alpha RPDC '!N208-'FY2017 Alpha RPDC '!I208</f>
        <v>101369.80000000075</v>
      </c>
      <c r="J212" s="53">
        <f>RealAuthFY11!J212-RealAuthFY10!J212</f>
        <v>-8528</v>
      </c>
      <c r="K212" s="53">
        <f>RealAuthFY11!K212-RealAuthFY10!K212</f>
        <v>-11766</v>
      </c>
      <c r="L212" s="53">
        <f>RealAuthFY11!L212-RealAuthFY10!L212</f>
        <v>2760</v>
      </c>
      <c r="M212" s="53">
        <f>RealAuthFY11!M212-RealAuthFY10!M212</f>
        <v>115</v>
      </c>
      <c r="N212" s="53">
        <f>RealAuthFY11!N212-RealAuthFY10!N212</f>
        <v>0</v>
      </c>
      <c r="O212" s="53">
        <f>RealAuthFY11!O212-RealAuthFY10!O212</f>
        <v>0</v>
      </c>
      <c r="P212" s="53">
        <f>RealAuthFY11!P212-RealAuthFY10!P212</f>
        <v>0</v>
      </c>
      <c r="Q212" s="53">
        <f>RealAuthFY11!Q212-RealAuthFY10!Q212</f>
        <v>52947</v>
      </c>
      <c r="R212" s="53">
        <f>RealAuthFY11!R212-RealAuthFY10!R212</f>
        <v>758049.59499999997</v>
      </c>
      <c r="S212" s="53">
        <f>RealAuthFY11!S212-RealAuthFY10!S212</f>
        <v>76819.885000000009</v>
      </c>
      <c r="T212" s="53">
        <f>RealAuthFY11!T212-RealAuthFY10!T212</f>
        <v>86732.765000000014</v>
      </c>
      <c r="U212" s="53">
        <f>RealAuthFY11!U212-RealAuthFY10!U212</f>
        <v>1058500.0449999999</v>
      </c>
    </row>
    <row r="213" spans="1:21" s="45" customFormat="1" ht="11" x14ac:dyDescent="0.3">
      <c r="A213" s="45">
        <f>'FY2017 Alpha RPDC '!A209</f>
        <v>202</v>
      </c>
      <c r="B213" s="45">
        <f>'FY2017 Alpha RPDC '!B209</f>
        <v>4662</v>
      </c>
      <c r="C213" s="45">
        <f>'FY2017 Alpha RPDC '!C209</f>
        <v>4662</v>
      </c>
      <c r="D213" s="46" t="str">
        <f>'FY2017 Alpha RPDC '!D209</f>
        <v>NEW HAMPTON</v>
      </c>
      <c r="E213" s="91">
        <f>RealAuthFY11!E213-RealAuthFY10!E213</f>
        <v>11.600000000000023</v>
      </c>
      <c r="F213" s="49">
        <f>'FY2017 Alpha RPDC '!K209-'FY2017 Alpha RPDC '!F209</f>
        <v>145</v>
      </c>
      <c r="G213" s="49">
        <f>'FY2017 Alpha RPDC '!L209-'FY2017 Alpha RPDC '!G209</f>
        <v>217148.89999999944</v>
      </c>
      <c r="H213" s="49">
        <f>'FY2017 Alpha RPDC '!M209-'FY2017 Alpha RPDC '!H209</f>
        <v>-60015</v>
      </c>
      <c r="I213" s="49">
        <f>'FY2017 Alpha RPDC '!N209-'FY2017 Alpha RPDC '!I209</f>
        <v>157133.89999999944</v>
      </c>
      <c r="J213" s="53">
        <f>RealAuthFY11!J213-RealAuthFY10!J213</f>
        <v>-21110.100000000006</v>
      </c>
      <c r="K213" s="53">
        <f>RealAuthFY11!K213-RealAuthFY10!K213</f>
        <v>5656</v>
      </c>
      <c r="L213" s="53">
        <f>RealAuthFY11!L213-RealAuthFY10!L213</f>
        <v>-13863</v>
      </c>
      <c r="M213" s="53">
        <f>RealAuthFY11!M213-RealAuthFY10!M213</f>
        <v>7956</v>
      </c>
      <c r="N213" s="53">
        <f>RealAuthFY11!N213-RealAuthFY10!N213</f>
        <v>0</v>
      </c>
      <c r="O213" s="53">
        <f>RealAuthFY11!O213-RealAuthFY10!O213</f>
        <v>0</v>
      </c>
      <c r="P213" s="53">
        <f>RealAuthFY11!P213-RealAuthFY10!P213</f>
        <v>-11350.68</v>
      </c>
      <c r="Q213" s="53">
        <f>RealAuthFY11!Q213-RealAuthFY10!Q213</f>
        <v>20004</v>
      </c>
      <c r="R213" s="53">
        <f>RealAuthFY11!R213-RealAuthFY10!R213</f>
        <v>215569.11499999999</v>
      </c>
      <c r="S213" s="53">
        <f>RealAuthFY11!S213-RealAuthFY10!S213</f>
        <v>27146.107000000004</v>
      </c>
      <c r="T213" s="53">
        <f>RealAuthFY11!T213-RealAuthFY10!T213</f>
        <v>24697.14</v>
      </c>
      <c r="U213" s="53">
        <f>RealAuthFY11!U213-RealAuthFY10!U213</f>
        <v>411838.48199999891</v>
      </c>
    </row>
    <row r="214" spans="1:21" s="45" customFormat="1" ht="11" x14ac:dyDescent="0.3">
      <c r="A214" s="45">
        <f>'FY2017 Alpha RPDC '!A210</f>
        <v>203</v>
      </c>
      <c r="B214" s="45">
        <f>'FY2017 Alpha RPDC '!B210</f>
        <v>4689</v>
      </c>
      <c r="C214" s="45">
        <f>'FY2017 Alpha RPDC '!C210</f>
        <v>4689</v>
      </c>
      <c r="D214" s="46" t="str">
        <f>'FY2017 Alpha RPDC '!D210</f>
        <v>NEW LONDON</v>
      </c>
      <c r="E214" s="91">
        <f>RealAuthFY11!E214-RealAuthFY10!E214</f>
        <v>7.7000000000000455</v>
      </c>
      <c r="F214" s="49">
        <f>'FY2017 Alpha RPDC '!K210-'FY2017 Alpha RPDC '!F210</f>
        <v>145</v>
      </c>
      <c r="G214" s="49">
        <f>'FY2017 Alpha RPDC '!L210-'FY2017 Alpha RPDC '!G210</f>
        <v>121931.60000000009</v>
      </c>
      <c r="H214" s="49">
        <f>'FY2017 Alpha RPDC '!M210-'FY2017 Alpha RPDC '!H210</f>
        <v>-215731</v>
      </c>
      <c r="I214" s="49">
        <f>'FY2017 Alpha RPDC '!N210-'FY2017 Alpha RPDC '!I210</f>
        <v>-93799.399999999907</v>
      </c>
      <c r="J214" s="53">
        <f>RealAuthFY11!J214-RealAuthFY10!J214</f>
        <v>52069.800000000047</v>
      </c>
      <c r="K214" s="53">
        <f>RealAuthFY11!K214-RealAuthFY10!K214</f>
        <v>33918</v>
      </c>
      <c r="L214" s="53">
        <f>RealAuthFY11!L214-RealAuthFY10!L214</f>
        <v>67007.900000000023</v>
      </c>
      <c r="M214" s="53">
        <f>RealAuthFY11!M214-RealAuthFY10!M214</f>
        <v>13951</v>
      </c>
      <c r="N214" s="53">
        <f>RealAuthFY11!N214-RealAuthFY10!N214</f>
        <v>0</v>
      </c>
      <c r="O214" s="53">
        <f>RealAuthFY11!O214-RealAuthFY10!O214</f>
        <v>0</v>
      </c>
      <c r="P214" s="53">
        <f>RealAuthFY11!P214-RealAuthFY10!P214</f>
        <v>-16272.739999999991</v>
      </c>
      <c r="Q214" s="53">
        <f>RealAuthFY11!Q214-RealAuthFY10!Q214</f>
        <v>0</v>
      </c>
      <c r="R214" s="53">
        <f>RealAuthFY11!R214-RealAuthFY10!R214</f>
        <v>-0.40800000005401671</v>
      </c>
      <c r="S214" s="53">
        <f>RealAuthFY11!S214-RealAuthFY10!S214</f>
        <v>-0.23000000001047738</v>
      </c>
      <c r="T214" s="53">
        <f>RealAuthFY11!T214-RealAuthFY10!T214</f>
        <v>0.16700000001583248</v>
      </c>
      <c r="U214" s="53">
        <f>RealAuthFY11!U214-RealAuthFY10!U214</f>
        <v>56874.088999999687</v>
      </c>
    </row>
    <row r="215" spans="1:21" s="45" customFormat="1" ht="11" x14ac:dyDescent="0.3">
      <c r="A215" s="45">
        <f>'FY2017 Alpha RPDC '!A211</f>
        <v>204</v>
      </c>
      <c r="B215" s="45">
        <f>'FY2017 Alpha RPDC '!B211</f>
        <v>4644</v>
      </c>
      <c r="C215" s="45">
        <f>'FY2017 Alpha RPDC '!C211</f>
        <v>4644</v>
      </c>
      <c r="D215" s="46" t="str">
        <f>'FY2017 Alpha RPDC '!D211</f>
        <v>NEWELL-FONDA</v>
      </c>
      <c r="E215" s="91">
        <f>RealAuthFY11!E215-RealAuthFY10!E215</f>
        <v>3.5</v>
      </c>
      <c r="F215" s="49">
        <f>'FY2017 Alpha RPDC '!K211-'FY2017 Alpha RPDC '!F211</f>
        <v>145</v>
      </c>
      <c r="G215" s="49">
        <f>'FY2017 Alpha RPDC '!L211-'FY2017 Alpha RPDC '!G211</f>
        <v>90631</v>
      </c>
      <c r="H215" s="49">
        <f>'FY2017 Alpha RPDC '!M211-'FY2017 Alpha RPDC '!H211</f>
        <v>-103015</v>
      </c>
      <c r="I215" s="49">
        <f>'FY2017 Alpha RPDC '!N211-'FY2017 Alpha RPDC '!I211</f>
        <v>-12384</v>
      </c>
      <c r="J215" s="53">
        <f>RealAuthFY11!J215-RealAuthFY10!J215</f>
        <v>-20319.5</v>
      </c>
      <c r="K215" s="53">
        <f>RealAuthFY11!K215-RealAuthFY10!K215</f>
        <v>-41871</v>
      </c>
      <c r="L215" s="53">
        <f>RealAuthFY11!L215-RealAuthFY10!L215</f>
        <v>40038.40000000014</v>
      </c>
      <c r="M215" s="53">
        <f>RealAuthFY11!M215-RealAuthFY10!M215</f>
        <v>-28840</v>
      </c>
      <c r="N215" s="53">
        <f>RealAuthFY11!N215-RealAuthFY10!N215</f>
        <v>0</v>
      </c>
      <c r="O215" s="53">
        <f>RealAuthFY11!O215-RealAuthFY10!O215</f>
        <v>0</v>
      </c>
      <c r="P215" s="53">
        <f>RealAuthFY11!P215-RealAuthFY10!P215</f>
        <v>25.299999999999955</v>
      </c>
      <c r="Q215" s="53">
        <f>RealAuthFY11!Q215-RealAuthFY10!Q215</f>
        <v>0</v>
      </c>
      <c r="R215" s="53">
        <f>RealAuthFY11!R215-RealAuthFY10!R215</f>
        <v>0.20799999998416752</v>
      </c>
      <c r="S215" s="53">
        <f>RealAuthFY11!S215-RealAuthFY10!S215</f>
        <v>-0.25400000000809086</v>
      </c>
      <c r="T215" s="53">
        <f>RealAuthFY11!T215-RealAuthFY10!T215</f>
        <v>-0.23400000001129229</v>
      </c>
      <c r="U215" s="53">
        <f>RealAuthFY11!U215-RealAuthFY10!U215</f>
        <v>-63351.080000000075</v>
      </c>
    </row>
    <row r="216" spans="1:21" s="45" customFormat="1" ht="11" x14ac:dyDescent="0.3">
      <c r="A216" s="45">
        <f>'FY2017 Alpha RPDC '!A212</f>
        <v>205</v>
      </c>
      <c r="B216" s="45">
        <f>'FY2017 Alpha RPDC '!B212</f>
        <v>4725</v>
      </c>
      <c r="C216" s="45">
        <f>'FY2017 Alpha RPDC '!C212</f>
        <v>4725</v>
      </c>
      <c r="D216" s="46" t="str">
        <f>'FY2017 Alpha RPDC '!D212</f>
        <v>NEWTON</v>
      </c>
      <c r="E216" s="91">
        <f>RealAuthFY11!E216-RealAuthFY10!E216</f>
        <v>2.0999999999999091</v>
      </c>
      <c r="F216" s="49">
        <f>'FY2017 Alpha RPDC '!K212-'FY2017 Alpha RPDC '!F212</f>
        <v>145</v>
      </c>
      <c r="G216" s="49">
        <f>'FY2017 Alpha RPDC '!L212-'FY2017 Alpha RPDC '!G212</f>
        <v>442185.19999999925</v>
      </c>
      <c r="H216" s="49">
        <f>'FY2017 Alpha RPDC '!M212-'FY2017 Alpha RPDC '!H212</f>
        <v>-264211</v>
      </c>
      <c r="I216" s="49">
        <f>'FY2017 Alpha RPDC '!N212-'FY2017 Alpha RPDC '!I212</f>
        <v>177974.19999999925</v>
      </c>
      <c r="J216" s="53">
        <f>RealAuthFY11!J216-RealAuthFY10!J216</f>
        <v>-2185</v>
      </c>
      <c r="K216" s="53">
        <f>RealAuthFY11!K216-RealAuthFY10!K216</f>
        <v>-23992</v>
      </c>
      <c r="L216" s="53">
        <f>RealAuthFY11!L216-RealAuthFY10!L216</f>
        <v>62878.000000000029</v>
      </c>
      <c r="M216" s="53">
        <f>RealAuthFY11!M216-RealAuthFY10!M216</f>
        <v>5998</v>
      </c>
      <c r="N216" s="53">
        <f>RealAuthFY11!N216-RealAuthFY10!N216</f>
        <v>0</v>
      </c>
      <c r="O216" s="53">
        <f>RealAuthFY11!O216-RealAuthFY10!O216</f>
        <v>0</v>
      </c>
      <c r="P216" s="53">
        <f>RealAuthFY11!P216-RealAuthFY10!P216</f>
        <v>-10101.08</v>
      </c>
      <c r="Q216" s="53">
        <f>RealAuthFY11!Q216-RealAuthFY10!Q216</f>
        <v>12107.400000000009</v>
      </c>
      <c r="R216" s="53">
        <f>RealAuthFY11!R216-RealAuthFY10!R216</f>
        <v>1647791.8519999997</v>
      </c>
      <c r="S216" s="53">
        <f>RealAuthFY11!S216-RealAuthFY10!S216</f>
        <v>161330.59199999998</v>
      </c>
      <c r="T216" s="53">
        <f>RealAuthFY11!T216-RealAuthFY10!T216</f>
        <v>201046.31399999998</v>
      </c>
      <c r="U216" s="53">
        <f>RealAuthFY11!U216-RealAuthFY10!U216</f>
        <v>2232848.2779999934</v>
      </c>
    </row>
    <row r="217" spans="1:21" s="45" customFormat="1" ht="11" x14ac:dyDescent="0.3">
      <c r="A217" s="45">
        <f>'FY2017 Alpha RPDC '!A213</f>
        <v>206</v>
      </c>
      <c r="B217" s="45">
        <f>'FY2017 Alpha RPDC '!B213</f>
        <v>2673</v>
      </c>
      <c r="C217" s="45">
        <f>'FY2017 Alpha RPDC '!C213</f>
        <v>2673</v>
      </c>
      <c r="D217" s="46" t="str">
        <f>'FY2017 Alpha RPDC '!D213</f>
        <v>NODAWAY VALLEY</v>
      </c>
      <c r="E217" s="91">
        <f>RealAuthFY11!E217-RealAuthFY10!E217</f>
        <v>-8.3000000000000682</v>
      </c>
      <c r="F217" s="49">
        <f>'FY2017 Alpha RPDC '!K213-'FY2017 Alpha RPDC '!F213</f>
        <v>145</v>
      </c>
      <c r="G217" s="49">
        <f>'FY2017 Alpha RPDC '!L213-'FY2017 Alpha RPDC '!G213</f>
        <v>41934.399999999441</v>
      </c>
      <c r="H217" s="49">
        <f>'FY2017 Alpha RPDC '!M213-'FY2017 Alpha RPDC '!H213</f>
        <v>-44175.05999999959</v>
      </c>
      <c r="I217" s="49">
        <f>'FY2017 Alpha RPDC '!N213-'FY2017 Alpha RPDC '!I213</f>
        <v>-2240.660000000149</v>
      </c>
      <c r="J217" s="53">
        <f>RealAuthFY11!J217-RealAuthFY10!J217</f>
        <v>170435.70000000007</v>
      </c>
      <c r="K217" s="53">
        <f>RealAuthFY11!K217-RealAuthFY10!K217</f>
        <v>-7033</v>
      </c>
      <c r="L217" s="53">
        <f>RealAuthFY11!L217-RealAuthFY10!L217</f>
        <v>-21690.599999999977</v>
      </c>
      <c r="M217" s="53">
        <f>RealAuthFY11!M217-RealAuthFY10!M217</f>
        <v>18339</v>
      </c>
      <c r="N217" s="53">
        <f>RealAuthFY11!N217-RealAuthFY10!N217</f>
        <v>0</v>
      </c>
      <c r="O217" s="53">
        <f>RealAuthFY11!O217-RealAuthFY10!O217</f>
        <v>0</v>
      </c>
      <c r="P217" s="53">
        <f>RealAuthFY11!P217-RealAuthFY10!P217</f>
        <v>-49353.479999999981</v>
      </c>
      <c r="Q217" s="53">
        <f>RealAuthFY11!Q217-RealAuthFY10!Q217</f>
        <v>158107.79999999993</v>
      </c>
      <c r="R217" s="53">
        <f>RealAuthFY11!R217-RealAuthFY10!R217</f>
        <v>-0.35099999979138374</v>
      </c>
      <c r="S217" s="53">
        <f>RealAuthFY11!S217-RealAuthFY10!S217</f>
        <v>0.34400000004097819</v>
      </c>
      <c r="T217" s="53">
        <f>RealAuthFY11!T217-RealAuthFY10!T217</f>
        <v>0.28500000003259629</v>
      </c>
      <c r="U217" s="53">
        <f>RealAuthFY11!U217-RealAuthFY10!U217</f>
        <v>266565.03799999971</v>
      </c>
    </row>
    <row r="218" spans="1:21" s="45" customFormat="1" ht="11" x14ac:dyDescent="0.3">
      <c r="A218" s="45">
        <f>'FY2017 Alpha RPDC '!A214</f>
        <v>207</v>
      </c>
      <c r="B218" s="45">
        <f>'FY2017 Alpha RPDC '!B214</f>
        <v>153</v>
      </c>
      <c r="C218" s="45">
        <f>'FY2017 Alpha RPDC '!C214</f>
        <v>153</v>
      </c>
      <c r="D218" s="46" t="str">
        <f>'FY2017 Alpha RPDC '!D214</f>
        <v>NORTH BUTLER</v>
      </c>
      <c r="E218" s="91">
        <f>RealAuthFY11!E218-RealAuthFY10!E218</f>
        <v>-39.100000000000023</v>
      </c>
      <c r="F218" s="49">
        <f>'FY2017 Alpha RPDC '!K214-'FY2017 Alpha RPDC '!F214</f>
        <v>145</v>
      </c>
      <c r="G218" s="49">
        <f>'FY2017 Alpha RPDC '!L214-'FY2017 Alpha RPDC '!G214</f>
        <v>-168150</v>
      </c>
      <c r="H218" s="49">
        <f>'FY2017 Alpha RPDC '!M214-'FY2017 Alpha RPDC '!H214</f>
        <v>210033.05999999959</v>
      </c>
      <c r="I218" s="49">
        <f>'FY2017 Alpha RPDC '!N214-'FY2017 Alpha RPDC '!I214</f>
        <v>41883.05999999959</v>
      </c>
      <c r="J218" s="53">
        <f>RealAuthFY11!J218-RealAuthFY10!J218</f>
        <v>705</v>
      </c>
      <c r="K218" s="53">
        <f>RealAuthFY11!K218-RealAuthFY10!K218</f>
        <v>23175</v>
      </c>
      <c r="L218" s="53">
        <f>RealAuthFY11!L218-RealAuthFY10!L218</f>
        <v>-3005</v>
      </c>
      <c r="M218" s="53">
        <f>RealAuthFY11!M218-RealAuthFY10!M218</f>
        <v>-17640</v>
      </c>
      <c r="N218" s="53">
        <f>RealAuthFY11!N218-RealAuthFY10!N218</f>
        <v>0</v>
      </c>
      <c r="O218" s="53">
        <f>RealAuthFY11!O218-RealAuthFY10!O218</f>
        <v>0</v>
      </c>
      <c r="P218" s="53">
        <f>RealAuthFY11!P218-RealAuthFY10!P218</f>
        <v>-2587.1999999999998</v>
      </c>
      <c r="Q218" s="53">
        <f>RealAuthFY11!Q218-RealAuthFY10!Q218</f>
        <v>133089</v>
      </c>
      <c r="R218" s="53">
        <f>RealAuthFY11!R218-RealAuthFY10!R218</f>
        <v>4.6999999962281436E-2</v>
      </c>
      <c r="S218" s="53">
        <f>RealAuthFY11!S218-RealAuthFY10!S218</f>
        <v>0.27799999999842839</v>
      </c>
      <c r="T218" s="53">
        <f>RealAuthFY11!T218-RealAuthFY10!T218</f>
        <v>-0.48500000000058208</v>
      </c>
      <c r="U218" s="53">
        <f>RealAuthFY11!U218-RealAuthFY10!U218</f>
        <v>175619.69999999925</v>
      </c>
    </row>
    <row r="219" spans="1:21" s="45" customFormat="1" ht="11" x14ac:dyDescent="0.3">
      <c r="A219" s="45">
        <f>'FY2017 Alpha RPDC '!A215</f>
        <v>208</v>
      </c>
      <c r="B219" s="45">
        <f>'FY2017 Alpha RPDC '!B215</f>
        <v>3691</v>
      </c>
      <c r="C219" s="45">
        <f>'FY2017 Alpha RPDC '!C215</f>
        <v>3691</v>
      </c>
      <c r="D219" s="46" t="str">
        <f>'FY2017 Alpha RPDC '!D215</f>
        <v>NORTH CEDAR</v>
      </c>
      <c r="E219" s="91">
        <f>RealAuthFY11!E219-RealAuthFY10!E219</f>
        <v>-39</v>
      </c>
      <c r="F219" s="49">
        <f>'FY2017 Alpha RPDC '!K215-'FY2017 Alpha RPDC '!F215</f>
        <v>145</v>
      </c>
      <c r="G219" s="49">
        <f>'FY2017 Alpha RPDC '!L215-'FY2017 Alpha RPDC '!G215</f>
        <v>-133382.20000000019</v>
      </c>
      <c r="H219" s="49">
        <f>'FY2017 Alpha RPDC '!M215-'FY2017 Alpha RPDC '!H215</f>
        <v>189423.3900000006</v>
      </c>
      <c r="I219" s="49">
        <f>'FY2017 Alpha RPDC '!N215-'FY2017 Alpha RPDC '!I215</f>
        <v>56041.19000000041</v>
      </c>
      <c r="J219" s="53">
        <f>RealAuthFY11!J219-RealAuthFY10!J219</f>
        <v>25438.899999999965</v>
      </c>
      <c r="K219" s="53">
        <f>RealAuthFY11!K219-RealAuthFY10!K219</f>
        <v>22382</v>
      </c>
      <c r="L219" s="53">
        <f>RealAuthFY11!L219-RealAuthFY10!L219</f>
        <v>28730.699999999953</v>
      </c>
      <c r="M219" s="53">
        <f>RealAuthFY11!M219-RealAuthFY10!M219</f>
        <v>-11191</v>
      </c>
      <c r="N219" s="53">
        <f>RealAuthFY11!N219-RealAuthFY10!N219</f>
        <v>0</v>
      </c>
      <c r="O219" s="53">
        <f>RealAuthFY11!O219-RealAuthFY10!O219</f>
        <v>0</v>
      </c>
      <c r="P219" s="53">
        <f>RealAuthFY11!P219-RealAuthFY10!P219</f>
        <v>-5813.5</v>
      </c>
      <c r="Q219" s="53">
        <f>RealAuthFY11!Q219-RealAuthFY10!Q219</f>
        <v>6279</v>
      </c>
      <c r="R219" s="53">
        <f>RealAuthFY11!R219-RealAuthFY10!R219</f>
        <v>0.36600000003818423</v>
      </c>
      <c r="S219" s="53">
        <f>RealAuthFY11!S219-RealAuthFY10!S219</f>
        <v>0.10599999999976717</v>
      </c>
      <c r="T219" s="53">
        <f>RealAuthFY11!T219-RealAuthFY10!T219</f>
        <v>0.48700000000826549</v>
      </c>
      <c r="U219" s="53">
        <f>RealAuthFY11!U219-RealAuthFY10!U219</f>
        <v>121868.24900000077</v>
      </c>
    </row>
    <row r="220" spans="1:21" s="45" customFormat="1" ht="11" x14ac:dyDescent="0.3">
      <c r="A220" s="45">
        <f>'FY2017 Alpha RPDC '!A216</f>
        <v>209</v>
      </c>
      <c r="B220" s="45">
        <f>'FY2017 Alpha RPDC '!B216</f>
        <v>4774</v>
      </c>
      <c r="C220" s="45">
        <f>'FY2017 Alpha RPDC '!C216</f>
        <v>4774</v>
      </c>
      <c r="D220" s="46" t="str">
        <f>'FY2017 Alpha RPDC '!D216</f>
        <v>NORTH FAYETTE</v>
      </c>
      <c r="E220" s="91">
        <f>RealAuthFY11!E220-RealAuthFY10!E220</f>
        <v>-18.299999999999955</v>
      </c>
      <c r="F220" s="49">
        <f>'FY2017 Alpha RPDC '!K216-'FY2017 Alpha RPDC '!F216</f>
        <v>145</v>
      </c>
      <c r="G220" s="49">
        <f>'FY2017 Alpha RPDC '!L216-'FY2017 Alpha RPDC '!G216</f>
        <v>-4817.8999999994412</v>
      </c>
      <c r="H220" s="49">
        <f>'FY2017 Alpha RPDC '!M216-'FY2017 Alpha RPDC '!H216</f>
        <v>-53915.580000000075</v>
      </c>
      <c r="I220" s="49">
        <f>'FY2017 Alpha RPDC '!N216-'FY2017 Alpha RPDC '!I216</f>
        <v>-58733.479999999516</v>
      </c>
      <c r="J220" s="53">
        <f>RealAuthFY11!J220-RealAuthFY10!J220</f>
        <v>-1716</v>
      </c>
      <c r="K220" s="53">
        <f>RealAuthFY11!K220-RealAuthFY10!K220</f>
        <v>-35643</v>
      </c>
      <c r="L220" s="53">
        <f>RealAuthFY11!L220-RealAuthFY10!L220</f>
        <v>51204</v>
      </c>
      <c r="M220" s="53">
        <f>RealAuthFY11!M220-RealAuthFY10!M220</f>
        <v>-17304</v>
      </c>
      <c r="N220" s="53">
        <f>RealAuthFY11!N220-RealAuthFY10!N220</f>
        <v>0</v>
      </c>
      <c r="O220" s="53">
        <f>RealAuthFY11!O220-RealAuthFY10!O220</f>
        <v>0</v>
      </c>
      <c r="P220" s="53">
        <f>RealAuthFY11!P220-RealAuthFY10!P220</f>
        <v>-17588.34</v>
      </c>
      <c r="Q220" s="53">
        <f>RealAuthFY11!Q220-RealAuthFY10!Q220</f>
        <v>0</v>
      </c>
      <c r="R220" s="53">
        <f>RealAuthFY11!R220-RealAuthFY10!R220</f>
        <v>-6.8000000086612999E-2</v>
      </c>
      <c r="S220" s="53">
        <f>RealAuthFY11!S220-RealAuthFY10!S220</f>
        <v>0.36699999999837019</v>
      </c>
      <c r="T220" s="53">
        <f>RealAuthFY11!T220-RealAuthFY10!T220</f>
        <v>0.38499999999476131</v>
      </c>
      <c r="U220" s="53">
        <f>RealAuthFY11!U220-RealAuthFY10!U220</f>
        <v>-79780.13599999994</v>
      </c>
    </row>
    <row r="221" spans="1:21" s="45" customFormat="1" ht="11" x14ac:dyDescent="0.3">
      <c r="A221" s="45">
        <f>'FY2017 Alpha RPDC '!A217</f>
        <v>210</v>
      </c>
      <c r="B221" s="45">
        <f>'FY2017 Alpha RPDC '!B217</f>
        <v>873</v>
      </c>
      <c r="C221" s="45">
        <f>'FY2017 Alpha RPDC '!C217</f>
        <v>873</v>
      </c>
      <c r="D221" s="46" t="str">
        <f>'FY2017 Alpha RPDC '!D217</f>
        <v>NORTH IOWA</v>
      </c>
      <c r="E221" s="91">
        <f>RealAuthFY11!E221-RealAuthFY10!E221</f>
        <v>10</v>
      </c>
      <c r="F221" s="49">
        <f>'FY2017 Alpha RPDC '!K217-'FY2017 Alpha RPDC '!F217</f>
        <v>145</v>
      </c>
      <c r="G221" s="49">
        <f>'FY2017 Alpha RPDC '!L217-'FY2017 Alpha RPDC '!G217</f>
        <v>135280</v>
      </c>
      <c r="H221" s="49">
        <f>'FY2017 Alpha RPDC '!M217-'FY2017 Alpha RPDC '!H217</f>
        <v>0</v>
      </c>
      <c r="I221" s="49">
        <f>'FY2017 Alpha RPDC '!N217-'FY2017 Alpha RPDC '!I217</f>
        <v>135280</v>
      </c>
      <c r="J221" s="53">
        <f>RealAuthFY11!J221-RealAuthFY10!J221</f>
        <v>33830.699999999953</v>
      </c>
      <c r="K221" s="53">
        <f>RealAuthFY11!K221-RealAuthFY10!K221</f>
        <v>28610</v>
      </c>
      <c r="L221" s="53">
        <f>RealAuthFY11!L221-RealAuthFY10!L221</f>
        <v>-6937.7999999999884</v>
      </c>
      <c r="M221" s="53">
        <f>RealAuthFY11!M221-RealAuthFY10!M221</f>
        <v>115</v>
      </c>
      <c r="N221" s="53">
        <f>RealAuthFY11!N221-RealAuthFY10!N221</f>
        <v>0</v>
      </c>
      <c r="O221" s="53">
        <f>RealAuthFY11!O221-RealAuthFY10!O221</f>
        <v>0</v>
      </c>
      <c r="P221" s="53">
        <f>RealAuthFY11!P221-RealAuthFY10!P221</f>
        <v>0</v>
      </c>
      <c r="Q221" s="53">
        <f>RealAuthFY11!Q221-RealAuthFY10!Q221</f>
        <v>0</v>
      </c>
      <c r="R221" s="53">
        <f>RealAuthFY11!R221-RealAuthFY10!R221</f>
        <v>2.4999999965075403E-2</v>
      </c>
      <c r="S221" s="53">
        <f>RealAuthFY11!S221-RealAuthFY10!S221</f>
        <v>0.2999999999992724</v>
      </c>
      <c r="T221" s="53">
        <f>RealAuthFY11!T221-RealAuthFY10!T221</f>
        <v>0.5</v>
      </c>
      <c r="U221" s="53">
        <f>RealAuthFY11!U221-RealAuthFY10!U221</f>
        <v>190898.72499999963</v>
      </c>
    </row>
    <row r="222" spans="1:21" s="45" customFormat="1" ht="11" x14ac:dyDescent="0.3">
      <c r="A222" s="45">
        <f>'FY2017 Alpha RPDC '!A218</f>
        <v>211</v>
      </c>
      <c r="B222" s="45">
        <f>'FY2017 Alpha RPDC '!B218</f>
        <v>4778</v>
      </c>
      <c r="C222" s="45">
        <f>'FY2017 Alpha RPDC '!C218</f>
        <v>4778</v>
      </c>
      <c r="D222" s="46" t="str">
        <f>'FY2017 Alpha RPDC '!D218</f>
        <v>NORTH KOSSUTH</v>
      </c>
      <c r="E222" s="91">
        <f>RealAuthFY11!E222-RealAuthFY10!E222</f>
        <v>-3.5999999999999659</v>
      </c>
      <c r="F222" s="49">
        <f>'FY2017 Alpha RPDC '!K218-'FY2017 Alpha RPDC '!F218</f>
        <v>145</v>
      </c>
      <c r="G222" s="49">
        <f>'FY2017 Alpha RPDC '!L218-'FY2017 Alpha RPDC '!G218</f>
        <v>15317.800000000047</v>
      </c>
      <c r="H222" s="49">
        <f>'FY2017 Alpha RPDC '!M218-'FY2017 Alpha RPDC '!H218</f>
        <v>-107304.72999999998</v>
      </c>
      <c r="I222" s="49">
        <f>'FY2017 Alpha RPDC '!N218-'FY2017 Alpha RPDC '!I218</f>
        <v>-91986.929999999935</v>
      </c>
      <c r="J222" s="53">
        <f>RealAuthFY11!J222-RealAuthFY10!J222</f>
        <v>26755</v>
      </c>
      <c r="K222" s="53">
        <f>RealAuthFY11!K222-RealAuthFY10!K222</f>
        <v>-345</v>
      </c>
      <c r="L222" s="53">
        <f>RealAuthFY11!L222-RealAuthFY10!L222</f>
        <v>49386</v>
      </c>
      <c r="M222" s="53">
        <f>RealAuthFY11!M222-RealAuthFY10!M222</f>
        <v>0</v>
      </c>
      <c r="N222" s="53">
        <f>RealAuthFY11!N222-RealAuthFY10!N222</f>
        <v>0</v>
      </c>
      <c r="O222" s="53">
        <f>RealAuthFY11!O222-RealAuthFY10!O222</f>
        <v>0</v>
      </c>
      <c r="P222" s="53">
        <f>RealAuthFY11!P222-RealAuthFY10!P222</f>
        <v>-3258.4200000000019</v>
      </c>
      <c r="Q222" s="53">
        <f>RealAuthFY11!Q222-RealAuthFY10!Q222</f>
        <v>132578.4</v>
      </c>
      <c r="R222" s="53">
        <f>RealAuthFY11!R222-RealAuthFY10!R222</f>
        <v>-0.10099999999511056</v>
      </c>
      <c r="S222" s="53">
        <f>RealAuthFY11!S222-RealAuthFY10!S222</f>
        <v>-0.45399999999790452</v>
      </c>
      <c r="T222" s="53">
        <f>RealAuthFY11!T222-RealAuthFY10!T222</f>
        <v>1.4999999999417923E-2</v>
      </c>
      <c r="U222" s="53">
        <f>RealAuthFY11!U222-RealAuthFY10!U222</f>
        <v>113128.50999999978</v>
      </c>
    </row>
    <row r="223" spans="1:21" s="45" customFormat="1" ht="11" x14ac:dyDescent="0.3">
      <c r="A223" s="45">
        <f>'FY2017 Alpha RPDC '!A219</f>
        <v>212</v>
      </c>
      <c r="B223" s="45">
        <f>'FY2017 Alpha RPDC '!B219</f>
        <v>4777</v>
      </c>
      <c r="C223" s="45">
        <f>'FY2017 Alpha RPDC '!C219</f>
        <v>4777</v>
      </c>
      <c r="D223" s="46" t="str">
        <f>'FY2017 Alpha RPDC '!D219</f>
        <v>NORTH LINN</v>
      </c>
      <c r="E223" s="91">
        <f>RealAuthFY11!E223-RealAuthFY10!E223</f>
        <v>-19.600000000000023</v>
      </c>
      <c r="F223" s="49">
        <f>'FY2017 Alpha RPDC '!K219-'FY2017 Alpha RPDC '!F219</f>
        <v>145</v>
      </c>
      <c r="G223" s="49">
        <f>'FY2017 Alpha RPDC '!L219-'FY2017 Alpha RPDC '!G219</f>
        <v>-31747</v>
      </c>
      <c r="H223" s="49">
        <f>'FY2017 Alpha RPDC '!M219-'FY2017 Alpha RPDC '!H219</f>
        <v>-40413.929999999702</v>
      </c>
      <c r="I223" s="49">
        <f>'FY2017 Alpha RPDC '!N219-'FY2017 Alpha RPDC '!I219</f>
        <v>-72160.929999999702</v>
      </c>
      <c r="J223" s="53">
        <f>RealAuthFY11!J223-RealAuthFY10!J223</f>
        <v>12952</v>
      </c>
      <c r="K223" s="53">
        <f>RealAuthFY11!K223-RealAuthFY10!K223</f>
        <v>44879</v>
      </c>
      <c r="L223" s="53">
        <f>RealAuthFY11!L223-RealAuthFY10!L223</f>
        <v>44401</v>
      </c>
      <c r="M223" s="53">
        <f>RealAuthFY11!M223-RealAuthFY10!M223</f>
        <v>575</v>
      </c>
      <c r="N223" s="53">
        <f>RealAuthFY11!N223-RealAuthFY10!N223</f>
        <v>0</v>
      </c>
      <c r="O223" s="53">
        <f>RealAuthFY11!O223-RealAuthFY10!O223</f>
        <v>0</v>
      </c>
      <c r="P223" s="53">
        <f>RealAuthFY11!P223-RealAuthFY10!P223</f>
        <v>278.29999999999927</v>
      </c>
      <c r="Q223" s="53">
        <f>RealAuthFY11!Q223-RealAuthFY10!Q223</f>
        <v>0</v>
      </c>
      <c r="R223" s="53">
        <f>RealAuthFY11!R223-RealAuthFY10!R223</f>
        <v>0.31199999991804361</v>
      </c>
      <c r="S223" s="53">
        <f>RealAuthFY11!S223-RealAuthFY10!S223</f>
        <v>-9.5999999990453944E-2</v>
      </c>
      <c r="T223" s="53">
        <f>RealAuthFY11!T223-RealAuthFY10!T223</f>
        <v>-7.9999999987194315E-2</v>
      </c>
      <c r="U223" s="53">
        <f>RealAuthFY11!U223-RealAuthFY10!U223</f>
        <v>30924.506000000052</v>
      </c>
    </row>
    <row r="224" spans="1:21" s="45" customFormat="1" ht="11" x14ac:dyDescent="0.3">
      <c r="A224" s="45">
        <f>'FY2017 Alpha RPDC '!A220</f>
        <v>213</v>
      </c>
      <c r="B224" s="45">
        <f>'FY2017 Alpha RPDC '!B220</f>
        <v>4776</v>
      </c>
      <c r="C224" s="45">
        <f>'FY2017 Alpha RPDC '!C220</f>
        <v>4776</v>
      </c>
      <c r="D224" s="46" t="str">
        <f>'FY2017 Alpha RPDC '!D220</f>
        <v>NORTH MAHASKA</v>
      </c>
      <c r="E224" s="91">
        <f>RealAuthFY11!E224-RealAuthFY10!E224</f>
        <v>6.8000000000000114</v>
      </c>
      <c r="F224" s="49">
        <f>'FY2017 Alpha RPDC '!K220-'FY2017 Alpha RPDC '!F220</f>
        <v>145</v>
      </c>
      <c r="G224" s="49">
        <f>'FY2017 Alpha RPDC '!L220-'FY2017 Alpha RPDC '!G220</f>
        <v>115554.39999999991</v>
      </c>
      <c r="H224" s="49">
        <f>'FY2017 Alpha RPDC '!M220-'FY2017 Alpha RPDC '!H220</f>
        <v>-76098</v>
      </c>
      <c r="I224" s="49">
        <f>'FY2017 Alpha RPDC '!N220-'FY2017 Alpha RPDC '!I220</f>
        <v>39456.399999999907</v>
      </c>
      <c r="J224" s="53">
        <f>RealAuthFY11!J224-RealAuthFY10!J224</f>
        <v>-33010</v>
      </c>
      <c r="K224" s="53">
        <f>RealAuthFY11!K224-RealAuthFY10!K224</f>
        <v>-36805</v>
      </c>
      <c r="L224" s="53">
        <f>RealAuthFY11!L224-RealAuthFY10!L224</f>
        <v>-32482.000000000029</v>
      </c>
      <c r="M224" s="53">
        <f>RealAuthFY11!M224-RealAuthFY10!M224</f>
        <v>-108810</v>
      </c>
      <c r="N224" s="53">
        <f>RealAuthFY11!N224-RealAuthFY10!N224</f>
        <v>0</v>
      </c>
      <c r="O224" s="53">
        <f>RealAuthFY11!O224-RealAuthFY10!O224</f>
        <v>0</v>
      </c>
      <c r="P224" s="53">
        <f>RealAuthFY11!P224-RealAuthFY10!P224</f>
        <v>0</v>
      </c>
      <c r="Q224" s="53">
        <f>RealAuthFY11!Q224-RealAuthFY10!Q224</f>
        <v>-2318.9999999999927</v>
      </c>
      <c r="R224" s="53">
        <f>RealAuthFY11!R224-RealAuthFY10!R224</f>
        <v>193882.40000000005</v>
      </c>
      <c r="S224" s="53">
        <f>RealAuthFY11!S224-RealAuthFY10!S224</f>
        <v>23387.347999999998</v>
      </c>
      <c r="T224" s="53">
        <f>RealAuthFY11!T224-RealAuthFY10!T224</f>
        <v>22000.636000000006</v>
      </c>
      <c r="U224" s="53">
        <f>RealAuthFY11!U224-RealAuthFY10!U224</f>
        <v>65300.783999999519</v>
      </c>
    </row>
    <row r="225" spans="1:21" s="45" customFormat="1" ht="11" x14ac:dyDescent="0.3">
      <c r="A225" s="45">
        <f>'FY2017 Alpha RPDC '!A221</f>
        <v>214</v>
      </c>
      <c r="B225" s="45">
        <f>'FY2017 Alpha RPDC '!B221</f>
        <v>4779</v>
      </c>
      <c r="C225" s="45">
        <f>'FY2017 Alpha RPDC '!C221</f>
        <v>4779</v>
      </c>
      <c r="D225" s="46" t="str">
        <f>'FY2017 Alpha RPDC '!D221</f>
        <v>NORTH POLK</v>
      </c>
      <c r="E225" s="91">
        <f>RealAuthFY11!E225-RealAuthFY10!E225</f>
        <v>39.799999999999955</v>
      </c>
      <c r="F225" s="49">
        <f>'FY2017 Alpha RPDC '!K221-'FY2017 Alpha RPDC '!F221</f>
        <v>145</v>
      </c>
      <c r="G225" s="49">
        <f>'FY2017 Alpha RPDC '!L221-'FY2017 Alpha RPDC '!G221</f>
        <v>476545.20000000112</v>
      </c>
      <c r="H225" s="49">
        <f>'FY2017 Alpha RPDC '!M221-'FY2017 Alpha RPDC '!H221</f>
        <v>0</v>
      </c>
      <c r="I225" s="49">
        <f>'FY2017 Alpha RPDC '!N221-'FY2017 Alpha RPDC '!I221</f>
        <v>476545.20000000112</v>
      </c>
      <c r="J225" s="53">
        <f>RealAuthFY11!J225-RealAuthFY10!J225</f>
        <v>15345</v>
      </c>
      <c r="K225" s="53">
        <f>RealAuthFY11!K225-RealAuthFY10!K225</f>
        <v>-12070</v>
      </c>
      <c r="L225" s="53">
        <f>RealAuthFY11!L225-RealAuthFY10!L225</f>
        <v>-20920</v>
      </c>
      <c r="M225" s="53">
        <f>RealAuthFY11!M225-RealAuthFY10!M225</f>
        <v>11840</v>
      </c>
      <c r="N225" s="53">
        <f>RealAuthFY11!N225-RealAuthFY10!N225</f>
        <v>0</v>
      </c>
      <c r="O225" s="53">
        <f>RealAuthFY11!O225-RealAuthFY10!O225</f>
        <v>0</v>
      </c>
      <c r="P225" s="53">
        <f>RealAuthFY11!P225-RealAuthFY10!P225</f>
        <v>-1150.5999999999995</v>
      </c>
      <c r="Q225" s="53">
        <f>RealAuthFY11!Q225-RealAuthFY10!Q225</f>
        <v>23175</v>
      </c>
      <c r="R225" s="53">
        <f>RealAuthFY11!R225-RealAuthFY10!R225</f>
        <v>447937.06400000019</v>
      </c>
      <c r="S225" s="53">
        <f>RealAuthFY11!S225-RealAuthFY10!S225</f>
        <v>51382.96</v>
      </c>
      <c r="T225" s="53">
        <f>RealAuthFY11!T225-RealAuthFY10!T225</f>
        <v>49717.934000000001</v>
      </c>
      <c r="U225" s="53">
        <f>RealAuthFY11!U225-RealAuthFY10!U225</f>
        <v>1041802.5580000021</v>
      </c>
    </row>
    <row r="226" spans="1:21" s="45" customFormat="1" ht="11" x14ac:dyDescent="0.3">
      <c r="A226" s="45">
        <f>'FY2017 Alpha RPDC '!A222</f>
        <v>215</v>
      </c>
      <c r="B226" s="45">
        <f>'FY2017 Alpha RPDC '!B222</f>
        <v>4784</v>
      </c>
      <c r="C226" s="45">
        <f>'FY2017 Alpha RPDC '!C222</f>
        <v>4784</v>
      </c>
      <c r="D226" s="46" t="str">
        <f>'FY2017 Alpha RPDC '!D222</f>
        <v>NORTH SCOTT</v>
      </c>
      <c r="E226" s="91">
        <f>RealAuthFY11!E226-RealAuthFY10!E226</f>
        <v>31.899999999999636</v>
      </c>
      <c r="F226" s="49">
        <f>'FY2017 Alpha RPDC '!K222-'FY2017 Alpha RPDC '!F222</f>
        <v>145</v>
      </c>
      <c r="G226" s="49">
        <f>'FY2017 Alpha RPDC '!L222-'FY2017 Alpha RPDC '!G222</f>
        <v>651966.19999999925</v>
      </c>
      <c r="H226" s="49">
        <f>'FY2017 Alpha RPDC '!M222-'FY2017 Alpha RPDC '!H222</f>
        <v>0</v>
      </c>
      <c r="I226" s="49">
        <f>'FY2017 Alpha RPDC '!N222-'FY2017 Alpha RPDC '!I222</f>
        <v>651966.19999999925</v>
      </c>
      <c r="J226" s="53">
        <f>RealAuthFY11!J226-RealAuthFY10!J226</f>
        <v>-24115</v>
      </c>
      <c r="K226" s="53">
        <f>RealAuthFY11!K226-RealAuthFY10!K226</f>
        <v>67495</v>
      </c>
      <c r="L226" s="53">
        <f>RealAuthFY11!L226-RealAuthFY10!L226</f>
        <v>-55275</v>
      </c>
      <c r="M226" s="53">
        <f>RealAuthFY11!M226-RealAuthFY10!M226</f>
        <v>-100085</v>
      </c>
      <c r="N226" s="53">
        <f>RealAuthFY11!N226-RealAuthFY10!N226</f>
        <v>0</v>
      </c>
      <c r="O226" s="53">
        <f>RealAuthFY11!O226-RealAuthFY10!O226</f>
        <v>0</v>
      </c>
      <c r="P226" s="53">
        <f>RealAuthFY11!P226-RealAuthFY10!P226</f>
        <v>0</v>
      </c>
      <c r="Q226" s="53">
        <f>RealAuthFY11!Q226-RealAuthFY10!Q226</f>
        <v>46254</v>
      </c>
      <c r="R226" s="53">
        <f>RealAuthFY11!R226-RealAuthFY10!R226</f>
        <v>1442813.94</v>
      </c>
      <c r="S226" s="53">
        <f>RealAuthFY11!S226-RealAuthFY10!S226</f>
        <v>165009.08599999998</v>
      </c>
      <c r="T226" s="53">
        <f>RealAuthFY11!T226-RealAuthFY10!T226</f>
        <v>139805.47399999999</v>
      </c>
      <c r="U226" s="53">
        <f>RealAuthFY11!U226-RealAuthFY10!U226</f>
        <v>2333868.6999999993</v>
      </c>
    </row>
    <row r="227" spans="1:21" s="45" customFormat="1" ht="11" x14ac:dyDescent="0.3">
      <c r="A227" s="45">
        <f>'FY2017 Alpha RPDC '!A223</f>
        <v>216</v>
      </c>
      <c r="B227" s="45">
        <f>'FY2017 Alpha RPDC '!B223</f>
        <v>4785</v>
      </c>
      <c r="C227" s="45">
        <f>'FY2017 Alpha RPDC '!C223</f>
        <v>4785</v>
      </c>
      <c r="D227" s="46" t="str">
        <f>'FY2017 Alpha RPDC '!D223</f>
        <v>NORTH TAMA</v>
      </c>
      <c r="E227" s="91">
        <f>RealAuthFY11!E227-RealAuthFY10!E227</f>
        <v>-30.300000000000011</v>
      </c>
      <c r="F227" s="49">
        <f>'FY2017 Alpha RPDC '!K223-'FY2017 Alpha RPDC '!F223</f>
        <v>145</v>
      </c>
      <c r="G227" s="49">
        <f>'FY2017 Alpha RPDC '!L223-'FY2017 Alpha RPDC '!G223</f>
        <v>-129585.69999999972</v>
      </c>
      <c r="H227" s="49">
        <f>'FY2017 Alpha RPDC '!M223-'FY2017 Alpha RPDC '!H223</f>
        <v>115295.55999999959</v>
      </c>
      <c r="I227" s="49">
        <f>'FY2017 Alpha RPDC '!N223-'FY2017 Alpha RPDC '!I223</f>
        <v>-14290.14000000013</v>
      </c>
      <c r="J227" s="53">
        <f>RealAuthFY11!J227-RealAuthFY10!J227</f>
        <v>-56367.600000000035</v>
      </c>
      <c r="K227" s="53">
        <f>RealAuthFY11!K227-RealAuthFY10!K227</f>
        <v>5004</v>
      </c>
      <c r="L227" s="53">
        <f>RealAuthFY11!L227-RealAuthFY10!L227</f>
        <v>-56595</v>
      </c>
      <c r="M227" s="53">
        <f>RealAuthFY11!M227-RealAuthFY10!M227</f>
        <v>345</v>
      </c>
      <c r="N227" s="53">
        <f>RealAuthFY11!N227-RealAuthFY10!N227</f>
        <v>0</v>
      </c>
      <c r="O227" s="53">
        <f>RealAuthFY11!O227-RealAuthFY10!O227</f>
        <v>0</v>
      </c>
      <c r="P227" s="53">
        <f>RealAuthFY11!P227-RealAuthFY10!P227</f>
        <v>0</v>
      </c>
      <c r="Q227" s="53">
        <f>RealAuthFY11!Q227-RealAuthFY10!Q227</f>
        <v>0</v>
      </c>
      <c r="R227" s="53">
        <f>RealAuthFY11!R227-RealAuthFY10!R227</f>
        <v>0.47299999999813735</v>
      </c>
      <c r="S227" s="53">
        <f>RealAuthFY11!S227-RealAuthFY10!S227</f>
        <v>0.19899999999324791</v>
      </c>
      <c r="T227" s="53">
        <f>RealAuthFY11!T227-RealAuthFY10!T227</f>
        <v>0.17700000000331784</v>
      </c>
      <c r="U227" s="53">
        <f>RealAuthFY11!U227-RealAuthFY10!U227</f>
        <v>-121902.89100000029</v>
      </c>
    </row>
    <row r="228" spans="1:21" s="45" customFormat="1" ht="11" x14ac:dyDescent="0.3">
      <c r="A228" s="45">
        <f>'FY2017 Alpha RPDC '!A224</f>
        <v>217</v>
      </c>
      <c r="B228" s="45">
        <f>'FY2017 Alpha RPDC '!B224</f>
        <v>333</v>
      </c>
      <c r="C228" s="45">
        <f>'FY2017 Alpha RPDC '!C224</f>
        <v>333</v>
      </c>
      <c r="D228" s="46" t="str">
        <f>'FY2017 Alpha RPDC '!D224</f>
        <v>NORTH UNION</v>
      </c>
      <c r="E228" s="91">
        <f>RealAuthFY11!E228-RealAuthFY10!E228</f>
        <v>-1</v>
      </c>
      <c r="F228" s="49">
        <f>'FY2017 Alpha RPDC '!K224-'FY2017 Alpha RPDC '!F224</f>
        <v>145</v>
      </c>
      <c r="G228" s="49">
        <f>'FY2017 Alpha RPDC '!L224-'FY2017 Alpha RPDC '!G224</f>
        <v>54384</v>
      </c>
      <c r="H228" s="49">
        <f>'FY2017 Alpha RPDC '!M224-'FY2017 Alpha RPDC '!H224</f>
        <v>-84421</v>
      </c>
      <c r="I228" s="49">
        <f>'FY2017 Alpha RPDC '!N224-'FY2017 Alpha RPDC '!I224</f>
        <v>-30037</v>
      </c>
      <c r="J228" s="53">
        <f>RealAuthFY11!J228-RealAuthFY10!J228</f>
        <v>-53223</v>
      </c>
      <c r="K228" s="53">
        <f>RealAuthFY11!K228-RealAuthFY10!K228</f>
        <v>98960</v>
      </c>
      <c r="L228" s="53">
        <f>RealAuthFY11!L228-RealAuthFY10!L228</f>
        <v>-14913</v>
      </c>
      <c r="M228" s="53">
        <f>RealAuthFY11!M228-RealAuthFY10!M228</f>
        <v>-49276</v>
      </c>
      <c r="N228" s="53">
        <f>RealAuthFY11!N228-RealAuthFY10!N228</f>
        <v>0</v>
      </c>
      <c r="O228" s="53">
        <f>RealAuthFY11!O228-RealAuthFY10!O228</f>
        <v>0</v>
      </c>
      <c r="P228" s="53">
        <f>RealAuthFY11!P228-RealAuthFY10!P228</f>
        <v>0</v>
      </c>
      <c r="Q228" s="53">
        <f>RealAuthFY11!Q228-RealAuthFY10!Q228</f>
        <v>0</v>
      </c>
      <c r="R228" s="53">
        <f>RealAuthFY11!R228-RealAuthFY10!R228</f>
        <v>-2.5000000023283064E-2</v>
      </c>
      <c r="S228" s="53">
        <f>RealAuthFY11!S228-RealAuthFY10!S228</f>
        <v>-7.0000000014260877E-3</v>
      </c>
      <c r="T228" s="53">
        <f>RealAuthFY11!T228-RealAuthFY10!T228</f>
        <v>5.2999999996245606E-2</v>
      </c>
      <c r="U228" s="53">
        <f>RealAuthFY11!U228-RealAuthFY10!U228</f>
        <v>-48488.979000000283</v>
      </c>
    </row>
    <row r="229" spans="1:21" s="45" customFormat="1" ht="11" x14ac:dyDescent="0.3">
      <c r="A229" s="45">
        <f>'FY2017 Alpha RPDC '!A225</f>
        <v>218</v>
      </c>
      <c r="B229" s="45">
        <f>'FY2017 Alpha RPDC '!B225</f>
        <v>4787</v>
      </c>
      <c r="C229" s="45">
        <f>'FY2017 Alpha RPDC '!C225</f>
        <v>4787</v>
      </c>
      <c r="D229" s="46" t="str">
        <f>'FY2017 Alpha RPDC '!D225</f>
        <v>NORTH WINNESHIEK</v>
      </c>
      <c r="E229" s="91">
        <f>RealAuthFY11!E229-RealAuthFY10!E229</f>
        <v>14.099999999999966</v>
      </c>
      <c r="F229" s="49">
        <f>'FY2017 Alpha RPDC '!K225-'FY2017 Alpha RPDC '!F225</f>
        <v>145</v>
      </c>
      <c r="G229" s="49">
        <f>'FY2017 Alpha RPDC '!L225-'FY2017 Alpha RPDC '!G225</f>
        <v>135520.19999999995</v>
      </c>
      <c r="H229" s="49">
        <f>'FY2017 Alpha RPDC '!M225-'FY2017 Alpha RPDC '!H225</f>
        <v>-56475</v>
      </c>
      <c r="I229" s="49">
        <f>'FY2017 Alpha RPDC '!N225-'FY2017 Alpha RPDC '!I225</f>
        <v>79045.199999999953</v>
      </c>
      <c r="J229" s="53">
        <f>RealAuthFY11!J229-RealAuthFY10!J229</f>
        <v>4995</v>
      </c>
      <c r="K229" s="53">
        <f>RealAuthFY11!K229-RealAuthFY10!K229</f>
        <v>35225</v>
      </c>
      <c r="L229" s="53">
        <f>RealAuthFY11!L229-RealAuthFY10!L229</f>
        <v>19645.500000000015</v>
      </c>
      <c r="M229" s="53">
        <f>RealAuthFY11!M229-RealAuthFY10!M229</f>
        <v>-5775</v>
      </c>
      <c r="N229" s="53">
        <f>RealAuthFY11!N229-RealAuthFY10!N229</f>
        <v>0</v>
      </c>
      <c r="O229" s="53">
        <f>RealAuthFY11!O229-RealAuthFY10!O229</f>
        <v>0</v>
      </c>
      <c r="P229" s="53">
        <f>RealAuthFY11!P229-RealAuthFY10!P229</f>
        <v>-6352.5000000000009</v>
      </c>
      <c r="Q229" s="53">
        <f>RealAuthFY11!Q229-RealAuthFY10!Q229</f>
        <v>56805</v>
      </c>
      <c r="R229" s="53">
        <f>RealAuthFY11!R229-RealAuthFY10!R229</f>
        <v>-0.34000000002561137</v>
      </c>
      <c r="S229" s="53">
        <f>RealAuthFY11!S229-RealAuthFY10!S229</f>
        <v>0.31799999999930151</v>
      </c>
      <c r="T229" s="53">
        <f>RealAuthFY11!T229-RealAuthFY10!T229</f>
        <v>-0.43800000000192085</v>
      </c>
      <c r="U229" s="53">
        <f>RealAuthFY11!U229-RealAuthFY10!U229</f>
        <v>183587.73999999976</v>
      </c>
    </row>
    <row r="230" spans="1:21" s="45" customFormat="1" ht="11" x14ac:dyDescent="0.3">
      <c r="A230" s="45">
        <f>'FY2017 Alpha RPDC '!A226</f>
        <v>219</v>
      </c>
      <c r="B230" s="45">
        <f>'FY2017 Alpha RPDC '!B226</f>
        <v>4773</v>
      </c>
      <c r="C230" s="45">
        <f>'FY2017 Alpha RPDC '!C226</f>
        <v>4773</v>
      </c>
      <c r="D230" s="46" t="str">
        <f>'FY2017 Alpha RPDC '!D226</f>
        <v>NORTHEAST</v>
      </c>
      <c r="E230" s="91">
        <f>RealAuthFY11!E230-RealAuthFY10!E230</f>
        <v>-5</v>
      </c>
      <c r="F230" s="49">
        <f>'FY2017 Alpha RPDC '!K226-'FY2017 Alpha RPDC '!F226</f>
        <v>145</v>
      </c>
      <c r="G230" s="49">
        <f>'FY2017 Alpha RPDC '!L226-'FY2017 Alpha RPDC '!G226</f>
        <v>47224.100000000093</v>
      </c>
      <c r="H230" s="49">
        <f>'FY2017 Alpha RPDC '!M226-'FY2017 Alpha RPDC '!H226</f>
        <v>0</v>
      </c>
      <c r="I230" s="49">
        <f>'FY2017 Alpha RPDC '!N226-'FY2017 Alpha RPDC '!I226</f>
        <v>47224.100000000093</v>
      </c>
      <c r="J230" s="53">
        <f>RealAuthFY11!J230-RealAuthFY10!J230</f>
        <v>60622</v>
      </c>
      <c r="K230" s="53">
        <f>RealAuthFY11!K230-RealAuthFY10!K230</f>
        <v>35147</v>
      </c>
      <c r="L230" s="53">
        <f>RealAuthFY11!L230-RealAuthFY10!L230</f>
        <v>21106.399999999994</v>
      </c>
      <c r="M230" s="53">
        <f>RealAuthFY11!M230-RealAuthFY10!M230</f>
        <v>0</v>
      </c>
      <c r="N230" s="53">
        <f>RealAuthFY11!N230-RealAuthFY10!N230</f>
        <v>0</v>
      </c>
      <c r="O230" s="53">
        <f>RealAuthFY11!O230-RealAuthFY10!O230</f>
        <v>0</v>
      </c>
      <c r="P230" s="53">
        <f>RealAuthFY11!P230-RealAuthFY10!P230</f>
        <v>15995.979999999998</v>
      </c>
      <c r="Q230" s="53">
        <f>RealAuthFY11!Q230-RealAuthFY10!Q230</f>
        <v>0</v>
      </c>
      <c r="R230" s="53">
        <f>RealAuthFY11!R230-RealAuthFY10!R230</f>
        <v>12423.093000000052</v>
      </c>
      <c r="S230" s="53">
        <f>RealAuthFY11!S230-RealAuthFY10!S230</f>
        <v>1346.5720000000001</v>
      </c>
      <c r="T230" s="53">
        <f>RealAuthFY11!T230-RealAuthFY10!T230</f>
        <v>1243.3250000000007</v>
      </c>
      <c r="U230" s="53">
        <f>RealAuthFY11!U230-RealAuthFY10!U230</f>
        <v>195108.46999999974</v>
      </c>
    </row>
    <row r="231" spans="1:21" s="45" customFormat="1" ht="11" x14ac:dyDescent="0.3">
      <c r="A231" s="45">
        <f>'FY2017 Alpha RPDC '!A227</f>
        <v>220</v>
      </c>
      <c r="B231" s="45">
        <f>'FY2017 Alpha RPDC '!B227</f>
        <v>4775</v>
      </c>
      <c r="C231" s="45">
        <f>'FY2017 Alpha RPDC '!C227</f>
        <v>4775</v>
      </c>
      <c r="D231" s="46" t="str">
        <f>'FY2017 Alpha RPDC '!D227</f>
        <v>NORTHEAST HAMILTON</v>
      </c>
      <c r="E231" s="91">
        <f>RealAuthFY11!E231-RealAuthFY10!E231</f>
        <v>-19</v>
      </c>
      <c r="F231" s="49">
        <f>'FY2017 Alpha RPDC '!K227-'FY2017 Alpha RPDC '!F227</f>
        <v>145</v>
      </c>
      <c r="G231" s="49">
        <f>'FY2017 Alpha RPDC '!L227-'FY2017 Alpha RPDC '!G227</f>
        <v>-97719</v>
      </c>
      <c r="H231" s="49">
        <f>'FY2017 Alpha RPDC '!M227-'FY2017 Alpha RPDC '!H227</f>
        <v>111744.91999999993</v>
      </c>
      <c r="I231" s="49">
        <f>'FY2017 Alpha RPDC '!N227-'FY2017 Alpha RPDC '!I227</f>
        <v>14025.919999999925</v>
      </c>
      <c r="J231" s="53">
        <f>RealAuthFY11!J231-RealAuthFY10!J231</f>
        <v>-48340</v>
      </c>
      <c r="K231" s="53">
        <f>RealAuthFY11!K231-RealAuthFY10!K231</f>
        <v>86325</v>
      </c>
      <c r="L231" s="53">
        <f>RealAuthFY11!L231-RealAuthFY10!L231</f>
        <v>42935</v>
      </c>
      <c r="M231" s="53">
        <f>RealAuthFY11!M231-RealAuthFY10!M231</f>
        <v>-60520</v>
      </c>
      <c r="N231" s="53">
        <f>RealAuthFY11!N231-RealAuthFY10!N231</f>
        <v>0</v>
      </c>
      <c r="O231" s="53">
        <f>RealAuthFY11!O231-RealAuthFY10!O231</f>
        <v>0</v>
      </c>
      <c r="P231" s="53">
        <f>RealAuthFY11!P231-RealAuthFY10!P231</f>
        <v>0</v>
      </c>
      <c r="Q231" s="53">
        <f>RealAuthFY11!Q231-RealAuthFY10!Q231</f>
        <v>85248</v>
      </c>
      <c r="R231" s="53">
        <f>RealAuthFY11!R231-RealAuthFY10!R231</f>
        <v>-0.31700000001001172</v>
      </c>
      <c r="S231" s="53">
        <f>RealAuthFY11!S231-RealAuthFY10!S231</f>
        <v>0.25</v>
      </c>
      <c r="T231" s="53">
        <f>RealAuthFY11!T231-RealAuthFY10!T231</f>
        <v>-3.7000000000261934E-2</v>
      </c>
      <c r="U231" s="53">
        <f>RealAuthFY11!U231-RealAuthFY10!U231</f>
        <v>119673.81600000011</v>
      </c>
    </row>
    <row r="232" spans="1:21" s="45" customFormat="1" ht="11" x14ac:dyDescent="0.3">
      <c r="A232" s="45">
        <f>'FY2017 Alpha RPDC '!A228</f>
        <v>221</v>
      </c>
      <c r="B232" s="45">
        <f>'FY2017 Alpha RPDC '!B228</f>
        <v>4788</v>
      </c>
      <c r="C232" s="45">
        <f>'FY2017 Alpha RPDC '!C228</f>
        <v>4788</v>
      </c>
      <c r="D232" s="46" t="str">
        <f>'FY2017 Alpha RPDC '!D228</f>
        <v>NORTHWOOD-KENSETT</v>
      </c>
      <c r="E232" s="91">
        <f>RealAuthFY11!E232-RealAuthFY10!E232</f>
        <v>-9</v>
      </c>
      <c r="F232" s="49">
        <f>'FY2017 Alpha RPDC '!K228-'FY2017 Alpha RPDC '!F228</f>
        <v>145</v>
      </c>
      <c r="G232" s="49">
        <f>'FY2017 Alpha RPDC '!L228-'FY2017 Alpha RPDC '!G228</f>
        <v>13787</v>
      </c>
      <c r="H232" s="49">
        <f>'FY2017 Alpha RPDC '!M228-'FY2017 Alpha RPDC '!H228</f>
        <v>-20283.35999999987</v>
      </c>
      <c r="I232" s="49">
        <f>'FY2017 Alpha RPDC '!N228-'FY2017 Alpha RPDC '!I228</f>
        <v>-6496.3599999998696</v>
      </c>
      <c r="J232" s="53">
        <f>RealAuthFY11!J232-RealAuthFY10!J232</f>
        <v>-82273.800000000047</v>
      </c>
      <c r="K232" s="53">
        <f>RealAuthFY11!K232-RealAuthFY10!K232</f>
        <v>22233</v>
      </c>
      <c r="L232" s="53">
        <f>RealAuthFY11!L232-RealAuthFY10!L232</f>
        <v>-6919</v>
      </c>
      <c r="M232" s="53">
        <f>RealAuthFY11!M232-RealAuthFY10!M232</f>
        <v>-5702</v>
      </c>
      <c r="N232" s="53">
        <f>RealAuthFY11!N232-RealAuthFY10!N232</f>
        <v>0</v>
      </c>
      <c r="O232" s="53">
        <f>RealAuthFY11!O232-RealAuthFY10!O232</f>
        <v>0</v>
      </c>
      <c r="P232" s="53">
        <f>RealAuthFY11!P232-RealAuthFY10!P232</f>
        <v>1305.04</v>
      </c>
      <c r="Q232" s="53">
        <f>RealAuthFY11!Q232-RealAuthFY10!Q232</f>
        <v>-28582.799999999988</v>
      </c>
      <c r="R232" s="53">
        <f>RealAuthFY11!R232-RealAuthFY10!R232</f>
        <v>-0.25</v>
      </c>
      <c r="S232" s="53">
        <f>RealAuthFY11!S232-RealAuthFY10!S232</f>
        <v>-5.0000000002910383E-2</v>
      </c>
      <c r="T232" s="53">
        <f>RealAuthFY11!T232-RealAuthFY10!T232</f>
        <v>0.20000000000436557</v>
      </c>
      <c r="U232" s="53">
        <f>RealAuthFY11!U232-RealAuthFY10!U232</f>
        <v>-106436.01999999909</v>
      </c>
    </row>
    <row r="233" spans="1:21" s="45" customFormat="1" ht="11" x14ac:dyDescent="0.3">
      <c r="A233" s="45">
        <f>'FY2017 Alpha RPDC '!A229</f>
        <v>222</v>
      </c>
      <c r="B233" s="45">
        <f>'FY2017 Alpha RPDC '!B229</f>
        <v>4797</v>
      </c>
      <c r="C233" s="45">
        <f>'FY2017 Alpha RPDC '!C229</f>
        <v>4797</v>
      </c>
      <c r="D233" s="46" t="str">
        <f>'FY2017 Alpha RPDC '!D229</f>
        <v>NORWALK</v>
      </c>
      <c r="E233" s="91">
        <f>RealAuthFY11!E233-RealAuthFY10!E233</f>
        <v>87.799999999999727</v>
      </c>
      <c r="F233" s="49">
        <f>'FY2017 Alpha RPDC '!K229-'FY2017 Alpha RPDC '!F229</f>
        <v>145</v>
      </c>
      <c r="G233" s="49">
        <f>'FY2017 Alpha RPDC '!L229-'FY2017 Alpha RPDC '!G229</f>
        <v>949730.69999999925</v>
      </c>
      <c r="H233" s="49">
        <f>'FY2017 Alpha RPDC '!M229-'FY2017 Alpha RPDC '!H229</f>
        <v>0</v>
      </c>
      <c r="I233" s="49">
        <f>'FY2017 Alpha RPDC '!N229-'FY2017 Alpha RPDC '!I229</f>
        <v>949730.69999999925</v>
      </c>
      <c r="J233" s="53">
        <f>RealAuthFY11!J233-RealAuthFY10!J233</f>
        <v>3290</v>
      </c>
      <c r="K233" s="53">
        <f>RealAuthFY11!K233-RealAuthFY10!K233</f>
        <v>0</v>
      </c>
      <c r="L233" s="53">
        <f>RealAuthFY11!L233-RealAuthFY10!L233</f>
        <v>-13665</v>
      </c>
      <c r="M233" s="53">
        <f>RealAuthFY11!M233-RealAuthFY10!M233</f>
        <v>0</v>
      </c>
      <c r="N233" s="53">
        <f>RealAuthFY11!N233-RealAuthFY10!N233</f>
        <v>0</v>
      </c>
      <c r="O233" s="53">
        <f>RealAuthFY11!O233-RealAuthFY10!O233</f>
        <v>0</v>
      </c>
      <c r="P233" s="53">
        <f>RealAuthFY11!P233-RealAuthFY10!P233</f>
        <v>0</v>
      </c>
      <c r="Q233" s="53">
        <f>RealAuthFY11!Q233-RealAuthFY10!Q233</f>
        <v>2415</v>
      </c>
      <c r="R233" s="53">
        <f>RealAuthFY11!R233-RealAuthFY10!R233</f>
        <v>1138258.2509999997</v>
      </c>
      <c r="S233" s="53">
        <f>RealAuthFY11!S233-RealAuthFY10!S233</f>
        <v>121173.75399999997</v>
      </c>
      <c r="T233" s="53">
        <f>RealAuthFY11!T233-RealAuthFY10!T233</f>
        <v>143536.62099999998</v>
      </c>
      <c r="U233" s="53">
        <f>RealAuthFY11!U233-RealAuthFY10!U233</f>
        <v>2344739.3260000013</v>
      </c>
    </row>
    <row r="234" spans="1:21" s="45" customFormat="1" ht="11" x14ac:dyDescent="0.3">
      <c r="A234" s="45">
        <f>'FY2017 Alpha RPDC '!A230</f>
        <v>223</v>
      </c>
      <c r="B234" s="45">
        <f>'FY2017 Alpha RPDC '!B230</f>
        <v>4860</v>
      </c>
      <c r="C234" s="45">
        <f>'FY2017 Alpha RPDC '!C230</f>
        <v>4860</v>
      </c>
      <c r="D234" s="46" t="str">
        <f>'FY2017 Alpha RPDC '!D230</f>
        <v>ODEBOLT-ARTHUR</v>
      </c>
      <c r="E234" s="91">
        <f>RealAuthFY11!E234-RealAuthFY10!E234</f>
        <v>8</v>
      </c>
      <c r="F234" s="49">
        <f>'FY2017 Alpha RPDC '!K230-'FY2017 Alpha RPDC '!F230</f>
        <v>145</v>
      </c>
      <c r="G234" s="49">
        <f>'FY2017 Alpha RPDC '!L230-'FY2017 Alpha RPDC '!G230</f>
        <v>100737.10000000009</v>
      </c>
      <c r="H234" s="49">
        <f>'FY2017 Alpha RPDC '!M230-'FY2017 Alpha RPDC '!H230</f>
        <v>-9377</v>
      </c>
      <c r="I234" s="49">
        <f>'FY2017 Alpha RPDC '!N230-'FY2017 Alpha RPDC '!I230</f>
        <v>91360.100000000093</v>
      </c>
      <c r="J234" s="53">
        <f>RealAuthFY11!J234-RealAuthFY10!J234</f>
        <v>-37154.5</v>
      </c>
      <c r="K234" s="53">
        <f>RealAuthFY11!K234-RealAuthFY10!K234</f>
        <v>16959</v>
      </c>
      <c r="L234" s="53">
        <f>RealAuthFY11!L234-RealAuthFY10!L234</f>
        <v>-27363</v>
      </c>
      <c r="M234" s="53">
        <f>RealAuthFY11!M234-RealAuthFY10!M234</f>
        <v>0</v>
      </c>
      <c r="N234" s="53">
        <f>RealAuthFY11!N234-RealAuthFY10!N234</f>
        <v>0</v>
      </c>
      <c r="O234" s="53">
        <f>RealAuthFY11!O234-RealAuthFY10!O234</f>
        <v>0</v>
      </c>
      <c r="P234" s="53">
        <f>RealAuthFY11!P234-RealAuthFY10!P234</f>
        <v>0</v>
      </c>
      <c r="Q234" s="53">
        <f>RealAuthFY11!Q234-RealAuthFY10!Q234</f>
        <v>0</v>
      </c>
      <c r="R234" s="53">
        <f>RealAuthFY11!R234-RealAuthFY10!R234</f>
        <v>-0.15200000000186265</v>
      </c>
      <c r="S234" s="53">
        <f>RealAuthFY11!S234-RealAuthFY10!S234</f>
        <v>-0.47599999999511056</v>
      </c>
      <c r="T234" s="53">
        <f>RealAuthFY11!T234-RealAuthFY10!T234</f>
        <v>0.31599999999889405</v>
      </c>
      <c r="U234" s="53">
        <f>RealAuthFY11!U234-RealAuthFY10!U234</f>
        <v>43801.288000000641</v>
      </c>
    </row>
    <row r="235" spans="1:21" s="45" customFormat="1" ht="11" x14ac:dyDescent="0.3">
      <c r="A235" s="45">
        <f>'FY2017 Alpha RPDC '!A231</f>
        <v>224</v>
      </c>
      <c r="B235" s="45">
        <f>'FY2017 Alpha RPDC '!B231</f>
        <v>4869</v>
      </c>
      <c r="C235" s="45">
        <f>'FY2017 Alpha RPDC '!C231</f>
        <v>4869</v>
      </c>
      <c r="D235" s="46" t="str">
        <f>'FY2017 Alpha RPDC '!D231</f>
        <v>OELWEIN</v>
      </c>
      <c r="E235" s="91">
        <f>RealAuthFY11!E235-RealAuthFY10!E235</f>
        <v>7.5</v>
      </c>
      <c r="F235" s="49">
        <f>'FY2017 Alpha RPDC '!K231-'FY2017 Alpha RPDC '!F231</f>
        <v>145</v>
      </c>
      <c r="G235" s="49">
        <f>'FY2017 Alpha RPDC '!L231-'FY2017 Alpha RPDC '!G231</f>
        <v>239037</v>
      </c>
      <c r="H235" s="49">
        <f>'FY2017 Alpha RPDC '!M231-'FY2017 Alpha RPDC '!H231</f>
        <v>0</v>
      </c>
      <c r="I235" s="49">
        <f>'FY2017 Alpha RPDC '!N231-'FY2017 Alpha RPDC '!I231</f>
        <v>239037</v>
      </c>
      <c r="J235" s="53">
        <f>RealAuthFY11!J235-RealAuthFY10!J235</f>
        <v>-18551</v>
      </c>
      <c r="K235" s="53">
        <f>RealAuthFY11!K235-RealAuthFY10!K235</f>
        <v>16039</v>
      </c>
      <c r="L235" s="53">
        <f>RealAuthFY11!L235-RealAuthFY10!L235</f>
        <v>14030</v>
      </c>
      <c r="M235" s="53">
        <f>RealAuthFY11!M235-RealAuthFY10!M235</f>
        <v>-45914</v>
      </c>
      <c r="N235" s="53">
        <f>RealAuthFY11!N235-RealAuthFY10!N235</f>
        <v>0</v>
      </c>
      <c r="O235" s="53">
        <f>RealAuthFY11!O235-RealAuthFY10!O235</f>
        <v>0</v>
      </c>
      <c r="P235" s="53">
        <f>RealAuthFY11!P235-RealAuthFY10!P235</f>
        <v>-5025.24</v>
      </c>
      <c r="Q235" s="53">
        <f>RealAuthFY11!Q235-RealAuthFY10!Q235</f>
        <v>9039</v>
      </c>
      <c r="R235" s="53">
        <f>RealAuthFY11!R235-RealAuthFY10!R235</f>
        <v>0.17500000004656613</v>
      </c>
      <c r="S235" s="53">
        <f>RealAuthFY11!S235-RealAuthFY10!S235</f>
        <v>0.17499999998835847</v>
      </c>
      <c r="T235" s="53">
        <f>RealAuthFY11!T235-RealAuthFY10!T235</f>
        <v>0.125</v>
      </c>
      <c r="U235" s="53">
        <f>RealAuthFY11!U235-RealAuthFY10!U235</f>
        <v>208655.23500000127</v>
      </c>
    </row>
    <row r="236" spans="1:21" s="45" customFormat="1" ht="11" x14ac:dyDescent="0.3">
      <c r="A236" s="45">
        <f>'FY2017 Alpha RPDC '!A232</f>
        <v>225</v>
      </c>
      <c r="B236" s="45">
        <f>'FY2017 Alpha RPDC '!B232</f>
        <v>4878</v>
      </c>
      <c r="C236" s="45">
        <f>'FY2017 Alpha RPDC '!C232</f>
        <v>4878</v>
      </c>
      <c r="D236" s="46" t="str">
        <f>'FY2017 Alpha RPDC '!D232</f>
        <v>OGDEN</v>
      </c>
      <c r="E236" s="91">
        <f>RealAuthFY11!E236-RealAuthFY10!E236</f>
        <v>17</v>
      </c>
      <c r="F236" s="49">
        <f>'FY2017 Alpha RPDC '!K232-'FY2017 Alpha RPDC '!F232</f>
        <v>145</v>
      </c>
      <c r="G236" s="49">
        <f>'FY2017 Alpha RPDC '!L232-'FY2017 Alpha RPDC '!G232</f>
        <v>202164.5</v>
      </c>
      <c r="H236" s="49">
        <f>'FY2017 Alpha RPDC '!M232-'FY2017 Alpha RPDC '!H232</f>
        <v>0</v>
      </c>
      <c r="I236" s="49">
        <f>'FY2017 Alpha RPDC '!N232-'FY2017 Alpha RPDC '!I232</f>
        <v>202164.5</v>
      </c>
      <c r="J236" s="53">
        <f>RealAuthFY11!J236-RealAuthFY10!J236</f>
        <v>89643</v>
      </c>
      <c r="K236" s="53">
        <f>RealAuthFY11!K236-RealAuthFY10!K236</f>
        <v>-115</v>
      </c>
      <c r="L236" s="53">
        <f>RealAuthFY11!L236-RealAuthFY10!L236</f>
        <v>-4370.3999999999942</v>
      </c>
      <c r="M236" s="53">
        <f>RealAuthFY11!M236-RealAuthFY10!M236</f>
        <v>0</v>
      </c>
      <c r="N236" s="53">
        <f>RealAuthFY11!N236-RealAuthFY10!N236</f>
        <v>0</v>
      </c>
      <c r="O236" s="53">
        <f>RealAuthFY11!O236-RealAuthFY10!O236</f>
        <v>0</v>
      </c>
      <c r="P236" s="53">
        <f>RealAuthFY11!P236-RealAuthFY10!P236</f>
        <v>0</v>
      </c>
      <c r="Q236" s="53">
        <f>RealAuthFY11!Q236-RealAuthFY10!Q236</f>
        <v>0</v>
      </c>
      <c r="R236" s="53">
        <f>RealAuthFY11!R236-RealAuthFY10!R236</f>
        <v>59425.839000000095</v>
      </c>
      <c r="S236" s="53">
        <f>RealAuthFY11!S236-RealAuthFY10!S236</f>
        <v>6229.8640000000014</v>
      </c>
      <c r="T236" s="53">
        <f>RealAuthFY11!T236-RealAuthFY10!T236</f>
        <v>6564.0930000000044</v>
      </c>
      <c r="U236" s="53">
        <f>RealAuthFY11!U236-RealAuthFY10!U236</f>
        <v>359541.89599999972</v>
      </c>
    </row>
    <row r="237" spans="1:21" s="45" customFormat="1" ht="11" x14ac:dyDescent="0.3">
      <c r="A237" s="45">
        <f>'FY2017 Alpha RPDC '!A233</f>
        <v>226</v>
      </c>
      <c r="B237" s="45">
        <f>'FY2017 Alpha RPDC '!B233</f>
        <v>4890</v>
      </c>
      <c r="C237" s="45">
        <f>'FY2017 Alpha RPDC '!C233</f>
        <v>4890</v>
      </c>
      <c r="D237" s="46" t="str">
        <f>'FY2017 Alpha RPDC '!D233</f>
        <v>OKOBOJI</v>
      </c>
      <c r="E237" s="91">
        <f>RealAuthFY11!E237-RealAuthFY10!E237</f>
        <v>34.600000000000023</v>
      </c>
      <c r="F237" s="49">
        <f>'FY2017 Alpha RPDC '!K233-'FY2017 Alpha RPDC '!F233</f>
        <v>145</v>
      </c>
      <c r="G237" s="49">
        <f>'FY2017 Alpha RPDC '!L233-'FY2017 Alpha RPDC '!G233</f>
        <v>362600</v>
      </c>
      <c r="H237" s="49">
        <f>'FY2017 Alpha RPDC '!M233-'FY2017 Alpha RPDC '!H233</f>
        <v>0</v>
      </c>
      <c r="I237" s="49">
        <f>'FY2017 Alpha RPDC '!N233-'FY2017 Alpha RPDC '!I233</f>
        <v>362600</v>
      </c>
      <c r="J237" s="53">
        <f>RealAuthFY11!J237-RealAuthFY10!J237</f>
        <v>-262256</v>
      </c>
      <c r="K237" s="53">
        <f>RealAuthFY11!K237-RealAuthFY10!K237</f>
        <v>377045</v>
      </c>
      <c r="L237" s="53">
        <f>RealAuthFY11!L237-RealAuthFY10!L237</f>
        <v>-24855.5</v>
      </c>
      <c r="M237" s="53">
        <f>RealAuthFY11!M237-RealAuthFY10!M237</f>
        <v>-11750</v>
      </c>
      <c r="N237" s="53">
        <f>RealAuthFY11!N237-RealAuthFY10!N237</f>
        <v>0</v>
      </c>
      <c r="O237" s="53">
        <f>RealAuthFY11!O237-RealAuthFY10!O237</f>
        <v>0</v>
      </c>
      <c r="P237" s="53">
        <f>RealAuthFY11!P237-RealAuthFY10!P237</f>
        <v>0</v>
      </c>
      <c r="Q237" s="53">
        <f>RealAuthFY11!Q237-RealAuthFY10!Q237</f>
        <v>0</v>
      </c>
      <c r="R237" s="53">
        <f>RealAuthFY11!R237-RealAuthFY10!R237</f>
        <v>312345.71999999997</v>
      </c>
      <c r="S237" s="53">
        <f>RealAuthFY11!S237-RealAuthFY10!S237</f>
        <v>27370.228000000003</v>
      </c>
      <c r="T237" s="53">
        <f>RealAuthFY11!T237-RealAuthFY10!T237</f>
        <v>40686.552000000011</v>
      </c>
      <c r="U237" s="53">
        <f>RealAuthFY11!U237-RealAuthFY10!U237</f>
        <v>821185.99999999814</v>
      </c>
    </row>
    <row r="238" spans="1:21" s="45" customFormat="1" ht="11" x14ac:dyDescent="0.3">
      <c r="A238" s="45">
        <f>'FY2017 Alpha RPDC '!A234</f>
        <v>227</v>
      </c>
      <c r="B238" s="45">
        <f>'FY2017 Alpha RPDC '!B234</f>
        <v>4905</v>
      </c>
      <c r="C238" s="45">
        <f>'FY2017 Alpha RPDC '!C234</f>
        <v>4905</v>
      </c>
      <c r="D238" s="46" t="str">
        <f>'FY2017 Alpha RPDC '!D234</f>
        <v>OLIN</v>
      </c>
      <c r="E238" s="91">
        <f>RealAuthFY11!E238-RealAuthFY10!E238</f>
        <v>5.8000000000000114</v>
      </c>
      <c r="F238" s="49">
        <f>'FY2017 Alpha RPDC '!K234-'FY2017 Alpha RPDC '!F234</f>
        <v>145</v>
      </c>
      <c r="G238" s="49">
        <f>'FY2017 Alpha RPDC '!L234-'FY2017 Alpha RPDC '!G234</f>
        <v>72749.199999999953</v>
      </c>
      <c r="H238" s="49">
        <f>'FY2017 Alpha RPDC '!M234-'FY2017 Alpha RPDC '!H234</f>
        <v>0</v>
      </c>
      <c r="I238" s="49">
        <f>'FY2017 Alpha RPDC '!N234-'FY2017 Alpha RPDC '!I234</f>
        <v>72749.199999999953</v>
      </c>
      <c r="J238" s="53">
        <f>RealAuthFY11!J238-RealAuthFY10!J238</f>
        <v>-11523</v>
      </c>
      <c r="K238" s="53">
        <f>RealAuthFY11!K238-RealAuthFY10!K238</f>
        <v>-12236</v>
      </c>
      <c r="L238" s="53">
        <f>RealAuthFY11!L238-RealAuthFY10!L238</f>
        <v>67330.20000000007</v>
      </c>
      <c r="M238" s="53">
        <f>RealAuthFY11!M238-RealAuthFY10!M238</f>
        <v>12581</v>
      </c>
      <c r="N238" s="53">
        <f>RealAuthFY11!N238-RealAuthFY10!N238</f>
        <v>0</v>
      </c>
      <c r="O238" s="53">
        <f>RealAuthFY11!O238-RealAuthFY10!O238</f>
        <v>0</v>
      </c>
      <c r="P238" s="53">
        <f>RealAuthFY11!P238-RealAuthFY10!P238</f>
        <v>-7772.1600000000008</v>
      </c>
      <c r="Q238" s="53">
        <f>RealAuthFY11!Q238-RealAuthFY10!Q238</f>
        <v>0</v>
      </c>
      <c r="R238" s="53">
        <f>RealAuthFY11!R238-RealAuthFY10!R238</f>
        <v>0.29999999998835847</v>
      </c>
      <c r="S238" s="53">
        <f>RealAuthFY11!S238-RealAuthFY10!S238</f>
        <v>-0.40000000000145519</v>
      </c>
      <c r="T238" s="53">
        <f>RealAuthFY11!T238-RealAuthFY10!T238</f>
        <v>0.30000000000291038</v>
      </c>
      <c r="U238" s="53">
        <f>RealAuthFY11!U238-RealAuthFY10!U238</f>
        <v>121129.43999999994</v>
      </c>
    </row>
    <row r="239" spans="1:21" s="45" customFormat="1" ht="11" x14ac:dyDescent="0.3">
      <c r="A239" s="45">
        <f>'FY2017 Alpha RPDC '!A235</f>
        <v>228</v>
      </c>
      <c r="B239" s="45">
        <f>'FY2017 Alpha RPDC '!B235</f>
        <v>4978</v>
      </c>
      <c r="C239" s="45">
        <f>'FY2017 Alpha RPDC '!C235</f>
        <v>4978</v>
      </c>
      <c r="D239" s="46" t="str">
        <f>'FY2017 Alpha RPDC '!D235</f>
        <v>ORIENT-MACKSBURG</v>
      </c>
      <c r="E239" s="91">
        <f>RealAuthFY11!E239-RealAuthFY10!E239</f>
        <v>-7</v>
      </c>
      <c r="F239" s="49">
        <f>'FY2017 Alpha RPDC '!K235-'FY2017 Alpha RPDC '!F235</f>
        <v>145</v>
      </c>
      <c r="G239" s="49">
        <f>'FY2017 Alpha RPDC '!L235-'FY2017 Alpha RPDC '!G235</f>
        <v>-16992</v>
      </c>
      <c r="H239" s="49">
        <f>'FY2017 Alpha RPDC '!M235-'FY2017 Alpha RPDC '!H235</f>
        <v>29948.459999999963</v>
      </c>
      <c r="I239" s="49">
        <f>'FY2017 Alpha RPDC '!N235-'FY2017 Alpha RPDC '!I235</f>
        <v>12956.459999999963</v>
      </c>
      <c r="J239" s="53">
        <f>RealAuthFY11!J239-RealAuthFY10!J239</f>
        <v>8426</v>
      </c>
      <c r="K239" s="53">
        <f>RealAuthFY11!K239-RealAuthFY10!K239</f>
        <v>-12336</v>
      </c>
      <c r="L239" s="53">
        <f>RealAuthFY11!L239-RealAuthFY10!L239</f>
        <v>16131</v>
      </c>
      <c r="M239" s="53">
        <f>RealAuthFY11!M239-RealAuthFY10!M239</f>
        <v>0</v>
      </c>
      <c r="N239" s="53">
        <f>RealAuthFY11!N239-RealAuthFY10!N239</f>
        <v>0</v>
      </c>
      <c r="O239" s="53">
        <f>RealAuthFY11!O239-RealAuthFY10!O239</f>
        <v>0</v>
      </c>
      <c r="P239" s="53">
        <f>RealAuthFY11!P239-RealAuthFY10!P239</f>
        <v>0</v>
      </c>
      <c r="Q239" s="53">
        <f>RealAuthFY11!Q239-RealAuthFY10!Q239</f>
        <v>0</v>
      </c>
      <c r="R239" s="53">
        <f>RealAuthFY11!R239-RealAuthFY10!R239</f>
        <v>2.9999999998835847E-2</v>
      </c>
      <c r="S239" s="53">
        <f>RealAuthFY11!S239-RealAuthFY10!S239</f>
        <v>0.28999999999905413</v>
      </c>
      <c r="T239" s="53">
        <f>RealAuthFY11!T239-RealAuthFY10!T239</f>
        <v>-0.46999999999934516</v>
      </c>
      <c r="U239" s="53">
        <f>RealAuthFY11!U239-RealAuthFY10!U239</f>
        <v>25177.310000000056</v>
      </c>
    </row>
    <row r="240" spans="1:21" s="45" customFormat="1" ht="11" x14ac:dyDescent="0.3">
      <c r="A240" s="45">
        <f>'FY2017 Alpha RPDC '!A236</f>
        <v>229</v>
      </c>
      <c r="B240" s="45">
        <f>'FY2017 Alpha RPDC '!B236</f>
        <v>4995</v>
      </c>
      <c r="C240" s="45">
        <f>'FY2017 Alpha RPDC '!C236</f>
        <v>4995</v>
      </c>
      <c r="D240" s="46" t="str">
        <f>'FY2017 Alpha RPDC '!D236</f>
        <v>OSAGE</v>
      </c>
      <c r="E240" s="91">
        <f>RealAuthFY11!E240-RealAuthFY10!E240</f>
        <v>25.5</v>
      </c>
      <c r="F240" s="49">
        <f>'FY2017 Alpha RPDC '!K236-'FY2017 Alpha RPDC '!F236</f>
        <v>145</v>
      </c>
      <c r="G240" s="49">
        <f>'FY2017 Alpha RPDC '!L236-'FY2017 Alpha RPDC '!G236</f>
        <v>304301</v>
      </c>
      <c r="H240" s="49">
        <f>'FY2017 Alpha RPDC '!M236-'FY2017 Alpha RPDC '!H236</f>
        <v>-41131</v>
      </c>
      <c r="I240" s="49">
        <f>'FY2017 Alpha RPDC '!N236-'FY2017 Alpha RPDC '!I236</f>
        <v>263170</v>
      </c>
      <c r="J240" s="53">
        <f>RealAuthFY11!J240-RealAuthFY10!J240</f>
        <v>14462</v>
      </c>
      <c r="K240" s="53">
        <f>RealAuthFY11!K240-RealAuthFY10!K240</f>
        <v>58940</v>
      </c>
      <c r="L240" s="53">
        <f>RealAuthFY11!L240-RealAuthFY10!L240</f>
        <v>805</v>
      </c>
      <c r="M240" s="53">
        <f>RealAuthFY11!M240-RealAuthFY10!M240</f>
        <v>-29240</v>
      </c>
      <c r="N240" s="53">
        <f>RealAuthFY11!N240-RealAuthFY10!N240</f>
        <v>0</v>
      </c>
      <c r="O240" s="53">
        <f>RealAuthFY11!O240-RealAuthFY10!O240</f>
        <v>0</v>
      </c>
      <c r="P240" s="53">
        <f>RealAuthFY11!P240-RealAuthFY10!P240</f>
        <v>0</v>
      </c>
      <c r="Q240" s="53">
        <f>RealAuthFY11!Q240-RealAuthFY10!Q240</f>
        <v>0</v>
      </c>
      <c r="R240" s="53">
        <f>RealAuthFY11!R240-RealAuthFY10!R240</f>
        <v>224330.15499999994</v>
      </c>
      <c r="S240" s="53">
        <f>RealAuthFY11!S240-RealAuthFY10!S240</f>
        <v>25746.524000000001</v>
      </c>
      <c r="T240" s="53">
        <f>RealAuthFY11!T240-RealAuthFY10!T240</f>
        <v>21217.107</v>
      </c>
      <c r="U240" s="53">
        <f>RealAuthFY11!U240-RealAuthFY10!U240</f>
        <v>579430.78600000031</v>
      </c>
    </row>
    <row r="241" spans="1:21" s="45" customFormat="1" ht="11" x14ac:dyDescent="0.3">
      <c r="A241" s="45">
        <f>'FY2017 Alpha RPDC '!A237</f>
        <v>230</v>
      </c>
      <c r="B241" s="45">
        <f>'FY2017 Alpha RPDC '!B237</f>
        <v>5013</v>
      </c>
      <c r="C241" s="45">
        <f>'FY2017 Alpha RPDC '!C237</f>
        <v>5013</v>
      </c>
      <c r="D241" s="46" t="str">
        <f>'FY2017 Alpha RPDC '!D237</f>
        <v>OSKALOOSA</v>
      </c>
      <c r="E241" s="91">
        <f>RealAuthFY11!E241-RealAuthFY10!E241</f>
        <v>-89.099999999999909</v>
      </c>
      <c r="F241" s="49">
        <f>'FY2017 Alpha RPDC '!K237-'FY2017 Alpha RPDC '!F237</f>
        <v>145</v>
      </c>
      <c r="G241" s="49">
        <f>'FY2017 Alpha RPDC '!L237-'FY2017 Alpha RPDC '!G237</f>
        <v>-230471.5</v>
      </c>
      <c r="H241" s="49">
        <f>'FY2017 Alpha RPDC '!M237-'FY2017 Alpha RPDC '!H237</f>
        <v>389081.77999999933</v>
      </c>
      <c r="I241" s="49">
        <f>'FY2017 Alpha RPDC '!N237-'FY2017 Alpha RPDC '!I237</f>
        <v>158610.27999999933</v>
      </c>
      <c r="J241" s="53">
        <f>RealAuthFY11!J241-RealAuthFY10!J241</f>
        <v>-61885.399999999994</v>
      </c>
      <c r="K241" s="53">
        <f>RealAuthFY11!K241-RealAuthFY10!K241</f>
        <v>5423</v>
      </c>
      <c r="L241" s="53">
        <f>RealAuthFY11!L241-RealAuthFY10!L241</f>
        <v>-148857.59999999998</v>
      </c>
      <c r="M241" s="53">
        <f>RealAuthFY11!M241-RealAuthFY10!M241</f>
        <v>5998</v>
      </c>
      <c r="N241" s="53">
        <f>RealAuthFY11!N241-RealAuthFY10!N241</f>
        <v>0</v>
      </c>
      <c r="O241" s="53">
        <f>RealAuthFY11!O241-RealAuthFY10!O241</f>
        <v>0</v>
      </c>
      <c r="P241" s="53">
        <f>RealAuthFY11!P241-RealAuthFY10!P241</f>
        <v>177.10000000000036</v>
      </c>
      <c r="Q241" s="53">
        <f>RealAuthFY11!Q241-RealAuthFY10!Q241</f>
        <v>465933.60000000003</v>
      </c>
      <c r="R241" s="53">
        <f>RealAuthFY11!R241-RealAuthFY10!R241</f>
        <v>57967.584000000264</v>
      </c>
      <c r="S241" s="53">
        <f>RealAuthFY11!S241-RealAuthFY10!S241</f>
        <v>5992.4070000000065</v>
      </c>
      <c r="T241" s="53">
        <f>RealAuthFY11!T241-RealAuthFY10!T241</f>
        <v>5877.7560000000085</v>
      </c>
      <c r="U241" s="53">
        <f>RealAuthFY11!U241-RealAuthFY10!U241</f>
        <v>495236.72700000182</v>
      </c>
    </row>
    <row r="242" spans="1:21" s="45" customFormat="1" ht="11" x14ac:dyDescent="0.3">
      <c r="A242" s="45">
        <f>'FY2017 Alpha RPDC '!A238</f>
        <v>231</v>
      </c>
      <c r="B242" s="45">
        <f>'FY2017 Alpha RPDC '!B238</f>
        <v>5049</v>
      </c>
      <c r="C242" s="45">
        <f>'FY2017 Alpha RPDC '!C238</f>
        <v>5049</v>
      </c>
      <c r="D242" s="46" t="str">
        <f>'FY2017 Alpha RPDC '!D238</f>
        <v>OTTUMWA</v>
      </c>
      <c r="E242" s="91">
        <f>RealAuthFY11!E242-RealAuthFY10!E242</f>
        <v>25</v>
      </c>
      <c r="F242" s="49">
        <f>'FY2017 Alpha RPDC '!K238-'FY2017 Alpha RPDC '!F238</f>
        <v>145</v>
      </c>
      <c r="G242" s="49">
        <f>'FY2017 Alpha RPDC '!L238-'FY2017 Alpha RPDC '!G238</f>
        <v>831470.89999999851</v>
      </c>
      <c r="H242" s="49">
        <f>'FY2017 Alpha RPDC '!M238-'FY2017 Alpha RPDC '!H238</f>
        <v>0</v>
      </c>
      <c r="I242" s="49">
        <f>'FY2017 Alpha RPDC '!N238-'FY2017 Alpha RPDC '!I238</f>
        <v>831470.89999999851</v>
      </c>
      <c r="J242" s="53">
        <f>RealAuthFY11!J242-RealAuthFY10!J242</f>
        <v>4506.5999999999913</v>
      </c>
      <c r="K242" s="53">
        <f>RealAuthFY11!K242-RealAuthFY10!K242</f>
        <v>-595359.6</v>
      </c>
      <c r="L242" s="53">
        <f>RealAuthFY11!L242-RealAuthFY10!L242</f>
        <v>-35721</v>
      </c>
      <c r="M242" s="53">
        <f>RealAuthFY11!M242-RealAuthFY10!M242</f>
        <v>643600.20000000007</v>
      </c>
      <c r="N242" s="53">
        <f>RealAuthFY11!N242-RealAuthFY10!N242</f>
        <v>0</v>
      </c>
      <c r="O242" s="53">
        <f>RealAuthFY11!O242-RealAuthFY10!O242</f>
        <v>0</v>
      </c>
      <c r="P242" s="53">
        <f>RealAuthFY11!P242-RealAuthFY10!P242</f>
        <v>-1268.96</v>
      </c>
      <c r="Q242" s="53">
        <f>RealAuthFY11!Q242-RealAuthFY10!Q242</f>
        <v>0</v>
      </c>
      <c r="R242" s="53">
        <f>RealAuthFY11!R242-RealAuthFY10!R242</f>
        <v>2318094.8149999999</v>
      </c>
      <c r="S242" s="53">
        <f>RealAuthFY11!S242-RealAuthFY10!S242</f>
        <v>284437.50199999998</v>
      </c>
      <c r="T242" s="53">
        <f>RealAuthFY11!T242-RealAuthFY10!T242</f>
        <v>204618.85399999999</v>
      </c>
      <c r="U242" s="53">
        <f>RealAuthFY11!U242-RealAuthFY10!U242</f>
        <v>3654379.310999997</v>
      </c>
    </row>
    <row r="243" spans="1:21" s="45" customFormat="1" ht="11" x14ac:dyDescent="0.3">
      <c r="A243" s="45">
        <f>'FY2017 Alpha RPDC '!A239</f>
        <v>232</v>
      </c>
      <c r="B243" s="45">
        <f>'FY2017 Alpha RPDC '!B239</f>
        <v>5121</v>
      </c>
      <c r="C243" s="45">
        <f>'FY2017 Alpha RPDC '!C239</f>
        <v>5121</v>
      </c>
      <c r="D243" s="46" t="str">
        <f>'FY2017 Alpha RPDC '!D239</f>
        <v>PANORAMA</v>
      </c>
      <c r="E243" s="91">
        <f>RealAuthFY11!E243-RealAuthFY10!E243</f>
        <v>14.100000000000023</v>
      </c>
      <c r="F243" s="49">
        <f>'FY2017 Alpha RPDC '!K239-'FY2017 Alpha RPDC '!F239</f>
        <v>145</v>
      </c>
      <c r="G243" s="49">
        <f>'FY2017 Alpha RPDC '!L239-'FY2017 Alpha RPDC '!G239</f>
        <v>196594</v>
      </c>
      <c r="H243" s="49">
        <f>'FY2017 Alpha RPDC '!M239-'FY2017 Alpha RPDC '!H239</f>
        <v>-66761</v>
      </c>
      <c r="I243" s="49">
        <f>'FY2017 Alpha RPDC '!N239-'FY2017 Alpha RPDC '!I239</f>
        <v>129833</v>
      </c>
      <c r="J243" s="53">
        <f>RealAuthFY11!J243-RealAuthFY10!J243</f>
        <v>40837</v>
      </c>
      <c r="K243" s="53">
        <f>RealAuthFY11!K243-RealAuthFY10!K243</f>
        <v>33589</v>
      </c>
      <c r="L243" s="53">
        <f>RealAuthFY11!L243-RealAuthFY10!L243</f>
        <v>43308</v>
      </c>
      <c r="M243" s="53">
        <f>RealAuthFY11!M243-RealAuthFY10!M243</f>
        <v>18117</v>
      </c>
      <c r="N243" s="53">
        <f>RealAuthFY11!N243-RealAuthFY10!N243</f>
        <v>0</v>
      </c>
      <c r="O243" s="53">
        <f>RealAuthFY11!O243-RealAuthFY10!O243</f>
        <v>0</v>
      </c>
      <c r="P243" s="53">
        <f>RealAuthFY11!P243-RealAuthFY10!P243</f>
        <v>0</v>
      </c>
      <c r="Q243" s="53">
        <f>RealAuthFY11!Q243-RealAuthFY10!Q243</f>
        <v>7832.3999999999651</v>
      </c>
      <c r="R243" s="53">
        <f>RealAuthFY11!R243-RealAuthFY10!R243</f>
        <v>0.47500000009313226</v>
      </c>
      <c r="S243" s="53">
        <f>RealAuthFY11!S243-RealAuthFY10!S243</f>
        <v>0.35000000000582077</v>
      </c>
      <c r="T243" s="53">
        <f>RealAuthFY11!T243-RealAuthFY10!T243</f>
        <v>0.22500000000582077</v>
      </c>
      <c r="U243" s="53">
        <f>RealAuthFY11!U243-RealAuthFY10!U243</f>
        <v>273517.44999999925</v>
      </c>
    </row>
    <row r="244" spans="1:21" s="45" customFormat="1" ht="11" x14ac:dyDescent="0.3">
      <c r="A244" s="45">
        <f>'FY2017 Alpha RPDC '!A240</f>
        <v>233</v>
      </c>
      <c r="B244" s="45">
        <f>'FY2017 Alpha RPDC '!B240</f>
        <v>5139</v>
      </c>
      <c r="C244" s="45">
        <f>'FY2017 Alpha RPDC '!C240</f>
        <v>5139</v>
      </c>
      <c r="D244" s="46" t="str">
        <f>'FY2017 Alpha RPDC '!D240</f>
        <v>PATON-CHURDAN</v>
      </c>
      <c r="E244" s="91">
        <f>RealAuthFY11!E244-RealAuthFY10!E244</f>
        <v>-6.1999999999999886</v>
      </c>
      <c r="F244" s="49">
        <f>'FY2017 Alpha RPDC '!K240-'FY2017 Alpha RPDC '!F240</f>
        <v>145</v>
      </c>
      <c r="G244" s="49">
        <f>'FY2017 Alpha RPDC '!L240-'FY2017 Alpha RPDC '!G240</f>
        <v>-12291</v>
      </c>
      <c r="H244" s="49">
        <f>'FY2017 Alpha RPDC '!M240-'FY2017 Alpha RPDC '!H240</f>
        <v>25794.75</v>
      </c>
      <c r="I244" s="49">
        <f>'FY2017 Alpha RPDC '!N240-'FY2017 Alpha RPDC '!I240</f>
        <v>13503.75</v>
      </c>
      <c r="J244" s="53">
        <f>RealAuthFY11!J244-RealAuthFY10!J244</f>
        <v>-30074.799999999988</v>
      </c>
      <c r="K244" s="53">
        <f>RealAuthFY11!K244-RealAuthFY10!K244</f>
        <v>28150</v>
      </c>
      <c r="L244" s="53">
        <f>RealAuthFY11!L244-RealAuthFY10!L244</f>
        <v>-19042</v>
      </c>
      <c r="M244" s="53">
        <f>RealAuthFY11!M244-RealAuthFY10!M244</f>
        <v>-22727</v>
      </c>
      <c r="N244" s="53">
        <f>RealAuthFY11!N244-RealAuthFY10!N244</f>
        <v>0</v>
      </c>
      <c r="O244" s="53">
        <f>RealAuthFY11!O244-RealAuthFY10!O244</f>
        <v>0</v>
      </c>
      <c r="P244" s="53">
        <f>RealAuthFY11!P244-RealAuthFY10!P244</f>
        <v>-7335.4600000000009</v>
      </c>
      <c r="Q244" s="53">
        <f>RealAuthFY11!Q244-RealAuthFY10!Q244</f>
        <v>0</v>
      </c>
      <c r="R244" s="53">
        <f>RealAuthFY11!R244-RealAuthFY10!R244</f>
        <v>0.18899999995483086</v>
      </c>
      <c r="S244" s="53">
        <f>RealAuthFY11!S244-RealAuthFY10!S244</f>
        <v>-0.4650000000037835</v>
      </c>
      <c r="T244" s="53">
        <f>RealAuthFY11!T244-RealAuthFY10!T244</f>
        <v>-0.12999999999738066</v>
      </c>
      <c r="U244" s="53">
        <f>RealAuthFY11!U244-RealAuthFY10!U244</f>
        <v>-37525.915999999736</v>
      </c>
    </row>
    <row r="245" spans="1:21" s="45" customFormat="1" ht="11" x14ac:dyDescent="0.3">
      <c r="A245" s="45">
        <f>'FY2017 Alpha RPDC '!A241</f>
        <v>234</v>
      </c>
      <c r="B245" s="45">
        <f>'FY2017 Alpha RPDC '!B241</f>
        <v>5319</v>
      </c>
      <c r="C245" s="45">
        <f>'FY2017 Alpha RPDC '!C241</f>
        <v>5160</v>
      </c>
      <c r="D245" s="46" t="str">
        <f>'FY2017 Alpha RPDC '!D241</f>
        <v>PCM</v>
      </c>
      <c r="E245" s="91">
        <f>RealAuthFY11!E245-RealAuthFY10!E245</f>
        <v>16.900000000000091</v>
      </c>
      <c r="F245" s="49">
        <f>'FY2017 Alpha RPDC '!K241-'FY2017 Alpha RPDC '!F241</f>
        <v>145</v>
      </c>
      <c r="G245" s="49">
        <f>'FY2017 Alpha RPDC '!L241-'FY2017 Alpha RPDC '!G241</f>
        <v>263927.90000000037</v>
      </c>
      <c r="H245" s="49">
        <f>'FY2017 Alpha RPDC '!M241-'FY2017 Alpha RPDC '!H241</f>
        <v>-93400</v>
      </c>
      <c r="I245" s="49">
        <f>'FY2017 Alpha RPDC '!N241-'FY2017 Alpha RPDC '!I241</f>
        <v>170527.90000000037</v>
      </c>
      <c r="J245" s="53">
        <f>RealAuthFY11!J245-RealAuthFY10!J245</f>
        <v>60874</v>
      </c>
      <c r="K245" s="53">
        <f>RealAuthFY11!K245-RealAuthFY10!K245</f>
        <v>-23703</v>
      </c>
      <c r="L245" s="53">
        <f>RealAuthFY11!L245-RealAuthFY10!L245</f>
        <v>156395</v>
      </c>
      <c r="M245" s="53">
        <f>RealAuthFY11!M245-RealAuthFY10!M245</f>
        <v>-11219</v>
      </c>
      <c r="N245" s="53">
        <f>RealAuthFY11!N245-RealAuthFY10!N245</f>
        <v>0</v>
      </c>
      <c r="O245" s="53">
        <f>RealAuthFY11!O245-RealAuthFY10!O245</f>
        <v>0</v>
      </c>
      <c r="P245" s="53">
        <f>RealAuthFY11!P245-RealAuthFY10!P245</f>
        <v>-6360.2000000000007</v>
      </c>
      <c r="Q245" s="53">
        <f>RealAuthFY11!Q245-RealAuthFY10!Q245</f>
        <v>-44221.800000000047</v>
      </c>
      <c r="R245" s="53">
        <f>RealAuthFY11!R245-RealAuthFY10!R245</f>
        <v>107647.35900000005</v>
      </c>
      <c r="S245" s="53">
        <f>RealAuthFY11!S245-RealAuthFY10!S245</f>
        <v>12267.969000000005</v>
      </c>
      <c r="T245" s="53">
        <f>RealAuthFY11!T245-RealAuthFY10!T245</f>
        <v>11685.67500000001</v>
      </c>
      <c r="U245" s="53">
        <f>RealAuthFY11!U245-RealAuthFY10!U245</f>
        <v>433893.902999999</v>
      </c>
    </row>
    <row r="246" spans="1:21" s="45" customFormat="1" ht="11" x14ac:dyDescent="0.3">
      <c r="A246" s="45">
        <f>'FY2017 Alpha RPDC '!A242</f>
        <v>235</v>
      </c>
      <c r="B246" s="45">
        <f>'FY2017 Alpha RPDC '!B242</f>
        <v>5163</v>
      </c>
      <c r="C246" s="45">
        <f>'FY2017 Alpha RPDC '!C242</f>
        <v>5163</v>
      </c>
      <c r="D246" s="46" t="str">
        <f>'FY2017 Alpha RPDC '!D242</f>
        <v>PEKIN</v>
      </c>
      <c r="E246" s="91">
        <f>RealAuthFY11!E246-RealAuthFY10!E246</f>
        <v>1.3000000000000682</v>
      </c>
      <c r="F246" s="49">
        <f>'FY2017 Alpha RPDC '!K242-'FY2017 Alpha RPDC '!F242</f>
        <v>145</v>
      </c>
      <c r="G246" s="49">
        <f>'FY2017 Alpha RPDC '!L242-'FY2017 Alpha RPDC '!G242</f>
        <v>100919.20000000019</v>
      </c>
      <c r="H246" s="49">
        <f>'FY2017 Alpha RPDC '!M242-'FY2017 Alpha RPDC '!H242</f>
        <v>0</v>
      </c>
      <c r="I246" s="49">
        <f>'FY2017 Alpha RPDC '!N242-'FY2017 Alpha RPDC '!I242</f>
        <v>100919.20000000019</v>
      </c>
      <c r="J246" s="53">
        <f>RealAuthFY11!J246-RealAuthFY10!J246</f>
        <v>14115</v>
      </c>
      <c r="K246" s="53">
        <f>RealAuthFY11!K246-RealAuthFY10!K246</f>
        <v>-805</v>
      </c>
      <c r="L246" s="53">
        <f>RealAuthFY11!L246-RealAuthFY10!L246</f>
        <v>-49720</v>
      </c>
      <c r="M246" s="53">
        <f>RealAuthFY11!M246-RealAuthFY10!M246</f>
        <v>0</v>
      </c>
      <c r="N246" s="53">
        <f>RealAuthFY11!N246-RealAuthFY10!N246</f>
        <v>0</v>
      </c>
      <c r="O246" s="53">
        <f>RealAuthFY11!O246-RealAuthFY10!O246</f>
        <v>0</v>
      </c>
      <c r="P246" s="53">
        <f>RealAuthFY11!P246-RealAuthFY10!P246</f>
        <v>0</v>
      </c>
      <c r="Q246" s="53">
        <f>RealAuthFY11!Q246-RealAuthFY10!Q246</f>
        <v>0</v>
      </c>
      <c r="R246" s="53">
        <f>RealAuthFY11!R246-RealAuthFY10!R246</f>
        <v>267240.14800000004</v>
      </c>
      <c r="S246" s="53">
        <f>RealAuthFY11!S246-RealAuthFY10!S246</f>
        <v>27130.696000000007</v>
      </c>
      <c r="T246" s="53">
        <f>RealAuthFY11!T246-RealAuthFY10!T246</f>
        <v>25991.786</v>
      </c>
      <c r="U246" s="53">
        <f>RealAuthFY11!U246-RealAuthFY10!U246</f>
        <v>384871.82999999961</v>
      </c>
    </row>
    <row r="247" spans="1:21" s="45" customFormat="1" ht="11" x14ac:dyDescent="0.3">
      <c r="A247" s="45">
        <f>'FY2017 Alpha RPDC '!A243</f>
        <v>236</v>
      </c>
      <c r="B247" s="45">
        <f>'FY2017 Alpha RPDC '!B243</f>
        <v>5166</v>
      </c>
      <c r="C247" s="45">
        <f>'FY2017 Alpha RPDC '!C243</f>
        <v>5166</v>
      </c>
      <c r="D247" s="46" t="str">
        <f>'FY2017 Alpha RPDC '!D243</f>
        <v>PELLA</v>
      </c>
      <c r="E247" s="91">
        <f>RealAuthFY11!E247-RealAuthFY10!E247</f>
        <v>28.099999999999909</v>
      </c>
      <c r="F247" s="49">
        <f>'FY2017 Alpha RPDC '!K243-'FY2017 Alpha RPDC '!F243</f>
        <v>145</v>
      </c>
      <c r="G247" s="49">
        <f>'FY2017 Alpha RPDC '!L243-'FY2017 Alpha RPDC '!G243</f>
        <v>491505.5</v>
      </c>
      <c r="H247" s="49">
        <f>'FY2017 Alpha RPDC '!M243-'FY2017 Alpha RPDC '!H243</f>
        <v>-90862</v>
      </c>
      <c r="I247" s="49">
        <f>'FY2017 Alpha RPDC '!N243-'FY2017 Alpha RPDC '!I243</f>
        <v>400643.5</v>
      </c>
      <c r="J247" s="53">
        <f>RealAuthFY11!J247-RealAuthFY10!J247</f>
        <v>-58812</v>
      </c>
      <c r="K247" s="53">
        <f>RealAuthFY11!K247-RealAuthFY10!K247</f>
        <v>-11766</v>
      </c>
      <c r="L247" s="53">
        <f>RealAuthFY11!L247-RealAuthFY10!L247</f>
        <v>-4388</v>
      </c>
      <c r="M247" s="53">
        <f>RealAuthFY11!M247-RealAuthFY10!M247</f>
        <v>-15349</v>
      </c>
      <c r="N247" s="53">
        <f>RealAuthFY11!N247-RealAuthFY10!N247</f>
        <v>0</v>
      </c>
      <c r="O247" s="53">
        <f>RealAuthFY11!O247-RealAuthFY10!O247</f>
        <v>0</v>
      </c>
      <c r="P247" s="53">
        <f>RealAuthFY11!P247-RealAuthFY10!P247</f>
        <v>0</v>
      </c>
      <c r="Q247" s="53">
        <f>RealAuthFY11!Q247-RealAuthFY10!Q247</f>
        <v>-3253.7999999999993</v>
      </c>
      <c r="R247" s="53">
        <f>RealAuthFY11!R247-RealAuthFY10!R247</f>
        <v>1269540.6949999998</v>
      </c>
      <c r="S247" s="53">
        <f>RealAuthFY11!S247-RealAuthFY10!S247</f>
        <v>140849.69500000004</v>
      </c>
      <c r="T247" s="53">
        <f>RealAuthFY11!T247-RealAuthFY10!T247</f>
        <v>88843.51999999999</v>
      </c>
      <c r="U247" s="53">
        <f>RealAuthFY11!U247-RealAuthFY10!U247</f>
        <v>1806308.6100000013</v>
      </c>
    </row>
    <row r="248" spans="1:21" s="45" customFormat="1" ht="11" x14ac:dyDescent="0.3">
      <c r="A248" s="45">
        <f>'FY2017 Alpha RPDC '!A244</f>
        <v>237</v>
      </c>
      <c r="B248" s="45">
        <f>'FY2017 Alpha RPDC '!B244</f>
        <v>5184</v>
      </c>
      <c r="C248" s="45">
        <f>'FY2017 Alpha RPDC '!C244</f>
        <v>5184</v>
      </c>
      <c r="D248" s="46" t="str">
        <f>'FY2017 Alpha RPDC '!D244</f>
        <v>PERRY</v>
      </c>
      <c r="E248" s="91">
        <f>RealAuthFY11!E248-RealAuthFY10!E248</f>
        <v>-57</v>
      </c>
      <c r="F248" s="49">
        <f>'FY2017 Alpha RPDC '!K244-'FY2017 Alpha RPDC '!F244</f>
        <v>145</v>
      </c>
      <c r="G248" s="49">
        <f>'FY2017 Alpha RPDC '!L244-'FY2017 Alpha RPDC '!G244</f>
        <v>-109887</v>
      </c>
      <c r="H248" s="49">
        <f>'FY2017 Alpha RPDC '!M244-'FY2017 Alpha RPDC '!H244</f>
        <v>228092.75</v>
      </c>
      <c r="I248" s="49">
        <f>'FY2017 Alpha RPDC '!N244-'FY2017 Alpha RPDC '!I244</f>
        <v>118205.75</v>
      </c>
      <c r="J248" s="53">
        <f>RealAuthFY11!J248-RealAuthFY10!J248</f>
        <v>30898.000000000029</v>
      </c>
      <c r="K248" s="53">
        <f>RealAuthFY11!K248-RealAuthFY10!K248</f>
        <v>28665</v>
      </c>
      <c r="L248" s="53">
        <f>RealAuthFY11!L248-RealAuthFY10!L248</f>
        <v>9401.5</v>
      </c>
      <c r="M248" s="53">
        <f>RealAuthFY11!M248-RealAuthFY10!M248</f>
        <v>-40775</v>
      </c>
      <c r="N248" s="53">
        <f>RealAuthFY11!N248-RealAuthFY10!N248</f>
        <v>0</v>
      </c>
      <c r="O248" s="53">
        <f>RealAuthFY11!O248-RealAuthFY10!O248</f>
        <v>0</v>
      </c>
      <c r="P248" s="53">
        <f>RealAuthFY11!P248-RealAuthFY10!P248</f>
        <v>-2461.8000000000002</v>
      </c>
      <c r="Q248" s="53">
        <f>RealAuthFY11!Q248-RealAuthFY10!Q248</f>
        <v>0</v>
      </c>
      <c r="R248" s="53">
        <f>RealAuthFY11!R248-RealAuthFY10!R248</f>
        <v>413206.62100000004</v>
      </c>
      <c r="S248" s="53">
        <f>RealAuthFY11!S248-RealAuthFY10!S248</f>
        <v>46986.252</v>
      </c>
      <c r="T248" s="53">
        <f>RealAuthFY11!T248-RealAuthFY10!T248</f>
        <v>42912.612000000001</v>
      </c>
      <c r="U248" s="53">
        <f>RealAuthFY11!U248-RealAuthFY10!U248</f>
        <v>647038.93500000238</v>
      </c>
    </row>
    <row r="249" spans="1:21" s="45" customFormat="1" ht="11" x14ac:dyDescent="0.3">
      <c r="A249" s="45">
        <f>'FY2017 Alpha RPDC '!A245</f>
        <v>238</v>
      </c>
      <c r="B249" s="45">
        <f>'FY2017 Alpha RPDC '!B245</f>
        <v>5250</v>
      </c>
      <c r="C249" s="45">
        <f>'FY2017 Alpha RPDC '!C245</f>
        <v>5250</v>
      </c>
      <c r="D249" s="46" t="str">
        <f>'FY2017 Alpha RPDC '!D245</f>
        <v>PLEASANT VALLEY</v>
      </c>
      <c r="E249" s="91">
        <f>RealAuthFY11!E249-RealAuthFY10!E249</f>
        <v>145.69999999999982</v>
      </c>
      <c r="F249" s="49">
        <f>'FY2017 Alpha RPDC '!K245-'FY2017 Alpha RPDC '!F245</f>
        <v>145</v>
      </c>
      <c r="G249" s="49">
        <f>'FY2017 Alpha RPDC '!L245-'FY2017 Alpha RPDC '!G245</f>
        <v>1615671.200000003</v>
      </c>
      <c r="H249" s="49">
        <f>'FY2017 Alpha RPDC '!M245-'FY2017 Alpha RPDC '!H245</f>
        <v>0</v>
      </c>
      <c r="I249" s="49">
        <f>'FY2017 Alpha RPDC '!N245-'FY2017 Alpha RPDC '!I245</f>
        <v>1615671.200000003</v>
      </c>
      <c r="J249" s="53">
        <f>RealAuthFY11!J249-RealAuthFY10!J249</f>
        <v>-68763.5</v>
      </c>
      <c r="K249" s="53">
        <f>RealAuthFY11!K249-RealAuthFY10!K249</f>
        <v>-460</v>
      </c>
      <c r="L249" s="53">
        <f>RealAuthFY11!L249-RealAuthFY10!L249</f>
        <v>-28513</v>
      </c>
      <c r="M249" s="53">
        <f>RealAuthFY11!M249-RealAuthFY10!M249</f>
        <v>12111</v>
      </c>
      <c r="N249" s="53">
        <f>RealAuthFY11!N249-RealAuthFY10!N249</f>
        <v>0</v>
      </c>
      <c r="O249" s="53">
        <f>RealAuthFY11!O249-RealAuthFY10!O249</f>
        <v>0</v>
      </c>
      <c r="P249" s="53">
        <f>RealAuthFY11!P249-RealAuthFY10!P249</f>
        <v>-6981.260000000002</v>
      </c>
      <c r="Q249" s="53">
        <f>RealAuthFY11!Q249-RealAuthFY10!Q249</f>
        <v>11809.799999999988</v>
      </c>
      <c r="R249" s="53">
        <f>RealAuthFY11!R249-RealAuthFY10!R249</f>
        <v>1060536.1359999999</v>
      </c>
      <c r="S249" s="53">
        <f>RealAuthFY11!S249-RealAuthFY10!S249</f>
        <v>125242.37600000005</v>
      </c>
      <c r="T249" s="53">
        <f>RealAuthFY11!T249-RealAuthFY10!T249</f>
        <v>139902.15599999999</v>
      </c>
      <c r="U249" s="53">
        <f>RealAuthFY11!U249-RealAuthFY10!U249</f>
        <v>2860554.9080000073</v>
      </c>
    </row>
    <row r="250" spans="1:21" s="45" customFormat="1" ht="11" x14ac:dyDescent="0.3">
      <c r="A250" s="45">
        <f>'FY2017 Alpha RPDC '!A246</f>
        <v>239</v>
      </c>
      <c r="B250" s="45">
        <f>'FY2017 Alpha RPDC '!B246</f>
        <v>5256</v>
      </c>
      <c r="C250" s="45">
        <f>'FY2017 Alpha RPDC '!C246</f>
        <v>5256</v>
      </c>
      <c r="D250" s="46" t="str">
        <f>'FY2017 Alpha RPDC '!D246</f>
        <v>PLEASANTVILLE</v>
      </c>
      <c r="E250" s="91">
        <f>RealAuthFY11!E250-RealAuthFY10!E250</f>
        <v>7.1000000000000227</v>
      </c>
      <c r="F250" s="49">
        <f>'FY2017 Alpha RPDC '!K246-'FY2017 Alpha RPDC '!F246</f>
        <v>145</v>
      </c>
      <c r="G250" s="49">
        <f>'FY2017 Alpha RPDC '!L246-'FY2017 Alpha RPDC '!G246</f>
        <v>144004.5</v>
      </c>
      <c r="H250" s="49">
        <f>'FY2017 Alpha RPDC '!M246-'FY2017 Alpha RPDC '!H246</f>
        <v>0</v>
      </c>
      <c r="I250" s="49">
        <f>'FY2017 Alpha RPDC '!N246-'FY2017 Alpha RPDC '!I246</f>
        <v>144004.5</v>
      </c>
      <c r="J250" s="53">
        <f>RealAuthFY11!J250-RealAuthFY10!J250</f>
        <v>-134563.60000000003</v>
      </c>
      <c r="K250" s="53">
        <f>RealAuthFY11!K250-RealAuthFY10!K250</f>
        <v>-19259</v>
      </c>
      <c r="L250" s="53">
        <f>RealAuthFY11!L250-RealAuthFY10!L250</f>
        <v>4169.8000000000466</v>
      </c>
      <c r="M250" s="53">
        <f>RealAuthFY11!M250-RealAuthFY10!M250</f>
        <v>-4963</v>
      </c>
      <c r="N250" s="53">
        <f>RealAuthFY11!N250-RealAuthFY10!N250</f>
        <v>0</v>
      </c>
      <c r="O250" s="53">
        <f>RealAuthFY11!O250-RealAuthFY10!O250</f>
        <v>0</v>
      </c>
      <c r="P250" s="53">
        <f>RealAuthFY11!P250-RealAuthFY10!P250</f>
        <v>-47531.880000000063</v>
      </c>
      <c r="Q250" s="53">
        <f>RealAuthFY11!Q250-RealAuthFY10!Q250</f>
        <v>63838.199999999953</v>
      </c>
      <c r="R250" s="53">
        <f>RealAuthFY11!R250-RealAuthFY10!R250</f>
        <v>3.2999999821186066E-2</v>
      </c>
      <c r="S250" s="53">
        <f>RealAuthFY11!S250-RealAuthFY10!S250</f>
        <v>0.31199999997625127</v>
      </c>
      <c r="T250" s="53">
        <f>RealAuthFY11!T250-RealAuthFY10!T250</f>
        <v>0.47099999996135011</v>
      </c>
      <c r="U250" s="53">
        <f>RealAuthFY11!U250-RealAuthFY10!U250</f>
        <v>5695.8359999991953</v>
      </c>
    </row>
    <row r="251" spans="1:21" s="45" customFormat="1" ht="11" x14ac:dyDescent="0.3">
      <c r="A251" s="45">
        <f>'FY2017 Alpha RPDC '!A247</f>
        <v>240</v>
      </c>
      <c r="B251" s="45">
        <f>'FY2017 Alpha RPDC '!B247</f>
        <v>5283</v>
      </c>
      <c r="C251" s="45">
        <f>'FY2017 Alpha RPDC '!C247</f>
        <v>5283</v>
      </c>
      <c r="D251" s="46" t="str">
        <f>'FY2017 Alpha RPDC '!D247</f>
        <v>POCAHONTAS</v>
      </c>
      <c r="E251" s="91">
        <f>RealAuthFY11!E251-RealAuthFY10!E251</f>
        <v>23.199999999999932</v>
      </c>
      <c r="F251" s="49">
        <f>'FY2017 Alpha RPDC '!K247-'FY2017 Alpha RPDC '!F247</f>
        <v>145</v>
      </c>
      <c r="G251" s="49">
        <f>'FY2017 Alpha RPDC '!L247-'FY2017 Alpha RPDC '!G247</f>
        <v>256629.39999999944</v>
      </c>
      <c r="H251" s="49">
        <f>'FY2017 Alpha RPDC '!M247-'FY2017 Alpha RPDC '!H247</f>
        <v>-58544</v>
      </c>
      <c r="I251" s="49">
        <f>'FY2017 Alpha RPDC '!N247-'FY2017 Alpha RPDC '!I247</f>
        <v>198085.39999999944</v>
      </c>
      <c r="J251" s="53">
        <f>RealAuthFY11!J251-RealAuthFY10!J251</f>
        <v>-32346.400000000023</v>
      </c>
      <c r="K251" s="53">
        <f>RealAuthFY11!K251-RealAuthFY10!K251</f>
        <v>17304</v>
      </c>
      <c r="L251" s="53">
        <f>RealAuthFY11!L251-RealAuthFY10!L251</f>
        <v>33440</v>
      </c>
      <c r="M251" s="53">
        <f>RealAuthFY11!M251-RealAuthFY10!M251</f>
        <v>0</v>
      </c>
      <c r="N251" s="53">
        <f>RealAuthFY11!N251-RealAuthFY10!N251</f>
        <v>0</v>
      </c>
      <c r="O251" s="53">
        <f>RealAuthFY11!O251-RealAuthFY10!O251</f>
        <v>0</v>
      </c>
      <c r="P251" s="53">
        <f>RealAuthFY11!P251-RealAuthFY10!P251</f>
        <v>-3806.88</v>
      </c>
      <c r="Q251" s="53">
        <f>RealAuthFY11!Q251-RealAuthFY10!Q251</f>
        <v>0</v>
      </c>
      <c r="R251" s="53">
        <f>RealAuthFY11!R251-RealAuthFY10!R251</f>
        <v>-0.33500000002095476</v>
      </c>
      <c r="S251" s="53">
        <f>RealAuthFY11!S251-RealAuthFY10!S251</f>
        <v>8.4999999999126885E-2</v>
      </c>
      <c r="T251" s="53">
        <f>RealAuthFY11!T251-RealAuthFY10!T251</f>
        <v>8.999999999650754E-2</v>
      </c>
      <c r="U251" s="53">
        <f>RealAuthFY11!U251-RealAuthFY10!U251</f>
        <v>212675.95999999996</v>
      </c>
    </row>
    <row r="252" spans="1:21" s="45" customFormat="1" ht="11" x14ac:dyDescent="0.3">
      <c r="A252" s="45">
        <f>'FY2017 Alpha RPDC '!A248</f>
        <v>241</v>
      </c>
      <c r="B252" s="45">
        <f>'FY2017 Alpha RPDC '!B248</f>
        <v>5310</v>
      </c>
      <c r="C252" s="45">
        <f>'FY2017 Alpha RPDC '!C248</f>
        <v>5310</v>
      </c>
      <c r="D252" s="46" t="str">
        <f>'FY2017 Alpha RPDC '!D248</f>
        <v>POSTVILLE</v>
      </c>
      <c r="E252" s="91">
        <f>RealAuthFY11!E252-RealAuthFY10!E252</f>
        <v>16.200000000000045</v>
      </c>
      <c r="F252" s="49">
        <f>'FY2017 Alpha RPDC '!K248-'FY2017 Alpha RPDC '!F248</f>
        <v>145</v>
      </c>
      <c r="G252" s="49">
        <f>'FY2017 Alpha RPDC '!L248-'FY2017 Alpha RPDC '!G248</f>
        <v>202394.80000000075</v>
      </c>
      <c r="H252" s="49">
        <f>'FY2017 Alpha RPDC '!M248-'FY2017 Alpha RPDC '!H248</f>
        <v>0</v>
      </c>
      <c r="I252" s="49">
        <f>'FY2017 Alpha RPDC '!N248-'FY2017 Alpha RPDC '!I248</f>
        <v>202394.80000000075</v>
      </c>
      <c r="J252" s="53">
        <f>RealAuthFY11!J252-RealAuthFY10!J252</f>
        <v>25245.5</v>
      </c>
      <c r="K252" s="53">
        <f>RealAuthFY11!K252-RealAuthFY10!K252</f>
        <v>-345</v>
      </c>
      <c r="L252" s="53">
        <f>RealAuthFY11!L252-RealAuthFY10!L252</f>
        <v>25465</v>
      </c>
      <c r="M252" s="53">
        <f>RealAuthFY11!M252-RealAuthFY10!M252</f>
        <v>0</v>
      </c>
      <c r="N252" s="53">
        <f>RealAuthFY11!N252-RealAuthFY10!N252</f>
        <v>0</v>
      </c>
      <c r="O252" s="53">
        <f>RealAuthFY11!O252-RealAuthFY10!O252</f>
        <v>0</v>
      </c>
      <c r="P252" s="53">
        <f>RealAuthFY11!P252-RealAuthFY10!P252</f>
        <v>0</v>
      </c>
      <c r="Q252" s="53">
        <f>RealAuthFY11!Q252-RealAuthFY10!Q252</f>
        <v>0</v>
      </c>
      <c r="R252" s="53">
        <f>RealAuthFY11!R252-RealAuthFY10!R252</f>
        <v>253728.17199999993</v>
      </c>
      <c r="S252" s="53">
        <f>RealAuthFY11!S252-RealAuthFY10!S252</f>
        <v>21569.116000000002</v>
      </c>
      <c r="T252" s="53">
        <f>RealAuthFY11!T252-RealAuthFY10!T252</f>
        <v>30353.450999999994</v>
      </c>
      <c r="U252" s="53">
        <f>RealAuthFY11!U252-RealAuthFY10!U252</f>
        <v>558411.03899999987</v>
      </c>
    </row>
    <row r="253" spans="1:21" s="45" customFormat="1" ht="11" x14ac:dyDescent="0.3">
      <c r="A253" s="45">
        <f>'FY2017 Alpha RPDC '!A249</f>
        <v>242</v>
      </c>
      <c r="B253" s="45">
        <f>'FY2017 Alpha RPDC '!B249</f>
        <v>5323</v>
      </c>
      <c r="C253" s="45">
        <f>'FY2017 Alpha RPDC '!C249</f>
        <v>5325</v>
      </c>
      <c r="D253" s="46" t="str">
        <f>'FY2017 Alpha RPDC '!D249</f>
        <v>PRAIRIE VALLEY</v>
      </c>
      <c r="E253" s="91">
        <f>RealAuthFY11!E253-RealAuthFY10!E253</f>
        <v>-16</v>
      </c>
      <c r="F253" s="49">
        <f>'FY2017 Alpha RPDC '!K249-'FY2017 Alpha RPDC '!F249</f>
        <v>145</v>
      </c>
      <c r="G253" s="49">
        <f>'FY2017 Alpha RPDC '!L249-'FY2017 Alpha RPDC '!G249</f>
        <v>-22782.600000000093</v>
      </c>
      <c r="H253" s="49">
        <f>'FY2017 Alpha RPDC '!M249-'FY2017 Alpha RPDC '!H249</f>
        <v>61088.64000000013</v>
      </c>
      <c r="I253" s="49">
        <f>'FY2017 Alpha RPDC '!N249-'FY2017 Alpha RPDC '!I249</f>
        <v>38306.040000000037</v>
      </c>
      <c r="J253" s="53">
        <f>RealAuthFY11!J253-RealAuthFY10!J253</f>
        <v>-97127.699999999983</v>
      </c>
      <c r="K253" s="53">
        <f>RealAuthFY11!K253-RealAuthFY10!K253</f>
        <v>22267</v>
      </c>
      <c r="L253" s="53">
        <f>RealAuthFY11!L253-RealAuthFY10!L253</f>
        <v>-17207</v>
      </c>
      <c r="M253" s="53">
        <f>RealAuthFY11!M253-RealAuthFY10!M253</f>
        <v>0</v>
      </c>
      <c r="N253" s="53">
        <f>RealAuthFY11!N253-RealAuthFY10!N253</f>
        <v>0</v>
      </c>
      <c r="O253" s="53">
        <f>RealAuthFY11!O253-RealAuthFY10!O253</f>
        <v>0</v>
      </c>
      <c r="P253" s="53">
        <f>RealAuthFY11!P253-RealAuthFY10!P253</f>
        <v>0</v>
      </c>
      <c r="Q253" s="53">
        <f>RealAuthFY11!Q253-RealAuthFY10!Q253</f>
        <v>0</v>
      </c>
      <c r="R253" s="53">
        <f>RealAuthFY11!R253-RealAuthFY10!R253</f>
        <v>-0.23000000003958121</v>
      </c>
      <c r="S253" s="53">
        <f>RealAuthFY11!S253-RealAuthFY10!S253</f>
        <v>-0.10500000001047738</v>
      </c>
      <c r="T253" s="53">
        <f>RealAuthFY11!T253-RealAuthFY10!T253</f>
        <v>0.21199999999953434</v>
      </c>
      <c r="U253" s="53">
        <f>RealAuthFY11!U253-RealAuthFY10!U253</f>
        <v>-53761.782999999821</v>
      </c>
    </row>
    <row r="254" spans="1:21" s="45" customFormat="1" ht="11" x14ac:dyDescent="0.3">
      <c r="A254" s="45">
        <f>'FY2017 Alpha RPDC '!A250</f>
        <v>243</v>
      </c>
      <c r="B254" s="45">
        <f>'FY2017 Alpha RPDC '!B250</f>
        <v>5328</v>
      </c>
      <c r="C254" s="45">
        <f>'FY2017 Alpha RPDC '!C250</f>
        <v>5328</v>
      </c>
      <c r="D254" s="46" t="str">
        <f>'FY2017 Alpha RPDC '!D250</f>
        <v>PRESCOTT</v>
      </c>
      <c r="E254" s="91">
        <f>RealAuthFY11!E254-RealAuthFY10!E254</f>
        <v>-9.6000000000000085</v>
      </c>
      <c r="F254" s="49">
        <f>'FY2017 Alpha RPDC '!K250-'FY2017 Alpha RPDC '!F250</f>
        <v>145</v>
      </c>
      <c r="G254" s="49">
        <f>'FY2017 Alpha RPDC '!L250-'FY2017 Alpha RPDC '!G250</f>
        <v>-51990.20000000007</v>
      </c>
      <c r="H254" s="49">
        <f>'FY2017 Alpha RPDC '!M250-'FY2017 Alpha RPDC '!H250</f>
        <v>57909.370000000112</v>
      </c>
      <c r="I254" s="49">
        <f>'FY2017 Alpha RPDC '!N250-'FY2017 Alpha RPDC '!I250</f>
        <v>5919.1700000000419</v>
      </c>
      <c r="J254" s="53">
        <f>RealAuthFY11!J254-RealAuthFY10!J254</f>
        <v>-66713.999999999985</v>
      </c>
      <c r="K254" s="53">
        <f>RealAuthFY11!K254-RealAuthFY10!K254</f>
        <v>5768</v>
      </c>
      <c r="L254" s="53">
        <f>RealAuthFY11!L254-RealAuthFY10!L254</f>
        <v>-32552.399999999965</v>
      </c>
      <c r="M254" s="53">
        <f>RealAuthFY11!M254-RealAuthFY10!M254</f>
        <v>0</v>
      </c>
      <c r="N254" s="53">
        <f>RealAuthFY11!N254-RealAuthFY10!N254</f>
        <v>0</v>
      </c>
      <c r="O254" s="53">
        <f>RealAuthFY11!O254-RealAuthFY10!O254</f>
        <v>0</v>
      </c>
      <c r="P254" s="53">
        <f>RealAuthFY11!P254-RealAuthFY10!P254</f>
        <v>0</v>
      </c>
      <c r="Q254" s="53">
        <f>RealAuthFY11!Q254-RealAuthFY10!Q254</f>
        <v>0</v>
      </c>
      <c r="R254" s="53">
        <f>RealAuthFY11!R254-RealAuthFY10!R254</f>
        <v>0.38000000000465661</v>
      </c>
      <c r="S254" s="53">
        <f>RealAuthFY11!S254-RealAuthFY10!S254</f>
        <v>-0.18000000000029104</v>
      </c>
      <c r="T254" s="53">
        <f>RealAuthFY11!T254-RealAuthFY10!T254</f>
        <v>-2.4000000004889444E-2</v>
      </c>
      <c r="U254" s="53">
        <f>RealAuthFY11!U254-RealAuthFY10!U254</f>
        <v>-87579.053999999538</v>
      </c>
    </row>
    <row r="255" spans="1:21" s="45" customFormat="1" ht="11" x14ac:dyDescent="0.3">
      <c r="A255" s="45">
        <f>'FY2017 Alpha RPDC '!A251</f>
        <v>244</v>
      </c>
      <c r="B255" s="45">
        <f>'FY2017 Alpha RPDC '!B251</f>
        <v>5463</v>
      </c>
      <c r="C255" s="45">
        <f>'FY2017 Alpha RPDC '!C251</f>
        <v>5463</v>
      </c>
      <c r="D255" s="46" t="str">
        <f>'FY2017 Alpha RPDC '!D251</f>
        <v>RED OAK</v>
      </c>
      <c r="E255" s="91">
        <f>RealAuthFY11!E255-RealAuthFY10!E255</f>
        <v>4.0999999999999091</v>
      </c>
      <c r="F255" s="49">
        <f>'FY2017 Alpha RPDC '!K251-'FY2017 Alpha RPDC '!F251</f>
        <v>145</v>
      </c>
      <c r="G255" s="49">
        <f>'FY2017 Alpha RPDC '!L251-'FY2017 Alpha RPDC '!G251</f>
        <v>190728.09999999963</v>
      </c>
      <c r="H255" s="49">
        <f>'FY2017 Alpha RPDC '!M251-'FY2017 Alpha RPDC '!H251</f>
        <v>-222664</v>
      </c>
      <c r="I255" s="49">
        <f>'FY2017 Alpha RPDC '!N251-'FY2017 Alpha RPDC '!I251</f>
        <v>-31935.900000000373</v>
      </c>
      <c r="J255" s="53">
        <f>RealAuthFY11!J255-RealAuthFY10!J255</f>
        <v>-15679.600000000006</v>
      </c>
      <c r="K255" s="53">
        <f>RealAuthFY11!K255-RealAuthFY10!K255</f>
        <v>-17994</v>
      </c>
      <c r="L255" s="53">
        <f>RealAuthFY11!L255-RealAuthFY10!L255</f>
        <v>88704.600000000035</v>
      </c>
      <c r="M255" s="53">
        <f>RealAuthFY11!M255-RealAuthFY10!M255</f>
        <v>-5538</v>
      </c>
      <c r="N255" s="53">
        <f>RealAuthFY11!N255-RealAuthFY10!N255</f>
        <v>0</v>
      </c>
      <c r="O255" s="53">
        <f>RealAuthFY11!O255-RealAuthFY10!O255</f>
        <v>0</v>
      </c>
      <c r="P255" s="53">
        <f>RealAuthFY11!P255-RealAuthFY10!P255</f>
        <v>-9645.6799999999967</v>
      </c>
      <c r="Q255" s="53">
        <f>RealAuthFY11!Q255-RealAuthFY10!Q255</f>
        <v>0</v>
      </c>
      <c r="R255" s="53">
        <f>RealAuthFY11!R255-RealAuthFY10!R255</f>
        <v>0.29300000006332994</v>
      </c>
      <c r="S255" s="53">
        <f>RealAuthFY11!S255-RealAuthFY10!S255</f>
        <v>-0.33699999998498242</v>
      </c>
      <c r="T255" s="53">
        <f>RealAuthFY11!T255-RealAuthFY10!T255</f>
        <v>-0.15600000000267755</v>
      </c>
      <c r="U255" s="53">
        <f>RealAuthFY11!U255-RealAuthFY10!U255</f>
        <v>7911.2200000006706</v>
      </c>
    </row>
    <row r="256" spans="1:21" s="45" customFormat="1" ht="11" x14ac:dyDescent="0.3">
      <c r="A256" s="45" t="e">
        <f>'FY2017 Alpha RPDC '!#REF!</f>
        <v>#REF!</v>
      </c>
      <c r="B256" s="45" t="e">
        <f>'FY2017 Alpha RPDC '!#REF!</f>
        <v>#REF!</v>
      </c>
      <c r="C256" s="45" t="e">
        <f>'FY2017 Alpha RPDC '!#REF!</f>
        <v>#REF!</v>
      </c>
      <c r="D256" s="46" t="e">
        <f>'FY2017 Alpha RPDC '!#REF!</f>
        <v>#REF!</v>
      </c>
      <c r="E256" s="91" t="e">
        <f>RealAuthFY11!E256-RealAuthFY10!E256</f>
        <v>#REF!</v>
      </c>
      <c r="F256" s="49" t="e">
        <f>'FY2017 Alpha RPDC '!#REF!-'FY2017 Alpha RPDC '!#REF!</f>
        <v>#REF!</v>
      </c>
      <c r="G256" s="49" t="e">
        <f>'FY2017 Alpha RPDC '!#REF!-'FY2017 Alpha RPDC '!#REF!</f>
        <v>#REF!</v>
      </c>
      <c r="H256" s="49" t="e">
        <f>'FY2017 Alpha RPDC '!#REF!-'FY2017 Alpha RPDC '!#REF!</f>
        <v>#REF!</v>
      </c>
      <c r="I256" s="49" t="e">
        <f>'FY2017 Alpha RPDC '!#REF!-'FY2017 Alpha RPDC '!#REF!</f>
        <v>#REF!</v>
      </c>
      <c r="J256" s="53">
        <f>RealAuthFY11!J256-RealAuthFY10!J256</f>
        <v>-4922.1000000000349</v>
      </c>
      <c r="K256" s="53">
        <f>RealAuthFY11!K256-RealAuthFY10!K256</f>
        <v>-30455</v>
      </c>
      <c r="L256" s="53">
        <f>RealAuthFY11!L256-RealAuthFY10!L256</f>
        <v>-31049</v>
      </c>
      <c r="M256" s="53">
        <f>RealAuthFY11!M256-RealAuthFY10!M256</f>
        <v>6114</v>
      </c>
      <c r="N256" s="53">
        <f>RealAuthFY11!N256-RealAuthFY10!N256</f>
        <v>0</v>
      </c>
      <c r="O256" s="53">
        <f>RealAuthFY11!O256-RealAuthFY10!O256</f>
        <v>0</v>
      </c>
      <c r="P256" s="53">
        <f>RealAuthFY11!P256-RealAuthFY10!P256</f>
        <v>-159423.22</v>
      </c>
      <c r="Q256" s="53">
        <f>RealAuthFY11!Q256-RealAuthFY10!Q256</f>
        <v>-62811</v>
      </c>
      <c r="R256" s="53" t="e">
        <f>RealAuthFY11!R256-RealAuthFY10!R256</f>
        <v>#REF!</v>
      </c>
      <c r="S256" s="53" t="e">
        <f>RealAuthFY11!S256-RealAuthFY10!S256</f>
        <v>#REF!</v>
      </c>
      <c r="T256" s="53" t="e">
        <f>RealAuthFY11!T256-RealAuthFY10!T256</f>
        <v>#REF!</v>
      </c>
      <c r="U256" s="53" t="e">
        <f>RealAuthFY11!U256-RealAuthFY10!U256</f>
        <v>#REF!</v>
      </c>
    </row>
    <row r="257" spans="1:21" s="45" customFormat="1" ht="11" x14ac:dyDescent="0.3">
      <c r="A257" s="45">
        <f>'FY2017 Alpha RPDC '!A252</f>
        <v>245</v>
      </c>
      <c r="B257" s="45">
        <f>'FY2017 Alpha RPDC '!B252</f>
        <v>5486</v>
      </c>
      <c r="C257" s="45">
        <f>'FY2017 Alpha RPDC '!C252</f>
        <v>5486</v>
      </c>
      <c r="D257" s="46" t="str">
        <f>'FY2017 Alpha RPDC '!D252</f>
        <v>REMSEN-UNION</v>
      </c>
      <c r="E257" s="91">
        <f>RealAuthFY11!E257-RealAuthFY10!E257</f>
        <v>-3.8000000000000114</v>
      </c>
      <c r="F257" s="49">
        <f>'FY2017 Alpha RPDC '!K252-'FY2017 Alpha RPDC '!F252</f>
        <v>145</v>
      </c>
      <c r="G257" s="49">
        <f>'FY2017 Alpha RPDC '!L252-'FY2017 Alpha RPDC '!G252</f>
        <v>29829.399999999907</v>
      </c>
      <c r="H257" s="49">
        <f>'FY2017 Alpha RPDC '!M252-'FY2017 Alpha RPDC '!H252</f>
        <v>-56460</v>
      </c>
      <c r="I257" s="49">
        <f>'FY2017 Alpha RPDC '!N252-'FY2017 Alpha RPDC '!I252</f>
        <v>-26630.600000000093</v>
      </c>
      <c r="J257" s="53">
        <f>RealAuthFY11!J257-RealAuthFY10!J257</f>
        <v>-138782.40000000014</v>
      </c>
      <c r="K257" s="53">
        <f>RealAuthFY11!K257-RealAuthFY10!K257</f>
        <v>-12607</v>
      </c>
      <c r="L257" s="53">
        <f>RealAuthFY11!L257-RealAuthFY10!L257</f>
        <v>47098.399999999907</v>
      </c>
      <c r="M257" s="53">
        <f>RealAuthFY11!M257-RealAuthFY10!M257</f>
        <v>-88285</v>
      </c>
      <c r="N257" s="53">
        <f>RealAuthFY11!N257-RealAuthFY10!N257</f>
        <v>0</v>
      </c>
      <c r="O257" s="53">
        <f>RealAuthFY11!O257-RealAuthFY10!O257</f>
        <v>0</v>
      </c>
      <c r="P257" s="53">
        <f>RealAuthFY11!P257-RealAuthFY10!P257</f>
        <v>5547.0799999999981</v>
      </c>
      <c r="Q257" s="53">
        <f>RealAuthFY11!Q257-RealAuthFY10!Q257</f>
        <v>96381.000000000058</v>
      </c>
      <c r="R257" s="53">
        <f>RealAuthFY11!R257-RealAuthFY10!R257</f>
        <v>5.499999993480742E-2</v>
      </c>
      <c r="S257" s="53">
        <f>RealAuthFY11!S257-RealAuthFY10!S257</f>
        <v>0.15499999999883585</v>
      </c>
      <c r="T257" s="53">
        <f>RealAuthFY11!T257-RealAuthFY10!T257</f>
        <v>9.5000000001164153E-2</v>
      </c>
      <c r="U257" s="53">
        <f>RealAuthFY11!U257-RealAuthFY10!U257</f>
        <v>-117278.21499999985</v>
      </c>
    </row>
    <row r="258" spans="1:21" s="45" customFormat="1" ht="11" x14ac:dyDescent="0.3">
      <c r="A258" s="45">
        <f>'FY2017 Alpha RPDC '!A253</f>
        <v>246</v>
      </c>
      <c r="B258" s="45">
        <f>'FY2017 Alpha RPDC '!B253</f>
        <v>5508</v>
      </c>
      <c r="C258" s="45">
        <f>'FY2017 Alpha RPDC '!C253</f>
        <v>5508</v>
      </c>
      <c r="D258" s="46" t="str">
        <f>'FY2017 Alpha RPDC '!D253</f>
        <v>RICEVILLE</v>
      </c>
      <c r="E258" s="91">
        <f>RealAuthFY11!E258-RealAuthFY10!E258</f>
        <v>3.0999999999999659</v>
      </c>
      <c r="F258" s="49">
        <f>'FY2017 Alpha RPDC '!K253-'FY2017 Alpha RPDC '!F253</f>
        <v>145</v>
      </c>
      <c r="G258" s="49">
        <f>'FY2017 Alpha RPDC '!L253-'FY2017 Alpha RPDC '!G253</f>
        <v>64816.199999999953</v>
      </c>
      <c r="H258" s="49">
        <f>'FY2017 Alpha RPDC '!M253-'FY2017 Alpha RPDC '!H253</f>
        <v>0</v>
      </c>
      <c r="I258" s="49">
        <f>'FY2017 Alpha RPDC '!N253-'FY2017 Alpha RPDC '!I253</f>
        <v>64816.199999999953</v>
      </c>
      <c r="J258" s="53">
        <f>RealAuthFY11!J258-RealAuthFY10!J258</f>
        <v>9088.2999999999884</v>
      </c>
      <c r="K258" s="53">
        <f>RealAuthFY11!K258-RealAuthFY10!K258</f>
        <v>-17879</v>
      </c>
      <c r="L258" s="53">
        <f>RealAuthFY11!L258-RealAuthFY10!L258</f>
        <v>33785</v>
      </c>
      <c r="M258" s="53">
        <f>RealAuthFY11!M258-RealAuthFY10!M258</f>
        <v>0</v>
      </c>
      <c r="N258" s="53">
        <f>RealAuthFY11!N258-RealAuthFY10!N258</f>
        <v>0</v>
      </c>
      <c r="O258" s="53">
        <f>RealAuthFY11!O258-RealAuthFY10!O258</f>
        <v>0</v>
      </c>
      <c r="P258" s="53">
        <f>RealAuthFY11!P258-RealAuthFY10!P258</f>
        <v>0</v>
      </c>
      <c r="Q258" s="53">
        <f>RealAuthFY11!Q258-RealAuthFY10!Q258</f>
        <v>26571.600000000006</v>
      </c>
      <c r="R258" s="53">
        <f>RealAuthFY11!R258-RealAuthFY10!R258</f>
        <v>-0.34000000002561137</v>
      </c>
      <c r="S258" s="53">
        <f>RealAuthFY11!S258-RealAuthFY10!S258</f>
        <v>0.30500000000029104</v>
      </c>
      <c r="T258" s="53">
        <f>RealAuthFY11!T258-RealAuthFY10!T258</f>
        <v>0.18000000000029104</v>
      </c>
      <c r="U258" s="53">
        <f>RealAuthFY11!U258-RealAuthFY10!U258</f>
        <v>116382.24500000058</v>
      </c>
    </row>
    <row r="259" spans="1:21" s="45" customFormat="1" ht="11" x14ac:dyDescent="0.3">
      <c r="A259" s="45">
        <f>'FY2017 Alpha RPDC '!A254</f>
        <v>247</v>
      </c>
      <c r="B259" s="45">
        <f>'FY2017 Alpha RPDC '!B254</f>
        <v>1975</v>
      </c>
      <c r="C259" s="45">
        <f>'FY2017 Alpha RPDC '!C254</f>
        <v>1975</v>
      </c>
      <c r="D259" s="46" t="str">
        <f>'FY2017 Alpha RPDC '!D254</f>
        <v>RIVER VALLEY</v>
      </c>
      <c r="E259" s="91">
        <f>RealAuthFY11!E259-RealAuthFY10!E259</f>
        <v>18.600000000000023</v>
      </c>
      <c r="F259" s="49">
        <f>'FY2017 Alpha RPDC '!K254-'FY2017 Alpha RPDC '!F254</f>
        <v>145</v>
      </c>
      <c r="G259" s="49">
        <f>'FY2017 Alpha RPDC '!L254-'FY2017 Alpha RPDC '!G254</f>
        <v>182355</v>
      </c>
      <c r="H259" s="49">
        <f>'FY2017 Alpha RPDC '!M254-'FY2017 Alpha RPDC '!H254</f>
        <v>-64148</v>
      </c>
      <c r="I259" s="49">
        <f>'FY2017 Alpha RPDC '!N254-'FY2017 Alpha RPDC '!I254</f>
        <v>118207</v>
      </c>
      <c r="J259" s="53">
        <f>RealAuthFY11!J259-RealAuthFY10!J259</f>
        <v>56045</v>
      </c>
      <c r="K259" s="53">
        <f>RealAuthFY11!K259-RealAuthFY10!K259</f>
        <v>-448497</v>
      </c>
      <c r="L259" s="53">
        <f>RealAuthFY11!L259-RealAuthFY10!L259</f>
        <v>37723.200000000041</v>
      </c>
      <c r="M259" s="53">
        <f>RealAuthFY11!M259-RealAuthFY10!M259</f>
        <v>280338.60000000003</v>
      </c>
      <c r="N259" s="53">
        <f>RealAuthFY11!N259-RealAuthFY10!N259</f>
        <v>0</v>
      </c>
      <c r="O259" s="53">
        <f>RealAuthFY11!O259-RealAuthFY10!O259</f>
        <v>0</v>
      </c>
      <c r="P259" s="53">
        <f>RealAuthFY11!P259-RealAuthFY10!P259</f>
        <v>75.899999999999636</v>
      </c>
      <c r="Q259" s="53">
        <f>RealAuthFY11!Q259-RealAuthFY10!Q259</f>
        <v>-11974.199999999997</v>
      </c>
      <c r="R259" s="53">
        <f>RealAuthFY11!R259-RealAuthFY10!R259</f>
        <v>-0.42400000005727634</v>
      </c>
      <c r="S259" s="53">
        <f>RealAuthFY11!S259-RealAuthFY10!S259</f>
        <v>-0.38400000000547152</v>
      </c>
      <c r="T259" s="53">
        <f>RealAuthFY11!T259-RealAuthFY10!T259</f>
        <v>0.34400000000096043</v>
      </c>
      <c r="U259" s="53">
        <f>RealAuthFY11!U259-RealAuthFY10!U259</f>
        <v>31918.035999999847</v>
      </c>
    </row>
    <row r="260" spans="1:21" s="45" customFormat="1" ht="11" x14ac:dyDescent="0.3">
      <c r="A260" s="45">
        <f>'FY2017 Alpha RPDC '!A255</f>
        <v>248</v>
      </c>
      <c r="B260" s="45">
        <f>'FY2017 Alpha RPDC '!B255</f>
        <v>4824</v>
      </c>
      <c r="C260" s="45">
        <f>'FY2017 Alpha RPDC '!C255</f>
        <v>5510</v>
      </c>
      <c r="D260" s="46" t="str">
        <f>'FY2017 Alpha RPDC '!D255</f>
        <v>RIVERSIDE</v>
      </c>
      <c r="E260" s="91">
        <f>RealAuthFY11!E260-RealAuthFY10!E260</f>
        <v>6.8999999999999773</v>
      </c>
      <c r="F260" s="49">
        <f>'FY2017 Alpha RPDC '!K255-'FY2017 Alpha RPDC '!F255</f>
        <v>145</v>
      </c>
      <c r="G260" s="49">
        <f>'FY2017 Alpha RPDC '!L255-'FY2017 Alpha RPDC '!G255</f>
        <v>144672</v>
      </c>
      <c r="H260" s="49">
        <f>'FY2017 Alpha RPDC '!M255-'FY2017 Alpha RPDC '!H255</f>
        <v>-174639</v>
      </c>
      <c r="I260" s="49">
        <f>'FY2017 Alpha RPDC '!N255-'FY2017 Alpha RPDC '!I255</f>
        <v>-29967</v>
      </c>
      <c r="J260" s="53">
        <f>RealAuthFY11!J260-RealAuthFY10!J260</f>
        <v>-100167.30000000002</v>
      </c>
      <c r="K260" s="53">
        <f>RealAuthFY11!K260-RealAuthFY10!K260</f>
        <v>-292182.8</v>
      </c>
      <c r="L260" s="53">
        <f>RealAuthFY11!L260-RealAuthFY10!L260</f>
        <v>-33764</v>
      </c>
      <c r="M260" s="53">
        <f>RealAuthFY11!M260-RealAuthFY10!M260</f>
        <v>462852</v>
      </c>
      <c r="N260" s="53">
        <f>RealAuthFY11!N260-RealAuthFY10!N260</f>
        <v>0</v>
      </c>
      <c r="O260" s="53">
        <f>RealAuthFY11!O260-RealAuthFY10!O260</f>
        <v>0</v>
      </c>
      <c r="P260" s="53">
        <f>RealAuthFY11!P260-RealAuthFY10!P260</f>
        <v>50.599999999999909</v>
      </c>
      <c r="Q260" s="53">
        <f>RealAuthFY11!Q260-RealAuthFY10!Q260</f>
        <v>0</v>
      </c>
      <c r="R260" s="53">
        <f>RealAuthFY11!R260-RealAuthFY10!R260</f>
        <v>302218.63899999997</v>
      </c>
      <c r="S260" s="53">
        <f>RealAuthFY11!S260-RealAuthFY10!S260</f>
        <v>35423.108999999997</v>
      </c>
      <c r="T260" s="53">
        <f>RealAuthFY11!T260-RealAuthFY10!T260</f>
        <v>27802.330999999998</v>
      </c>
      <c r="U260" s="53">
        <f>RealAuthFY11!U260-RealAuthFY10!U260</f>
        <v>372265.57899999991</v>
      </c>
    </row>
    <row r="261" spans="1:21" s="45" customFormat="1" ht="11" x14ac:dyDescent="0.3">
      <c r="A261" s="45">
        <f>'FY2017 Alpha RPDC '!A256</f>
        <v>249</v>
      </c>
      <c r="B261" s="45">
        <f>'FY2017 Alpha RPDC '!B256</f>
        <v>5607</v>
      </c>
      <c r="C261" s="45">
        <f>'FY2017 Alpha RPDC '!C256</f>
        <v>5607</v>
      </c>
      <c r="D261" s="46" t="str">
        <f>'FY2017 Alpha RPDC '!D256</f>
        <v>ROCK VALLEY</v>
      </c>
      <c r="E261" s="91">
        <f>RealAuthFY11!E261-RealAuthFY10!E261</f>
        <v>28.100000000000023</v>
      </c>
      <c r="F261" s="49">
        <f>'FY2017 Alpha RPDC '!K256-'FY2017 Alpha RPDC '!F256</f>
        <v>145</v>
      </c>
      <c r="G261" s="49">
        <f>'FY2017 Alpha RPDC '!L256-'FY2017 Alpha RPDC '!G256</f>
        <v>289541.40000000037</v>
      </c>
      <c r="H261" s="49">
        <f>'FY2017 Alpha RPDC '!M256-'FY2017 Alpha RPDC '!H256</f>
        <v>0</v>
      </c>
      <c r="I261" s="49">
        <f>'FY2017 Alpha RPDC '!N256-'FY2017 Alpha RPDC '!I256</f>
        <v>289541.40000000037</v>
      </c>
      <c r="J261" s="53">
        <f>RealAuthFY11!J261-RealAuthFY10!J261</f>
        <v>-8541</v>
      </c>
      <c r="K261" s="53">
        <f>RealAuthFY11!K261-RealAuthFY10!K261</f>
        <v>28100</v>
      </c>
      <c r="L261" s="53">
        <f>RealAuthFY11!L261-RealAuthFY10!L261</f>
        <v>1840</v>
      </c>
      <c r="M261" s="53">
        <f>RealAuthFY11!M261-RealAuthFY10!M261</f>
        <v>0</v>
      </c>
      <c r="N261" s="53">
        <f>RealAuthFY11!N261-RealAuthFY10!N261</f>
        <v>0</v>
      </c>
      <c r="O261" s="53">
        <f>RealAuthFY11!O261-RealAuthFY10!O261</f>
        <v>0</v>
      </c>
      <c r="P261" s="53">
        <f>RealAuthFY11!P261-RealAuthFY10!P261</f>
        <v>-98171.48</v>
      </c>
      <c r="Q261" s="53">
        <f>RealAuthFY11!Q261-RealAuthFY10!Q261</f>
        <v>0</v>
      </c>
      <c r="R261" s="53">
        <f>RealAuthFY11!R261-RealAuthFY10!R261</f>
        <v>77509.582000000053</v>
      </c>
      <c r="S261" s="53">
        <f>RealAuthFY11!S261-RealAuthFY10!S261</f>
        <v>7446.7890000000043</v>
      </c>
      <c r="T261" s="53">
        <f>RealAuthFY11!T261-RealAuthFY10!T261</f>
        <v>12252.997000000003</v>
      </c>
      <c r="U261" s="53">
        <f>RealAuthFY11!U261-RealAuthFY10!U261</f>
        <v>309978.28799999971</v>
      </c>
    </row>
    <row r="262" spans="1:21" s="45" customFormat="1" ht="11" x14ac:dyDescent="0.3">
      <c r="A262" s="45">
        <f>'FY2017 Alpha RPDC '!A257</f>
        <v>250</v>
      </c>
      <c r="B262" s="45">
        <f>'FY2017 Alpha RPDC '!B257</f>
        <v>5643</v>
      </c>
      <c r="C262" s="45">
        <f>'FY2017 Alpha RPDC '!C257</f>
        <v>5643</v>
      </c>
      <c r="D262" s="46" t="str">
        <f>'FY2017 Alpha RPDC '!D257</f>
        <v>ROLAND-STORY</v>
      </c>
      <c r="E262" s="91">
        <f>RealAuthFY11!E262-RealAuthFY10!E262</f>
        <v>14.200000000000045</v>
      </c>
      <c r="F262" s="49">
        <f>'FY2017 Alpha RPDC '!K257-'FY2017 Alpha RPDC '!F257</f>
        <v>145</v>
      </c>
      <c r="G262" s="49">
        <f>'FY2017 Alpha RPDC '!L257-'FY2017 Alpha RPDC '!G257</f>
        <v>238012.20000000019</v>
      </c>
      <c r="H262" s="49">
        <f>'FY2017 Alpha RPDC '!M257-'FY2017 Alpha RPDC '!H257</f>
        <v>0</v>
      </c>
      <c r="I262" s="49">
        <f>'FY2017 Alpha RPDC '!N257-'FY2017 Alpha RPDC '!I257</f>
        <v>238012.20000000019</v>
      </c>
      <c r="J262" s="53">
        <f>RealAuthFY11!J262-RealAuthFY10!J262</f>
        <v>24610</v>
      </c>
      <c r="K262" s="53">
        <f>RealAuthFY11!K262-RealAuthFY10!K262</f>
        <v>34408</v>
      </c>
      <c r="L262" s="53">
        <f>RealAuthFY11!L262-RealAuthFY10!L262</f>
        <v>69115</v>
      </c>
      <c r="M262" s="53">
        <f>RealAuthFY11!M262-RealAuthFY10!M262</f>
        <v>24012</v>
      </c>
      <c r="N262" s="53">
        <f>RealAuthFY11!N262-RealAuthFY10!N262</f>
        <v>0</v>
      </c>
      <c r="O262" s="53">
        <f>RealAuthFY11!O262-RealAuthFY10!O262</f>
        <v>0</v>
      </c>
      <c r="P262" s="53">
        <f>RealAuthFY11!P262-RealAuthFY10!P262</f>
        <v>-2590.7199999999998</v>
      </c>
      <c r="Q262" s="53">
        <f>RealAuthFY11!Q262-RealAuthFY10!Q262</f>
        <v>0</v>
      </c>
      <c r="R262" s="53">
        <f>RealAuthFY11!R262-RealAuthFY10!R262</f>
        <v>197867.79399999994</v>
      </c>
      <c r="S262" s="53">
        <f>RealAuthFY11!S262-RealAuthFY10!S262</f>
        <v>23962.374000000003</v>
      </c>
      <c r="T262" s="53">
        <f>RealAuthFY11!T262-RealAuthFY10!T262</f>
        <v>20388.256000000001</v>
      </c>
      <c r="U262" s="53">
        <f>RealAuthFY11!U262-RealAuthFY10!U262</f>
        <v>629784.9040000001</v>
      </c>
    </row>
    <row r="263" spans="1:21" s="45" customFormat="1" ht="11" x14ac:dyDescent="0.3">
      <c r="A263" s="45" t="e">
        <f>'FY2017 Alpha RPDC '!#REF!</f>
        <v>#REF!</v>
      </c>
      <c r="B263" s="45" t="e">
        <f>'FY2017 Alpha RPDC '!#REF!</f>
        <v>#REF!</v>
      </c>
      <c r="C263" s="45" t="e">
        <f>'FY2017 Alpha RPDC '!#REF!</f>
        <v>#REF!</v>
      </c>
      <c r="D263" s="46" t="e">
        <f>'FY2017 Alpha RPDC '!#REF!</f>
        <v>#REF!</v>
      </c>
      <c r="E263" s="91" t="e">
        <f>RealAuthFY11!E263-RealAuthFY10!E263</f>
        <v>#REF!</v>
      </c>
      <c r="F263" s="49" t="e">
        <f>'FY2017 Alpha RPDC '!#REF!-'FY2017 Alpha RPDC '!#REF!</f>
        <v>#REF!</v>
      </c>
      <c r="G263" s="49" t="e">
        <f>'FY2017 Alpha RPDC '!#REF!-'FY2017 Alpha RPDC '!#REF!</f>
        <v>#REF!</v>
      </c>
      <c r="H263" s="49" t="e">
        <f>'FY2017 Alpha RPDC '!#REF!-'FY2017 Alpha RPDC '!#REF!</f>
        <v>#REF!</v>
      </c>
      <c r="I263" s="49" t="e">
        <f>'FY2017 Alpha RPDC '!#REF!-'FY2017 Alpha RPDC '!#REF!</f>
        <v>#REF!</v>
      </c>
      <c r="J263" s="53">
        <f>RealAuthFY11!J263-RealAuthFY10!J263</f>
        <v>49117</v>
      </c>
      <c r="K263" s="53">
        <f>RealAuthFY11!K263-RealAuthFY10!K263</f>
        <v>-9048</v>
      </c>
      <c r="L263" s="53">
        <f>RealAuthFY11!L263-RealAuthFY10!L263</f>
        <v>230</v>
      </c>
      <c r="M263" s="53">
        <f>RealAuthFY11!M263-RealAuthFY10!M263</f>
        <v>0</v>
      </c>
      <c r="N263" s="53">
        <f>RealAuthFY11!N263-RealAuthFY10!N263</f>
        <v>0</v>
      </c>
      <c r="O263" s="53">
        <f>RealAuthFY11!O263-RealAuthFY10!O263</f>
        <v>0</v>
      </c>
      <c r="P263" s="53">
        <f>RealAuthFY11!P263-RealAuthFY10!P263</f>
        <v>0</v>
      </c>
      <c r="Q263" s="53">
        <f>RealAuthFY11!Q263-RealAuthFY10!Q263</f>
        <v>-14263.199999999999</v>
      </c>
      <c r="R263" s="53" t="e">
        <f>RealAuthFY11!R263-RealAuthFY10!R263</f>
        <v>#REF!</v>
      </c>
      <c r="S263" s="53" t="e">
        <f>RealAuthFY11!S263-RealAuthFY10!S263</f>
        <v>#REF!</v>
      </c>
      <c r="T263" s="53" t="e">
        <f>RealAuthFY11!T263-RealAuthFY10!T263</f>
        <v>#REF!</v>
      </c>
      <c r="U263" s="53" t="e">
        <f>RealAuthFY11!U263-RealAuthFY10!U263</f>
        <v>#REF!</v>
      </c>
    </row>
    <row r="264" spans="1:21" s="45" customFormat="1" ht="11" x14ac:dyDescent="0.3">
      <c r="A264" s="45">
        <f>'FY2017 Alpha RPDC '!A258</f>
        <v>251</v>
      </c>
      <c r="B264" s="45">
        <f>'FY2017 Alpha RPDC '!B258</f>
        <v>5697</v>
      </c>
      <c r="C264" s="45">
        <f>'FY2017 Alpha RPDC '!C258</f>
        <v>5697</v>
      </c>
      <c r="D264" s="46" t="str">
        <f>'FY2017 Alpha RPDC '!D258</f>
        <v>RUDD-ROCKFORD-MARBLE ROCK</v>
      </c>
      <c r="E264" s="91">
        <f>RealAuthFY11!E264-RealAuthFY10!E264</f>
        <v>-0.10000000000002274</v>
      </c>
      <c r="F264" s="49">
        <f>'FY2017 Alpha RPDC '!K258-'FY2017 Alpha RPDC '!F258</f>
        <v>145</v>
      </c>
      <c r="G264" s="49">
        <f>'FY2017 Alpha RPDC '!L258-'FY2017 Alpha RPDC '!G258</f>
        <v>64634.199999999721</v>
      </c>
      <c r="H264" s="49">
        <f>'FY2017 Alpha RPDC '!M258-'FY2017 Alpha RPDC '!H258</f>
        <v>-12573</v>
      </c>
      <c r="I264" s="49">
        <f>'FY2017 Alpha RPDC '!N258-'FY2017 Alpha RPDC '!I258</f>
        <v>52061.199999999721</v>
      </c>
      <c r="J264" s="53">
        <f>RealAuthFY11!J264-RealAuthFY10!J264</f>
        <v>38076</v>
      </c>
      <c r="K264" s="53">
        <f>RealAuthFY11!K264-RealAuthFY10!K264</f>
        <v>-115</v>
      </c>
      <c r="L264" s="53">
        <f>RealAuthFY11!L264-RealAuthFY10!L264</f>
        <v>15101</v>
      </c>
      <c r="M264" s="53">
        <f>RealAuthFY11!M264-RealAuthFY10!M264</f>
        <v>345</v>
      </c>
      <c r="N264" s="53">
        <f>RealAuthFY11!N264-RealAuthFY10!N264</f>
        <v>0</v>
      </c>
      <c r="O264" s="53">
        <f>RealAuthFY11!O264-RealAuthFY10!O264</f>
        <v>0</v>
      </c>
      <c r="P264" s="53">
        <f>RealAuthFY11!P264-RealAuthFY10!P264</f>
        <v>0</v>
      </c>
      <c r="Q264" s="53">
        <f>RealAuthFY11!Q264-RealAuthFY10!Q264</f>
        <v>45887.4</v>
      </c>
      <c r="R264" s="53">
        <f>RealAuthFY11!R264-RealAuthFY10!R264</f>
        <v>56496.09</v>
      </c>
      <c r="S264" s="53">
        <f>RealAuthFY11!S264-RealAuthFY10!S264</f>
        <v>6115.0999999999985</v>
      </c>
      <c r="T264" s="53">
        <f>RealAuthFY11!T264-RealAuthFY10!T264</f>
        <v>6348.8019999999997</v>
      </c>
      <c r="U264" s="53">
        <f>RealAuthFY11!U264-RealAuthFY10!U264</f>
        <v>220315.59199999925</v>
      </c>
    </row>
    <row r="265" spans="1:21" s="45" customFormat="1" ht="11" x14ac:dyDescent="0.3">
      <c r="A265" s="45">
        <f>'FY2017 Alpha RPDC '!A259</f>
        <v>252</v>
      </c>
      <c r="B265" s="45">
        <f>'FY2017 Alpha RPDC '!B259</f>
        <v>5724</v>
      </c>
      <c r="C265" s="45">
        <f>'FY2017 Alpha RPDC '!C259</f>
        <v>5724</v>
      </c>
      <c r="D265" s="46" t="str">
        <f>'FY2017 Alpha RPDC '!D259</f>
        <v>RUTHVEN-AYRSHIRE</v>
      </c>
      <c r="E265" s="91">
        <f>RealAuthFY11!E265-RealAuthFY10!E265</f>
        <v>2</v>
      </c>
      <c r="F265" s="49">
        <f>'FY2017 Alpha RPDC '!K259-'FY2017 Alpha RPDC '!F259</f>
        <v>145</v>
      </c>
      <c r="G265" s="49">
        <f>'FY2017 Alpha RPDC '!L259-'FY2017 Alpha RPDC '!G259</f>
        <v>48590</v>
      </c>
      <c r="H265" s="49">
        <f>'FY2017 Alpha RPDC '!M259-'FY2017 Alpha RPDC '!H259</f>
        <v>0</v>
      </c>
      <c r="I265" s="49">
        <f>'FY2017 Alpha RPDC '!N259-'FY2017 Alpha RPDC '!I259</f>
        <v>48590</v>
      </c>
      <c r="J265" s="53">
        <f>RealAuthFY11!J265-RealAuthFY10!J265</f>
        <v>13987</v>
      </c>
      <c r="K265" s="53">
        <f>RealAuthFY11!K265-RealAuthFY10!K265</f>
        <v>21692</v>
      </c>
      <c r="L265" s="53">
        <f>RealAuthFY11!L265-RealAuthFY10!L265</f>
        <v>21340.5</v>
      </c>
      <c r="M265" s="53">
        <f>RealAuthFY11!M265-RealAuthFY10!M265</f>
        <v>-5538</v>
      </c>
      <c r="N265" s="53">
        <f>RealAuthFY11!N265-RealAuthFY10!N265</f>
        <v>0</v>
      </c>
      <c r="O265" s="53">
        <f>RealAuthFY11!O265-RealAuthFY10!O265</f>
        <v>0</v>
      </c>
      <c r="P265" s="53">
        <f>RealAuthFY11!P265-RealAuthFY10!P265</f>
        <v>-3326.1800000000003</v>
      </c>
      <c r="Q265" s="53">
        <f>RealAuthFY11!Q265-RealAuthFY10!Q265</f>
        <v>257675.4</v>
      </c>
      <c r="R265" s="53">
        <f>RealAuthFY11!R265-RealAuthFY10!R265</f>
        <v>-7.3000000091269612E-2</v>
      </c>
      <c r="S265" s="53">
        <f>RealAuthFY11!S265-RealAuthFY10!S265</f>
        <v>0.30299999999988358</v>
      </c>
      <c r="T265" s="53">
        <f>RealAuthFY11!T265-RealAuthFY10!T265</f>
        <v>-0.45800000001327135</v>
      </c>
      <c r="U265" s="53">
        <f>RealAuthFY11!U265-RealAuthFY10!U265</f>
        <v>354420.49199999962</v>
      </c>
    </row>
    <row r="266" spans="1:21" s="45" customFormat="1" ht="11" x14ac:dyDescent="0.3">
      <c r="A266" s="45">
        <f>'FY2017 Alpha RPDC '!A260</f>
        <v>253</v>
      </c>
      <c r="B266" s="45">
        <f>'FY2017 Alpha RPDC '!B260</f>
        <v>5805</v>
      </c>
      <c r="C266" s="45">
        <f>'FY2017 Alpha RPDC '!C260</f>
        <v>5805</v>
      </c>
      <c r="D266" s="46" t="str">
        <f>'FY2017 Alpha RPDC '!D260</f>
        <v>SAYDEL</v>
      </c>
      <c r="E266" s="91">
        <f>RealAuthFY11!E266-RealAuthFY10!E266</f>
        <v>-27.299999999999955</v>
      </c>
      <c r="F266" s="49">
        <f>'FY2017 Alpha RPDC '!K260-'FY2017 Alpha RPDC '!F260</f>
        <v>145</v>
      </c>
      <c r="G266" s="49">
        <f>'FY2017 Alpha RPDC '!L260-'FY2017 Alpha RPDC '!G260</f>
        <v>-11024.399999999441</v>
      </c>
      <c r="H266" s="49">
        <f>'FY2017 Alpha RPDC '!M260-'FY2017 Alpha RPDC '!H260</f>
        <v>87739.779999999329</v>
      </c>
      <c r="I266" s="49">
        <f>'FY2017 Alpha RPDC '!N260-'FY2017 Alpha RPDC '!I260</f>
        <v>76715.379999999888</v>
      </c>
      <c r="J266" s="53">
        <f>RealAuthFY11!J266-RealAuthFY10!J266</f>
        <v>-23362.400000000023</v>
      </c>
      <c r="K266" s="53">
        <f>RealAuthFY11!K266-RealAuthFY10!K266</f>
        <v>17137</v>
      </c>
      <c r="L266" s="53">
        <f>RealAuthFY11!L266-RealAuthFY10!L266</f>
        <v>2185</v>
      </c>
      <c r="M266" s="53">
        <f>RealAuthFY11!M266-RealAuthFY10!M266</f>
        <v>5904</v>
      </c>
      <c r="N266" s="53">
        <f>RealAuthFY11!N266-RealAuthFY10!N266</f>
        <v>0</v>
      </c>
      <c r="O266" s="53">
        <f>RealAuthFY11!O266-RealAuthFY10!O266</f>
        <v>0</v>
      </c>
      <c r="P266" s="53">
        <f>RealAuthFY11!P266-RealAuthFY10!P266</f>
        <v>0</v>
      </c>
      <c r="Q266" s="53">
        <f>RealAuthFY11!Q266-RealAuthFY10!Q266</f>
        <v>0</v>
      </c>
      <c r="R266" s="53">
        <f>RealAuthFY11!R266-RealAuthFY10!R266</f>
        <v>401390.94099999999</v>
      </c>
      <c r="S266" s="53">
        <f>RealAuthFY11!S266-RealAuthFY10!S266</f>
        <v>39988.924000000014</v>
      </c>
      <c r="T266" s="53">
        <f>RealAuthFY11!T266-RealAuthFY10!T266</f>
        <v>36187.124000000011</v>
      </c>
      <c r="U266" s="53">
        <f>RealAuthFY11!U266-RealAuthFY10!U266</f>
        <v>556145.96899999958</v>
      </c>
    </row>
    <row r="267" spans="1:21" s="45" customFormat="1" ht="11" x14ac:dyDescent="0.3">
      <c r="A267" s="45">
        <f>'FY2017 Alpha RPDC '!A261</f>
        <v>254</v>
      </c>
      <c r="B267" s="45">
        <f>'FY2017 Alpha RPDC '!B261</f>
        <v>5823</v>
      </c>
      <c r="C267" s="45">
        <f>'FY2017 Alpha RPDC '!C261</f>
        <v>5823</v>
      </c>
      <c r="D267" s="46" t="str">
        <f>'FY2017 Alpha RPDC '!D261</f>
        <v>SCHALLER-CRESTLAND</v>
      </c>
      <c r="E267" s="91">
        <f>RealAuthFY11!E267-RealAuthFY10!E267</f>
        <v>-15</v>
      </c>
      <c r="F267" s="49">
        <f>'FY2017 Alpha RPDC '!K261-'FY2017 Alpha RPDC '!F261</f>
        <v>145</v>
      </c>
      <c r="G267" s="49">
        <f>'FY2017 Alpha RPDC '!L261-'FY2017 Alpha RPDC '!G261</f>
        <v>-46756.600000000093</v>
      </c>
      <c r="H267" s="49">
        <f>'FY2017 Alpha RPDC '!M261-'FY2017 Alpha RPDC '!H261</f>
        <v>4233.7200000002049</v>
      </c>
      <c r="I267" s="49">
        <f>'FY2017 Alpha RPDC '!N261-'FY2017 Alpha RPDC '!I261</f>
        <v>-42522.879999999888</v>
      </c>
      <c r="J267" s="53">
        <f>RealAuthFY11!J267-RealAuthFY10!J267</f>
        <v>10156</v>
      </c>
      <c r="K267" s="53">
        <f>RealAuthFY11!K267-RealAuthFY10!K267</f>
        <v>11306</v>
      </c>
      <c r="L267" s="53">
        <f>RealAuthFY11!L267-RealAuthFY10!L267</f>
        <v>-31044.800000000017</v>
      </c>
      <c r="M267" s="53">
        <f>RealAuthFY11!M267-RealAuthFY10!M267</f>
        <v>35528</v>
      </c>
      <c r="N267" s="53">
        <f>RealAuthFY11!N267-RealAuthFY10!N267</f>
        <v>0</v>
      </c>
      <c r="O267" s="53">
        <f>RealAuthFY11!O267-RealAuthFY10!O267</f>
        <v>0</v>
      </c>
      <c r="P267" s="53">
        <f>RealAuthFY11!P267-RealAuthFY10!P267</f>
        <v>50.599999999999909</v>
      </c>
      <c r="Q267" s="53">
        <f>RealAuthFY11!Q267-RealAuthFY10!Q267</f>
        <v>0</v>
      </c>
      <c r="R267" s="53">
        <f>RealAuthFY11!R267-RealAuthFY10!R267</f>
        <v>42679.349000000017</v>
      </c>
      <c r="S267" s="53">
        <f>RealAuthFY11!S267-RealAuthFY10!S267</f>
        <v>5257.1439999999966</v>
      </c>
      <c r="T267" s="53">
        <f>RealAuthFY11!T267-RealAuthFY10!T267</f>
        <v>3523.5670000000027</v>
      </c>
      <c r="U267" s="53">
        <f>RealAuthFY11!U267-RealAuthFY10!U267</f>
        <v>34932.979999999981</v>
      </c>
    </row>
    <row r="268" spans="1:21" s="45" customFormat="1" ht="11" x14ac:dyDescent="0.3">
      <c r="A268" s="45">
        <f>'FY2017 Alpha RPDC '!A262</f>
        <v>255</v>
      </c>
      <c r="B268" s="45">
        <f>'FY2017 Alpha RPDC '!B262</f>
        <v>5832</v>
      </c>
      <c r="C268" s="45">
        <f>'FY2017 Alpha RPDC '!C262</f>
        <v>5832</v>
      </c>
      <c r="D268" s="46" t="str">
        <f>'FY2017 Alpha RPDC '!D262</f>
        <v>SCHLESWIG</v>
      </c>
      <c r="E268" s="91">
        <f>RealAuthFY11!E268-RealAuthFY10!E268</f>
        <v>-22.699999999999989</v>
      </c>
      <c r="F268" s="49">
        <f>'FY2017 Alpha RPDC '!K262-'FY2017 Alpha RPDC '!F262</f>
        <v>145</v>
      </c>
      <c r="G268" s="49">
        <f>'FY2017 Alpha RPDC '!L262-'FY2017 Alpha RPDC '!G262</f>
        <v>-103809.80000000005</v>
      </c>
      <c r="H268" s="49">
        <f>'FY2017 Alpha RPDC '!M262-'FY2017 Alpha RPDC '!H262</f>
        <v>124172.70999999996</v>
      </c>
      <c r="I268" s="49">
        <f>'FY2017 Alpha RPDC '!N262-'FY2017 Alpha RPDC '!I262</f>
        <v>20362.909999999916</v>
      </c>
      <c r="J268" s="53">
        <f>RealAuthFY11!J268-RealAuthFY10!J268</f>
        <v>-97615.799999999988</v>
      </c>
      <c r="K268" s="53">
        <f>RealAuthFY11!K268-RealAuthFY10!K268</f>
        <v>-6007</v>
      </c>
      <c r="L268" s="53">
        <f>RealAuthFY11!L268-RealAuthFY10!L268</f>
        <v>61680</v>
      </c>
      <c r="M268" s="53">
        <f>RealAuthFY11!M268-RealAuthFY10!M268</f>
        <v>-5547</v>
      </c>
      <c r="N268" s="53">
        <f>RealAuthFY11!N268-RealAuthFY10!N268</f>
        <v>0</v>
      </c>
      <c r="O268" s="53">
        <f>RealAuthFY11!O268-RealAuthFY10!O268</f>
        <v>0</v>
      </c>
      <c r="P268" s="53">
        <f>RealAuthFY11!P268-RealAuthFY10!P268</f>
        <v>75.900000000000091</v>
      </c>
      <c r="Q268" s="53">
        <f>RealAuthFY11!Q268-RealAuthFY10!Q268</f>
        <v>0</v>
      </c>
      <c r="R268" s="53">
        <f>RealAuthFY11!R268-RealAuthFY10!R268</f>
        <v>-0.31799999997019768</v>
      </c>
      <c r="S268" s="53">
        <f>RealAuthFY11!S268-RealAuthFY10!S268</f>
        <v>-0.2999999999992724</v>
      </c>
      <c r="T268" s="53">
        <f>RealAuthFY11!T268-RealAuthFY10!T268</f>
        <v>0.23400000000037835</v>
      </c>
      <c r="U268" s="53">
        <f>RealAuthFY11!U268-RealAuthFY10!U268</f>
        <v>-27051.373999999836</v>
      </c>
    </row>
    <row r="269" spans="1:21" s="45" customFormat="1" ht="11" x14ac:dyDescent="0.3">
      <c r="A269" s="45">
        <f>'FY2017 Alpha RPDC '!A263</f>
        <v>256</v>
      </c>
      <c r="B269" s="45">
        <f>'FY2017 Alpha RPDC '!B263</f>
        <v>5877</v>
      </c>
      <c r="C269" s="45">
        <f>'FY2017 Alpha RPDC '!C263</f>
        <v>5877</v>
      </c>
      <c r="D269" s="46" t="str">
        <f>'FY2017 Alpha RPDC '!D263</f>
        <v>SERGEANT BLUFF-LUTON</v>
      </c>
      <c r="E269" s="91">
        <f>RealAuthFY11!E269-RealAuthFY10!E269</f>
        <v>29.5</v>
      </c>
      <c r="F269" s="49">
        <f>'FY2017 Alpha RPDC '!K263-'FY2017 Alpha RPDC '!F263</f>
        <v>145</v>
      </c>
      <c r="G269" s="49">
        <f>'FY2017 Alpha RPDC '!L263-'FY2017 Alpha RPDC '!G263</f>
        <v>393621.20000000112</v>
      </c>
      <c r="H269" s="49">
        <f>'FY2017 Alpha RPDC '!M263-'FY2017 Alpha RPDC '!H263</f>
        <v>0</v>
      </c>
      <c r="I269" s="49">
        <f>'FY2017 Alpha RPDC '!N263-'FY2017 Alpha RPDC '!I263</f>
        <v>393621.20000000112</v>
      </c>
      <c r="J269" s="53">
        <f>RealAuthFY11!J269-RealAuthFY10!J269</f>
        <v>-49919.200000000012</v>
      </c>
      <c r="K269" s="53">
        <f>RealAuthFY11!K269-RealAuthFY10!K269</f>
        <v>5538</v>
      </c>
      <c r="L269" s="53">
        <f>RealAuthFY11!L269-RealAuthFY10!L269</f>
        <v>-11656.400000000009</v>
      </c>
      <c r="M269" s="53">
        <f>RealAuthFY11!M269-RealAuthFY10!M269</f>
        <v>-5768</v>
      </c>
      <c r="N269" s="53">
        <f>RealAuthFY11!N269-RealAuthFY10!N269</f>
        <v>0</v>
      </c>
      <c r="O269" s="53">
        <f>RealAuthFY11!O269-RealAuthFY10!O269</f>
        <v>0</v>
      </c>
      <c r="P269" s="53">
        <f>RealAuthFY11!P269-RealAuthFY10!P269</f>
        <v>-2487.3200000000002</v>
      </c>
      <c r="Q269" s="53">
        <f>RealAuthFY11!Q269-RealAuthFY10!Q269</f>
        <v>0</v>
      </c>
      <c r="R269" s="53">
        <f>RealAuthFY11!R269-RealAuthFY10!R269</f>
        <v>380581.18200000003</v>
      </c>
      <c r="S269" s="53">
        <f>RealAuthFY11!S269-RealAuthFY10!S269</f>
        <v>40889.275999999998</v>
      </c>
      <c r="T269" s="53">
        <f>RealAuthFY11!T269-RealAuthFY10!T269</f>
        <v>37363.178999999996</v>
      </c>
      <c r="U269" s="53">
        <f>RealAuthFY11!U269-RealAuthFY10!U269</f>
        <v>788161.9170000013</v>
      </c>
    </row>
    <row r="270" spans="1:21" s="45" customFormat="1" ht="11" x14ac:dyDescent="0.3">
      <c r="A270" s="45" t="e">
        <f>'FY2017 Alpha RPDC '!#REF!</f>
        <v>#REF!</v>
      </c>
      <c r="B270" s="45" t="e">
        <f>'FY2017 Alpha RPDC '!#REF!</f>
        <v>#REF!</v>
      </c>
      <c r="C270" s="45" t="e">
        <f>'FY2017 Alpha RPDC '!#REF!</f>
        <v>#REF!</v>
      </c>
      <c r="D270" s="46" t="e">
        <f>'FY2017 Alpha RPDC '!#REF!</f>
        <v>#REF!</v>
      </c>
      <c r="E270" s="91" t="e">
        <f>RealAuthFY11!E270-RealAuthFY10!E270</f>
        <v>#REF!</v>
      </c>
      <c r="F270" s="49" t="e">
        <f>'FY2017 Alpha RPDC '!#REF!-'FY2017 Alpha RPDC '!#REF!</f>
        <v>#REF!</v>
      </c>
      <c r="G270" s="49" t="e">
        <f>'FY2017 Alpha RPDC '!#REF!-'FY2017 Alpha RPDC '!#REF!</f>
        <v>#REF!</v>
      </c>
      <c r="H270" s="49" t="e">
        <f>'FY2017 Alpha RPDC '!#REF!-'FY2017 Alpha RPDC '!#REF!</f>
        <v>#REF!</v>
      </c>
      <c r="I270" s="49" t="e">
        <f>'FY2017 Alpha RPDC '!#REF!-'FY2017 Alpha RPDC '!#REF!</f>
        <v>#REF!</v>
      </c>
      <c r="J270" s="53">
        <f>RealAuthFY11!J270-RealAuthFY10!J270</f>
        <v>5234</v>
      </c>
      <c r="K270" s="53">
        <f>RealAuthFY11!K270-RealAuthFY10!K270</f>
        <v>-575</v>
      </c>
      <c r="L270" s="53">
        <f>RealAuthFY11!L270-RealAuthFY10!L270</f>
        <v>40085</v>
      </c>
      <c r="M270" s="53">
        <f>RealAuthFY11!M270-RealAuthFY10!M270</f>
        <v>12538</v>
      </c>
      <c r="N270" s="53">
        <f>RealAuthFY11!N270-RealAuthFY10!N270</f>
        <v>0</v>
      </c>
      <c r="O270" s="53">
        <f>RealAuthFY11!O270-RealAuthFY10!O270</f>
        <v>0</v>
      </c>
      <c r="P270" s="53">
        <f>RealAuthFY11!P270-RealAuthFY10!P270</f>
        <v>5453.1399999999994</v>
      </c>
      <c r="Q270" s="53">
        <f>RealAuthFY11!Q270-RealAuthFY10!Q270</f>
        <v>43928.400000000023</v>
      </c>
      <c r="R270" s="53" t="e">
        <f>RealAuthFY11!R270-RealAuthFY10!R270</f>
        <v>#REF!</v>
      </c>
      <c r="S270" s="53" t="e">
        <f>RealAuthFY11!S270-RealAuthFY10!S270</f>
        <v>#REF!</v>
      </c>
      <c r="T270" s="53" t="e">
        <f>RealAuthFY11!T270-RealAuthFY10!T270</f>
        <v>#REF!</v>
      </c>
      <c r="U270" s="53" t="e">
        <f>RealAuthFY11!U270-RealAuthFY10!U270</f>
        <v>#REF!</v>
      </c>
    </row>
    <row r="271" spans="1:21" s="45" customFormat="1" ht="11" x14ac:dyDescent="0.3">
      <c r="A271" s="45">
        <f>'FY2017 Alpha RPDC '!A264</f>
        <v>257</v>
      </c>
      <c r="B271" s="45">
        <f>'FY2017 Alpha RPDC '!B264</f>
        <v>5895</v>
      </c>
      <c r="C271" s="45">
        <f>'FY2017 Alpha RPDC '!C264</f>
        <v>5895</v>
      </c>
      <c r="D271" s="46" t="str">
        <f>'FY2017 Alpha RPDC '!D264</f>
        <v>SEYMOUR</v>
      </c>
      <c r="E271" s="91">
        <f>RealAuthFY11!E271-RealAuthFY10!E271</f>
        <v>26.099999999999966</v>
      </c>
      <c r="F271" s="49">
        <f>'FY2017 Alpha RPDC '!K264-'FY2017 Alpha RPDC '!F264</f>
        <v>145</v>
      </c>
      <c r="G271" s="49">
        <f>'FY2017 Alpha RPDC '!L264-'FY2017 Alpha RPDC '!G264</f>
        <v>211406.69999999995</v>
      </c>
      <c r="H271" s="49">
        <f>'FY2017 Alpha RPDC '!M264-'FY2017 Alpha RPDC '!H264</f>
        <v>0</v>
      </c>
      <c r="I271" s="49">
        <f>'FY2017 Alpha RPDC '!N264-'FY2017 Alpha RPDC '!I264</f>
        <v>211406.69999999995</v>
      </c>
      <c r="J271" s="53">
        <f>RealAuthFY11!J271-RealAuthFY10!J271</f>
        <v>78490.500000000015</v>
      </c>
      <c r="K271" s="53">
        <f>RealAuthFY11!K271-RealAuthFY10!K271</f>
        <v>11461</v>
      </c>
      <c r="L271" s="53">
        <f>RealAuthFY11!L271-RealAuthFY10!L271</f>
        <v>19775.199999999983</v>
      </c>
      <c r="M271" s="53">
        <f>RealAuthFY11!M271-RealAuthFY10!M271</f>
        <v>-28595</v>
      </c>
      <c r="N271" s="53">
        <f>RealAuthFY11!N271-RealAuthFY10!N271</f>
        <v>0</v>
      </c>
      <c r="O271" s="53">
        <f>RealAuthFY11!O271-RealAuthFY10!O271</f>
        <v>0</v>
      </c>
      <c r="P271" s="53">
        <f>RealAuthFY11!P271-RealAuthFY10!P271</f>
        <v>0</v>
      </c>
      <c r="Q271" s="53">
        <f>RealAuthFY11!Q271-RealAuthFY10!Q271</f>
        <v>-50918.999999999993</v>
      </c>
      <c r="R271" s="53">
        <f>RealAuthFY11!R271-RealAuthFY10!R271</f>
        <v>-0.17999999999301508</v>
      </c>
      <c r="S271" s="53">
        <f>RealAuthFY11!S271-RealAuthFY10!S271</f>
        <v>-0.47400000000197906</v>
      </c>
      <c r="T271" s="53">
        <f>RealAuthFY11!T271-RealAuthFY10!T271</f>
        <v>0.36299999999755528</v>
      </c>
      <c r="U271" s="53">
        <f>RealAuthFY11!U271-RealAuthFY10!U271</f>
        <v>241619.10899999971</v>
      </c>
    </row>
    <row r="272" spans="1:21" s="45" customFormat="1" ht="11" x14ac:dyDescent="0.3">
      <c r="A272" s="45">
        <f>'FY2017 Alpha RPDC '!A265</f>
        <v>258</v>
      </c>
      <c r="B272" s="45">
        <f>'FY2017 Alpha RPDC '!B265</f>
        <v>5949</v>
      </c>
      <c r="C272" s="45">
        <f>'FY2017 Alpha RPDC '!C265</f>
        <v>5949</v>
      </c>
      <c r="D272" s="46" t="str">
        <f>'FY2017 Alpha RPDC '!D265</f>
        <v>SHELDON</v>
      </c>
      <c r="E272" s="91">
        <f>RealAuthFY11!E272-RealAuthFY10!E272</f>
        <v>60.600000000000023</v>
      </c>
      <c r="F272" s="49">
        <f>'FY2017 Alpha RPDC '!K265-'FY2017 Alpha RPDC '!F265</f>
        <v>145</v>
      </c>
      <c r="G272" s="49">
        <f>'FY2017 Alpha RPDC '!L265-'FY2017 Alpha RPDC '!G265</f>
        <v>547155.5</v>
      </c>
      <c r="H272" s="49">
        <f>'FY2017 Alpha RPDC '!M265-'FY2017 Alpha RPDC '!H265</f>
        <v>0</v>
      </c>
      <c r="I272" s="49">
        <f>'FY2017 Alpha RPDC '!N265-'FY2017 Alpha RPDC '!I265</f>
        <v>547155.5</v>
      </c>
      <c r="J272" s="53">
        <f>RealAuthFY11!J272-RealAuthFY10!J272</f>
        <v>-68775.000000000029</v>
      </c>
      <c r="K272" s="53">
        <f>RealAuthFY11!K272-RealAuthFY10!K272</f>
        <v>10705</v>
      </c>
      <c r="L272" s="53">
        <f>RealAuthFY11!L272-RealAuthFY10!L272</f>
        <v>-21860</v>
      </c>
      <c r="M272" s="53">
        <f>RealAuthFY11!M272-RealAuthFY10!M272</f>
        <v>48025</v>
      </c>
      <c r="N272" s="53">
        <f>RealAuthFY11!N272-RealAuthFY10!N272</f>
        <v>0</v>
      </c>
      <c r="O272" s="53">
        <f>RealAuthFY11!O272-RealAuthFY10!O272</f>
        <v>0</v>
      </c>
      <c r="P272" s="53">
        <f>RealAuthFY11!P272-RealAuthFY10!P272</f>
        <v>0</v>
      </c>
      <c r="Q272" s="53">
        <f>RealAuthFY11!Q272-RealAuthFY10!Q272</f>
        <v>0</v>
      </c>
      <c r="R272" s="53">
        <f>RealAuthFY11!R272-RealAuthFY10!R272</f>
        <v>438693.20199999993</v>
      </c>
      <c r="S272" s="53">
        <f>RealAuthFY11!S272-RealAuthFY10!S272</f>
        <v>50238.520999999986</v>
      </c>
      <c r="T272" s="53">
        <f>RealAuthFY11!T272-RealAuthFY10!T272</f>
        <v>36086.678</v>
      </c>
      <c r="U272" s="53">
        <f>RealAuthFY11!U272-RealAuthFY10!U272</f>
        <v>1040268.9010000015</v>
      </c>
    </row>
    <row r="273" spans="1:21" s="45" customFormat="1" ht="11" x14ac:dyDescent="0.3">
      <c r="A273" s="45">
        <f>'FY2017 Alpha RPDC '!A266</f>
        <v>259</v>
      </c>
      <c r="B273" s="45">
        <f>'FY2017 Alpha RPDC '!B266</f>
        <v>5976</v>
      </c>
      <c r="C273" s="45">
        <f>'FY2017 Alpha RPDC '!C266</f>
        <v>5976</v>
      </c>
      <c r="D273" s="46" t="str">
        <f>'FY2017 Alpha RPDC '!D266</f>
        <v>SHENANDOAH</v>
      </c>
      <c r="E273" s="91">
        <f>RealAuthFY11!E273-RealAuthFY10!E273</f>
        <v>24.600000000000023</v>
      </c>
      <c r="F273" s="49">
        <f>'FY2017 Alpha RPDC '!K266-'FY2017 Alpha RPDC '!F266</f>
        <v>145</v>
      </c>
      <c r="G273" s="49">
        <f>'FY2017 Alpha RPDC '!L266-'FY2017 Alpha RPDC '!G266</f>
        <v>304079.5</v>
      </c>
      <c r="H273" s="49">
        <f>'FY2017 Alpha RPDC '!M266-'FY2017 Alpha RPDC '!H266</f>
        <v>0</v>
      </c>
      <c r="I273" s="49">
        <f>'FY2017 Alpha RPDC '!N266-'FY2017 Alpha RPDC '!I266</f>
        <v>304079.5</v>
      </c>
      <c r="J273" s="53">
        <f>RealAuthFY11!J273-RealAuthFY10!J273</f>
        <v>21902.599999999991</v>
      </c>
      <c r="K273" s="53">
        <f>RealAuthFY11!K273-RealAuthFY10!K273</f>
        <v>-11881</v>
      </c>
      <c r="L273" s="53">
        <f>RealAuthFY11!L273-RealAuthFY10!L273</f>
        <v>-43517</v>
      </c>
      <c r="M273" s="53">
        <f>RealAuthFY11!M273-RealAuthFY10!M273</f>
        <v>-5768</v>
      </c>
      <c r="N273" s="53">
        <f>RealAuthFY11!N273-RealAuthFY10!N273</f>
        <v>0</v>
      </c>
      <c r="O273" s="53">
        <f>RealAuthFY11!O273-RealAuthFY10!O273</f>
        <v>0</v>
      </c>
      <c r="P273" s="53">
        <f>RealAuthFY11!P273-RealAuthFY10!P273</f>
        <v>-990.66000000000167</v>
      </c>
      <c r="Q273" s="53">
        <f>RealAuthFY11!Q273-RealAuthFY10!Q273</f>
        <v>0</v>
      </c>
      <c r="R273" s="53">
        <f>RealAuthFY11!R273-RealAuthFY10!R273</f>
        <v>15023.555000000051</v>
      </c>
      <c r="S273" s="53">
        <f>RealAuthFY11!S273-RealAuthFY10!S273</f>
        <v>1895.9300000000003</v>
      </c>
      <c r="T273" s="53">
        <f>RealAuthFY11!T273-RealAuthFY10!T273</f>
        <v>1693.4250000000029</v>
      </c>
      <c r="U273" s="53">
        <f>RealAuthFY11!U273-RealAuthFY10!U273</f>
        <v>282438.35000000242</v>
      </c>
    </row>
    <row r="274" spans="1:21" s="45" customFormat="1" ht="11" x14ac:dyDescent="0.3">
      <c r="A274" s="45">
        <f>'FY2017 Alpha RPDC '!A267</f>
        <v>260</v>
      </c>
      <c r="B274" s="45">
        <f>'FY2017 Alpha RPDC '!B267</f>
        <v>5994</v>
      </c>
      <c r="C274" s="45">
        <f>'FY2017 Alpha RPDC '!C267</f>
        <v>5994</v>
      </c>
      <c r="D274" s="46" t="str">
        <f>'FY2017 Alpha RPDC '!D267</f>
        <v>SIBLEY-OCHEYEDAN</v>
      </c>
      <c r="E274" s="91">
        <f>RealAuthFY11!E274-RealAuthFY10!E274</f>
        <v>-14.799999999999955</v>
      </c>
      <c r="F274" s="49">
        <f>'FY2017 Alpha RPDC '!K267-'FY2017 Alpha RPDC '!F267</f>
        <v>145</v>
      </c>
      <c r="G274" s="49">
        <f>'FY2017 Alpha RPDC '!L267-'FY2017 Alpha RPDC '!G267</f>
        <v>15530.100000000559</v>
      </c>
      <c r="H274" s="49">
        <f>'FY2017 Alpha RPDC '!M267-'FY2017 Alpha RPDC '!H267</f>
        <v>35170.499999999069</v>
      </c>
      <c r="I274" s="49">
        <f>'FY2017 Alpha RPDC '!N267-'FY2017 Alpha RPDC '!I267</f>
        <v>50700.599999999627</v>
      </c>
      <c r="J274" s="53">
        <f>RealAuthFY11!J274-RealAuthFY10!J274</f>
        <v>64846</v>
      </c>
      <c r="K274" s="53">
        <f>RealAuthFY11!K274-RealAuthFY10!K274</f>
        <v>5653</v>
      </c>
      <c r="L274" s="53">
        <f>RealAuthFY11!L274-RealAuthFY10!L274</f>
        <v>-25275</v>
      </c>
      <c r="M274" s="53">
        <f>RealAuthFY11!M274-RealAuthFY10!M274</f>
        <v>0</v>
      </c>
      <c r="N274" s="53">
        <f>RealAuthFY11!N274-RealAuthFY10!N274</f>
        <v>0</v>
      </c>
      <c r="O274" s="53">
        <f>RealAuthFY11!O274-RealAuthFY10!O274</f>
        <v>0</v>
      </c>
      <c r="P274" s="53">
        <f>RealAuthFY11!P274-RealAuthFY10!P274</f>
        <v>0</v>
      </c>
      <c r="Q274" s="53">
        <f>RealAuthFY11!Q274-RealAuthFY10!Q274</f>
        <v>0</v>
      </c>
      <c r="R274" s="53">
        <f>RealAuthFY11!R274-RealAuthFY10!R274</f>
        <v>129422.62600000005</v>
      </c>
      <c r="S274" s="53">
        <f>RealAuthFY11!S274-RealAuthFY10!S274</f>
        <v>14597.937000000005</v>
      </c>
      <c r="T274" s="53">
        <f>RealAuthFY11!T274-RealAuthFY10!T274</f>
        <v>13318.848999999998</v>
      </c>
      <c r="U274" s="53">
        <f>RealAuthFY11!U274-RealAuthFY10!U274</f>
        <v>253264.01199999917</v>
      </c>
    </row>
    <row r="275" spans="1:21" s="45" customFormat="1" ht="11" x14ac:dyDescent="0.3">
      <c r="A275" s="45">
        <f>'FY2017 Alpha RPDC '!A268</f>
        <v>261</v>
      </c>
      <c r="B275" s="45">
        <f>'FY2017 Alpha RPDC '!B268</f>
        <v>6003</v>
      </c>
      <c r="C275" s="45">
        <f>'FY2017 Alpha RPDC '!C268</f>
        <v>6003</v>
      </c>
      <c r="D275" s="46" t="str">
        <f>'FY2017 Alpha RPDC '!D268</f>
        <v>SIDNEY</v>
      </c>
      <c r="E275" s="91">
        <f>RealAuthFY11!E275-RealAuthFY10!E275</f>
        <v>31.199999999999989</v>
      </c>
      <c r="F275" s="49">
        <f>'FY2017 Alpha RPDC '!K268-'FY2017 Alpha RPDC '!F268</f>
        <v>145</v>
      </c>
      <c r="G275" s="49">
        <f>'FY2017 Alpha RPDC '!L268-'FY2017 Alpha RPDC '!G268</f>
        <v>249745.39999999991</v>
      </c>
      <c r="H275" s="49">
        <f>'FY2017 Alpha RPDC '!M268-'FY2017 Alpha RPDC '!H268</f>
        <v>-130385</v>
      </c>
      <c r="I275" s="49">
        <f>'FY2017 Alpha RPDC '!N268-'FY2017 Alpha RPDC '!I268</f>
        <v>119360.39999999991</v>
      </c>
      <c r="J275" s="53">
        <f>RealAuthFY11!J275-RealAuthFY10!J275</f>
        <v>-11647</v>
      </c>
      <c r="K275" s="53">
        <f>RealAuthFY11!K275-RealAuthFY10!K275</f>
        <v>-6242</v>
      </c>
      <c r="L275" s="53">
        <f>RealAuthFY11!L275-RealAuthFY10!L275</f>
        <v>7622</v>
      </c>
      <c r="M275" s="53">
        <f>RealAuthFY11!M275-RealAuthFY10!M275</f>
        <v>-3597</v>
      </c>
      <c r="N275" s="53">
        <f>RealAuthFY11!N275-RealAuthFY10!N275</f>
        <v>0</v>
      </c>
      <c r="O275" s="53">
        <f>RealAuthFY11!O275-RealAuthFY10!O275</f>
        <v>0</v>
      </c>
      <c r="P275" s="53">
        <f>RealAuthFY11!P275-RealAuthFY10!P275</f>
        <v>0</v>
      </c>
      <c r="Q275" s="53">
        <f>RealAuthFY11!Q275-RealAuthFY10!Q275</f>
        <v>0</v>
      </c>
      <c r="R275" s="53">
        <f>RealAuthFY11!R275-RealAuthFY10!R275</f>
        <v>50246.104000000021</v>
      </c>
      <c r="S275" s="53">
        <f>RealAuthFY11!S275-RealAuthFY10!S275</f>
        <v>5486.6399999999994</v>
      </c>
      <c r="T275" s="53">
        <f>RealAuthFY11!T275-RealAuthFY10!T275</f>
        <v>5978.648000000001</v>
      </c>
      <c r="U275" s="53">
        <f>RealAuthFY11!U275-RealAuthFY10!U275</f>
        <v>167207.7919999999</v>
      </c>
    </row>
    <row r="276" spans="1:21" s="45" customFormat="1" ht="11" x14ac:dyDescent="0.3">
      <c r="A276" s="45">
        <f>'FY2017 Alpha RPDC '!A270</f>
        <v>263</v>
      </c>
      <c r="B276" s="45">
        <f>'FY2017 Alpha RPDC '!B270</f>
        <v>6030</v>
      </c>
      <c r="C276" s="45">
        <f>'FY2017 Alpha RPDC '!C270</f>
        <v>6030</v>
      </c>
      <c r="D276" s="46" t="str">
        <f>'FY2017 Alpha RPDC '!D270</f>
        <v>SIOUX CENTER</v>
      </c>
      <c r="E276" s="91">
        <f>RealAuthFY11!E276-RealAuthFY10!E276</f>
        <v>54</v>
      </c>
      <c r="F276" s="49">
        <f>'FY2017 Alpha RPDC '!K270-'FY2017 Alpha RPDC '!F270</f>
        <v>145</v>
      </c>
      <c r="G276" s="49">
        <f>'FY2017 Alpha RPDC '!L270-'FY2017 Alpha RPDC '!G270</f>
        <v>521344.90000000037</v>
      </c>
      <c r="H276" s="49">
        <f>'FY2017 Alpha RPDC '!M270-'FY2017 Alpha RPDC '!H270</f>
        <v>0</v>
      </c>
      <c r="I276" s="49">
        <f>'FY2017 Alpha RPDC '!N270-'FY2017 Alpha RPDC '!I270</f>
        <v>521344.90000000037</v>
      </c>
      <c r="J276" s="53">
        <f>RealAuthFY11!J276-RealAuthFY10!J276</f>
        <v>6608</v>
      </c>
      <c r="K276" s="53">
        <f>RealAuthFY11!K276-RealAuthFY10!K276</f>
        <v>-59928</v>
      </c>
      <c r="L276" s="53">
        <f>RealAuthFY11!L276-RealAuthFY10!L276</f>
        <v>-10748</v>
      </c>
      <c r="M276" s="53">
        <f>RealAuthFY11!M276-RealAuthFY10!M276</f>
        <v>-5082</v>
      </c>
      <c r="N276" s="53">
        <f>RealAuthFY11!N276-RealAuthFY10!N276</f>
        <v>0</v>
      </c>
      <c r="O276" s="53">
        <f>RealAuthFY11!O276-RealAuthFY10!O276</f>
        <v>0</v>
      </c>
      <c r="P276" s="53">
        <f>RealAuthFY11!P276-RealAuthFY10!P276</f>
        <v>0</v>
      </c>
      <c r="Q276" s="53">
        <f>RealAuthFY11!Q276-RealAuthFY10!Q276</f>
        <v>0</v>
      </c>
      <c r="R276" s="53">
        <f>RealAuthFY11!R276-RealAuthFY10!R276</f>
        <v>427623.08300000004</v>
      </c>
      <c r="S276" s="53">
        <f>RealAuthFY11!S276-RealAuthFY10!S276</f>
        <v>49286.606000000022</v>
      </c>
      <c r="T276" s="53">
        <f>RealAuthFY11!T276-RealAuthFY10!T276</f>
        <v>39588.542000000001</v>
      </c>
      <c r="U276" s="53">
        <f>RealAuthFY11!U276-RealAuthFY10!U276</f>
        <v>968693.13099999912</v>
      </c>
    </row>
    <row r="277" spans="1:21" s="45" customFormat="1" ht="11" x14ac:dyDescent="0.3">
      <c r="A277" s="45">
        <f>'FY2017 Alpha RPDC '!A271</f>
        <v>264</v>
      </c>
      <c r="B277" s="45">
        <f>'FY2017 Alpha RPDC '!B271</f>
        <v>6048</v>
      </c>
      <c r="C277" s="45">
        <f>'FY2017 Alpha RPDC '!C271</f>
        <v>6035</v>
      </c>
      <c r="D277" s="46" t="str">
        <f>'FY2017 Alpha RPDC '!D271</f>
        <v>SIOUX CENTRAL</v>
      </c>
      <c r="E277" s="91">
        <f>RealAuthFY11!E277-RealAuthFY10!E277</f>
        <v>11</v>
      </c>
      <c r="F277" s="49">
        <f>'FY2017 Alpha RPDC '!K271-'FY2017 Alpha RPDC '!F271</f>
        <v>145</v>
      </c>
      <c r="G277" s="49">
        <f>'FY2017 Alpha RPDC '!L271-'FY2017 Alpha RPDC '!G271</f>
        <v>141033</v>
      </c>
      <c r="H277" s="49">
        <f>'FY2017 Alpha RPDC '!M271-'FY2017 Alpha RPDC '!H271</f>
        <v>-145108</v>
      </c>
      <c r="I277" s="49">
        <f>'FY2017 Alpha RPDC '!N271-'FY2017 Alpha RPDC '!I271</f>
        <v>-4075</v>
      </c>
      <c r="J277" s="53">
        <f>RealAuthFY11!J277-RealAuthFY10!J277</f>
        <v>16269</v>
      </c>
      <c r="K277" s="53">
        <f>RealAuthFY11!K277-RealAuthFY10!K277</f>
        <v>-741718</v>
      </c>
      <c r="L277" s="53">
        <f>RealAuthFY11!L277-RealAuthFY10!L277</f>
        <v>-49843.800000000017</v>
      </c>
      <c r="M277" s="53">
        <f>RealAuthFY11!M277-RealAuthFY10!M277</f>
        <v>888448</v>
      </c>
      <c r="N277" s="53">
        <f>RealAuthFY11!N277-RealAuthFY10!N277</f>
        <v>0</v>
      </c>
      <c r="O277" s="53">
        <f>RealAuthFY11!O277-RealAuthFY10!O277</f>
        <v>0</v>
      </c>
      <c r="P277" s="53">
        <f>RealAuthFY11!P277-RealAuthFY10!P277</f>
        <v>3908.08</v>
      </c>
      <c r="Q277" s="53">
        <f>RealAuthFY11!Q277-RealAuthFY10!Q277</f>
        <v>0</v>
      </c>
      <c r="R277" s="53">
        <f>RealAuthFY11!R277-RealAuthFY10!R277</f>
        <v>31608.831999999966</v>
      </c>
      <c r="S277" s="53">
        <f>RealAuthFY11!S277-RealAuthFY10!S277</f>
        <v>3295.7659999999996</v>
      </c>
      <c r="T277" s="53">
        <f>RealAuthFY11!T277-RealAuthFY10!T277</f>
        <v>3860.3250000000007</v>
      </c>
      <c r="U277" s="53">
        <f>RealAuthFY11!U277-RealAuthFY10!U277</f>
        <v>151753.20300000021</v>
      </c>
    </row>
    <row r="278" spans="1:21" s="45" customFormat="1" ht="11" x14ac:dyDescent="0.3">
      <c r="A278" s="45">
        <f>'FY2017 Alpha RPDC '!A272</f>
        <v>265</v>
      </c>
      <c r="B278" s="45">
        <f>'FY2017 Alpha RPDC '!B272</f>
        <v>6039</v>
      </c>
      <c r="C278" s="45">
        <f>'FY2017 Alpha RPDC '!C272</f>
        <v>6039</v>
      </c>
      <c r="D278" s="46" t="str">
        <f>'FY2017 Alpha RPDC '!D272</f>
        <v>SIOUX CITY</v>
      </c>
      <c r="E278" s="91">
        <f>RealAuthFY11!E278-RealAuthFY10!E278</f>
        <v>283.19999999999891</v>
      </c>
      <c r="F278" s="49">
        <f>'FY2017 Alpha RPDC '!K272-'FY2017 Alpha RPDC '!F272</f>
        <v>145</v>
      </c>
      <c r="G278" s="49">
        <f>'FY2017 Alpha RPDC '!L272-'FY2017 Alpha RPDC '!G272</f>
        <v>3944652.799999997</v>
      </c>
      <c r="H278" s="49">
        <f>'FY2017 Alpha RPDC '!M272-'FY2017 Alpha RPDC '!H272</f>
        <v>0</v>
      </c>
      <c r="I278" s="49">
        <f>'FY2017 Alpha RPDC '!N272-'FY2017 Alpha RPDC '!I272</f>
        <v>3944652.799999997</v>
      </c>
      <c r="J278" s="53">
        <f>RealAuthFY11!J278-RealAuthFY10!J278</f>
        <v>56246.5</v>
      </c>
      <c r="K278" s="53">
        <f>RealAuthFY11!K278-RealAuthFY10!K278</f>
        <v>4801</v>
      </c>
      <c r="L278" s="53">
        <f>RealAuthFY11!L278-RealAuthFY10!L278</f>
        <v>35017</v>
      </c>
      <c r="M278" s="53">
        <f>RealAuthFY11!M278-RealAuthFY10!M278</f>
        <v>5951</v>
      </c>
      <c r="N278" s="53">
        <f>RealAuthFY11!N278-RealAuthFY10!N278</f>
        <v>0</v>
      </c>
      <c r="O278" s="53">
        <f>RealAuthFY11!O278-RealAuthFY10!O278</f>
        <v>0</v>
      </c>
      <c r="P278" s="53">
        <f>RealAuthFY11!P278-RealAuthFY10!P278</f>
        <v>1992.3199999999997</v>
      </c>
      <c r="Q278" s="53">
        <f>RealAuthFY11!Q278-RealAuthFY10!Q278</f>
        <v>0</v>
      </c>
      <c r="R278" s="53">
        <f>RealAuthFY11!R278-RealAuthFY10!R278</f>
        <v>7370898.2999999998</v>
      </c>
      <c r="S278" s="53">
        <f>RealAuthFY11!S278-RealAuthFY10!S278</f>
        <v>783079.26</v>
      </c>
      <c r="T278" s="53">
        <f>RealAuthFY11!T278-RealAuthFY10!T278</f>
        <v>952785.33000000007</v>
      </c>
      <c r="U278" s="53">
        <f>RealAuthFY11!U278-RealAuthFY10!U278</f>
        <v>13155423.510000005</v>
      </c>
    </row>
    <row r="279" spans="1:21" s="45" customFormat="1" ht="11" x14ac:dyDescent="0.3">
      <c r="A279" s="45">
        <f>'FY2017 Alpha RPDC '!A273</f>
        <v>266</v>
      </c>
      <c r="B279" s="45">
        <f>'FY2017 Alpha RPDC '!B273</f>
        <v>6093</v>
      </c>
      <c r="C279" s="45">
        <f>'FY2017 Alpha RPDC '!C273</f>
        <v>6093</v>
      </c>
      <c r="D279" s="46" t="str">
        <f>'FY2017 Alpha RPDC '!D273</f>
        <v>SOLON</v>
      </c>
      <c r="E279" s="91">
        <f>RealAuthFY11!E279-RealAuthFY10!E279</f>
        <v>2.7999999999999545</v>
      </c>
      <c r="F279" s="49">
        <f>'FY2017 Alpha RPDC '!K273-'FY2017 Alpha RPDC '!F273</f>
        <v>145</v>
      </c>
      <c r="G279" s="49">
        <f>'FY2017 Alpha RPDC '!L273-'FY2017 Alpha RPDC '!G273</f>
        <v>206114</v>
      </c>
      <c r="H279" s="49">
        <f>'FY2017 Alpha RPDC '!M273-'FY2017 Alpha RPDC '!H273</f>
        <v>0</v>
      </c>
      <c r="I279" s="49">
        <f>'FY2017 Alpha RPDC '!N273-'FY2017 Alpha RPDC '!I273</f>
        <v>206114</v>
      </c>
      <c r="J279" s="53">
        <f>RealAuthFY11!J279-RealAuthFY10!J279</f>
        <v>6388.5</v>
      </c>
      <c r="K279" s="53">
        <f>RealAuthFY11!K279-RealAuthFY10!K279</f>
        <v>23110</v>
      </c>
      <c r="L279" s="53">
        <f>RealAuthFY11!L279-RealAuthFY10!L279</f>
        <v>-11555</v>
      </c>
      <c r="M279" s="53">
        <f>RealAuthFY11!M279-RealAuthFY10!M279</f>
        <v>0</v>
      </c>
      <c r="N279" s="53">
        <f>RealAuthFY11!N279-RealAuthFY10!N279</f>
        <v>0</v>
      </c>
      <c r="O279" s="53">
        <f>RealAuthFY11!O279-RealAuthFY10!O279</f>
        <v>0</v>
      </c>
      <c r="P279" s="53">
        <f>RealAuthFY11!P279-RealAuthFY10!P279</f>
        <v>-10168.400000000001</v>
      </c>
      <c r="Q279" s="53">
        <f>RealAuthFY11!Q279-RealAuthFY10!Q279</f>
        <v>0</v>
      </c>
      <c r="R279" s="53">
        <f>RealAuthFY11!R279-RealAuthFY10!R279</f>
        <v>499225.66400000011</v>
      </c>
      <c r="S279" s="53">
        <f>RealAuthFY11!S279-RealAuthFY10!S279</f>
        <v>56125.796000000002</v>
      </c>
      <c r="T279" s="53">
        <f>RealAuthFY11!T279-RealAuthFY10!T279</f>
        <v>46775.16599999999</v>
      </c>
      <c r="U279" s="53">
        <f>RealAuthFY11!U279-RealAuthFY10!U279</f>
        <v>816015.72599999793</v>
      </c>
    </row>
    <row r="280" spans="1:21" s="45" customFormat="1" ht="11" x14ac:dyDescent="0.3">
      <c r="A280" s="45">
        <f>'FY2017 Alpha RPDC '!A274</f>
        <v>267</v>
      </c>
      <c r="B280" s="45">
        <f>'FY2017 Alpha RPDC '!B274</f>
        <v>6091</v>
      </c>
      <c r="C280" s="45">
        <f>'FY2017 Alpha RPDC '!C274</f>
        <v>6091</v>
      </c>
      <c r="D280" s="46" t="str">
        <f>'FY2017 Alpha RPDC '!D274</f>
        <v>SOUTH CENTRAL CALHOUN</v>
      </c>
      <c r="E280" s="91">
        <f>RealAuthFY11!E280-RealAuthFY10!E280</f>
        <v>16.100000000000023</v>
      </c>
      <c r="F280" s="49">
        <f>'FY2017 Alpha RPDC '!K274-'FY2017 Alpha RPDC '!F274</f>
        <v>145</v>
      </c>
      <c r="G280" s="49">
        <f>'FY2017 Alpha RPDC '!L274-'FY2017 Alpha RPDC '!G274</f>
        <v>237842.59999999963</v>
      </c>
      <c r="H280" s="49">
        <f>'FY2017 Alpha RPDC '!M274-'FY2017 Alpha RPDC '!H274</f>
        <v>-28170</v>
      </c>
      <c r="I280" s="49">
        <f>'FY2017 Alpha RPDC '!N274-'FY2017 Alpha RPDC '!I274</f>
        <v>209672.59999999963</v>
      </c>
      <c r="J280" s="53">
        <f>RealAuthFY11!J280-RealAuthFY10!J280</f>
        <v>-42060</v>
      </c>
      <c r="K280" s="53">
        <f>RealAuthFY11!K280-RealAuthFY10!K280</f>
        <v>-20046</v>
      </c>
      <c r="L280" s="53">
        <f>RealAuthFY11!L280-RealAuthFY10!L280</f>
        <v>78779</v>
      </c>
      <c r="M280" s="53">
        <f>RealAuthFY11!M280-RealAuthFY10!M280</f>
        <v>-5768</v>
      </c>
      <c r="N280" s="53">
        <f>RealAuthFY11!N280-RealAuthFY10!N280</f>
        <v>0</v>
      </c>
      <c r="O280" s="53">
        <f>RealAuthFY11!O280-RealAuthFY10!O280</f>
        <v>0</v>
      </c>
      <c r="P280" s="53">
        <f>RealAuthFY11!P280-RealAuthFY10!P280</f>
        <v>-8579.1199999999972</v>
      </c>
      <c r="Q280" s="53">
        <f>RealAuthFY11!Q280-RealAuthFY10!Q280</f>
        <v>0</v>
      </c>
      <c r="R280" s="53">
        <f>RealAuthFY11!R280-RealAuthFY10!R280</f>
        <v>269710.92</v>
      </c>
      <c r="S280" s="53">
        <f>RealAuthFY11!S280-RealAuthFY10!S280</f>
        <v>22608.920999999995</v>
      </c>
      <c r="T280" s="53">
        <f>RealAuthFY11!T280-RealAuthFY10!T280</f>
        <v>32021.690999999999</v>
      </c>
      <c r="U280" s="53">
        <f>RealAuthFY11!U280-RealAuthFY10!U280</f>
        <v>536340.01199999917</v>
      </c>
    </row>
    <row r="281" spans="1:21" s="45" customFormat="1" ht="11" x14ac:dyDescent="0.3">
      <c r="A281" s="45">
        <f>'FY2017 Alpha RPDC '!A275</f>
        <v>268</v>
      </c>
      <c r="B281" s="45">
        <f>'FY2017 Alpha RPDC '!B275</f>
        <v>6095</v>
      </c>
      <c r="C281" s="45">
        <f>'FY2017 Alpha RPDC '!C275</f>
        <v>6095</v>
      </c>
      <c r="D281" s="46" t="str">
        <f>'FY2017 Alpha RPDC '!D275</f>
        <v>SOUTH HAMILTON</v>
      </c>
      <c r="E281" s="91">
        <f>RealAuthFY11!E281-RealAuthFY10!E281</f>
        <v>-2.2000000000000455</v>
      </c>
      <c r="F281" s="49">
        <f>'FY2017 Alpha RPDC '!K275-'FY2017 Alpha RPDC '!F275</f>
        <v>145</v>
      </c>
      <c r="G281" s="49">
        <f>'FY2017 Alpha RPDC '!L275-'FY2017 Alpha RPDC '!G275</f>
        <v>80120.899999999441</v>
      </c>
      <c r="H281" s="49">
        <f>'FY2017 Alpha RPDC '!M275-'FY2017 Alpha RPDC '!H275</f>
        <v>0</v>
      </c>
      <c r="I281" s="49">
        <f>'FY2017 Alpha RPDC '!N275-'FY2017 Alpha RPDC '!I275</f>
        <v>80120.899999999441</v>
      </c>
      <c r="J281" s="53">
        <f>RealAuthFY11!J281-RealAuthFY10!J281</f>
        <v>-11871</v>
      </c>
      <c r="K281" s="53">
        <f>RealAuthFY11!K281-RealAuthFY10!K281</f>
        <v>37672</v>
      </c>
      <c r="L281" s="53">
        <f>RealAuthFY11!L281-RealAuthFY10!L281</f>
        <v>21583</v>
      </c>
      <c r="M281" s="53">
        <f>RealAuthFY11!M281-RealAuthFY10!M281</f>
        <v>-64712</v>
      </c>
      <c r="N281" s="53">
        <f>RealAuthFY11!N281-RealAuthFY10!N281</f>
        <v>0</v>
      </c>
      <c r="O281" s="53">
        <f>RealAuthFY11!O281-RealAuthFY10!O281</f>
        <v>0</v>
      </c>
      <c r="P281" s="53">
        <f>RealAuthFY11!P281-RealAuthFY10!P281</f>
        <v>0</v>
      </c>
      <c r="Q281" s="53">
        <f>RealAuthFY11!Q281-RealAuthFY10!Q281</f>
        <v>0</v>
      </c>
      <c r="R281" s="53">
        <f>RealAuthFY11!R281-RealAuthFY10!R281</f>
        <v>312394.35600000003</v>
      </c>
      <c r="S281" s="53">
        <f>RealAuthFY11!S281-RealAuthFY10!S281</f>
        <v>30079.748</v>
      </c>
      <c r="T281" s="53">
        <f>RealAuthFY11!T281-RealAuthFY10!T281</f>
        <v>42408.744999999995</v>
      </c>
      <c r="U281" s="53">
        <f>RealAuthFY11!U281-RealAuthFY10!U281</f>
        <v>447675.74899999984</v>
      </c>
    </row>
    <row r="282" spans="1:21" s="45" customFormat="1" ht="11" x14ac:dyDescent="0.3">
      <c r="A282" s="45">
        <f>'FY2017 Alpha RPDC '!A276</f>
        <v>269</v>
      </c>
      <c r="B282" s="45">
        <f>'FY2017 Alpha RPDC '!B276</f>
        <v>5157</v>
      </c>
      <c r="C282" s="45">
        <f>'FY2017 Alpha RPDC '!C276</f>
        <v>6099</v>
      </c>
      <c r="D282" s="46" t="str">
        <f>'FY2017 Alpha RPDC '!D276</f>
        <v>SOUTH O BRIEN</v>
      </c>
      <c r="E282" s="91">
        <f>RealAuthFY11!E282-RealAuthFY10!E282</f>
        <v>-3.1999999999999318</v>
      </c>
      <c r="F282" s="49">
        <f>'FY2017 Alpha RPDC '!K276-'FY2017 Alpha RPDC '!F276</f>
        <v>145</v>
      </c>
      <c r="G282" s="49">
        <f>'FY2017 Alpha RPDC '!L276-'FY2017 Alpha RPDC '!G276</f>
        <v>69770.400000000373</v>
      </c>
      <c r="H282" s="49">
        <f>'FY2017 Alpha RPDC '!M276-'FY2017 Alpha RPDC '!H276</f>
        <v>-270148</v>
      </c>
      <c r="I282" s="49">
        <f>'FY2017 Alpha RPDC '!N276-'FY2017 Alpha RPDC '!I276</f>
        <v>-200377.59999999963</v>
      </c>
      <c r="J282" s="53">
        <f>RealAuthFY11!J282-RealAuthFY10!J282</f>
        <v>-36828.899999999965</v>
      </c>
      <c r="K282" s="53">
        <f>RealAuthFY11!K282-RealAuthFY10!K282</f>
        <v>-575</v>
      </c>
      <c r="L282" s="53">
        <f>RealAuthFY11!L282-RealAuthFY10!L282</f>
        <v>198685</v>
      </c>
      <c r="M282" s="53">
        <f>RealAuthFY11!M282-RealAuthFY10!M282</f>
        <v>-28725</v>
      </c>
      <c r="N282" s="53">
        <f>RealAuthFY11!N282-RealAuthFY10!N282</f>
        <v>0</v>
      </c>
      <c r="O282" s="53">
        <f>RealAuthFY11!O282-RealAuthFY10!O282</f>
        <v>0</v>
      </c>
      <c r="P282" s="53">
        <f>RealAuthFY11!P282-RealAuthFY10!P282</f>
        <v>-8351.4199999999983</v>
      </c>
      <c r="Q282" s="53">
        <f>RealAuthFY11!Q282-RealAuthFY10!Q282</f>
        <v>0</v>
      </c>
      <c r="R282" s="53">
        <f>RealAuthFY11!R282-RealAuthFY10!R282</f>
        <v>-0.27000000001862645</v>
      </c>
      <c r="S282" s="53">
        <f>RealAuthFY11!S282-RealAuthFY10!S282</f>
        <v>-0.47999999999592546</v>
      </c>
      <c r="T282" s="53">
        <f>RealAuthFY11!T282-RealAuthFY10!T282</f>
        <v>-0.19000000000232831</v>
      </c>
      <c r="U282" s="53">
        <f>RealAuthFY11!U282-RealAuthFY10!U282</f>
        <v>-76173.860000000335</v>
      </c>
    </row>
    <row r="283" spans="1:21" s="45" customFormat="1" ht="11" x14ac:dyDescent="0.3">
      <c r="A283" s="45">
        <f>'FY2017 Alpha RPDC '!A277</f>
        <v>270</v>
      </c>
      <c r="B283" s="45">
        <f>'FY2017 Alpha RPDC '!B277</f>
        <v>6097</v>
      </c>
      <c r="C283" s="45">
        <f>'FY2017 Alpha RPDC '!C277</f>
        <v>6097</v>
      </c>
      <c r="D283" s="46" t="str">
        <f>'FY2017 Alpha RPDC '!D277</f>
        <v>SOUTH PAGE</v>
      </c>
      <c r="E283" s="91">
        <f>RealAuthFY11!E283-RealAuthFY10!E283</f>
        <v>-12</v>
      </c>
      <c r="F283" s="49">
        <f>'FY2017 Alpha RPDC '!K277-'FY2017 Alpha RPDC '!F277</f>
        <v>145</v>
      </c>
      <c r="G283" s="49">
        <f>'FY2017 Alpha RPDC '!L277-'FY2017 Alpha RPDC '!G277</f>
        <v>-50237</v>
      </c>
      <c r="H283" s="49">
        <f>'FY2017 Alpha RPDC '!M277-'FY2017 Alpha RPDC '!H277</f>
        <v>63064.540000000037</v>
      </c>
      <c r="I283" s="49">
        <f>'FY2017 Alpha RPDC '!N277-'FY2017 Alpha RPDC '!I277</f>
        <v>12827.540000000037</v>
      </c>
      <c r="J283" s="53">
        <f>RealAuthFY11!J283-RealAuthFY10!J283</f>
        <v>3491</v>
      </c>
      <c r="K283" s="53">
        <f>RealAuthFY11!K283-RealAuthFY10!K283</f>
        <v>-345</v>
      </c>
      <c r="L283" s="53">
        <f>RealAuthFY11!L283-RealAuthFY10!L283</f>
        <v>19374</v>
      </c>
      <c r="M283" s="53">
        <f>RealAuthFY11!M283-RealAuthFY10!M283</f>
        <v>230</v>
      </c>
      <c r="N283" s="53">
        <f>RealAuthFY11!N283-RealAuthFY10!N283</f>
        <v>0</v>
      </c>
      <c r="O283" s="53">
        <f>RealAuthFY11!O283-RealAuthFY10!O283</f>
        <v>0</v>
      </c>
      <c r="P283" s="53">
        <f>RealAuthFY11!P283-RealAuthFY10!P283</f>
        <v>0</v>
      </c>
      <c r="Q283" s="53">
        <f>RealAuthFY11!Q283-RealAuthFY10!Q283</f>
        <v>0</v>
      </c>
      <c r="R283" s="53">
        <f>RealAuthFY11!R283-RealAuthFY10!R283</f>
        <v>0.1909999999916181</v>
      </c>
      <c r="S283" s="53">
        <f>RealAuthFY11!S283-RealAuthFY10!S283</f>
        <v>-0.19499999999970896</v>
      </c>
      <c r="T283" s="53">
        <f>RealAuthFY11!T283-RealAuthFY10!T283</f>
        <v>0.41100000000005821</v>
      </c>
      <c r="U283" s="53">
        <f>RealAuthFY11!U283-RealAuthFY10!U283</f>
        <v>35577.94700000016</v>
      </c>
    </row>
    <row r="284" spans="1:21" s="45" customFormat="1" ht="11" x14ac:dyDescent="0.3">
      <c r="A284" s="45">
        <f>'FY2017 Alpha RPDC '!A278</f>
        <v>271</v>
      </c>
      <c r="B284" s="45">
        <f>'FY2017 Alpha RPDC '!B278</f>
        <v>6098</v>
      </c>
      <c r="C284" s="45">
        <f>'FY2017 Alpha RPDC '!C278</f>
        <v>6098</v>
      </c>
      <c r="D284" s="46" t="str">
        <f>'FY2017 Alpha RPDC '!D278</f>
        <v>SOUTH TAMA COUNTY</v>
      </c>
      <c r="E284" s="91">
        <f>RealAuthFY11!E284-RealAuthFY10!E284</f>
        <v>21.099999999999909</v>
      </c>
      <c r="F284" s="49">
        <f>'FY2017 Alpha RPDC '!K278-'FY2017 Alpha RPDC '!F278</f>
        <v>145</v>
      </c>
      <c r="G284" s="49">
        <f>'FY2017 Alpha RPDC '!L278-'FY2017 Alpha RPDC '!G278</f>
        <v>360327.09999999963</v>
      </c>
      <c r="H284" s="49">
        <f>'FY2017 Alpha RPDC '!M278-'FY2017 Alpha RPDC '!H278</f>
        <v>0</v>
      </c>
      <c r="I284" s="49">
        <f>'FY2017 Alpha RPDC '!N278-'FY2017 Alpha RPDC '!I278</f>
        <v>360327.09999999963</v>
      </c>
      <c r="J284" s="53">
        <f>RealAuthFY11!J284-RealAuthFY10!J284</f>
        <v>-97</v>
      </c>
      <c r="K284" s="53">
        <f>RealAuthFY11!K284-RealAuthFY10!K284</f>
        <v>5538</v>
      </c>
      <c r="L284" s="53">
        <f>RealAuthFY11!L284-RealAuthFY10!L284</f>
        <v>-2778</v>
      </c>
      <c r="M284" s="53">
        <f>RealAuthFY11!M284-RealAuthFY10!M284</f>
        <v>230</v>
      </c>
      <c r="N284" s="53">
        <f>RealAuthFY11!N284-RealAuthFY10!N284</f>
        <v>0</v>
      </c>
      <c r="O284" s="53">
        <f>RealAuthFY11!O284-RealAuthFY10!O284</f>
        <v>0</v>
      </c>
      <c r="P284" s="53">
        <f>RealAuthFY11!P284-RealAuthFY10!P284</f>
        <v>-4569.84</v>
      </c>
      <c r="Q284" s="53">
        <f>RealAuthFY11!Q284-RealAuthFY10!Q284</f>
        <v>-28950</v>
      </c>
      <c r="R284" s="53">
        <f>RealAuthFY11!R284-RealAuthFY10!R284</f>
        <v>266173.93799999997</v>
      </c>
      <c r="S284" s="53">
        <f>RealAuthFY11!S284-RealAuthFY10!S284</f>
        <v>27798.072</v>
      </c>
      <c r="T284" s="53">
        <f>RealAuthFY11!T284-RealAuthFY10!T284</f>
        <v>33012.473999999987</v>
      </c>
      <c r="U284" s="53">
        <f>RealAuthFY11!U284-RealAuthFY10!U284</f>
        <v>656684.74400000088</v>
      </c>
    </row>
    <row r="285" spans="1:21" s="45" customFormat="1" ht="11" x14ac:dyDescent="0.3">
      <c r="A285" s="45">
        <f>'FY2017 Alpha RPDC '!A279</f>
        <v>272</v>
      </c>
      <c r="B285" s="45">
        <f>'FY2017 Alpha RPDC '!B279</f>
        <v>6100</v>
      </c>
      <c r="C285" s="45">
        <f>'FY2017 Alpha RPDC '!C279</f>
        <v>6100</v>
      </c>
      <c r="D285" s="46" t="str">
        <f>'FY2017 Alpha RPDC '!D279</f>
        <v>SOUTH WINNESHIEK</v>
      </c>
      <c r="E285" s="91">
        <f>RealAuthFY11!E285-RealAuthFY10!E285</f>
        <v>-13.700000000000045</v>
      </c>
      <c r="F285" s="49">
        <f>'FY2017 Alpha RPDC '!K279-'FY2017 Alpha RPDC '!F279</f>
        <v>145</v>
      </c>
      <c r="G285" s="49">
        <f>'FY2017 Alpha RPDC '!L279-'FY2017 Alpha RPDC '!G279</f>
        <v>-9140</v>
      </c>
      <c r="H285" s="49">
        <f>'FY2017 Alpha RPDC '!M279-'FY2017 Alpha RPDC '!H279</f>
        <v>24144.260000000242</v>
      </c>
      <c r="I285" s="49">
        <f>'FY2017 Alpha RPDC '!N279-'FY2017 Alpha RPDC '!I279</f>
        <v>15004.260000000242</v>
      </c>
      <c r="J285" s="53">
        <f>RealAuthFY11!J285-RealAuthFY10!J285</f>
        <v>17090.200000000012</v>
      </c>
      <c r="K285" s="53">
        <f>RealAuthFY11!K285-RealAuthFY10!K285</f>
        <v>-345</v>
      </c>
      <c r="L285" s="53">
        <f>RealAuthFY11!L285-RealAuthFY10!L285</f>
        <v>-2052.7999999999884</v>
      </c>
      <c r="M285" s="53">
        <f>RealAuthFY11!M285-RealAuthFY10!M285</f>
        <v>-5653</v>
      </c>
      <c r="N285" s="53">
        <f>RealAuthFY11!N285-RealAuthFY10!N285</f>
        <v>0</v>
      </c>
      <c r="O285" s="53">
        <f>RealAuthFY11!O285-RealAuthFY10!O285</f>
        <v>0</v>
      </c>
      <c r="P285" s="53">
        <f>RealAuthFY11!P285-RealAuthFY10!P285</f>
        <v>-6066.5000000000018</v>
      </c>
      <c r="Q285" s="53">
        <f>RealAuthFY11!Q285-RealAuthFY10!Q285</f>
        <v>0</v>
      </c>
      <c r="R285" s="53">
        <f>RealAuthFY11!R285-RealAuthFY10!R285</f>
        <v>0.3770000000949949</v>
      </c>
      <c r="S285" s="53">
        <f>RealAuthFY11!S285-RealAuthFY10!S285</f>
        <v>-0.42199999999866122</v>
      </c>
      <c r="T285" s="53">
        <f>RealAuthFY11!T285-RealAuthFY10!T285</f>
        <v>0.47099999999045394</v>
      </c>
      <c r="U285" s="53">
        <f>RealAuthFY11!U285-RealAuthFY10!U285</f>
        <v>17977.586000000127</v>
      </c>
    </row>
    <row r="286" spans="1:21" s="45" customFormat="1" ht="11" x14ac:dyDescent="0.3">
      <c r="A286" s="45">
        <f>'FY2017 Alpha RPDC '!A280</f>
        <v>273</v>
      </c>
      <c r="B286" s="45">
        <f>'FY2017 Alpha RPDC '!B280</f>
        <v>6101</v>
      </c>
      <c r="C286" s="45">
        <f>'FY2017 Alpha RPDC '!C280</f>
        <v>6101</v>
      </c>
      <c r="D286" s="46" t="str">
        <f>'FY2017 Alpha RPDC '!D280</f>
        <v>SOUTHEAST POLK</v>
      </c>
      <c r="E286" s="91">
        <f>RealAuthFY11!E286-RealAuthFY10!E286</f>
        <v>167.10000000000036</v>
      </c>
      <c r="F286" s="49">
        <f>'FY2017 Alpha RPDC '!K280-'FY2017 Alpha RPDC '!F280</f>
        <v>145</v>
      </c>
      <c r="G286" s="49">
        <f>'FY2017 Alpha RPDC '!L280-'FY2017 Alpha RPDC '!G280</f>
        <v>2063344.5</v>
      </c>
      <c r="H286" s="49">
        <f>'FY2017 Alpha RPDC '!M280-'FY2017 Alpha RPDC '!H280</f>
        <v>0</v>
      </c>
      <c r="I286" s="49">
        <f>'FY2017 Alpha RPDC '!N280-'FY2017 Alpha RPDC '!I280</f>
        <v>2063344.5</v>
      </c>
      <c r="J286" s="53">
        <f>RealAuthFY11!J286-RealAuthFY10!J286</f>
        <v>45349</v>
      </c>
      <c r="K286" s="53">
        <f>RealAuthFY11!K286-RealAuthFY10!K286</f>
        <v>11251</v>
      </c>
      <c r="L286" s="53">
        <f>RealAuthFY11!L286-RealAuthFY10!L286</f>
        <v>-12219</v>
      </c>
      <c r="M286" s="53">
        <f>RealAuthFY11!M286-RealAuthFY10!M286</f>
        <v>0</v>
      </c>
      <c r="N286" s="53">
        <f>RealAuthFY11!N286-RealAuthFY10!N286</f>
        <v>0</v>
      </c>
      <c r="O286" s="53">
        <f>RealAuthFY11!O286-RealAuthFY10!O286</f>
        <v>0</v>
      </c>
      <c r="P286" s="53">
        <f>RealAuthFY11!P286-RealAuthFY10!P286</f>
        <v>7187.3999999999942</v>
      </c>
      <c r="Q286" s="53">
        <f>RealAuthFY11!Q286-RealAuthFY10!Q286</f>
        <v>0</v>
      </c>
      <c r="R286" s="53">
        <f>RealAuthFY11!R286-RealAuthFY10!R286</f>
        <v>3216362.36</v>
      </c>
      <c r="S286" s="53">
        <f>RealAuthFY11!S286-RealAuthFY10!S286</f>
        <v>321774.07499999995</v>
      </c>
      <c r="T286" s="53">
        <f>RealAuthFY11!T286-RealAuthFY10!T286</f>
        <v>372244.63500000007</v>
      </c>
      <c r="U286" s="53">
        <f>RealAuthFY11!U286-RealAuthFY10!U286</f>
        <v>6025293.9700000063</v>
      </c>
    </row>
    <row r="287" spans="1:21" s="45" customFormat="1" ht="11" x14ac:dyDescent="0.3">
      <c r="A287" s="45">
        <f>'FY2017 Alpha RPDC '!A281</f>
        <v>274</v>
      </c>
      <c r="B287" s="45">
        <f>'FY2017 Alpha RPDC '!B281</f>
        <v>6094</v>
      </c>
      <c r="C287" s="45">
        <f>'FY2017 Alpha RPDC '!C281</f>
        <v>6094</v>
      </c>
      <c r="D287" s="46" t="str">
        <f>'FY2017 Alpha RPDC '!D281</f>
        <v>SOUTHEAST WARREN</v>
      </c>
      <c r="E287" s="91">
        <f>RealAuthFY11!E287-RealAuthFY10!E287</f>
        <v>9.1999999999999318</v>
      </c>
      <c r="F287" s="49">
        <f>'FY2017 Alpha RPDC '!K281-'FY2017 Alpha RPDC '!F281</f>
        <v>145</v>
      </c>
      <c r="G287" s="49">
        <f>'FY2017 Alpha RPDC '!L281-'FY2017 Alpha RPDC '!G281</f>
        <v>145926.39999999991</v>
      </c>
      <c r="H287" s="49">
        <f>'FY2017 Alpha RPDC '!M281-'FY2017 Alpha RPDC '!H281</f>
        <v>0</v>
      </c>
      <c r="I287" s="49">
        <f>'FY2017 Alpha RPDC '!N281-'FY2017 Alpha RPDC '!I281</f>
        <v>145926.39999999991</v>
      </c>
      <c r="J287" s="53">
        <f>RealAuthFY11!J287-RealAuthFY10!J287</f>
        <v>-33532.000000000015</v>
      </c>
      <c r="K287" s="53">
        <f>RealAuthFY11!K287-RealAuthFY10!K287</f>
        <v>5205</v>
      </c>
      <c r="L287" s="53">
        <f>RealAuthFY11!L287-RealAuthFY10!L287</f>
        <v>1721.9999999999854</v>
      </c>
      <c r="M287" s="53">
        <f>RealAuthFY11!M287-RealAuthFY10!M287</f>
        <v>115</v>
      </c>
      <c r="N287" s="53">
        <f>RealAuthFY11!N287-RealAuthFY10!N287</f>
        <v>0</v>
      </c>
      <c r="O287" s="53">
        <f>RealAuthFY11!O287-RealAuthFY10!O287</f>
        <v>0</v>
      </c>
      <c r="P287" s="53">
        <f>RealAuthFY11!P287-RealAuthFY10!P287</f>
        <v>-1246.2999999999997</v>
      </c>
      <c r="Q287" s="53">
        <f>RealAuthFY11!Q287-RealAuthFY10!Q287</f>
        <v>0</v>
      </c>
      <c r="R287" s="53">
        <f>RealAuthFY11!R287-RealAuthFY10!R287</f>
        <v>144652.31399999998</v>
      </c>
      <c r="S287" s="53">
        <f>RealAuthFY11!S287-RealAuthFY10!S287</f>
        <v>15094.659999999993</v>
      </c>
      <c r="T287" s="53">
        <f>RealAuthFY11!T287-RealAuthFY10!T287</f>
        <v>15997.708000000002</v>
      </c>
      <c r="U287" s="53">
        <f>RealAuthFY11!U287-RealAuthFY10!U287</f>
        <v>293934.78199999966</v>
      </c>
    </row>
    <row r="288" spans="1:21" s="45" customFormat="1" ht="11" x14ac:dyDescent="0.3">
      <c r="A288" s="45">
        <f>'FY2017 Alpha RPDC '!A282</f>
        <v>275</v>
      </c>
      <c r="B288" s="45">
        <f>'FY2017 Alpha RPDC '!B282</f>
        <v>6096</v>
      </c>
      <c r="C288" s="45">
        <f>'FY2017 Alpha RPDC '!C282</f>
        <v>6096</v>
      </c>
      <c r="D288" s="46" t="str">
        <f>'FY2017 Alpha RPDC '!D282</f>
        <v>SOUTHEAST WEBSTER - GRAND</v>
      </c>
      <c r="E288" s="91">
        <f>RealAuthFY11!E288-RealAuthFY10!E288</f>
        <v>-2.6999999999999318</v>
      </c>
      <c r="F288" s="49">
        <f>'FY2017 Alpha RPDC '!K282-'FY2017 Alpha RPDC '!F282</f>
        <v>145</v>
      </c>
      <c r="G288" s="49">
        <f>'FY2017 Alpha RPDC '!L282-'FY2017 Alpha RPDC '!G282</f>
        <v>59909</v>
      </c>
      <c r="H288" s="49">
        <f>'FY2017 Alpha RPDC '!M282-'FY2017 Alpha RPDC '!H282</f>
        <v>-24698</v>
      </c>
      <c r="I288" s="49">
        <f>'FY2017 Alpha RPDC '!N282-'FY2017 Alpha RPDC '!I282</f>
        <v>35211</v>
      </c>
      <c r="J288" s="53">
        <f>RealAuthFY11!J288-RealAuthFY10!J288</f>
        <v>-55089</v>
      </c>
      <c r="K288" s="53">
        <f>RealAuthFY11!K288-RealAuthFY10!K288</f>
        <v>-6006</v>
      </c>
      <c r="L288" s="53">
        <f>RealAuthFY11!L288-RealAuthFY10!L288</f>
        <v>-38592</v>
      </c>
      <c r="M288" s="53">
        <f>RealAuthFY11!M288-RealAuthFY10!M288</f>
        <v>6121</v>
      </c>
      <c r="N288" s="53">
        <f>RealAuthFY11!N288-RealAuthFY10!N288</f>
        <v>0</v>
      </c>
      <c r="O288" s="53">
        <f>RealAuthFY11!O288-RealAuthFY10!O288</f>
        <v>0</v>
      </c>
      <c r="P288" s="53">
        <f>RealAuthFY11!P288-RealAuthFY10!P288</f>
        <v>0</v>
      </c>
      <c r="Q288" s="53">
        <f>RealAuthFY11!Q288-RealAuthFY10!Q288</f>
        <v>0</v>
      </c>
      <c r="R288" s="53">
        <f>RealAuthFY11!R288-RealAuthFY10!R288</f>
        <v>0.3879999999771826</v>
      </c>
      <c r="S288" s="53">
        <f>RealAuthFY11!S288-RealAuthFY10!S288</f>
        <v>-0.17800000000352156</v>
      </c>
      <c r="T288" s="53">
        <f>RealAuthFY11!T288-RealAuthFY10!T288</f>
        <v>0.29099999999743886</v>
      </c>
      <c r="U288" s="53">
        <f>RealAuthFY11!U288-RealAuthFY10!U288</f>
        <v>-58354.498999999836</v>
      </c>
    </row>
    <row r="289" spans="1:21" s="45" customFormat="1" ht="11" x14ac:dyDescent="0.3">
      <c r="A289" s="45">
        <f>'FY2017 Alpha RPDC '!A283</f>
        <v>276</v>
      </c>
      <c r="B289" s="45">
        <f>'FY2017 Alpha RPDC '!B283</f>
        <v>6102</v>
      </c>
      <c r="C289" s="45">
        <f>'FY2017 Alpha RPDC '!C283</f>
        <v>6102</v>
      </c>
      <c r="D289" s="46" t="str">
        <f>'FY2017 Alpha RPDC '!D283</f>
        <v>SPENCER</v>
      </c>
      <c r="E289" s="91">
        <f>RealAuthFY11!E289-RealAuthFY10!E289</f>
        <v>-49.200000000000045</v>
      </c>
      <c r="F289" s="49">
        <f>'FY2017 Alpha RPDC '!K283-'FY2017 Alpha RPDC '!F283</f>
        <v>145</v>
      </c>
      <c r="G289" s="49">
        <f>'FY2017 Alpha RPDC '!L283-'FY2017 Alpha RPDC '!G283</f>
        <v>-45268</v>
      </c>
      <c r="H289" s="49">
        <f>'FY2017 Alpha RPDC '!M283-'FY2017 Alpha RPDC '!H283</f>
        <v>142232.9299999997</v>
      </c>
      <c r="I289" s="49">
        <f>'FY2017 Alpha RPDC '!N283-'FY2017 Alpha RPDC '!I283</f>
        <v>96964.929999999702</v>
      </c>
      <c r="J289" s="53">
        <f>RealAuthFY11!J289-RealAuthFY10!J289</f>
        <v>-8758</v>
      </c>
      <c r="K289" s="53">
        <f>RealAuthFY11!K289-RealAuthFY10!K289</f>
        <v>57565</v>
      </c>
      <c r="L289" s="53">
        <f>RealAuthFY11!L289-RealAuthFY10!L289</f>
        <v>-92536</v>
      </c>
      <c r="M289" s="53">
        <f>RealAuthFY11!M289-RealAuthFY10!M289</f>
        <v>35413</v>
      </c>
      <c r="N289" s="53">
        <f>RealAuthFY11!N289-RealAuthFY10!N289</f>
        <v>0</v>
      </c>
      <c r="O289" s="53">
        <f>RealAuthFY11!O289-RealAuthFY10!O289</f>
        <v>0</v>
      </c>
      <c r="P289" s="53">
        <f>RealAuthFY11!P289-RealAuthFY10!P289</f>
        <v>-25918.42</v>
      </c>
      <c r="Q289" s="53">
        <f>RealAuthFY11!Q289-RealAuthFY10!Q289</f>
        <v>0</v>
      </c>
      <c r="R289" s="53">
        <f>RealAuthFY11!R289-RealAuthFY10!R289</f>
        <v>459514.66200000001</v>
      </c>
      <c r="S289" s="53">
        <f>RealAuthFY11!S289-RealAuthFY10!S289</f>
        <v>60264.887999999992</v>
      </c>
      <c r="T289" s="53">
        <f>RealAuthFY11!T289-RealAuthFY10!T289</f>
        <v>63042.86</v>
      </c>
      <c r="U289" s="53">
        <f>RealAuthFY11!U289-RealAuthFY10!U289</f>
        <v>645552.91999999806</v>
      </c>
    </row>
    <row r="290" spans="1:21" s="45" customFormat="1" ht="11" x14ac:dyDescent="0.3">
      <c r="A290" s="45" t="e">
        <f>'FY2017 Alpha RPDC '!#REF!</f>
        <v>#REF!</v>
      </c>
      <c r="B290" s="45" t="e">
        <f>'FY2017 Alpha RPDC '!#REF!</f>
        <v>#REF!</v>
      </c>
      <c r="C290" s="45" t="e">
        <f>'FY2017 Alpha RPDC '!#REF!</f>
        <v>#REF!</v>
      </c>
      <c r="D290" s="46" t="e">
        <f>'FY2017 Alpha RPDC '!#REF!</f>
        <v>#REF!</v>
      </c>
      <c r="E290" s="91" t="e">
        <f>RealAuthFY11!E290-RealAuthFY10!E290</f>
        <v>#REF!</v>
      </c>
      <c r="F290" s="49" t="e">
        <f>'FY2017 Alpha RPDC '!#REF!-'FY2017 Alpha RPDC '!#REF!</f>
        <v>#REF!</v>
      </c>
      <c r="G290" s="49" t="e">
        <f>'FY2017 Alpha RPDC '!#REF!-'FY2017 Alpha RPDC '!#REF!</f>
        <v>#REF!</v>
      </c>
      <c r="H290" s="49" t="e">
        <f>'FY2017 Alpha RPDC '!#REF!-'FY2017 Alpha RPDC '!#REF!</f>
        <v>#REF!</v>
      </c>
      <c r="I290" s="49" t="e">
        <f>'FY2017 Alpha RPDC '!#REF!-'FY2017 Alpha RPDC '!#REF!</f>
        <v>#REF!</v>
      </c>
      <c r="J290" s="53">
        <f>RealAuthFY11!J290-RealAuthFY10!J290</f>
        <v>3368</v>
      </c>
      <c r="K290" s="53">
        <f>RealAuthFY11!K290-RealAuthFY10!K290</f>
        <v>22672</v>
      </c>
      <c r="L290" s="53">
        <f>RealAuthFY11!L290-RealAuthFY10!L290</f>
        <v>36850</v>
      </c>
      <c r="M290" s="53">
        <f>RealAuthFY11!M290-RealAuthFY10!M290</f>
        <v>-30819.5</v>
      </c>
      <c r="N290" s="53">
        <f>RealAuthFY11!N290-RealAuthFY10!N290</f>
        <v>0</v>
      </c>
      <c r="O290" s="53">
        <f>RealAuthFY11!O290-RealAuthFY10!O290</f>
        <v>0</v>
      </c>
      <c r="P290" s="53">
        <f>RealAuthFY11!P290-RealAuthFY10!P290</f>
        <v>17247.780000000002</v>
      </c>
      <c r="Q290" s="53">
        <f>RealAuthFY11!Q290-RealAuthFY10!Q290</f>
        <v>0</v>
      </c>
      <c r="R290" s="53" t="e">
        <f>RealAuthFY11!R290-RealAuthFY10!R290</f>
        <v>#REF!</v>
      </c>
      <c r="S290" s="53" t="e">
        <f>RealAuthFY11!S290-RealAuthFY10!S290</f>
        <v>#REF!</v>
      </c>
      <c r="T290" s="53" t="e">
        <f>RealAuthFY11!T290-RealAuthFY10!T290</f>
        <v>#REF!</v>
      </c>
      <c r="U290" s="53" t="e">
        <f>RealAuthFY11!U290-RealAuthFY10!U290</f>
        <v>#REF!</v>
      </c>
    </row>
    <row r="291" spans="1:21" s="45" customFormat="1" ht="11" x14ac:dyDescent="0.3">
      <c r="A291" s="45">
        <f>'FY2017 Alpha RPDC '!A284</f>
        <v>277</v>
      </c>
      <c r="B291" s="45">
        <f>'FY2017 Alpha RPDC '!B284</f>
        <v>6120</v>
      </c>
      <c r="C291" s="45">
        <f>'FY2017 Alpha RPDC '!C284</f>
        <v>6120</v>
      </c>
      <c r="D291" s="46" t="str">
        <f>'FY2017 Alpha RPDC '!D284</f>
        <v>SPIRIT LAKE</v>
      </c>
      <c r="E291" s="91">
        <f>RealAuthFY11!E291-RealAuthFY10!E291</f>
        <v>-7.0999999999999091</v>
      </c>
      <c r="F291" s="49">
        <f>'FY2017 Alpha RPDC '!K284-'FY2017 Alpha RPDC '!F284</f>
        <v>145</v>
      </c>
      <c r="G291" s="49">
        <f>'FY2017 Alpha RPDC '!L284-'FY2017 Alpha RPDC '!G284</f>
        <v>123984.70000000019</v>
      </c>
      <c r="H291" s="49">
        <f>'FY2017 Alpha RPDC '!M284-'FY2017 Alpha RPDC '!H284</f>
        <v>0</v>
      </c>
      <c r="I291" s="49">
        <f>'FY2017 Alpha RPDC '!N284-'FY2017 Alpha RPDC '!I284</f>
        <v>123984.70000000019</v>
      </c>
      <c r="J291" s="53">
        <f>RealAuthFY11!J291-RealAuthFY10!J291</f>
        <v>-311151.90000000014</v>
      </c>
      <c r="K291" s="53">
        <f>RealAuthFY11!K291-RealAuthFY10!K291</f>
        <v>111220</v>
      </c>
      <c r="L291" s="53">
        <f>RealAuthFY11!L291-RealAuthFY10!L291</f>
        <v>3064.2999999999302</v>
      </c>
      <c r="M291" s="53">
        <f>RealAuthFY11!M291-RealAuthFY10!M291</f>
        <v>124100</v>
      </c>
      <c r="N291" s="53">
        <f>RealAuthFY11!N291-RealAuthFY10!N291</f>
        <v>0</v>
      </c>
      <c r="O291" s="53">
        <f>RealAuthFY11!O291-RealAuthFY10!O291</f>
        <v>0</v>
      </c>
      <c r="P291" s="53">
        <f>RealAuthFY11!P291-RealAuthFY10!P291</f>
        <v>271413.33999999962</v>
      </c>
      <c r="Q291" s="53">
        <f>RealAuthFY11!Q291-RealAuthFY10!Q291</f>
        <v>239112</v>
      </c>
      <c r="R291" s="53">
        <f>RealAuthFY11!R291-RealAuthFY10!R291</f>
        <v>-0.1919999998062849</v>
      </c>
      <c r="S291" s="53">
        <f>RealAuthFY11!S291-RealAuthFY10!S291</f>
        <v>0.143999999971129</v>
      </c>
      <c r="T291" s="53">
        <f>RealAuthFY11!T291-RealAuthFY10!T291</f>
        <v>-0.280000000144355</v>
      </c>
      <c r="U291" s="53">
        <f>RealAuthFY11!U291-RealAuthFY10!U291</f>
        <v>561742.11199999973</v>
      </c>
    </row>
    <row r="292" spans="1:21" s="45" customFormat="1" ht="11" x14ac:dyDescent="0.3">
      <c r="A292" s="45">
        <f>'FY2017 Alpha RPDC '!A285</f>
        <v>278</v>
      </c>
      <c r="B292" s="45">
        <f>'FY2017 Alpha RPDC '!B285</f>
        <v>6138</v>
      </c>
      <c r="C292" s="45">
        <f>'FY2017 Alpha RPDC '!C285</f>
        <v>6138</v>
      </c>
      <c r="D292" s="46" t="str">
        <f>'FY2017 Alpha RPDC '!D285</f>
        <v>SPRINGVILLE</v>
      </c>
      <c r="E292" s="91">
        <f>RealAuthFY11!E292-RealAuthFY10!E292</f>
        <v>-8.3999999999999773</v>
      </c>
      <c r="F292" s="49">
        <f>'FY2017 Alpha RPDC '!K285-'FY2017 Alpha RPDC '!F285</f>
        <v>145</v>
      </c>
      <c r="G292" s="49">
        <f>'FY2017 Alpha RPDC '!L285-'FY2017 Alpha RPDC '!G285</f>
        <v>-2401.1000000000931</v>
      </c>
      <c r="H292" s="49">
        <f>'FY2017 Alpha RPDC '!M285-'FY2017 Alpha RPDC '!H285</f>
        <v>-2837.5200000000186</v>
      </c>
      <c r="I292" s="49">
        <f>'FY2017 Alpha RPDC '!N285-'FY2017 Alpha RPDC '!I285</f>
        <v>-5238.6200000001118</v>
      </c>
      <c r="J292" s="53">
        <f>RealAuthFY11!J292-RealAuthFY10!J292</f>
        <v>-53814.5</v>
      </c>
      <c r="K292" s="53">
        <f>RealAuthFY11!K292-RealAuthFY10!K292</f>
        <v>46029</v>
      </c>
      <c r="L292" s="53">
        <f>RealAuthFY11!L292-RealAuthFY10!L292</f>
        <v>81981</v>
      </c>
      <c r="M292" s="53">
        <f>RealAuthFY11!M292-RealAuthFY10!M292</f>
        <v>0</v>
      </c>
      <c r="N292" s="53">
        <f>RealAuthFY11!N292-RealAuthFY10!N292</f>
        <v>0</v>
      </c>
      <c r="O292" s="53">
        <f>RealAuthFY11!O292-RealAuthFY10!O292</f>
        <v>0</v>
      </c>
      <c r="P292" s="53">
        <f>RealAuthFY11!P292-RealAuthFY10!P292</f>
        <v>0</v>
      </c>
      <c r="Q292" s="53">
        <f>RealAuthFY11!Q292-RealAuthFY10!Q292</f>
        <v>0</v>
      </c>
      <c r="R292" s="53">
        <f>RealAuthFY11!R292-RealAuthFY10!R292</f>
        <v>-0.11199999996460974</v>
      </c>
      <c r="S292" s="53">
        <f>RealAuthFY11!S292-RealAuthFY10!S292</f>
        <v>-0.39999999999417923</v>
      </c>
      <c r="T292" s="53">
        <f>RealAuthFY11!T292-RealAuthFY10!T292</f>
        <v>-0.31999999999970896</v>
      </c>
      <c r="U292" s="53">
        <f>RealAuthFY11!U292-RealAuthFY10!U292</f>
        <v>68956.048000000417</v>
      </c>
    </row>
    <row r="293" spans="1:21" s="45" customFormat="1" ht="11" x14ac:dyDescent="0.3">
      <c r="A293" s="45" t="e">
        <f>'FY2017 Alpha RPDC '!#REF!</f>
        <v>#REF!</v>
      </c>
      <c r="B293" s="45" t="e">
        <f>'FY2017 Alpha RPDC '!#REF!</f>
        <v>#REF!</v>
      </c>
      <c r="C293" s="45" t="e">
        <f>'FY2017 Alpha RPDC '!#REF!</f>
        <v>#REF!</v>
      </c>
      <c r="D293" s="46" t="str">
        <f>'FY2017 Alpha RPDC '!D286</f>
        <v>ST ANSGAR</v>
      </c>
      <c r="E293" s="91" t="e">
        <f>RealAuthFY11!E293-RealAuthFY10!E293</f>
        <v>#REF!</v>
      </c>
      <c r="F293" s="49">
        <f>'FY2017 Alpha RPDC '!K286-'FY2017 Alpha RPDC '!F286</f>
        <v>145</v>
      </c>
      <c r="G293" s="49">
        <f>'FY2017 Alpha RPDC '!L286-'FY2017 Alpha RPDC '!G286</f>
        <v>-85879.200000000186</v>
      </c>
      <c r="H293" s="49">
        <f>'FY2017 Alpha RPDC '!M286-'FY2017 Alpha RPDC '!H286</f>
        <v>126995.8200000003</v>
      </c>
      <c r="I293" s="49">
        <f>'FY2017 Alpha RPDC '!N286-'FY2017 Alpha RPDC '!I286</f>
        <v>41116.620000000112</v>
      </c>
      <c r="J293" s="53">
        <f>RealAuthFY11!J293-RealAuthFY10!J293</f>
        <v>10982</v>
      </c>
      <c r="K293" s="53">
        <f>RealAuthFY11!K293-RealAuthFY10!K293</f>
        <v>-17058</v>
      </c>
      <c r="L293" s="53">
        <f>RealAuthFY11!L293-RealAuthFY10!L293</f>
        <v>-5539</v>
      </c>
      <c r="M293" s="53">
        <f>RealAuthFY11!M293-RealAuthFY10!M293</f>
        <v>0</v>
      </c>
      <c r="N293" s="53">
        <f>RealAuthFY11!N293-RealAuthFY10!N293</f>
        <v>0</v>
      </c>
      <c r="O293" s="53">
        <f>RealAuthFY11!O293-RealAuthFY10!O293</f>
        <v>0</v>
      </c>
      <c r="P293" s="53">
        <f>RealAuthFY11!P293-RealAuthFY10!P293</f>
        <v>0</v>
      </c>
      <c r="Q293" s="53">
        <f>RealAuthFY11!Q293-RealAuthFY10!Q293</f>
        <v>0</v>
      </c>
      <c r="R293" s="53" t="e">
        <f>RealAuthFY11!R293-RealAuthFY10!R293</f>
        <v>#REF!</v>
      </c>
      <c r="S293" s="53" t="e">
        <f>RealAuthFY11!S293-RealAuthFY10!S293</f>
        <v>#REF!</v>
      </c>
      <c r="T293" s="53" t="e">
        <f>RealAuthFY11!T293-RealAuthFY10!T293</f>
        <v>#REF!</v>
      </c>
      <c r="U293" s="53" t="e">
        <f>RealAuthFY11!U293-RealAuthFY10!U293</f>
        <v>#REF!</v>
      </c>
    </row>
    <row r="294" spans="1:21" s="45" customFormat="1" ht="11" x14ac:dyDescent="0.3">
      <c r="A294" s="45">
        <f>'FY2017 Alpha RPDC '!A286</f>
        <v>279</v>
      </c>
      <c r="B294" s="45">
        <f>'FY2017 Alpha RPDC '!B286</f>
        <v>5751</v>
      </c>
      <c r="C294" s="45">
        <f>'FY2017 Alpha RPDC '!C286</f>
        <v>5751</v>
      </c>
      <c r="D294" s="46" t="str">
        <f>'FY2017 Alpha RPDC '!D287</f>
        <v>STANTON</v>
      </c>
      <c r="E294" s="91">
        <f>RealAuthFY11!E294-RealAuthFY10!E294</f>
        <v>-26.899999999999977</v>
      </c>
      <c r="F294" s="49">
        <f>'FY2017 Alpha RPDC '!K287-'FY2017 Alpha RPDC '!F287</f>
        <v>145</v>
      </c>
      <c r="G294" s="49">
        <f>'FY2017 Alpha RPDC '!L287-'FY2017 Alpha RPDC '!G287</f>
        <v>77893</v>
      </c>
      <c r="H294" s="49">
        <f>'FY2017 Alpha RPDC '!M287-'FY2017 Alpha RPDC '!H287</f>
        <v>-9306</v>
      </c>
      <c r="I294" s="49">
        <f>'FY2017 Alpha RPDC '!N287-'FY2017 Alpha RPDC '!I287</f>
        <v>68587</v>
      </c>
      <c r="J294" s="53">
        <f>RealAuthFY11!J294-RealAuthFY10!J294</f>
        <v>-31093.999999999942</v>
      </c>
      <c r="K294" s="53">
        <f>RealAuthFY11!K294-RealAuthFY10!K294</f>
        <v>40465</v>
      </c>
      <c r="L294" s="53">
        <f>RealAuthFY11!L294-RealAuthFY10!L294</f>
        <v>-84979.999999999884</v>
      </c>
      <c r="M294" s="53">
        <f>RealAuthFY11!M294-RealAuthFY10!M294</f>
        <v>6060</v>
      </c>
      <c r="N294" s="53">
        <f>RealAuthFY11!N294-RealAuthFY10!N294</f>
        <v>0</v>
      </c>
      <c r="O294" s="53">
        <f>RealAuthFY11!O294-RealAuthFY10!O294</f>
        <v>0</v>
      </c>
      <c r="P294" s="53">
        <f>RealAuthFY11!P294-RealAuthFY10!P294</f>
        <v>-1206.6999999999994</v>
      </c>
      <c r="Q294" s="53">
        <f>RealAuthFY11!Q294-RealAuthFY10!Q294</f>
        <v>0</v>
      </c>
      <c r="R294" s="53">
        <f>RealAuthFY11!R294-RealAuthFY10!R294</f>
        <v>-0.22400000004563481</v>
      </c>
      <c r="S294" s="53">
        <f>RealAuthFY11!S294-RealAuthFY10!S294</f>
        <v>-0.49599999999918509</v>
      </c>
      <c r="T294" s="53">
        <f>RealAuthFY11!T294-RealAuthFY10!T294</f>
        <v>-8.8000000003376044E-2</v>
      </c>
      <c r="U294" s="53">
        <f>RealAuthFY11!U294-RealAuthFY10!U294</f>
        <v>-29639.8880000012</v>
      </c>
    </row>
    <row r="295" spans="1:21" s="45" customFormat="1" ht="11" x14ac:dyDescent="0.3">
      <c r="A295" s="45">
        <f>'FY2017 Alpha RPDC '!A287</f>
        <v>280</v>
      </c>
      <c r="B295" s="45">
        <f>'FY2017 Alpha RPDC '!B287</f>
        <v>6165</v>
      </c>
      <c r="C295" s="45">
        <f>'FY2017 Alpha RPDC '!C287</f>
        <v>6165</v>
      </c>
      <c r="D295" s="46" t="str">
        <f>'FY2017 Alpha RPDC '!D288</f>
        <v>STARMONT</v>
      </c>
      <c r="E295" s="91">
        <f>RealAuthFY11!E295-RealAuthFY10!E295</f>
        <v>7.9000000000000057</v>
      </c>
      <c r="F295" s="49">
        <f>'FY2017 Alpha RPDC '!K288-'FY2017 Alpha RPDC '!F288</f>
        <v>145</v>
      </c>
      <c r="G295" s="49">
        <f>'FY2017 Alpha RPDC '!L288-'FY2017 Alpha RPDC '!G288</f>
        <v>62826</v>
      </c>
      <c r="H295" s="49">
        <f>'FY2017 Alpha RPDC '!M288-'FY2017 Alpha RPDC '!H288</f>
        <v>0</v>
      </c>
      <c r="I295" s="49">
        <f>'FY2017 Alpha RPDC '!N288-'FY2017 Alpha RPDC '!I288</f>
        <v>62826</v>
      </c>
      <c r="J295" s="53">
        <f>RealAuthFY11!J295-RealAuthFY10!J295</f>
        <v>-16932</v>
      </c>
      <c r="K295" s="53">
        <f>RealAuthFY11!K295-RealAuthFY10!K295</f>
        <v>5821</v>
      </c>
      <c r="L295" s="53">
        <f>RealAuthFY11!L295-RealAuthFY10!L295</f>
        <v>13827</v>
      </c>
      <c r="M295" s="53">
        <f>RealAuthFY11!M295-RealAuthFY10!M295</f>
        <v>-23284</v>
      </c>
      <c r="N295" s="53">
        <f>RealAuthFY11!N295-RealAuthFY10!N295</f>
        <v>0</v>
      </c>
      <c r="O295" s="53">
        <f>RealAuthFY11!O295-RealAuthFY10!O295</f>
        <v>0</v>
      </c>
      <c r="P295" s="53">
        <f>RealAuthFY11!P295-RealAuthFY10!P295</f>
        <v>-3791.26</v>
      </c>
      <c r="Q295" s="53">
        <f>RealAuthFY11!Q295-RealAuthFY10!Q295</f>
        <v>0</v>
      </c>
      <c r="R295" s="53">
        <f>RealAuthFY11!R295-RealAuthFY10!R295</f>
        <v>-0.42199999996228144</v>
      </c>
      <c r="S295" s="53">
        <f>RealAuthFY11!S295-RealAuthFY10!S295</f>
        <v>0.19700000000011642</v>
      </c>
      <c r="T295" s="53">
        <f>RealAuthFY11!T295-RealAuthFY10!T295</f>
        <v>-5.3999999996449333E-2</v>
      </c>
      <c r="U295" s="53">
        <f>RealAuthFY11!U295-RealAuthFY10!U295</f>
        <v>44227.460999999894</v>
      </c>
    </row>
    <row r="296" spans="1:21" s="45" customFormat="1" ht="11" x14ac:dyDescent="0.3">
      <c r="A296" s="45">
        <f>'FY2017 Alpha RPDC '!A288</f>
        <v>281</v>
      </c>
      <c r="B296" s="45">
        <f>'FY2017 Alpha RPDC '!B288</f>
        <v>6175</v>
      </c>
      <c r="C296" s="45">
        <f>'FY2017 Alpha RPDC '!C288</f>
        <v>6175</v>
      </c>
      <c r="D296" s="46" t="str">
        <f>'FY2017 Alpha RPDC '!D289</f>
        <v>STORM LAKE</v>
      </c>
      <c r="E296" s="91">
        <f>RealAuthFY11!E296-RealAuthFY10!E296</f>
        <v>-4.2000000000000455</v>
      </c>
      <c r="F296" s="49">
        <f>'FY2017 Alpha RPDC '!K289-'FY2017 Alpha RPDC '!F289</f>
        <v>145</v>
      </c>
      <c r="G296" s="49">
        <f>'FY2017 Alpha RPDC '!L289-'FY2017 Alpha RPDC '!G289</f>
        <v>698911.69999999925</v>
      </c>
      <c r="H296" s="49">
        <f>'FY2017 Alpha RPDC '!M289-'FY2017 Alpha RPDC '!H289</f>
        <v>0</v>
      </c>
      <c r="I296" s="49">
        <f>'FY2017 Alpha RPDC '!N289-'FY2017 Alpha RPDC '!I289</f>
        <v>698911.69999999925</v>
      </c>
      <c r="J296" s="53">
        <f>RealAuthFY11!J296-RealAuthFY10!J296</f>
        <v>-64925</v>
      </c>
      <c r="K296" s="53">
        <f>RealAuthFY11!K296-RealAuthFY10!K296</f>
        <v>-230</v>
      </c>
      <c r="L296" s="53">
        <f>RealAuthFY11!L296-RealAuthFY10!L296</f>
        <v>-4733</v>
      </c>
      <c r="M296" s="53">
        <f>RealAuthFY11!M296-RealAuthFY10!M296</f>
        <v>-5768</v>
      </c>
      <c r="N296" s="53">
        <f>RealAuthFY11!N296-RealAuthFY10!N296</f>
        <v>0</v>
      </c>
      <c r="O296" s="53">
        <f>RealAuthFY11!O296-RealAuthFY10!O296</f>
        <v>0</v>
      </c>
      <c r="P296" s="53">
        <f>RealAuthFY11!P296-RealAuthFY10!P296</f>
        <v>0</v>
      </c>
      <c r="Q296" s="53">
        <f>RealAuthFY11!Q296-RealAuthFY10!Q296</f>
        <v>0</v>
      </c>
      <c r="R296" s="53">
        <f>RealAuthFY11!R296-RealAuthFY10!R296</f>
        <v>240895.40000000002</v>
      </c>
      <c r="S296" s="53">
        <f>RealAuthFY11!S296-RealAuthFY10!S296</f>
        <v>23816.186999999998</v>
      </c>
      <c r="T296" s="53">
        <f>RealAuthFY11!T296-RealAuthFY10!T296</f>
        <v>18612.665999999997</v>
      </c>
      <c r="U296" s="53">
        <f>RealAuthFY11!U296-RealAuthFY10!U296</f>
        <v>270494.25300000003</v>
      </c>
    </row>
    <row r="297" spans="1:21" s="45" customFormat="1" ht="11" x14ac:dyDescent="0.3">
      <c r="A297" s="45">
        <f>'FY2017 Alpha RPDC '!A289</f>
        <v>282</v>
      </c>
      <c r="B297" s="45">
        <f>'FY2017 Alpha RPDC '!B289</f>
        <v>6219</v>
      </c>
      <c r="C297" s="45">
        <f>'FY2017 Alpha RPDC '!C289</f>
        <v>6219</v>
      </c>
      <c r="D297" s="46" t="str">
        <f>'FY2017 Alpha RPDC '!D290</f>
        <v>STRATFORD</v>
      </c>
      <c r="E297" s="91">
        <f>RealAuthFY11!E297-RealAuthFY10!E297</f>
        <v>56.199999999999818</v>
      </c>
      <c r="F297" s="49">
        <f>'FY2017 Alpha RPDC '!K290-'FY2017 Alpha RPDC '!F290</f>
        <v>145</v>
      </c>
      <c r="G297" s="49">
        <f>'FY2017 Alpha RPDC '!L290-'FY2017 Alpha RPDC '!G290</f>
        <v>-22402.800000000047</v>
      </c>
      <c r="H297" s="49">
        <f>'FY2017 Alpha RPDC '!M290-'FY2017 Alpha RPDC '!H290</f>
        <v>34108.729999999981</v>
      </c>
      <c r="I297" s="49">
        <f>'FY2017 Alpha RPDC '!N290-'FY2017 Alpha RPDC '!I290</f>
        <v>11705.929999999935</v>
      </c>
      <c r="J297" s="53">
        <f>RealAuthFY11!J297-RealAuthFY10!J297</f>
        <v>-16828</v>
      </c>
      <c r="K297" s="53">
        <f>RealAuthFY11!K297-RealAuthFY10!K297</f>
        <v>4868</v>
      </c>
      <c r="L297" s="53">
        <f>RealAuthFY11!L297-RealAuthFY10!L297</f>
        <v>-9161</v>
      </c>
      <c r="M297" s="53">
        <f>RealAuthFY11!M297-RealAuthFY10!M297</f>
        <v>345</v>
      </c>
      <c r="N297" s="53">
        <f>RealAuthFY11!N297-RealAuthFY10!N297</f>
        <v>0</v>
      </c>
      <c r="O297" s="53">
        <f>RealAuthFY11!O297-RealAuthFY10!O297</f>
        <v>0</v>
      </c>
      <c r="P297" s="53">
        <f>RealAuthFY11!P297-RealAuthFY10!P297</f>
        <v>14040.839999999997</v>
      </c>
      <c r="Q297" s="53">
        <f>RealAuthFY11!Q297-RealAuthFY10!Q297</f>
        <v>290427.60000000003</v>
      </c>
      <c r="R297" s="53">
        <f>RealAuthFY11!R297-RealAuthFY10!R297</f>
        <v>399320.84400000004</v>
      </c>
      <c r="S297" s="53">
        <f>RealAuthFY11!S297-RealAuthFY10!S297</f>
        <v>41003.95199999999</v>
      </c>
      <c r="T297" s="53">
        <f>RealAuthFY11!T297-RealAuthFY10!T297</f>
        <v>52562.036999999982</v>
      </c>
      <c r="U297" s="53">
        <f>RealAuthFY11!U297-RealAuthFY10!U297</f>
        <v>1475490.9729999993</v>
      </c>
    </row>
    <row r="298" spans="1:21" s="45" customFormat="1" ht="11" x14ac:dyDescent="0.3">
      <c r="A298" s="45">
        <f>'FY2017 Alpha RPDC '!A290</f>
        <v>283</v>
      </c>
      <c r="B298" s="45">
        <f>'FY2017 Alpha RPDC '!B290</f>
        <v>6246</v>
      </c>
      <c r="C298" s="45">
        <f>'FY2017 Alpha RPDC '!C290</f>
        <v>6246</v>
      </c>
      <c r="D298" s="46" t="str">
        <f>'FY2017 Alpha RPDC '!D291</f>
        <v>SUMNER-FREDERICKSBURG</v>
      </c>
      <c r="E298" s="91">
        <f>RealAuthFY11!E298-RealAuthFY10!E298</f>
        <v>-7.1000000000000227</v>
      </c>
      <c r="F298" s="49">
        <f>'FY2017 Alpha RPDC '!K291-'FY2017 Alpha RPDC '!F291</f>
        <v>145</v>
      </c>
      <c r="G298" s="49">
        <f>'FY2017 Alpha RPDC '!L291-'FY2017 Alpha RPDC '!G291</f>
        <v>126513.5</v>
      </c>
      <c r="H298" s="49">
        <f>'FY2017 Alpha RPDC '!M291-'FY2017 Alpha RPDC '!H291</f>
        <v>-158083</v>
      </c>
      <c r="I298" s="49">
        <f>'FY2017 Alpha RPDC '!N291-'FY2017 Alpha RPDC '!I291</f>
        <v>-31569.5</v>
      </c>
      <c r="J298" s="53">
        <f>RealAuthFY11!J298-RealAuthFY10!J298</f>
        <v>-17976</v>
      </c>
      <c r="K298" s="53">
        <f>RealAuthFY11!K298-RealAuthFY10!K298</f>
        <v>-7263</v>
      </c>
      <c r="L298" s="53">
        <f>RealAuthFY11!L298-RealAuthFY10!L298</f>
        <v>43481</v>
      </c>
      <c r="M298" s="53">
        <f>RealAuthFY11!M298-RealAuthFY10!M298</f>
        <v>0</v>
      </c>
      <c r="N298" s="53">
        <f>RealAuthFY11!N298-RealAuthFY10!N298</f>
        <v>0</v>
      </c>
      <c r="O298" s="53">
        <f>RealAuthFY11!O298-RealAuthFY10!O298</f>
        <v>0</v>
      </c>
      <c r="P298" s="53">
        <f>RealAuthFY11!P298-RealAuthFY10!P298</f>
        <v>-8857.42</v>
      </c>
      <c r="Q298" s="53">
        <f>RealAuthFY11!Q298-RealAuthFY10!Q298</f>
        <v>201198.6</v>
      </c>
      <c r="R298" s="53">
        <f>RealAuthFY11!R298-RealAuthFY10!R298</f>
        <v>0.27000000001862645</v>
      </c>
      <c r="S298" s="53">
        <f>RealAuthFY11!S298-RealAuthFY10!S298</f>
        <v>0.37900000000081491</v>
      </c>
      <c r="T298" s="53">
        <f>RealAuthFY11!T298-RealAuthFY10!T298</f>
        <v>0.46600000000034925</v>
      </c>
      <c r="U298" s="53">
        <f>RealAuthFY11!U298-RealAuthFY10!U298</f>
        <v>222290.22500000009</v>
      </c>
    </row>
    <row r="299" spans="1:21" s="45" customFormat="1" ht="11" x14ac:dyDescent="0.3">
      <c r="A299" s="45">
        <f>'FY2017 Alpha RPDC '!A291</f>
        <v>284</v>
      </c>
      <c r="B299" s="45">
        <f>'FY2017 Alpha RPDC '!B291</f>
        <v>6273</v>
      </c>
      <c r="C299" s="45">
        <f>'FY2017 Alpha RPDC '!C291</f>
        <v>6273</v>
      </c>
      <c r="D299" s="46" t="str">
        <f>'FY2017 Alpha RPDC '!D292</f>
        <v>TIPTON</v>
      </c>
      <c r="E299" s="91">
        <f>RealAuthFY11!E299-RealAuthFY10!E299</f>
        <v>0.89999999999997726</v>
      </c>
      <c r="F299" s="49">
        <f>'FY2017 Alpha RPDC '!K292-'FY2017 Alpha RPDC '!F292</f>
        <v>145</v>
      </c>
      <c r="G299" s="49">
        <f>'FY2017 Alpha RPDC '!L292-'FY2017 Alpha RPDC '!G292</f>
        <v>-11383.200000000186</v>
      </c>
      <c r="H299" s="49">
        <f>'FY2017 Alpha RPDC '!M292-'FY2017 Alpha RPDC '!H292</f>
        <v>69375.419999999925</v>
      </c>
      <c r="I299" s="49">
        <f>'FY2017 Alpha RPDC '!N292-'FY2017 Alpha RPDC '!I292</f>
        <v>57992.219999999739</v>
      </c>
      <c r="J299" s="53">
        <f>RealAuthFY11!J299-RealAuthFY10!J299</f>
        <v>19493.100000000093</v>
      </c>
      <c r="K299" s="53">
        <f>RealAuthFY11!K299-RealAuthFY10!K299</f>
        <v>-7608</v>
      </c>
      <c r="L299" s="53">
        <f>RealAuthFY11!L299-RealAuthFY10!L299</f>
        <v>190174.90000000014</v>
      </c>
      <c r="M299" s="53">
        <f>RealAuthFY11!M299-RealAuthFY10!M299</f>
        <v>-16269</v>
      </c>
      <c r="N299" s="53">
        <f>RealAuthFY11!N299-RealAuthFY10!N299</f>
        <v>0</v>
      </c>
      <c r="O299" s="53">
        <f>RealAuthFY11!O299-RealAuthFY10!O299</f>
        <v>0</v>
      </c>
      <c r="P299" s="53">
        <f>RealAuthFY11!P299-RealAuthFY10!P299</f>
        <v>-5615.0599999999977</v>
      </c>
      <c r="Q299" s="53">
        <f>RealAuthFY11!Q299-RealAuthFY10!Q299</f>
        <v>0</v>
      </c>
      <c r="R299" s="53">
        <f>RealAuthFY11!R299-RealAuthFY10!R299</f>
        <v>0.174000000115484</v>
      </c>
      <c r="S299" s="53">
        <f>RealAuthFY11!S299-RealAuthFY10!S299</f>
        <v>-0.20600000000558794</v>
      </c>
      <c r="T299" s="53">
        <f>RealAuthFY11!T299-RealAuthFY10!T299</f>
        <v>-0.15999999997438863</v>
      </c>
      <c r="U299" s="53">
        <f>RealAuthFY11!U299-RealAuthFY10!U299</f>
        <v>148606.24799999967</v>
      </c>
    </row>
    <row r="300" spans="1:21" s="45" customFormat="1" ht="11" x14ac:dyDescent="0.3">
      <c r="A300" s="45">
        <f>'FY2017 Alpha RPDC '!A292</f>
        <v>285</v>
      </c>
      <c r="B300" s="45">
        <f>'FY2017 Alpha RPDC '!B292</f>
        <v>6408</v>
      </c>
      <c r="C300" s="45">
        <f>'FY2017 Alpha RPDC '!C292</f>
        <v>6408</v>
      </c>
      <c r="D300" s="46" t="str">
        <f>'FY2017 Alpha RPDC '!D293</f>
        <v>TREYNOR</v>
      </c>
      <c r="E300" s="91">
        <f>RealAuthFY11!E300-RealAuthFY10!E300</f>
        <v>-21.200000000000045</v>
      </c>
      <c r="F300" s="49">
        <f>'FY2017 Alpha RPDC '!K293-'FY2017 Alpha RPDC '!F293</f>
        <v>145</v>
      </c>
      <c r="G300" s="49">
        <f>'FY2017 Alpha RPDC '!L293-'FY2017 Alpha RPDC '!G293</f>
        <v>44937.200000000186</v>
      </c>
      <c r="H300" s="49">
        <f>'FY2017 Alpha RPDC '!M293-'FY2017 Alpha RPDC '!H293</f>
        <v>-4056</v>
      </c>
      <c r="I300" s="49">
        <f>'FY2017 Alpha RPDC '!N293-'FY2017 Alpha RPDC '!I293</f>
        <v>40881.200000000186</v>
      </c>
      <c r="J300" s="53">
        <f>RealAuthFY11!J300-RealAuthFY10!J300</f>
        <v>-22231</v>
      </c>
      <c r="K300" s="53">
        <f>RealAuthFY11!K300-RealAuthFY10!K300</f>
        <v>34493</v>
      </c>
      <c r="L300" s="53">
        <f>RealAuthFY11!L300-RealAuthFY10!L300</f>
        <v>27005</v>
      </c>
      <c r="M300" s="53">
        <f>RealAuthFY11!M300-RealAuthFY10!M300</f>
        <v>11766</v>
      </c>
      <c r="N300" s="53">
        <f>RealAuthFY11!N300-RealAuthFY10!N300</f>
        <v>0</v>
      </c>
      <c r="O300" s="53">
        <f>RealAuthFY11!O300-RealAuthFY10!O300</f>
        <v>0</v>
      </c>
      <c r="P300" s="53">
        <f>RealAuthFY11!P300-RealAuthFY10!P300</f>
        <v>0</v>
      </c>
      <c r="Q300" s="53">
        <f>RealAuthFY11!Q300-RealAuthFY10!Q300</f>
        <v>26157.600000000006</v>
      </c>
      <c r="R300" s="53">
        <f>RealAuthFY11!R300-RealAuthFY10!R300</f>
        <v>162636.25599999994</v>
      </c>
      <c r="S300" s="53">
        <f>RealAuthFY11!S300-RealAuthFY10!S300</f>
        <v>16967.482</v>
      </c>
      <c r="T300" s="53">
        <f>RealAuthFY11!T300-RealAuthFY10!T300</f>
        <v>15963.267999999993</v>
      </c>
      <c r="U300" s="53">
        <f>RealAuthFY11!U300-RealAuthFY10!U300</f>
        <v>330749.82599999942</v>
      </c>
    </row>
    <row r="301" spans="1:21" s="45" customFormat="1" ht="11" x14ac:dyDescent="0.3">
      <c r="A301" s="45">
        <f>'FY2017 Alpha RPDC '!A293</f>
        <v>286</v>
      </c>
      <c r="B301" s="45">
        <f>'FY2017 Alpha RPDC '!B293</f>
        <v>6453</v>
      </c>
      <c r="C301" s="45">
        <f>'FY2017 Alpha RPDC '!C293</f>
        <v>6453</v>
      </c>
      <c r="D301" s="46" t="e">
        <f>'FY2017 Alpha RPDC '!#REF!</f>
        <v>#REF!</v>
      </c>
      <c r="E301" s="91">
        <f>RealAuthFY11!E301-RealAuthFY10!E301</f>
        <v>-5.8999999999999773</v>
      </c>
      <c r="F301" s="49" t="e">
        <f>'FY2017 Alpha RPDC '!#REF!-'FY2017 Alpha RPDC '!#REF!</f>
        <v>#REF!</v>
      </c>
      <c r="G301" s="49" t="e">
        <f>'FY2017 Alpha RPDC '!#REF!-'FY2017 Alpha RPDC '!#REF!</f>
        <v>#REF!</v>
      </c>
      <c r="H301" s="49" t="e">
        <f>'FY2017 Alpha RPDC '!#REF!-'FY2017 Alpha RPDC '!#REF!</f>
        <v>#REF!</v>
      </c>
      <c r="I301" s="49" t="e">
        <f>'FY2017 Alpha RPDC '!#REF!-'FY2017 Alpha RPDC '!#REF!</f>
        <v>#REF!</v>
      </c>
      <c r="J301" s="53">
        <f>RealAuthFY11!J301-RealAuthFY10!J301</f>
        <v>4082.6000000000349</v>
      </c>
      <c r="K301" s="53">
        <f>RealAuthFY11!K301-RealAuthFY10!K301</f>
        <v>-48671</v>
      </c>
      <c r="L301" s="53">
        <f>RealAuthFY11!L301-RealAuthFY10!L301</f>
        <v>1607.4000000000233</v>
      </c>
      <c r="M301" s="53">
        <f>RealAuthFY11!M301-RealAuthFY10!M301</f>
        <v>0</v>
      </c>
      <c r="N301" s="53">
        <f>RealAuthFY11!N301-RealAuthFY10!N301</f>
        <v>0</v>
      </c>
      <c r="O301" s="53">
        <f>RealAuthFY11!O301-RealAuthFY10!O301</f>
        <v>0</v>
      </c>
      <c r="P301" s="53">
        <f>RealAuthFY11!P301-RealAuthFY10!P301</f>
        <v>0</v>
      </c>
      <c r="Q301" s="53">
        <f>RealAuthFY11!Q301-RealAuthFY10!Q301</f>
        <v>41611.199999999983</v>
      </c>
      <c r="R301" s="53">
        <f>RealAuthFY11!R301-RealAuthFY10!R301</f>
        <v>10868.075999999943</v>
      </c>
      <c r="S301" s="53">
        <f>RealAuthFY11!S301-RealAuthFY10!S301</f>
        <v>1265.6999999999971</v>
      </c>
      <c r="T301" s="53">
        <f>RealAuthFY11!T301-RealAuthFY10!T301</f>
        <v>1312.3099999999977</v>
      </c>
      <c r="U301" s="53">
        <f>RealAuthFY11!U301-RealAuthFY10!U301</f>
        <v>52957.485999999568</v>
      </c>
    </row>
    <row r="302" spans="1:21" s="45" customFormat="1" ht="11" x14ac:dyDescent="0.3">
      <c r="A302" s="45" t="e">
        <f>'FY2017 Alpha RPDC '!#REF!</f>
        <v>#REF!</v>
      </c>
      <c r="B302" s="45" t="e">
        <f>'FY2017 Alpha RPDC '!#REF!</f>
        <v>#REF!</v>
      </c>
      <c r="C302" s="45" t="e">
        <f>'FY2017 Alpha RPDC '!#REF!</f>
        <v>#REF!</v>
      </c>
      <c r="D302" s="46" t="str">
        <f>'FY2017 Alpha RPDC '!D294</f>
        <v>TRI-CENTER</v>
      </c>
      <c r="E302" s="91" t="e">
        <f>RealAuthFY11!E302-RealAuthFY10!E302</f>
        <v>#REF!</v>
      </c>
      <c r="F302" s="49">
        <f>'FY2017 Alpha RPDC '!K294-'FY2017 Alpha RPDC '!F294</f>
        <v>145</v>
      </c>
      <c r="G302" s="49">
        <f>'FY2017 Alpha RPDC '!L294-'FY2017 Alpha RPDC '!G294</f>
        <v>90014.799999999814</v>
      </c>
      <c r="H302" s="49">
        <f>'FY2017 Alpha RPDC '!M294-'FY2017 Alpha RPDC '!H294</f>
        <v>-220954</v>
      </c>
      <c r="I302" s="49">
        <f>'FY2017 Alpha RPDC '!N294-'FY2017 Alpha RPDC '!I294</f>
        <v>-130939.20000000019</v>
      </c>
      <c r="J302" s="53">
        <f>RealAuthFY11!J302-RealAuthFY10!J302</f>
        <v>-33670</v>
      </c>
      <c r="K302" s="53">
        <f>RealAuthFY11!K302-RealAuthFY10!K302</f>
        <v>-1150</v>
      </c>
      <c r="L302" s="53">
        <f>RealAuthFY11!L302-RealAuthFY10!L302</f>
        <v>-33032.5</v>
      </c>
      <c r="M302" s="53">
        <f>RealAuthFY11!M302-RealAuthFY10!M302</f>
        <v>-5699</v>
      </c>
      <c r="N302" s="53">
        <f>RealAuthFY11!N302-RealAuthFY10!N302</f>
        <v>0</v>
      </c>
      <c r="O302" s="53">
        <f>RealAuthFY11!O302-RealAuthFY10!O302</f>
        <v>0</v>
      </c>
      <c r="P302" s="53">
        <f>RealAuthFY11!P302-RealAuthFY10!P302</f>
        <v>0</v>
      </c>
      <c r="Q302" s="53">
        <f>RealAuthFY11!Q302-RealAuthFY10!Q302</f>
        <v>92492.4</v>
      </c>
      <c r="R302" s="53" t="e">
        <f>RealAuthFY11!R302-RealAuthFY10!R302</f>
        <v>#REF!</v>
      </c>
      <c r="S302" s="53" t="e">
        <f>RealAuthFY11!S302-RealAuthFY10!S302</f>
        <v>#REF!</v>
      </c>
      <c r="T302" s="53" t="e">
        <f>RealAuthFY11!T302-RealAuthFY10!T302</f>
        <v>#REF!</v>
      </c>
      <c r="U302" s="53" t="e">
        <f>RealAuthFY11!U302-RealAuthFY10!U302</f>
        <v>#REF!</v>
      </c>
    </row>
    <row r="303" spans="1:21" s="45" customFormat="1" ht="11" x14ac:dyDescent="0.3">
      <c r="A303" s="45">
        <f>'FY2017 Alpha RPDC '!A294</f>
        <v>287</v>
      </c>
      <c r="B303" s="45">
        <f>'FY2017 Alpha RPDC '!B294</f>
        <v>6460</v>
      </c>
      <c r="C303" s="45">
        <f>'FY2017 Alpha RPDC '!C294</f>
        <v>6460</v>
      </c>
      <c r="D303" s="46" t="str">
        <f>'FY2017 Alpha RPDC '!D295</f>
        <v>TRI-COUNTY</v>
      </c>
      <c r="E303" s="91">
        <f>RealAuthFY11!E303-RealAuthFY10!E303</f>
        <v>-0.60000000000002274</v>
      </c>
      <c r="F303" s="49">
        <f>'FY2017 Alpha RPDC '!K295-'FY2017 Alpha RPDC '!F295</f>
        <v>145</v>
      </c>
      <c r="G303" s="49">
        <f>'FY2017 Alpha RPDC '!L295-'FY2017 Alpha RPDC '!G295</f>
        <v>84206.100000000093</v>
      </c>
      <c r="H303" s="49">
        <f>'FY2017 Alpha RPDC '!M295-'FY2017 Alpha RPDC '!H295</f>
        <v>-8644</v>
      </c>
      <c r="I303" s="49">
        <f>'FY2017 Alpha RPDC '!N295-'FY2017 Alpha RPDC '!I295</f>
        <v>75562.100000000093</v>
      </c>
      <c r="J303" s="53">
        <f>RealAuthFY11!J303-RealAuthFY10!J303</f>
        <v>-67588</v>
      </c>
      <c r="K303" s="53">
        <f>RealAuthFY11!K303-RealAuthFY10!K303</f>
        <v>-24107</v>
      </c>
      <c r="L303" s="53">
        <f>RealAuthFY11!L303-RealAuthFY10!L303</f>
        <v>-9402.0999999998603</v>
      </c>
      <c r="M303" s="53">
        <f>RealAuthFY11!M303-RealAuthFY10!M303</f>
        <v>24797</v>
      </c>
      <c r="N303" s="53">
        <f>RealAuthFY11!N303-RealAuthFY10!N303</f>
        <v>0</v>
      </c>
      <c r="O303" s="53">
        <f>RealAuthFY11!O303-RealAuthFY10!O303</f>
        <v>0</v>
      </c>
      <c r="P303" s="53">
        <f>RealAuthFY11!P303-RealAuthFY10!P303</f>
        <v>-26395.160000000003</v>
      </c>
      <c r="Q303" s="53">
        <f>RealAuthFY11!Q303-RealAuthFY10!Q303</f>
        <v>0</v>
      </c>
      <c r="R303" s="53">
        <f>RealAuthFY11!R303-RealAuthFY10!R303</f>
        <v>0.14800000004470348</v>
      </c>
      <c r="S303" s="53">
        <f>RealAuthFY11!S303-RealAuthFY10!S303</f>
        <v>0.25900000000547152</v>
      </c>
      <c r="T303" s="53">
        <f>RealAuthFY11!T303-RealAuthFY10!T303</f>
        <v>-0.23500000000058208</v>
      </c>
      <c r="U303" s="53">
        <f>RealAuthFY11!U303-RealAuthFY10!U303</f>
        <v>-233634.28800000064</v>
      </c>
    </row>
    <row r="304" spans="1:21" s="45" customFormat="1" ht="11" x14ac:dyDescent="0.3">
      <c r="A304" s="45">
        <f>'FY2017 Alpha RPDC '!A295</f>
        <v>288</v>
      </c>
      <c r="B304" s="45">
        <f>'FY2017 Alpha RPDC '!B295</f>
        <v>6462</v>
      </c>
      <c r="C304" s="45">
        <f>'FY2017 Alpha RPDC '!C295</f>
        <v>6462</v>
      </c>
      <c r="D304" s="46" t="str">
        <f>'FY2017 Alpha RPDC '!D296</f>
        <v>TRIPOLI</v>
      </c>
      <c r="E304" s="91">
        <f>RealAuthFY11!E304-RealAuthFY10!E304</f>
        <v>7.1000000000000227</v>
      </c>
      <c r="F304" s="49">
        <f>'FY2017 Alpha RPDC '!K296-'FY2017 Alpha RPDC '!F296</f>
        <v>145</v>
      </c>
      <c r="G304" s="49">
        <f>'FY2017 Alpha RPDC '!L296-'FY2017 Alpha RPDC '!G296</f>
        <v>175785</v>
      </c>
      <c r="H304" s="49">
        <f>'FY2017 Alpha RPDC '!M296-'FY2017 Alpha RPDC '!H296</f>
        <v>0</v>
      </c>
      <c r="I304" s="49">
        <f>'FY2017 Alpha RPDC '!N296-'FY2017 Alpha RPDC '!I296</f>
        <v>175785</v>
      </c>
      <c r="J304" s="53">
        <f>RealAuthFY11!J304-RealAuthFY10!J304</f>
        <v>-58352</v>
      </c>
      <c r="K304" s="53">
        <f>RealAuthFY11!K304-RealAuthFY10!K304</f>
        <v>40146</v>
      </c>
      <c r="L304" s="53">
        <f>RealAuthFY11!L304-RealAuthFY10!L304</f>
        <v>21426</v>
      </c>
      <c r="M304" s="53">
        <f>RealAuthFY11!M304-RealAuthFY10!M304</f>
        <v>-5653</v>
      </c>
      <c r="N304" s="53">
        <f>RealAuthFY11!N304-RealAuthFY10!N304</f>
        <v>0</v>
      </c>
      <c r="O304" s="53">
        <f>RealAuthFY11!O304-RealAuthFY10!O304</f>
        <v>0</v>
      </c>
      <c r="P304" s="53">
        <f>RealAuthFY11!P304-RealAuthFY10!P304</f>
        <v>0</v>
      </c>
      <c r="Q304" s="53">
        <f>RealAuthFY11!Q304-RealAuthFY10!Q304</f>
        <v>0</v>
      </c>
      <c r="R304" s="53">
        <f>RealAuthFY11!R304-RealAuthFY10!R304</f>
        <v>0.44400000001769513</v>
      </c>
      <c r="S304" s="53">
        <f>RealAuthFY11!S304-RealAuthFY10!S304</f>
        <v>0.39400000000023283</v>
      </c>
      <c r="T304" s="53">
        <f>RealAuthFY11!T304-RealAuthFY10!T304</f>
        <v>-0.23999999999068677</v>
      </c>
      <c r="U304" s="53">
        <f>RealAuthFY11!U304-RealAuthFY10!U304</f>
        <v>73129.697999999858</v>
      </c>
    </row>
    <row r="305" spans="1:21" s="45" customFormat="1" ht="11" x14ac:dyDescent="0.3">
      <c r="A305" s="45">
        <f>'FY2017 Alpha RPDC '!A296</f>
        <v>289</v>
      </c>
      <c r="B305" s="45">
        <f>'FY2017 Alpha RPDC '!B296</f>
        <v>6471</v>
      </c>
      <c r="C305" s="45">
        <f>'FY2017 Alpha RPDC '!C296</f>
        <v>6471</v>
      </c>
      <c r="D305" s="46" t="str">
        <f>'FY2017 Alpha RPDC '!D297</f>
        <v>TURKEY VALLEY</v>
      </c>
      <c r="E305" s="91">
        <f>RealAuthFY11!E305-RealAuthFY10!E305</f>
        <v>17</v>
      </c>
      <c r="F305" s="49">
        <f>'FY2017 Alpha RPDC '!K297-'FY2017 Alpha RPDC '!F297</f>
        <v>145</v>
      </c>
      <c r="G305" s="49">
        <f>'FY2017 Alpha RPDC '!L297-'FY2017 Alpha RPDC '!G297</f>
        <v>-82786.399999999907</v>
      </c>
      <c r="H305" s="49">
        <f>'FY2017 Alpha RPDC '!M297-'FY2017 Alpha RPDC '!H297</f>
        <v>106672.56000000006</v>
      </c>
      <c r="I305" s="49">
        <f>'FY2017 Alpha RPDC '!N297-'FY2017 Alpha RPDC '!I297</f>
        <v>23886.160000000149</v>
      </c>
      <c r="J305" s="53">
        <f>RealAuthFY11!J305-RealAuthFY10!J305</f>
        <v>16944.499999999942</v>
      </c>
      <c r="K305" s="53">
        <f>RealAuthFY11!K305-RealAuthFY10!K305</f>
        <v>22550</v>
      </c>
      <c r="L305" s="53">
        <f>RealAuthFY11!L305-RealAuthFY10!L305</f>
        <v>76850</v>
      </c>
      <c r="M305" s="53">
        <f>RealAuthFY11!M305-RealAuthFY10!M305</f>
        <v>-11620</v>
      </c>
      <c r="N305" s="53">
        <f>RealAuthFY11!N305-RealAuthFY10!N305</f>
        <v>0</v>
      </c>
      <c r="O305" s="53">
        <f>RealAuthFY11!O305-RealAuthFY10!O305</f>
        <v>0</v>
      </c>
      <c r="P305" s="53">
        <f>RealAuthFY11!P305-RealAuthFY10!P305</f>
        <v>-3834.6000000000004</v>
      </c>
      <c r="Q305" s="53">
        <f>RealAuthFY11!Q305-RealAuthFY10!Q305</f>
        <v>0</v>
      </c>
      <c r="R305" s="53">
        <f>RealAuthFY11!R305-RealAuthFY10!R305</f>
        <v>9711.679999999993</v>
      </c>
      <c r="S305" s="53">
        <f>RealAuthFY11!S305-RealAuthFY10!S305</f>
        <v>901.97599999999875</v>
      </c>
      <c r="T305" s="53">
        <f>RealAuthFY11!T305-RealAuthFY10!T305</f>
        <v>803.68000000000029</v>
      </c>
      <c r="U305" s="53">
        <f>RealAuthFY11!U305-RealAuthFY10!U305</f>
        <v>288092.23599999957</v>
      </c>
    </row>
    <row r="306" spans="1:21" s="45" customFormat="1" ht="11" x14ac:dyDescent="0.3">
      <c r="A306" s="45">
        <f>'FY2017 Alpha RPDC '!A297</f>
        <v>290</v>
      </c>
      <c r="B306" s="45">
        <f>'FY2017 Alpha RPDC '!B297</f>
        <v>6509</v>
      </c>
      <c r="C306" s="45">
        <f>'FY2017 Alpha RPDC '!C297</f>
        <v>6509</v>
      </c>
      <c r="D306" s="46" t="str">
        <f>'FY2017 Alpha RPDC '!D298</f>
        <v>TWIN CEDARS</v>
      </c>
      <c r="E306" s="91">
        <f>RealAuthFY11!E306-RealAuthFY10!E306</f>
        <v>-20</v>
      </c>
      <c r="F306" s="49">
        <f>'FY2017 Alpha RPDC '!K298-'FY2017 Alpha RPDC '!F298</f>
        <v>145</v>
      </c>
      <c r="G306" s="49">
        <f>'FY2017 Alpha RPDC '!L298-'FY2017 Alpha RPDC '!G298</f>
        <v>-56077.5</v>
      </c>
      <c r="H306" s="49">
        <f>'FY2017 Alpha RPDC '!M298-'FY2017 Alpha RPDC '!H298</f>
        <v>-11404.89000000013</v>
      </c>
      <c r="I306" s="49">
        <f>'FY2017 Alpha RPDC '!N298-'FY2017 Alpha RPDC '!I298</f>
        <v>-67482.39000000013</v>
      </c>
      <c r="J306" s="53">
        <f>RealAuthFY11!J306-RealAuthFY10!J306</f>
        <v>8586.5</v>
      </c>
      <c r="K306" s="53">
        <f>RealAuthFY11!K306-RealAuthFY10!K306</f>
        <v>127468</v>
      </c>
      <c r="L306" s="53">
        <f>RealAuthFY11!L306-RealAuthFY10!L306</f>
        <v>-25147.600000000006</v>
      </c>
      <c r="M306" s="53">
        <f>RealAuthFY11!M306-RealAuthFY10!M306</f>
        <v>-86910</v>
      </c>
      <c r="N306" s="53">
        <f>RealAuthFY11!N306-RealAuthFY10!N306</f>
        <v>0</v>
      </c>
      <c r="O306" s="53">
        <f>RealAuthFY11!O306-RealAuthFY10!O306</f>
        <v>0</v>
      </c>
      <c r="P306" s="53">
        <f>RealAuthFY11!P306-RealAuthFY10!P306</f>
        <v>0</v>
      </c>
      <c r="Q306" s="53">
        <f>RealAuthFY11!Q306-RealAuthFY10!Q306</f>
        <v>0</v>
      </c>
      <c r="R306" s="53">
        <f>RealAuthFY11!R306-RealAuthFY10!R306</f>
        <v>-0.46600000001490116</v>
      </c>
      <c r="S306" s="53">
        <f>RealAuthFY11!S306-RealAuthFY10!S306</f>
        <v>-0.40200000000186265</v>
      </c>
      <c r="T306" s="53">
        <f>RealAuthFY11!T306-RealAuthFY10!T306</f>
        <v>-0.35399999999935972</v>
      </c>
      <c r="U306" s="53">
        <f>RealAuthFY11!U306-RealAuthFY10!U306</f>
        <v>47881.838000000454</v>
      </c>
    </row>
    <row r="307" spans="1:21" s="45" customFormat="1" ht="11" x14ac:dyDescent="0.3">
      <c r="A307" s="45">
        <f>'FY2017 Alpha RPDC '!A298</f>
        <v>291</v>
      </c>
      <c r="B307" s="45">
        <f>'FY2017 Alpha RPDC '!B298</f>
        <v>6512</v>
      </c>
      <c r="C307" s="45">
        <f>'FY2017 Alpha RPDC '!C298</f>
        <v>6512</v>
      </c>
      <c r="D307" s="46" t="str">
        <f>'FY2017 Alpha RPDC '!D299</f>
        <v>TWIN RIVERS</v>
      </c>
      <c r="E307" s="91">
        <f>RealAuthFY11!E307-RealAuthFY10!E307</f>
        <v>-16.300000000000011</v>
      </c>
      <c r="F307" s="49">
        <f>'FY2017 Alpha RPDC '!K299-'FY2017 Alpha RPDC '!F299</f>
        <v>145</v>
      </c>
      <c r="G307" s="49">
        <f>'FY2017 Alpha RPDC '!L299-'FY2017 Alpha RPDC '!G299</f>
        <v>-55962</v>
      </c>
      <c r="H307" s="49">
        <f>'FY2017 Alpha RPDC '!M299-'FY2017 Alpha RPDC '!H299</f>
        <v>63414.540000000037</v>
      </c>
      <c r="I307" s="49">
        <f>'FY2017 Alpha RPDC '!N299-'FY2017 Alpha RPDC '!I299</f>
        <v>7452.5400000000373</v>
      </c>
      <c r="J307" s="53">
        <f>RealAuthFY11!J307-RealAuthFY10!J307</f>
        <v>10616</v>
      </c>
      <c r="K307" s="53">
        <f>RealAuthFY11!K307-RealAuthFY10!K307</f>
        <v>-230</v>
      </c>
      <c r="L307" s="53">
        <f>RealAuthFY11!L307-RealAuthFY10!L307</f>
        <v>42920.699999999953</v>
      </c>
      <c r="M307" s="53">
        <f>RealAuthFY11!M307-RealAuthFY10!M307</f>
        <v>0</v>
      </c>
      <c r="N307" s="53">
        <f>RealAuthFY11!N307-RealAuthFY10!N307</f>
        <v>0</v>
      </c>
      <c r="O307" s="53">
        <f>RealAuthFY11!O307-RealAuthFY10!O307</f>
        <v>0</v>
      </c>
      <c r="P307" s="53">
        <f>RealAuthFY11!P307-RealAuthFY10!P307</f>
        <v>0</v>
      </c>
      <c r="Q307" s="53">
        <f>RealAuthFY11!Q307-RealAuthFY10!Q307</f>
        <v>49417.200000000004</v>
      </c>
      <c r="R307" s="53">
        <f>RealAuthFY11!R307-RealAuthFY10!R307</f>
        <v>83727.248999999996</v>
      </c>
      <c r="S307" s="53">
        <f>RealAuthFY11!S307-RealAuthFY10!S307</f>
        <v>10485.279</v>
      </c>
      <c r="T307" s="53">
        <f>RealAuthFY11!T307-RealAuthFY10!T307</f>
        <v>8086.3720000000012</v>
      </c>
      <c r="U307" s="53">
        <f>RealAuthFY11!U307-RealAuthFY10!U307</f>
        <v>137540.41000000015</v>
      </c>
    </row>
    <row r="308" spans="1:21" s="45" customFormat="1" ht="11" x14ac:dyDescent="0.3">
      <c r="A308" s="45">
        <f>'FY2017 Alpha RPDC '!A299</f>
        <v>292</v>
      </c>
      <c r="B308" s="45">
        <f>'FY2017 Alpha RPDC '!B299</f>
        <v>6516</v>
      </c>
      <c r="C308" s="45">
        <f>'FY2017 Alpha RPDC '!C299</f>
        <v>6516</v>
      </c>
      <c r="D308" s="46" t="str">
        <f>'FY2017 Alpha RPDC '!D300</f>
        <v>UNDERWOOD</v>
      </c>
      <c r="E308" s="91">
        <f>RealAuthFY11!E308-RealAuthFY10!E308</f>
        <v>-12</v>
      </c>
      <c r="F308" s="49">
        <f>'FY2017 Alpha RPDC '!K300-'FY2017 Alpha RPDC '!F300</f>
        <v>145</v>
      </c>
      <c r="G308" s="49">
        <f>'FY2017 Alpha RPDC '!L300-'FY2017 Alpha RPDC '!G300</f>
        <v>132708.39999999944</v>
      </c>
      <c r="H308" s="49">
        <f>'FY2017 Alpha RPDC '!M300-'FY2017 Alpha RPDC '!H300</f>
        <v>0</v>
      </c>
      <c r="I308" s="49">
        <f>'FY2017 Alpha RPDC '!N300-'FY2017 Alpha RPDC '!I300</f>
        <v>132708.39999999944</v>
      </c>
      <c r="J308" s="53">
        <f>RealAuthFY11!J308-RealAuthFY10!J308</f>
        <v>-71623.900000000023</v>
      </c>
      <c r="K308" s="53">
        <f>RealAuthFY11!K308-RealAuthFY10!K308</f>
        <v>5437</v>
      </c>
      <c r="L308" s="53">
        <f>RealAuthFY11!L308-RealAuthFY10!L308</f>
        <v>-22700</v>
      </c>
      <c r="M308" s="53">
        <f>RealAuthFY11!M308-RealAuthFY10!M308</f>
        <v>115</v>
      </c>
      <c r="N308" s="53">
        <f>RealAuthFY11!N308-RealAuthFY10!N308</f>
        <v>0</v>
      </c>
      <c r="O308" s="53">
        <f>RealAuthFY11!O308-RealAuthFY10!O308</f>
        <v>0</v>
      </c>
      <c r="P308" s="53">
        <f>RealAuthFY11!P308-RealAuthFY10!P308</f>
        <v>0</v>
      </c>
      <c r="Q308" s="53">
        <f>RealAuthFY11!Q308-RealAuthFY10!Q308</f>
        <v>-68004</v>
      </c>
      <c r="R308" s="53">
        <f>RealAuthFY11!R308-RealAuthFY10!R308</f>
        <v>0.2780000000493601</v>
      </c>
      <c r="S308" s="53">
        <f>RealAuthFY11!S308-RealAuthFY10!S308</f>
        <v>-0.17599999999220017</v>
      </c>
      <c r="T308" s="53">
        <f>RealAuthFY11!T308-RealAuthFY10!T308</f>
        <v>7.0000000006984919E-2</v>
      </c>
      <c r="U308" s="53">
        <f>RealAuthFY11!U308-RealAuthFY10!U308</f>
        <v>-149323.18799999985</v>
      </c>
    </row>
    <row r="309" spans="1:21" s="45" customFormat="1" ht="11" x14ac:dyDescent="0.3">
      <c r="A309" s="45">
        <f>'FY2017 Alpha RPDC '!A300</f>
        <v>293</v>
      </c>
      <c r="B309" s="45">
        <f>'FY2017 Alpha RPDC '!B300</f>
        <v>6534</v>
      </c>
      <c r="C309" s="45">
        <f>'FY2017 Alpha RPDC '!C300</f>
        <v>6534</v>
      </c>
      <c r="D309" s="46" t="str">
        <f>'FY2017 Alpha RPDC '!D301</f>
        <v>UNION</v>
      </c>
      <c r="E309" s="91">
        <f>RealAuthFY11!E309-RealAuthFY10!E309</f>
        <v>4.8999999999999773</v>
      </c>
      <c r="F309" s="49">
        <f>'FY2017 Alpha RPDC '!K301-'FY2017 Alpha RPDC '!F301</f>
        <v>145</v>
      </c>
      <c r="G309" s="49">
        <f>'FY2017 Alpha RPDC '!L301-'FY2017 Alpha RPDC '!G301</f>
        <v>-47511.5</v>
      </c>
      <c r="H309" s="49">
        <f>'FY2017 Alpha RPDC '!M301-'FY2017 Alpha RPDC '!H301</f>
        <v>-220952.04000000004</v>
      </c>
      <c r="I309" s="49">
        <f>'FY2017 Alpha RPDC '!N301-'FY2017 Alpha RPDC '!I301</f>
        <v>-268463.54000000004</v>
      </c>
      <c r="J309" s="53">
        <f>RealAuthFY11!J309-RealAuthFY10!J309</f>
        <v>-4485</v>
      </c>
      <c r="K309" s="53">
        <f>RealAuthFY11!K309-RealAuthFY10!K309</f>
        <v>22267</v>
      </c>
      <c r="L309" s="53">
        <f>RealAuthFY11!L309-RealAuthFY10!L309</f>
        <v>-31394.5</v>
      </c>
      <c r="M309" s="53">
        <f>RealAuthFY11!M309-RealAuthFY10!M309</f>
        <v>-7396</v>
      </c>
      <c r="N309" s="53">
        <f>RealAuthFY11!N309-RealAuthFY10!N309</f>
        <v>0</v>
      </c>
      <c r="O309" s="53">
        <f>RealAuthFY11!O309-RealAuthFY10!O309</f>
        <v>0</v>
      </c>
      <c r="P309" s="53">
        <f>RealAuthFY11!P309-RealAuthFY10!P309</f>
        <v>72759.940000000061</v>
      </c>
      <c r="Q309" s="53">
        <f>RealAuthFY11!Q309-RealAuthFY10!Q309</f>
        <v>26974.799999999988</v>
      </c>
      <c r="R309" s="53">
        <f>RealAuthFY11!R309-RealAuthFY10!R309</f>
        <v>-1.5999999945051968E-2</v>
      </c>
      <c r="S309" s="53">
        <f>RealAuthFY11!S309-RealAuthFY10!S309</f>
        <v>0.42200000000593718</v>
      </c>
      <c r="T309" s="53">
        <f>RealAuthFY11!T309-RealAuthFY10!T309</f>
        <v>0.13200000001234002</v>
      </c>
      <c r="U309" s="53">
        <f>RealAuthFY11!U309-RealAuthFY10!U309</f>
        <v>211435.17800000031</v>
      </c>
    </row>
    <row r="310" spans="1:21" s="45" customFormat="1" ht="11" x14ac:dyDescent="0.3">
      <c r="A310" s="45">
        <f>'FY2017 Alpha RPDC '!A301</f>
        <v>294</v>
      </c>
      <c r="B310" s="45">
        <f>'FY2017 Alpha RPDC '!B301</f>
        <v>1935</v>
      </c>
      <c r="C310" s="45">
        <f>'FY2017 Alpha RPDC '!C301</f>
        <v>6536</v>
      </c>
      <c r="D310" s="46" t="str">
        <f>'FY2017 Alpha RPDC '!D302</f>
        <v>UNITED</v>
      </c>
      <c r="E310" s="91">
        <f>RealAuthFY11!E310-RealAuthFY10!E310</f>
        <v>-32.299999999999955</v>
      </c>
      <c r="F310" s="49">
        <f>'FY2017 Alpha RPDC '!K302-'FY2017 Alpha RPDC '!F302</f>
        <v>145</v>
      </c>
      <c r="G310" s="49">
        <f>'FY2017 Alpha RPDC '!L302-'FY2017 Alpha RPDC '!G302</f>
        <v>73527.600000000093</v>
      </c>
      <c r="H310" s="49">
        <f>'FY2017 Alpha RPDC '!M302-'FY2017 Alpha RPDC '!H302</f>
        <v>0</v>
      </c>
      <c r="I310" s="49">
        <f>'FY2017 Alpha RPDC '!N302-'FY2017 Alpha RPDC '!I302</f>
        <v>73527.600000000093</v>
      </c>
      <c r="J310" s="53">
        <f>RealAuthFY11!J310-RealAuthFY10!J310</f>
        <v>-21624</v>
      </c>
      <c r="K310" s="53">
        <f>RealAuthFY11!K310-RealAuthFY10!K310</f>
        <v>42944.799999999988</v>
      </c>
      <c r="L310" s="53">
        <f>RealAuthFY11!L310-RealAuthFY10!L310</f>
        <v>-32613.799999999996</v>
      </c>
      <c r="M310" s="53">
        <f>RealAuthFY11!M310-RealAuthFY10!M310</f>
        <v>0</v>
      </c>
      <c r="N310" s="53">
        <f>RealAuthFY11!N310-RealAuthFY10!N310</f>
        <v>0</v>
      </c>
      <c r="O310" s="53">
        <f>RealAuthFY11!O310-RealAuthFY10!O310</f>
        <v>0</v>
      </c>
      <c r="P310" s="53">
        <f>RealAuthFY11!P310-RealAuthFY10!P310</f>
        <v>0</v>
      </c>
      <c r="Q310" s="53">
        <f>RealAuthFY11!Q310-RealAuthFY10!Q310</f>
        <v>7821.6000000000022</v>
      </c>
      <c r="R310" s="53">
        <f>RealAuthFY11!R310-RealAuthFY10!R310</f>
        <v>445563.24699999997</v>
      </c>
      <c r="S310" s="53">
        <f>RealAuthFY11!S310-RealAuthFY10!S310</f>
        <v>42221.72</v>
      </c>
      <c r="T310" s="53">
        <f>RealAuthFY11!T310-RealAuthFY10!T310</f>
        <v>48583.452999999994</v>
      </c>
      <c r="U310" s="53">
        <f>RealAuthFY11!U310-RealAuthFY10!U310</f>
        <v>264433.47999999952</v>
      </c>
    </row>
    <row r="311" spans="1:21" s="45" customFormat="1" ht="11" x14ac:dyDescent="0.3">
      <c r="A311" s="45">
        <f>'FY2017 Alpha RPDC '!A302</f>
        <v>295</v>
      </c>
      <c r="B311" s="45">
        <f>'FY2017 Alpha RPDC '!B302</f>
        <v>6561</v>
      </c>
      <c r="C311" s="45">
        <f>'FY2017 Alpha RPDC '!C302</f>
        <v>6561</v>
      </c>
      <c r="D311" s="46" t="str">
        <f>'FY2017 Alpha RPDC '!D303</f>
        <v>URBANDALE</v>
      </c>
      <c r="E311" s="91">
        <f>RealAuthFY11!E311-RealAuthFY10!E311</f>
        <v>3.7000000000000455</v>
      </c>
      <c r="F311" s="49">
        <f>'FY2017 Alpha RPDC '!K303-'FY2017 Alpha RPDC '!F303</f>
        <v>145</v>
      </c>
      <c r="G311" s="49">
        <f>'FY2017 Alpha RPDC '!L303-'FY2017 Alpha RPDC '!G303</f>
        <v>871352.69999999925</v>
      </c>
      <c r="H311" s="49">
        <f>'FY2017 Alpha RPDC '!M303-'FY2017 Alpha RPDC '!H303</f>
        <v>-108572</v>
      </c>
      <c r="I311" s="49">
        <f>'FY2017 Alpha RPDC '!N303-'FY2017 Alpha RPDC '!I303</f>
        <v>762780.69999999925</v>
      </c>
      <c r="J311" s="53">
        <f>RealAuthFY11!J311-RealAuthFY10!J311</f>
        <v>-9218</v>
      </c>
      <c r="K311" s="53">
        <f>RealAuthFY11!K311-RealAuthFY10!K311</f>
        <v>100985</v>
      </c>
      <c r="L311" s="53">
        <f>RealAuthFY11!L311-RealAuthFY10!L311</f>
        <v>31140</v>
      </c>
      <c r="M311" s="53">
        <f>RealAuthFY11!M311-RealAuthFY10!M311</f>
        <v>-3371</v>
      </c>
      <c r="N311" s="53">
        <f>RealAuthFY11!N311-RealAuthFY10!N311</f>
        <v>0</v>
      </c>
      <c r="O311" s="53">
        <f>RealAuthFY11!O311-RealAuthFY10!O311</f>
        <v>0</v>
      </c>
      <c r="P311" s="53">
        <f>RealAuthFY11!P311-RealAuthFY10!P311</f>
        <v>0</v>
      </c>
      <c r="Q311" s="53">
        <f>RealAuthFY11!Q311-RealAuthFY10!Q311</f>
        <v>0</v>
      </c>
      <c r="R311" s="53">
        <f>RealAuthFY11!R311-RealAuthFY10!R311</f>
        <v>0.49599999998463318</v>
      </c>
      <c r="S311" s="53">
        <f>RealAuthFY11!S311-RealAuthFY10!S311</f>
        <v>0.33599999999933061</v>
      </c>
      <c r="T311" s="53">
        <f>RealAuthFY11!T311-RealAuthFY10!T311</f>
        <v>-0.2319999999999709</v>
      </c>
      <c r="U311" s="53">
        <f>RealAuthFY11!U311-RealAuthFY10!U311</f>
        <v>193064.20000000019</v>
      </c>
    </row>
    <row r="312" spans="1:21" s="45" customFormat="1" ht="11" x14ac:dyDescent="0.3">
      <c r="A312" s="45" t="e">
        <f>'FY2017 Alpha RPDC '!#REF!</f>
        <v>#REF!</v>
      </c>
      <c r="B312" s="45" t="e">
        <f>'FY2017 Alpha RPDC '!#REF!</f>
        <v>#REF!</v>
      </c>
      <c r="C312" s="45" t="e">
        <f>'FY2017 Alpha RPDC '!#REF!</f>
        <v>#REF!</v>
      </c>
      <c r="D312" s="46" t="str">
        <f>'FY2017 Alpha RPDC '!D304</f>
        <v>VALLEY</v>
      </c>
      <c r="E312" s="91" t="e">
        <f>RealAuthFY11!E312-RealAuthFY10!E312</f>
        <v>#REF!</v>
      </c>
      <c r="F312" s="49">
        <f>'FY2017 Alpha RPDC '!K304-'FY2017 Alpha RPDC '!F304</f>
        <v>145</v>
      </c>
      <c r="G312" s="49">
        <f>'FY2017 Alpha RPDC '!L304-'FY2017 Alpha RPDC '!G304</f>
        <v>-28190.599999999627</v>
      </c>
      <c r="H312" s="49">
        <f>'FY2017 Alpha RPDC '!M304-'FY2017 Alpha RPDC '!H304</f>
        <v>53678.459999999497</v>
      </c>
      <c r="I312" s="49">
        <f>'FY2017 Alpha RPDC '!N304-'FY2017 Alpha RPDC '!I304</f>
        <v>25487.85999999987</v>
      </c>
      <c r="J312" s="53">
        <f>RealAuthFY11!J312-RealAuthFY10!J312</f>
        <v>-175</v>
      </c>
      <c r="K312" s="53">
        <f>RealAuthFY11!K312-RealAuthFY10!K312</f>
        <v>28735</v>
      </c>
      <c r="L312" s="53">
        <f>RealAuthFY11!L312-RealAuthFY10!L312</f>
        <v>47935</v>
      </c>
      <c r="M312" s="53">
        <f>RealAuthFY11!M312-RealAuthFY10!M312</f>
        <v>43685</v>
      </c>
      <c r="N312" s="53">
        <f>RealAuthFY11!N312-RealAuthFY10!N312</f>
        <v>0</v>
      </c>
      <c r="O312" s="53">
        <f>RealAuthFY11!O312-RealAuthFY10!O312</f>
        <v>0</v>
      </c>
      <c r="P312" s="53">
        <f>RealAuthFY11!P312-RealAuthFY10!P312</f>
        <v>-2554.1999999999998</v>
      </c>
      <c r="Q312" s="53">
        <f>RealAuthFY11!Q312-RealAuthFY10!Q312</f>
        <v>21312</v>
      </c>
      <c r="R312" s="53" t="e">
        <f>RealAuthFY11!R312-RealAuthFY10!R312</f>
        <v>#REF!</v>
      </c>
      <c r="S312" s="53" t="e">
        <f>RealAuthFY11!S312-RealAuthFY10!S312</f>
        <v>#REF!</v>
      </c>
      <c r="T312" s="53" t="e">
        <f>RealAuthFY11!T312-RealAuthFY10!T312</f>
        <v>#REF!</v>
      </c>
      <c r="U312" s="53" t="e">
        <f>RealAuthFY11!U312-RealAuthFY10!U312</f>
        <v>#REF!</v>
      </c>
    </row>
    <row r="313" spans="1:21" s="45" customFormat="1" ht="11" x14ac:dyDescent="0.3">
      <c r="A313" s="45">
        <f>'FY2017 Alpha RPDC '!A303</f>
        <v>296</v>
      </c>
      <c r="B313" s="45">
        <f>'FY2017 Alpha RPDC '!B303</f>
        <v>6579</v>
      </c>
      <c r="C313" s="45">
        <f>'FY2017 Alpha RPDC '!C303</f>
        <v>6579</v>
      </c>
      <c r="D313" s="46" t="str">
        <f>'FY2017 Alpha RPDC '!D305</f>
        <v>VAN BUREN</v>
      </c>
      <c r="E313" s="91">
        <f>RealAuthFY11!E313-RealAuthFY10!E313</f>
        <v>58.5</v>
      </c>
      <c r="F313" s="49">
        <f>'FY2017 Alpha RPDC '!K305-'FY2017 Alpha RPDC '!F305</f>
        <v>145</v>
      </c>
      <c r="G313" s="49">
        <f>'FY2017 Alpha RPDC '!L305-'FY2017 Alpha RPDC '!G305</f>
        <v>91509.200000000186</v>
      </c>
      <c r="H313" s="49">
        <f>'FY2017 Alpha RPDC '!M305-'FY2017 Alpha RPDC '!H305</f>
        <v>0</v>
      </c>
      <c r="I313" s="49">
        <f>'FY2017 Alpha RPDC '!N305-'FY2017 Alpha RPDC '!I305</f>
        <v>91509.200000000186</v>
      </c>
      <c r="J313" s="53">
        <f>RealAuthFY11!J313-RealAuthFY10!J313</f>
        <v>7557.8000000000029</v>
      </c>
      <c r="K313" s="53">
        <f>RealAuthFY11!K313-RealAuthFY10!K313</f>
        <v>11408</v>
      </c>
      <c r="L313" s="53">
        <f>RealAuthFY11!L313-RealAuthFY10!L313</f>
        <v>54728.499999999942</v>
      </c>
      <c r="M313" s="53">
        <f>RealAuthFY11!M313-RealAuthFY10!M313</f>
        <v>-22931</v>
      </c>
      <c r="N313" s="53">
        <f>RealAuthFY11!N313-RealAuthFY10!N313</f>
        <v>0</v>
      </c>
      <c r="O313" s="53">
        <f>RealAuthFY11!O313-RealAuthFY10!O313</f>
        <v>0</v>
      </c>
      <c r="P313" s="53">
        <f>RealAuthFY11!P313-RealAuthFY10!P313</f>
        <v>50.599999999999909</v>
      </c>
      <c r="Q313" s="53">
        <f>RealAuthFY11!Q313-RealAuthFY10!Q313</f>
        <v>0</v>
      </c>
      <c r="R313" s="53">
        <f>RealAuthFY11!R313-RealAuthFY10!R313</f>
        <v>1284855.4019999998</v>
      </c>
      <c r="S313" s="53">
        <f>RealAuthFY11!S313-RealAuthFY10!S313</f>
        <v>135132.554</v>
      </c>
      <c r="T313" s="53">
        <f>RealAuthFY11!T313-RealAuthFY10!T313</f>
        <v>149187.35900000003</v>
      </c>
      <c r="U313" s="53">
        <f>RealAuthFY11!U313-RealAuthFY10!U313</f>
        <v>2382769.9150000028</v>
      </c>
    </row>
    <row r="314" spans="1:21" s="45" customFormat="1" ht="11" x14ac:dyDescent="0.3">
      <c r="A314" s="45">
        <f>'FY2017 Alpha RPDC '!A304</f>
        <v>297</v>
      </c>
      <c r="B314" s="45">
        <f>'FY2017 Alpha RPDC '!B304</f>
        <v>6591</v>
      </c>
      <c r="C314" s="45">
        <f>'FY2017 Alpha RPDC '!C304</f>
        <v>6591</v>
      </c>
      <c r="D314" s="46" t="str">
        <f>'FY2017 Alpha RPDC '!D306</f>
        <v>VAN METER</v>
      </c>
      <c r="E314" s="91">
        <f>RealAuthFY11!E314-RealAuthFY10!E314</f>
        <v>-12.899999999999977</v>
      </c>
      <c r="F314" s="49">
        <f>'FY2017 Alpha RPDC '!K306-'FY2017 Alpha RPDC '!F306</f>
        <v>145</v>
      </c>
      <c r="G314" s="49">
        <f>'FY2017 Alpha RPDC '!L306-'FY2017 Alpha RPDC '!G306</f>
        <v>341182.89999999991</v>
      </c>
      <c r="H314" s="49">
        <f>'FY2017 Alpha RPDC '!M306-'FY2017 Alpha RPDC '!H306</f>
        <v>-64039</v>
      </c>
      <c r="I314" s="49">
        <f>'FY2017 Alpha RPDC '!N306-'FY2017 Alpha RPDC '!I306</f>
        <v>277143.89999999991</v>
      </c>
      <c r="J314" s="53">
        <f>RealAuthFY11!J314-RealAuthFY10!J314</f>
        <v>-25257</v>
      </c>
      <c r="K314" s="53">
        <f>RealAuthFY11!K314-RealAuthFY10!K314</f>
        <v>23090</v>
      </c>
      <c r="L314" s="53">
        <f>RealAuthFY11!L314-RealAuthFY10!L314</f>
        <v>23762</v>
      </c>
      <c r="M314" s="53">
        <f>RealAuthFY11!M314-RealAuthFY10!M314</f>
        <v>-24585</v>
      </c>
      <c r="N314" s="53">
        <f>RealAuthFY11!N314-RealAuthFY10!N314</f>
        <v>0</v>
      </c>
      <c r="O314" s="53">
        <f>RealAuthFY11!O314-RealAuthFY10!O314</f>
        <v>0</v>
      </c>
      <c r="P314" s="53">
        <f>RealAuthFY11!P314-RealAuthFY10!P314</f>
        <v>0</v>
      </c>
      <c r="Q314" s="53">
        <f>RealAuthFY11!Q314-RealAuthFY10!Q314</f>
        <v>0</v>
      </c>
      <c r="R314" s="53">
        <f>RealAuthFY11!R314-RealAuthFY10!R314</f>
        <v>125853.40400000001</v>
      </c>
      <c r="S314" s="53">
        <f>RealAuthFY11!S314-RealAuthFY10!S314</f>
        <v>13320.527000000002</v>
      </c>
      <c r="T314" s="53">
        <f>RealAuthFY11!T314-RealAuthFY10!T314</f>
        <v>9467.3480000000018</v>
      </c>
      <c r="U314" s="53">
        <f>RealAuthFY11!U314-RealAuthFY10!U314</f>
        <v>171139.13900000043</v>
      </c>
    </row>
    <row r="315" spans="1:21" s="45" customFormat="1" ht="11" x14ac:dyDescent="0.3">
      <c r="A315" s="45">
        <f>'FY2017 Alpha RPDC '!A305</f>
        <v>298</v>
      </c>
      <c r="B315" s="45">
        <f>'FY2017 Alpha RPDC '!B305</f>
        <v>6592</v>
      </c>
      <c r="C315" s="45">
        <f>'FY2017 Alpha RPDC '!C305</f>
        <v>6592</v>
      </c>
      <c r="D315" s="46" t="str">
        <f>'FY2017 Alpha RPDC '!D307</f>
        <v>VILLISCA</v>
      </c>
      <c r="E315" s="91">
        <f>RealAuthFY11!E315-RealAuthFY10!E315</f>
        <v>0</v>
      </c>
      <c r="F315" s="49">
        <f>'FY2017 Alpha RPDC '!K307-'FY2017 Alpha RPDC '!F307</f>
        <v>145</v>
      </c>
      <c r="G315" s="49">
        <f>'FY2017 Alpha RPDC '!L307-'FY2017 Alpha RPDC '!G307</f>
        <v>-175229</v>
      </c>
      <c r="H315" s="49">
        <f>'FY2017 Alpha RPDC '!M307-'FY2017 Alpha RPDC '!H307</f>
        <v>196952.02000000002</v>
      </c>
      <c r="I315" s="49">
        <f>'FY2017 Alpha RPDC '!N307-'FY2017 Alpha RPDC '!I307</f>
        <v>21723.020000000019</v>
      </c>
      <c r="J315" s="53">
        <f>RealAuthFY11!J315-RealAuthFY10!J315</f>
        <v>-44859.199999999983</v>
      </c>
      <c r="K315" s="53">
        <f>RealAuthFY11!K315-RealAuthFY10!K315</f>
        <v>17074</v>
      </c>
      <c r="L315" s="53">
        <f>RealAuthFY11!L315-RealAuthFY10!L315</f>
        <v>99955.20000000007</v>
      </c>
      <c r="M315" s="53">
        <f>RealAuthFY11!M315-RealAuthFY10!M315</f>
        <v>-11536</v>
      </c>
      <c r="N315" s="53">
        <f>RealAuthFY11!N315-RealAuthFY10!N315</f>
        <v>0</v>
      </c>
      <c r="O315" s="53">
        <f>RealAuthFY11!O315-RealAuthFY10!O315</f>
        <v>0</v>
      </c>
      <c r="P315" s="53">
        <f>RealAuthFY11!P315-RealAuthFY10!P315</f>
        <v>0</v>
      </c>
      <c r="Q315" s="53">
        <f>RealAuthFY11!Q315-RealAuthFY10!Q315</f>
        <v>0</v>
      </c>
      <c r="R315" s="53">
        <f>RealAuthFY11!R315-RealAuthFY10!R315</f>
        <v>26135.183000000019</v>
      </c>
      <c r="S315" s="53">
        <f>RealAuthFY11!S315-RealAuthFY10!S315</f>
        <v>2711.247000000003</v>
      </c>
      <c r="T315" s="53">
        <f>RealAuthFY11!T315-RealAuthFY10!T315</f>
        <v>2814.8910000000033</v>
      </c>
      <c r="U315" s="53">
        <f>RealAuthFY11!U315-RealAuthFY10!U315</f>
        <v>183804.52099999972</v>
      </c>
    </row>
    <row r="316" spans="1:21" s="45" customFormat="1" ht="11" x14ac:dyDescent="0.3">
      <c r="A316" s="45">
        <f>'FY2017 Alpha RPDC '!A306</f>
        <v>299</v>
      </c>
      <c r="B316" s="45">
        <f>'FY2017 Alpha RPDC '!B306</f>
        <v>6615</v>
      </c>
      <c r="C316" s="45">
        <f>'FY2017 Alpha RPDC '!C306</f>
        <v>6615</v>
      </c>
      <c r="D316" s="46" t="e">
        <f>'FY2017 Alpha RPDC '!#REF!</f>
        <v>#REF!</v>
      </c>
      <c r="E316" s="91">
        <f>RealAuthFY11!E316-RealAuthFY10!E316</f>
        <v>39.299999999999955</v>
      </c>
      <c r="F316" s="49" t="e">
        <f>'FY2017 Alpha RPDC '!#REF!-'FY2017 Alpha RPDC '!#REF!</f>
        <v>#REF!</v>
      </c>
      <c r="G316" s="49" t="e">
        <f>'FY2017 Alpha RPDC '!#REF!-'FY2017 Alpha RPDC '!#REF!</f>
        <v>#REF!</v>
      </c>
      <c r="H316" s="49" t="e">
        <f>'FY2017 Alpha RPDC '!#REF!-'FY2017 Alpha RPDC '!#REF!</f>
        <v>#REF!</v>
      </c>
      <c r="I316" s="49" t="e">
        <f>'FY2017 Alpha RPDC '!#REF!-'FY2017 Alpha RPDC '!#REF!</f>
        <v>#REF!</v>
      </c>
      <c r="J316" s="53">
        <f>RealAuthFY11!J316-RealAuthFY10!J316</f>
        <v>-46120</v>
      </c>
      <c r="K316" s="53">
        <f>RealAuthFY11!K316-RealAuthFY10!K316</f>
        <v>11140</v>
      </c>
      <c r="L316" s="53">
        <f>RealAuthFY11!L316-RealAuthFY10!L316</f>
        <v>56160</v>
      </c>
      <c r="M316" s="53">
        <f>RealAuthFY11!M316-RealAuthFY10!M316</f>
        <v>5915</v>
      </c>
      <c r="N316" s="53">
        <f>RealAuthFY11!N316-RealAuthFY10!N316</f>
        <v>0</v>
      </c>
      <c r="O316" s="53">
        <f>RealAuthFY11!O316-RealAuthFY10!O316</f>
        <v>0</v>
      </c>
      <c r="P316" s="53">
        <f>RealAuthFY11!P316-RealAuthFY10!P316</f>
        <v>0</v>
      </c>
      <c r="Q316" s="53">
        <f>RealAuthFY11!Q316-RealAuthFY10!Q316</f>
        <v>0</v>
      </c>
      <c r="R316" s="53">
        <f>RealAuthFY11!R316-RealAuthFY10!R316</f>
        <v>0.13599999999860302</v>
      </c>
      <c r="S316" s="53">
        <f>RealAuthFY11!S316-RealAuthFY10!S316</f>
        <v>0.37599999999656575</v>
      </c>
      <c r="T316" s="53">
        <f>RealAuthFY11!T316-RealAuthFY10!T316</f>
        <v>7.2000000000116415E-2</v>
      </c>
      <c r="U316" s="53">
        <f>RealAuthFY11!U316-RealAuthFY10!U316</f>
        <v>304239.48400000017</v>
      </c>
    </row>
    <row r="317" spans="1:21" s="45" customFormat="1" ht="11" x14ac:dyDescent="0.3">
      <c r="A317" s="45">
        <f>'FY2017 Alpha RPDC '!A307</f>
        <v>300</v>
      </c>
      <c r="B317" s="45">
        <f>'FY2017 Alpha RPDC '!B307</f>
        <v>6651</v>
      </c>
      <c r="C317" s="45">
        <f>'FY2017 Alpha RPDC '!C307</f>
        <v>6651</v>
      </c>
      <c r="D317" s="46" t="str">
        <f>'FY2017 Alpha RPDC '!D308</f>
        <v>VINTON-SHELLSBURG</v>
      </c>
      <c r="E317" s="91">
        <f>RealAuthFY11!E317-RealAuthFY10!E317</f>
        <v>-34</v>
      </c>
      <c r="F317" s="49">
        <f>'FY2017 Alpha RPDC '!K308-'FY2017 Alpha RPDC '!F308</f>
        <v>145</v>
      </c>
      <c r="G317" s="49">
        <f>'FY2017 Alpha RPDC '!L308-'FY2017 Alpha RPDC '!G308</f>
        <v>223604</v>
      </c>
      <c r="H317" s="49">
        <f>'FY2017 Alpha RPDC '!M308-'FY2017 Alpha RPDC '!H308</f>
        <v>0</v>
      </c>
      <c r="I317" s="49">
        <f>'FY2017 Alpha RPDC '!N308-'FY2017 Alpha RPDC '!I308</f>
        <v>223604</v>
      </c>
      <c r="J317" s="53">
        <f>RealAuthFY11!J317-RealAuthFY10!J317</f>
        <v>29655.800000000017</v>
      </c>
      <c r="K317" s="53">
        <f>RealAuthFY11!K317-RealAuthFY10!K317</f>
        <v>-17879</v>
      </c>
      <c r="L317" s="53">
        <f>RealAuthFY11!L317-RealAuthFY10!L317</f>
        <v>6918</v>
      </c>
      <c r="M317" s="53">
        <f>RealAuthFY11!M317-RealAuthFY10!M317</f>
        <v>0</v>
      </c>
      <c r="N317" s="53">
        <f>RealAuthFY11!N317-RealAuthFY10!N317</f>
        <v>0</v>
      </c>
      <c r="O317" s="53">
        <f>RealAuthFY11!O317-RealAuthFY10!O317</f>
        <v>0</v>
      </c>
      <c r="P317" s="53">
        <f>RealAuthFY11!P317-RealAuthFY10!P317</f>
        <v>0</v>
      </c>
      <c r="Q317" s="53">
        <f>RealAuthFY11!Q317-RealAuthFY10!Q317</f>
        <v>70596</v>
      </c>
      <c r="R317" s="53">
        <f>RealAuthFY11!R317-RealAuthFY10!R317</f>
        <v>0.10399999996297993</v>
      </c>
      <c r="S317" s="53">
        <f>RealAuthFY11!S317-RealAuthFY10!S317</f>
        <v>9.5999999997729901E-2</v>
      </c>
      <c r="T317" s="53">
        <f>RealAuthFY11!T317-RealAuthFY10!T317</f>
        <v>-0.24800000000323053</v>
      </c>
      <c r="U317" s="53">
        <f>RealAuthFY11!U317-RealAuthFY10!U317</f>
        <v>111013.77199999942</v>
      </c>
    </row>
    <row r="318" spans="1:21" s="45" customFormat="1" ht="11" x14ac:dyDescent="0.3">
      <c r="A318" s="45" t="e">
        <f>'FY2017 Alpha RPDC '!#REF!</f>
        <v>#REF!</v>
      </c>
      <c r="B318" s="45" t="e">
        <f>'FY2017 Alpha RPDC '!#REF!</f>
        <v>#REF!</v>
      </c>
      <c r="C318" s="45" t="e">
        <f>'FY2017 Alpha RPDC '!#REF!</f>
        <v>#REF!</v>
      </c>
      <c r="D318" s="46" t="str">
        <f>'FY2017 Alpha RPDC '!D309</f>
        <v>WACO</v>
      </c>
      <c r="E318" s="91" t="e">
        <f>RealAuthFY11!E318-RealAuthFY10!E318</f>
        <v>#REF!</v>
      </c>
      <c r="F318" s="49">
        <f>'FY2017 Alpha RPDC '!K309-'FY2017 Alpha RPDC '!F309</f>
        <v>145</v>
      </c>
      <c r="G318" s="49">
        <f>'FY2017 Alpha RPDC '!L309-'FY2017 Alpha RPDC '!G309</f>
        <v>-37946</v>
      </c>
      <c r="H318" s="49">
        <f>'FY2017 Alpha RPDC '!M309-'FY2017 Alpha RPDC '!H309</f>
        <v>69738.229999999981</v>
      </c>
      <c r="I318" s="49">
        <f>'FY2017 Alpha RPDC '!N309-'FY2017 Alpha RPDC '!I309</f>
        <v>31792.229999999981</v>
      </c>
      <c r="J318" s="53">
        <f>RealAuthFY11!J318-RealAuthFY10!J318</f>
        <v>-31795</v>
      </c>
      <c r="K318" s="53">
        <f>RealAuthFY11!K318-RealAuthFY10!K318</f>
        <v>-6382</v>
      </c>
      <c r="L318" s="53">
        <f>RealAuthFY11!L318-RealAuthFY10!L318</f>
        <v>14834</v>
      </c>
      <c r="M318" s="53">
        <f>RealAuthFY11!M318-RealAuthFY10!M318</f>
        <v>-17076</v>
      </c>
      <c r="N318" s="53">
        <f>RealAuthFY11!N318-RealAuthFY10!N318</f>
        <v>0</v>
      </c>
      <c r="O318" s="53">
        <f>RealAuthFY11!O318-RealAuthFY10!O318</f>
        <v>0</v>
      </c>
      <c r="P318" s="53">
        <f>RealAuthFY11!P318-RealAuthFY10!P318</f>
        <v>0</v>
      </c>
      <c r="Q318" s="53">
        <f>RealAuthFY11!Q318-RealAuthFY10!Q318</f>
        <v>0</v>
      </c>
      <c r="R318" s="53" t="e">
        <f>RealAuthFY11!R318-RealAuthFY10!R318</f>
        <v>#REF!</v>
      </c>
      <c r="S318" s="53" t="e">
        <f>RealAuthFY11!S318-RealAuthFY10!S318</f>
        <v>#REF!</v>
      </c>
      <c r="T318" s="53" t="e">
        <f>RealAuthFY11!T318-RealAuthFY10!T318</f>
        <v>#REF!</v>
      </c>
      <c r="U318" s="53" t="e">
        <f>RealAuthFY11!U318-RealAuthFY10!U318</f>
        <v>#REF!</v>
      </c>
    </row>
    <row r="319" spans="1:21" s="45" customFormat="1" ht="11" x14ac:dyDescent="0.3">
      <c r="A319" s="45">
        <f>'FY2017 Alpha RPDC '!A308</f>
        <v>301</v>
      </c>
      <c r="B319" s="45">
        <f>'FY2017 Alpha RPDC '!B308</f>
        <v>6660</v>
      </c>
      <c r="C319" s="45">
        <f>'FY2017 Alpha RPDC '!C308</f>
        <v>6660</v>
      </c>
      <c r="D319" s="46" t="str">
        <f>'FY2017 Alpha RPDC '!D310</f>
        <v>WALNUT</v>
      </c>
      <c r="E319" s="91">
        <f>RealAuthFY11!E319-RealAuthFY10!E319</f>
        <v>-1.0999999999999091</v>
      </c>
      <c r="F319" s="49">
        <f>'FY2017 Alpha RPDC '!K310-'FY2017 Alpha RPDC '!F310</f>
        <v>145</v>
      </c>
      <c r="G319" s="49">
        <f>'FY2017 Alpha RPDC '!L310-'FY2017 Alpha RPDC '!G310</f>
        <v>36092</v>
      </c>
      <c r="H319" s="49">
        <f>'FY2017 Alpha RPDC '!M310-'FY2017 Alpha RPDC '!H310</f>
        <v>-24423</v>
      </c>
      <c r="I319" s="49">
        <f>'FY2017 Alpha RPDC '!N310-'FY2017 Alpha RPDC '!I310</f>
        <v>11669</v>
      </c>
      <c r="J319" s="53">
        <f>RealAuthFY11!J319-RealAuthFY10!J319</f>
        <v>-87575</v>
      </c>
      <c r="K319" s="53">
        <f>RealAuthFY11!K319-RealAuthFY10!K319</f>
        <v>-6050</v>
      </c>
      <c r="L319" s="53">
        <f>RealAuthFY11!L319-RealAuthFY10!L319</f>
        <v>-17990</v>
      </c>
      <c r="M319" s="53">
        <f>RealAuthFY11!M319-RealAuthFY10!M319</f>
        <v>0</v>
      </c>
      <c r="N319" s="53">
        <f>RealAuthFY11!N319-RealAuthFY10!N319</f>
        <v>0</v>
      </c>
      <c r="O319" s="53">
        <f>RealAuthFY11!O319-RealAuthFY10!O319</f>
        <v>0</v>
      </c>
      <c r="P319" s="53">
        <f>RealAuthFY11!P319-RealAuthFY10!P319</f>
        <v>-3917.1000000000004</v>
      </c>
      <c r="Q319" s="53">
        <f>RealAuthFY11!Q319-RealAuthFY10!Q319</f>
        <v>0</v>
      </c>
      <c r="R319" s="53">
        <f>RealAuthFY11!R319-RealAuthFY10!R319</f>
        <v>629810.93900000001</v>
      </c>
      <c r="S319" s="53">
        <f>RealAuthFY11!S319-RealAuthFY10!S319</f>
        <v>72312.464000000007</v>
      </c>
      <c r="T319" s="53">
        <f>RealAuthFY11!T319-RealAuthFY10!T319</f>
        <v>47887.753999999994</v>
      </c>
      <c r="U319" s="53">
        <f>RealAuthFY11!U319-RealAuthFY10!U319</f>
        <v>858083.05699999817</v>
      </c>
    </row>
    <row r="320" spans="1:21" s="45" customFormat="1" ht="11" x14ac:dyDescent="0.3">
      <c r="A320" s="45">
        <f>'FY2017 Alpha RPDC '!A309</f>
        <v>302</v>
      </c>
      <c r="B320" s="45">
        <f>'FY2017 Alpha RPDC '!B309</f>
        <v>6700</v>
      </c>
      <c r="C320" s="45">
        <f>'FY2017 Alpha RPDC '!C309</f>
        <v>6700</v>
      </c>
      <c r="D320" s="46" t="str">
        <f>'FY2017 Alpha RPDC '!D311</f>
        <v>WAPELLO</v>
      </c>
      <c r="E320" s="91">
        <f>RealAuthFY11!E320-RealAuthFY10!E320</f>
        <v>-16.099999999999966</v>
      </c>
      <c r="F320" s="49">
        <f>'FY2017 Alpha RPDC '!K311-'FY2017 Alpha RPDC '!F311</f>
        <v>145</v>
      </c>
      <c r="G320" s="49">
        <f>'FY2017 Alpha RPDC '!L311-'FY2017 Alpha RPDC '!G311</f>
        <v>27023.800000000745</v>
      </c>
      <c r="H320" s="49">
        <f>'FY2017 Alpha RPDC '!M311-'FY2017 Alpha RPDC '!H311</f>
        <v>-23783.290000000969</v>
      </c>
      <c r="I320" s="49">
        <f>'FY2017 Alpha RPDC '!N311-'FY2017 Alpha RPDC '!I311</f>
        <v>3240.5099999997765</v>
      </c>
      <c r="J320" s="53">
        <f>RealAuthFY11!J320-RealAuthFY10!J320</f>
        <v>4419.2000000000116</v>
      </c>
      <c r="K320" s="53">
        <f>RealAuthFY11!K320-RealAuthFY10!K320</f>
        <v>-115</v>
      </c>
      <c r="L320" s="53">
        <f>RealAuthFY11!L320-RealAuthFY10!L320</f>
        <v>7360</v>
      </c>
      <c r="M320" s="53">
        <f>RealAuthFY11!M320-RealAuthFY10!M320</f>
        <v>-5818</v>
      </c>
      <c r="N320" s="53">
        <f>RealAuthFY11!N320-RealAuthFY10!N320</f>
        <v>0</v>
      </c>
      <c r="O320" s="53">
        <f>RealAuthFY11!O320-RealAuthFY10!O320</f>
        <v>0</v>
      </c>
      <c r="P320" s="53">
        <f>RealAuthFY11!P320-RealAuthFY10!P320</f>
        <v>0</v>
      </c>
      <c r="Q320" s="53">
        <f>RealAuthFY11!Q320-RealAuthFY10!Q320</f>
        <v>0</v>
      </c>
      <c r="R320" s="53">
        <f>RealAuthFY11!R320-RealAuthFY10!R320</f>
        <v>29552.788999999961</v>
      </c>
      <c r="S320" s="53">
        <f>RealAuthFY11!S320-RealAuthFY10!S320</f>
        <v>3044.3460000000014</v>
      </c>
      <c r="T320" s="53">
        <f>RealAuthFY11!T320-RealAuthFY10!T320</f>
        <v>3589.9310000000041</v>
      </c>
      <c r="U320" s="53">
        <f>RealAuthFY11!U320-RealAuthFY10!U320</f>
        <v>73825.495999999344</v>
      </c>
    </row>
    <row r="321" spans="1:21" s="45" customFormat="1" ht="11" x14ac:dyDescent="0.3">
      <c r="A321" s="45">
        <f>'FY2017 Alpha RPDC '!A310</f>
        <v>303</v>
      </c>
      <c r="B321" s="45">
        <f>'FY2017 Alpha RPDC '!B310</f>
        <v>6750</v>
      </c>
      <c r="C321" s="45">
        <f>'FY2017 Alpha RPDC '!C310</f>
        <v>6750</v>
      </c>
      <c r="D321" s="46" t="str">
        <f>'FY2017 Alpha RPDC '!D312</f>
        <v>WAPSIE VALLEY</v>
      </c>
      <c r="E321" s="91">
        <f>RealAuthFY11!E321-RealAuthFY10!E321</f>
        <v>2</v>
      </c>
      <c r="F321" s="49">
        <f>'FY2017 Alpha RPDC '!K312-'FY2017 Alpha RPDC '!F312</f>
        <v>145</v>
      </c>
      <c r="G321" s="49">
        <f>'FY2017 Alpha RPDC '!L312-'FY2017 Alpha RPDC '!G312</f>
        <v>87686.599999999627</v>
      </c>
      <c r="H321" s="49">
        <f>'FY2017 Alpha RPDC '!M312-'FY2017 Alpha RPDC '!H312</f>
        <v>-155453</v>
      </c>
      <c r="I321" s="49">
        <f>'FY2017 Alpha RPDC '!N312-'FY2017 Alpha RPDC '!I312</f>
        <v>-67766.400000000373</v>
      </c>
      <c r="J321" s="53">
        <f>RealAuthFY11!J321-RealAuthFY10!J321</f>
        <v>8896</v>
      </c>
      <c r="K321" s="53">
        <f>RealAuthFY11!K321-RealAuthFY10!K321</f>
        <v>-31362</v>
      </c>
      <c r="L321" s="53">
        <f>RealAuthFY11!L321-RealAuthFY10!L321</f>
        <v>18634</v>
      </c>
      <c r="M321" s="53">
        <f>RealAuthFY11!M321-RealAuthFY10!M321</f>
        <v>-25460</v>
      </c>
      <c r="N321" s="53">
        <f>RealAuthFY11!N321-RealAuthFY10!N321</f>
        <v>0</v>
      </c>
      <c r="O321" s="53">
        <f>RealAuthFY11!O321-RealAuthFY10!O321</f>
        <v>0</v>
      </c>
      <c r="P321" s="53">
        <f>RealAuthFY11!P321-RealAuthFY10!P321</f>
        <v>126.5</v>
      </c>
      <c r="Q321" s="53">
        <f>RealAuthFY11!Q321-RealAuthFY10!Q321</f>
        <v>14953.2</v>
      </c>
      <c r="R321" s="53">
        <f>RealAuthFY11!R321-RealAuthFY10!R321</f>
        <v>-0.44000000000232831</v>
      </c>
      <c r="S321" s="53">
        <f>RealAuthFY11!S321-RealAuthFY10!S321</f>
        <v>-0.23999999999978172</v>
      </c>
      <c r="T321" s="53">
        <f>RealAuthFY11!T321-RealAuthFY10!T321</f>
        <v>-0.3999999999996362</v>
      </c>
      <c r="U321" s="53">
        <f>RealAuthFY11!U321-RealAuthFY10!U321</f>
        <v>-2544.3800000001211</v>
      </c>
    </row>
    <row r="322" spans="1:21" s="45" customFormat="1" ht="11" x14ac:dyDescent="0.3">
      <c r="A322" s="45">
        <f>'FY2017 Alpha RPDC '!A311</f>
        <v>304</v>
      </c>
      <c r="B322" s="45">
        <f>'FY2017 Alpha RPDC '!B311</f>
        <v>6759</v>
      </c>
      <c r="C322" s="45">
        <f>'FY2017 Alpha RPDC '!C311</f>
        <v>6759</v>
      </c>
      <c r="D322" s="46" t="str">
        <f>'FY2017 Alpha RPDC '!D313</f>
        <v>WASHINGTON</v>
      </c>
      <c r="E322" s="91">
        <f>RealAuthFY11!E322-RealAuthFY10!E322</f>
        <v>-10.799999999999955</v>
      </c>
      <c r="F322" s="49">
        <f>'FY2017 Alpha RPDC '!K313-'FY2017 Alpha RPDC '!F313</f>
        <v>145</v>
      </c>
      <c r="G322" s="49">
        <f>'FY2017 Alpha RPDC '!L313-'FY2017 Alpha RPDC '!G313</f>
        <v>-90530.900000000373</v>
      </c>
      <c r="H322" s="49">
        <f>'FY2017 Alpha RPDC '!M313-'FY2017 Alpha RPDC '!H313</f>
        <v>58292.349999999627</v>
      </c>
      <c r="I322" s="49">
        <f>'FY2017 Alpha RPDC '!N313-'FY2017 Alpha RPDC '!I313</f>
        <v>-32238.550000000745</v>
      </c>
      <c r="J322" s="53">
        <f>RealAuthFY11!J322-RealAuthFY10!J322</f>
        <v>-58921.600000000035</v>
      </c>
      <c r="K322" s="53">
        <f>RealAuthFY11!K322-RealAuthFY10!K322</f>
        <v>11536</v>
      </c>
      <c r="L322" s="53">
        <f>RealAuthFY11!L322-RealAuthFY10!L322</f>
        <v>-24833</v>
      </c>
      <c r="M322" s="53">
        <f>RealAuthFY11!M322-RealAuthFY10!M322</f>
        <v>0</v>
      </c>
      <c r="N322" s="53">
        <f>RealAuthFY11!N322-RealAuthFY10!N322</f>
        <v>0</v>
      </c>
      <c r="O322" s="53">
        <f>RealAuthFY11!O322-RealAuthFY10!O322</f>
        <v>0</v>
      </c>
      <c r="P322" s="53">
        <f>RealAuthFY11!P322-RealAuthFY10!P322</f>
        <v>0</v>
      </c>
      <c r="Q322" s="53">
        <f>RealAuthFY11!Q322-RealAuthFY10!Q322</f>
        <v>0</v>
      </c>
      <c r="R322" s="53">
        <f>RealAuthFY11!R322-RealAuthFY10!R322</f>
        <v>0.35999999998603016</v>
      </c>
      <c r="S322" s="53">
        <f>RealAuthFY11!S322-RealAuthFY10!S322</f>
        <v>-3.6000000000058208E-2</v>
      </c>
      <c r="T322" s="53">
        <f>RealAuthFY11!T322-RealAuthFY10!T322</f>
        <v>0.25800000000162981</v>
      </c>
      <c r="U322" s="53">
        <f>RealAuthFY11!U322-RealAuthFY10!U322</f>
        <v>-68977.507999999449</v>
      </c>
    </row>
    <row r="323" spans="1:21" s="45" customFormat="1" ht="11" x14ac:dyDescent="0.3">
      <c r="A323" s="45">
        <f>'FY2017 Alpha RPDC '!A312</f>
        <v>305</v>
      </c>
      <c r="B323" s="45">
        <f>'FY2017 Alpha RPDC '!B312</f>
        <v>6762</v>
      </c>
      <c r="C323" s="45">
        <f>'FY2017 Alpha RPDC '!C312</f>
        <v>6762</v>
      </c>
      <c r="D323" s="46" t="str">
        <f>'FY2017 Alpha RPDC '!D314</f>
        <v>WATERLOO</v>
      </c>
      <c r="E323" s="91">
        <f>RealAuthFY11!E323-RealAuthFY10!E323</f>
        <v>-1.9000000000000909</v>
      </c>
      <c r="F323" s="49">
        <f>'FY2017 Alpha RPDC '!K314-'FY2017 Alpha RPDC '!F314</f>
        <v>145</v>
      </c>
      <c r="G323" s="49">
        <f>'FY2017 Alpha RPDC '!L314-'FY2017 Alpha RPDC '!G314</f>
        <v>304856.70000000298</v>
      </c>
      <c r="H323" s="49">
        <f>'FY2017 Alpha RPDC '!M314-'FY2017 Alpha RPDC '!H314</f>
        <v>412866.71999999881</v>
      </c>
      <c r="I323" s="49">
        <f>'FY2017 Alpha RPDC '!N314-'FY2017 Alpha RPDC '!I314</f>
        <v>717723.42000000179</v>
      </c>
      <c r="J323" s="53">
        <f>RealAuthFY11!J323-RealAuthFY10!J323</f>
        <v>37584.5</v>
      </c>
      <c r="K323" s="53">
        <f>RealAuthFY11!K323-RealAuthFY10!K323</f>
        <v>87520</v>
      </c>
      <c r="L323" s="53">
        <f>RealAuthFY11!L323-RealAuthFY10!L323</f>
        <v>-39302</v>
      </c>
      <c r="M323" s="53">
        <f>RealAuthFY11!M323-RealAuthFY10!M323</f>
        <v>-35100</v>
      </c>
      <c r="N323" s="53">
        <f>RealAuthFY11!N323-RealAuthFY10!N323</f>
        <v>0</v>
      </c>
      <c r="O323" s="53">
        <f>RealAuthFY11!O323-RealAuthFY10!O323</f>
        <v>0</v>
      </c>
      <c r="P323" s="53">
        <f>RealAuthFY11!P323-RealAuthFY10!P323</f>
        <v>-6435.0000000000009</v>
      </c>
      <c r="Q323" s="53">
        <f>RealAuthFY11!Q323-RealAuthFY10!Q323</f>
        <v>0</v>
      </c>
      <c r="R323" s="53">
        <f>RealAuthFY11!R323-RealAuthFY10!R323</f>
        <v>0.26399999996647239</v>
      </c>
      <c r="S323" s="53">
        <f>RealAuthFY11!S323-RealAuthFY10!S323</f>
        <v>8.8000000003376044E-2</v>
      </c>
      <c r="T323" s="53">
        <f>RealAuthFY11!T323-RealAuthFY10!T323</f>
        <v>0.32800000000861473</v>
      </c>
      <c r="U323" s="53">
        <f>RealAuthFY11!U323-RealAuthFY10!U323</f>
        <v>-23498.219999999739</v>
      </c>
    </row>
    <row r="324" spans="1:21" s="45" customFormat="1" ht="11" x14ac:dyDescent="0.3">
      <c r="A324" s="45">
        <f>'FY2017 Alpha RPDC '!A313</f>
        <v>306</v>
      </c>
      <c r="B324" s="45">
        <f>'FY2017 Alpha RPDC '!B313</f>
        <v>6768</v>
      </c>
      <c r="C324" s="45">
        <f>'FY2017 Alpha RPDC '!C313</f>
        <v>6768</v>
      </c>
      <c r="D324" s="46" t="str">
        <f>'FY2017 Alpha RPDC '!D315</f>
        <v>WAUKEE</v>
      </c>
      <c r="E324" s="91">
        <f>RealAuthFY11!E324-RealAuthFY10!E324</f>
        <v>-52.400000000000091</v>
      </c>
      <c r="F324" s="49">
        <f>'FY2017 Alpha RPDC '!K315-'FY2017 Alpha RPDC '!F315</f>
        <v>145</v>
      </c>
      <c r="G324" s="49">
        <f>'FY2017 Alpha RPDC '!L315-'FY2017 Alpha RPDC '!G315</f>
        <v>5721712.3999999985</v>
      </c>
      <c r="H324" s="49">
        <f>'FY2017 Alpha RPDC '!M315-'FY2017 Alpha RPDC '!H315</f>
        <v>0</v>
      </c>
      <c r="I324" s="49">
        <f>'FY2017 Alpha RPDC '!N315-'FY2017 Alpha RPDC '!I315</f>
        <v>5721712.3999999985</v>
      </c>
      <c r="J324" s="53">
        <f>RealAuthFY11!J324-RealAuthFY10!J324</f>
        <v>-25815.399999999907</v>
      </c>
      <c r="K324" s="53">
        <f>RealAuthFY11!K324-RealAuthFY10!K324</f>
        <v>12147</v>
      </c>
      <c r="L324" s="53">
        <f>RealAuthFY11!L324-RealAuthFY10!L324</f>
        <v>-46737</v>
      </c>
      <c r="M324" s="53">
        <f>RealAuthFY11!M324-RealAuthFY10!M324</f>
        <v>-899808</v>
      </c>
      <c r="N324" s="53">
        <f>RealAuthFY11!N324-RealAuthFY10!N324</f>
        <v>0</v>
      </c>
      <c r="O324" s="53">
        <f>RealAuthFY11!O324-RealAuthFY10!O324</f>
        <v>0</v>
      </c>
      <c r="P324" s="53">
        <f>RealAuthFY11!P324-RealAuthFY10!P324</f>
        <v>-11243.54</v>
      </c>
      <c r="Q324" s="53">
        <f>RealAuthFY11!Q324-RealAuthFY10!Q324</f>
        <v>33079.200000000012</v>
      </c>
      <c r="R324" s="53">
        <f>RealAuthFY11!R324-RealAuthFY10!R324</f>
        <v>582554.02</v>
      </c>
      <c r="S324" s="53">
        <f>RealAuthFY11!S324-RealAuthFY10!S324</f>
        <v>46806.377</v>
      </c>
      <c r="T324" s="53">
        <f>RealAuthFY11!T324-RealAuthFY10!T324</f>
        <v>80146.726999999984</v>
      </c>
      <c r="U324" s="53">
        <f>RealAuthFY11!U324-RealAuthFY10!U324</f>
        <v>-261109.16599999741</v>
      </c>
    </row>
    <row r="325" spans="1:21" s="45" customFormat="1" ht="11" x14ac:dyDescent="0.3">
      <c r="A325" s="45">
        <f>'FY2017 Alpha RPDC '!A314</f>
        <v>307</v>
      </c>
      <c r="B325" s="45">
        <f>'FY2017 Alpha RPDC '!B314</f>
        <v>6795</v>
      </c>
      <c r="C325" s="45">
        <f>'FY2017 Alpha RPDC '!C314</f>
        <v>6795</v>
      </c>
      <c r="D325" s="46" t="str">
        <f>'FY2017 Alpha RPDC '!D316</f>
        <v>WAVERLY-SHELL ROCK</v>
      </c>
      <c r="E325" s="91">
        <f>RealAuthFY11!E325-RealAuthFY10!E325</f>
        <v>-198.69999999999891</v>
      </c>
      <c r="F325" s="49">
        <f>'FY2017 Alpha RPDC '!K316-'FY2017 Alpha RPDC '!F316</f>
        <v>145</v>
      </c>
      <c r="G325" s="49">
        <f>'FY2017 Alpha RPDC '!L316-'FY2017 Alpha RPDC '!G316</f>
        <v>102471.90000000037</v>
      </c>
      <c r="H325" s="49">
        <f>'FY2017 Alpha RPDC '!M316-'FY2017 Alpha RPDC '!H316</f>
        <v>28053.150000000373</v>
      </c>
      <c r="I325" s="49">
        <f>'FY2017 Alpha RPDC '!N316-'FY2017 Alpha RPDC '!I316</f>
        <v>130525.05000000075</v>
      </c>
      <c r="J325" s="53">
        <f>RealAuthFY11!J325-RealAuthFY10!J325</f>
        <v>-58986.600000000093</v>
      </c>
      <c r="K325" s="53">
        <f>RealAuthFY11!K325-RealAuthFY10!K325</f>
        <v>28150</v>
      </c>
      <c r="L325" s="53">
        <f>RealAuthFY11!L325-RealAuthFY10!L325</f>
        <v>-1343.6999999997206</v>
      </c>
      <c r="M325" s="53">
        <f>RealAuthFY11!M325-RealAuthFY10!M325</f>
        <v>6343</v>
      </c>
      <c r="N325" s="53">
        <f>RealAuthFY11!N325-RealAuthFY10!N325</f>
        <v>0</v>
      </c>
      <c r="O325" s="53">
        <f>RealAuthFY11!O325-RealAuthFY10!O325</f>
        <v>0</v>
      </c>
      <c r="P325" s="53">
        <f>RealAuthFY11!P325-RealAuthFY10!P325</f>
        <v>-98488.719999999972</v>
      </c>
      <c r="Q325" s="53">
        <f>RealAuthFY11!Q325-RealAuthFY10!Q325</f>
        <v>0</v>
      </c>
      <c r="R325" s="53">
        <f>RealAuthFY11!R325-RealAuthFY10!R325</f>
        <v>3972911.0879999995</v>
      </c>
      <c r="S325" s="53">
        <f>RealAuthFY11!S325-RealAuthFY10!S325</f>
        <v>471575.35400000005</v>
      </c>
      <c r="T325" s="53">
        <f>RealAuthFY11!T325-RealAuthFY10!T325</f>
        <v>444035.55500000011</v>
      </c>
      <c r="U325" s="53">
        <f>RealAuthFY11!U325-RealAuthFY10!U325</f>
        <v>5481919.3969999999</v>
      </c>
    </row>
    <row r="326" spans="1:21" s="45" customFormat="1" ht="11" x14ac:dyDescent="0.3">
      <c r="A326" s="45">
        <f>'FY2017 Alpha RPDC '!A315</f>
        <v>308</v>
      </c>
      <c r="B326" s="45">
        <f>'FY2017 Alpha RPDC '!B315</f>
        <v>6822</v>
      </c>
      <c r="C326" s="45">
        <f>'FY2017 Alpha RPDC '!C315</f>
        <v>6822</v>
      </c>
      <c r="D326" s="46" t="str">
        <f>'FY2017 Alpha RPDC '!D317</f>
        <v>WAYNE</v>
      </c>
      <c r="E326" s="91">
        <f>RealAuthFY11!E326-RealAuthFY10!E326</f>
        <v>675.10000000000036</v>
      </c>
      <c r="F326" s="49">
        <f>'FY2017 Alpha RPDC '!K317-'FY2017 Alpha RPDC '!F317</f>
        <v>145</v>
      </c>
      <c r="G326" s="49">
        <f>'FY2017 Alpha RPDC '!L317-'FY2017 Alpha RPDC '!G317</f>
        <v>251004.19999999972</v>
      </c>
      <c r="H326" s="49">
        <f>'FY2017 Alpha RPDC '!M317-'FY2017 Alpha RPDC '!H317</f>
        <v>-72892</v>
      </c>
      <c r="I326" s="49">
        <f>'FY2017 Alpha RPDC '!N317-'FY2017 Alpha RPDC '!I317</f>
        <v>178112.19999999972</v>
      </c>
      <c r="J326" s="53">
        <f>RealAuthFY11!J326-RealAuthFY10!J326</f>
        <v>-41717.4</v>
      </c>
      <c r="K326" s="53">
        <f>RealAuthFY11!K326-RealAuthFY10!K326</f>
        <v>5791</v>
      </c>
      <c r="L326" s="53">
        <f>RealAuthFY11!L326-RealAuthFY10!L326</f>
        <v>37276</v>
      </c>
      <c r="M326" s="53">
        <f>RealAuthFY11!M326-RealAuthFY10!M326</f>
        <v>0</v>
      </c>
      <c r="N326" s="53">
        <f>RealAuthFY11!N326-RealAuthFY10!N326</f>
        <v>0</v>
      </c>
      <c r="O326" s="53">
        <f>RealAuthFY11!O326-RealAuthFY10!O326</f>
        <v>0</v>
      </c>
      <c r="P326" s="53">
        <f>RealAuthFY11!P326-RealAuthFY10!P326</f>
        <v>-1198.1199999999999</v>
      </c>
      <c r="Q326" s="53">
        <f>RealAuthFY11!Q326-RealAuthFY10!Q326</f>
        <v>5199.5999999999913</v>
      </c>
      <c r="R326" s="53">
        <f>RealAuthFY11!R326-RealAuthFY10!R326</f>
        <v>4684375.392</v>
      </c>
      <c r="S326" s="53">
        <f>RealAuthFY11!S326-RealAuthFY10!S326</f>
        <v>505856.04699999996</v>
      </c>
      <c r="T326" s="53">
        <f>RealAuthFY11!T326-RealAuthFY10!T326</f>
        <v>526333.57399999991</v>
      </c>
      <c r="U326" s="53">
        <f>RealAuthFY11!U326-RealAuthFY10!U326</f>
        <v>11443628.493000001</v>
      </c>
    </row>
    <row r="327" spans="1:21" s="45" customFormat="1" ht="11" x14ac:dyDescent="0.3">
      <c r="A327" s="45">
        <f>'FY2017 Alpha RPDC '!A316</f>
        <v>309</v>
      </c>
      <c r="B327" s="45">
        <f>'FY2017 Alpha RPDC '!B316</f>
        <v>6840</v>
      </c>
      <c r="C327" s="45">
        <f>'FY2017 Alpha RPDC '!C316</f>
        <v>6840</v>
      </c>
      <c r="D327" s="46" t="str">
        <f>'FY2017 Alpha RPDC '!D318</f>
        <v>WEBSTER CITY</v>
      </c>
      <c r="E327" s="91">
        <f>RealAuthFY11!E327-RealAuthFY10!E327</f>
        <v>-29</v>
      </c>
      <c r="F327" s="49">
        <f>'FY2017 Alpha RPDC '!K318-'FY2017 Alpha RPDC '!F318</f>
        <v>145</v>
      </c>
      <c r="G327" s="49">
        <f>'FY2017 Alpha RPDC '!L318-'FY2017 Alpha RPDC '!G318</f>
        <v>169521.20000000112</v>
      </c>
      <c r="H327" s="49">
        <f>'FY2017 Alpha RPDC '!M318-'FY2017 Alpha RPDC '!H318</f>
        <v>-52679</v>
      </c>
      <c r="I327" s="49">
        <f>'FY2017 Alpha RPDC '!N318-'FY2017 Alpha RPDC '!I318</f>
        <v>116842.20000000112</v>
      </c>
      <c r="J327" s="53">
        <f>RealAuthFY11!J327-RealAuthFY10!J327</f>
        <v>-7795.0999999999767</v>
      </c>
      <c r="K327" s="53">
        <f>RealAuthFY11!K327-RealAuthFY10!K327</f>
        <v>11538</v>
      </c>
      <c r="L327" s="53">
        <f>RealAuthFY11!L327-RealAuthFY10!L327</f>
        <v>4945</v>
      </c>
      <c r="M327" s="53">
        <f>RealAuthFY11!M327-RealAuthFY10!M327</f>
        <v>0</v>
      </c>
      <c r="N327" s="53">
        <f>RealAuthFY11!N327-RealAuthFY10!N327</f>
        <v>0</v>
      </c>
      <c r="O327" s="53">
        <f>RealAuthFY11!O327-RealAuthFY10!O327</f>
        <v>0</v>
      </c>
      <c r="P327" s="53">
        <f>RealAuthFY11!P327-RealAuthFY10!P327</f>
        <v>-1269.18</v>
      </c>
      <c r="Q327" s="53">
        <f>RealAuthFY11!Q327-RealAuthFY10!Q327</f>
        <v>9130.8000000000029</v>
      </c>
      <c r="R327" s="53">
        <f>RealAuthFY11!R327-RealAuthFY10!R327</f>
        <v>652206.88400000008</v>
      </c>
      <c r="S327" s="53">
        <f>RealAuthFY11!S327-RealAuthFY10!S327</f>
        <v>63462.25</v>
      </c>
      <c r="T327" s="53">
        <f>RealAuthFY11!T327-RealAuthFY10!T327</f>
        <v>77794.736000000004</v>
      </c>
      <c r="U327" s="53">
        <f>RealAuthFY11!U327-RealAuthFY10!U327</f>
        <v>940538.44000000134</v>
      </c>
    </row>
    <row r="328" spans="1:21" s="45" customFormat="1" ht="11" x14ac:dyDescent="0.3">
      <c r="A328" s="45">
        <f>'FY2017 Alpha RPDC '!A317</f>
        <v>310</v>
      </c>
      <c r="B328" s="45">
        <f>'FY2017 Alpha RPDC '!B317</f>
        <v>6854</v>
      </c>
      <c r="C328" s="45">
        <f>'FY2017 Alpha RPDC '!C317</f>
        <v>6854</v>
      </c>
      <c r="D328" s="46" t="str">
        <f>'FY2017 Alpha RPDC '!D319</f>
        <v>WEST BEND-MALLARD</v>
      </c>
      <c r="E328" s="91">
        <f>RealAuthFY11!E328-RealAuthFY10!E328</f>
        <v>26.5</v>
      </c>
      <c r="F328" s="49">
        <f>'FY2017 Alpha RPDC '!K319-'FY2017 Alpha RPDC '!F319</f>
        <v>145</v>
      </c>
      <c r="G328" s="49">
        <f>'FY2017 Alpha RPDC '!L319-'FY2017 Alpha RPDC '!G319</f>
        <v>-128236.69999999972</v>
      </c>
      <c r="H328" s="49">
        <f>'FY2017 Alpha RPDC '!M319-'FY2017 Alpha RPDC '!H319</f>
        <v>150849.73999999976</v>
      </c>
      <c r="I328" s="49">
        <f>'FY2017 Alpha RPDC '!N319-'FY2017 Alpha RPDC '!I319</f>
        <v>22613.040000000037</v>
      </c>
      <c r="J328" s="53">
        <f>RealAuthFY11!J328-RealAuthFY10!J328</f>
        <v>-29742</v>
      </c>
      <c r="K328" s="53">
        <f>RealAuthFY11!K328-RealAuthFY10!K328</f>
        <v>-115</v>
      </c>
      <c r="L328" s="53">
        <f>RealAuthFY11!L328-RealAuthFY10!L328</f>
        <v>84529</v>
      </c>
      <c r="M328" s="53">
        <f>RealAuthFY11!M328-RealAuthFY10!M328</f>
        <v>0</v>
      </c>
      <c r="N328" s="53">
        <f>RealAuthFY11!N328-RealAuthFY10!N328</f>
        <v>0</v>
      </c>
      <c r="O328" s="53">
        <f>RealAuthFY11!O328-RealAuthFY10!O328</f>
        <v>0</v>
      </c>
      <c r="P328" s="53">
        <f>RealAuthFY11!P328-RealAuthFY10!P328</f>
        <v>-1268.96</v>
      </c>
      <c r="Q328" s="53">
        <f>RealAuthFY11!Q328-RealAuthFY10!Q328</f>
        <v>0</v>
      </c>
      <c r="R328" s="53">
        <f>RealAuthFY11!R328-RealAuthFY10!R328</f>
        <v>0.4069999999483116</v>
      </c>
      <c r="S328" s="53">
        <f>RealAuthFY11!S328-RealAuthFY10!S328</f>
        <v>0.49599999999918509</v>
      </c>
      <c r="T328" s="53">
        <f>RealAuthFY11!T328-RealAuthFY10!T328</f>
        <v>0.14499999999679858</v>
      </c>
      <c r="U328" s="53">
        <f>RealAuthFY11!U328-RealAuthFY10!U328</f>
        <v>231516.28799999971</v>
      </c>
    </row>
    <row r="329" spans="1:21" s="45" customFormat="1" ht="11" x14ac:dyDescent="0.3">
      <c r="A329" s="45">
        <f>'FY2017 Alpha RPDC '!A318</f>
        <v>311</v>
      </c>
      <c r="B329" s="45">
        <f>'FY2017 Alpha RPDC '!B318</f>
        <v>6867</v>
      </c>
      <c r="C329" s="45">
        <f>'FY2017 Alpha RPDC '!C318</f>
        <v>6867</v>
      </c>
      <c r="D329" s="46" t="str">
        <f>'FY2017 Alpha RPDC '!D320</f>
        <v>WEST BRANCH</v>
      </c>
      <c r="E329" s="91">
        <f>RealAuthFY11!E329-RealAuthFY10!E329</f>
        <v>-8.0999999999999091</v>
      </c>
      <c r="F329" s="49">
        <f>'FY2017 Alpha RPDC '!K320-'FY2017 Alpha RPDC '!F320</f>
        <v>145</v>
      </c>
      <c r="G329" s="49">
        <f>'FY2017 Alpha RPDC '!L320-'FY2017 Alpha RPDC '!G320</f>
        <v>-98367.700000000186</v>
      </c>
      <c r="H329" s="49">
        <f>'FY2017 Alpha RPDC '!M320-'FY2017 Alpha RPDC '!H320</f>
        <v>86877.870000000112</v>
      </c>
      <c r="I329" s="49">
        <f>'FY2017 Alpha RPDC '!N320-'FY2017 Alpha RPDC '!I320</f>
        <v>-11489.830000000075</v>
      </c>
      <c r="J329" s="53">
        <f>RealAuthFY11!J329-RealAuthFY10!J329</f>
        <v>-3303</v>
      </c>
      <c r="K329" s="53">
        <f>RealAuthFY11!K329-RealAuthFY10!K329</f>
        <v>5782</v>
      </c>
      <c r="L329" s="53">
        <f>RealAuthFY11!L329-RealAuthFY10!L329</f>
        <v>-14116.5</v>
      </c>
      <c r="M329" s="53">
        <f>RealAuthFY11!M329-RealAuthFY10!M329</f>
        <v>18611</v>
      </c>
      <c r="N329" s="53">
        <f>RealAuthFY11!N329-RealAuthFY10!N329</f>
        <v>0</v>
      </c>
      <c r="O329" s="53">
        <f>RealAuthFY11!O329-RealAuthFY10!O329</f>
        <v>0</v>
      </c>
      <c r="P329" s="53">
        <f>RealAuthFY11!P329-RealAuthFY10!P329</f>
        <v>-1297.3399999999999</v>
      </c>
      <c r="Q329" s="53">
        <f>RealAuthFY11!Q329-RealAuthFY10!Q329</f>
        <v>0</v>
      </c>
      <c r="R329" s="53">
        <f>RealAuthFY11!R329-RealAuthFY10!R329</f>
        <v>718830.174</v>
      </c>
      <c r="S329" s="53">
        <f>RealAuthFY11!S329-RealAuthFY10!S329</f>
        <v>79948.263999999996</v>
      </c>
      <c r="T329" s="53">
        <f>RealAuthFY11!T329-RealAuthFY10!T329</f>
        <v>70617.848000000013</v>
      </c>
      <c r="U329" s="53">
        <f>RealAuthFY11!U329-RealAuthFY10!U329</f>
        <v>991914.64599999972</v>
      </c>
    </row>
    <row r="330" spans="1:21" s="45" customFormat="1" ht="11" x14ac:dyDescent="0.3">
      <c r="A330" s="45">
        <f>'FY2017 Alpha RPDC '!A319</f>
        <v>312</v>
      </c>
      <c r="B330" s="45">
        <f>'FY2017 Alpha RPDC '!B319</f>
        <v>6921</v>
      </c>
      <c r="C330" s="45">
        <f>'FY2017 Alpha RPDC '!C319</f>
        <v>6921</v>
      </c>
      <c r="D330" s="46" t="str">
        <f>'FY2017 Alpha RPDC '!D321</f>
        <v>WEST BURLINGTON</v>
      </c>
      <c r="E330" s="91">
        <f>RealAuthFY11!E330-RealAuthFY10!E330</f>
        <v>-26.899999999999977</v>
      </c>
      <c r="F330" s="49">
        <f>'FY2017 Alpha RPDC '!K321-'FY2017 Alpha RPDC '!F321</f>
        <v>145</v>
      </c>
      <c r="G330" s="49">
        <f>'FY2017 Alpha RPDC '!L321-'FY2017 Alpha RPDC '!G321</f>
        <v>112316.30000000028</v>
      </c>
      <c r="H330" s="49">
        <f>'FY2017 Alpha RPDC '!M321-'FY2017 Alpha RPDC '!H321</f>
        <v>-92697</v>
      </c>
      <c r="I330" s="49">
        <f>'FY2017 Alpha RPDC '!N321-'FY2017 Alpha RPDC '!I321</f>
        <v>19619.300000000279</v>
      </c>
      <c r="J330" s="53">
        <f>RealAuthFY11!J330-RealAuthFY10!J330</f>
        <v>20164.299999999988</v>
      </c>
      <c r="K330" s="53">
        <f>RealAuthFY11!K330-RealAuthFY10!K330</f>
        <v>-460</v>
      </c>
      <c r="L330" s="53">
        <f>RealAuthFY11!L330-RealAuthFY10!L330</f>
        <v>-28265</v>
      </c>
      <c r="M330" s="53">
        <f>RealAuthFY11!M330-RealAuthFY10!M330</f>
        <v>-17189</v>
      </c>
      <c r="N330" s="53">
        <f>RealAuthFY11!N330-RealAuthFY10!N330</f>
        <v>0</v>
      </c>
      <c r="O330" s="53">
        <f>RealAuthFY11!O330-RealAuthFY10!O330</f>
        <v>0</v>
      </c>
      <c r="P330" s="53">
        <f>RealAuthFY11!P330-RealAuthFY10!P330</f>
        <v>1319.56</v>
      </c>
      <c r="Q330" s="53">
        <f>RealAuthFY11!Q330-RealAuthFY10!Q330</f>
        <v>95304.599999999991</v>
      </c>
      <c r="R330" s="53">
        <f>RealAuthFY11!R330-RealAuthFY10!R330</f>
        <v>-0.12400000001071021</v>
      </c>
      <c r="S330" s="53">
        <f>RealAuthFY11!S330-RealAuthFY10!S330</f>
        <v>8.999999999650754E-2</v>
      </c>
      <c r="T330" s="53">
        <f>RealAuthFY11!T330-RealAuthFY10!T330</f>
        <v>0.17599999999947613</v>
      </c>
      <c r="U330" s="53">
        <f>RealAuthFY11!U330-RealAuthFY10!U330</f>
        <v>93487.642000000458</v>
      </c>
    </row>
    <row r="331" spans="1:21" s="45" customFormat="1" ht="11" x14ac:dyDescent="0.3">
      <c r="A331" s="45">
        <f>'FY2017 Alpha RPDC '!A320</f>
        <v>313</v>
      </c>
      <c r="B331" s="45">
        <f>'FY2017 Alpha RPDC '!B320</f>
        <v>6930</v>
      </c>
      <c r="C331" s="45">
        <f>'FY2017 Alpha RPDC '!C320</f>
        <v>6930</v>
      </c>
      <c r="D331" s="46" t="str">
        <f>'FY2017 Alpha RPDC '!D322</f>
        <v>WEST CENTRAL</v>
      </c>
      <c r="E331" s="91">
        <f>RealAuthFY11!E331-RealAuthFY10!E331</f>
        <v>-32.399999999999977</v>
      </c>
      <c r="F331" s="49">
        <f>'FY2017 Alpha RPDC '!K322-'FY2017 Alpha RPDC '!F322</f>
        <v>145</v>
      </c>
      <c r="G331" s="49">
        <f>'FY2017 Alpha RPDC '!L322-'FY2017 Alpha RPDC '!G322</f>
        <v>115612.19999999995</v>
      </c>
      <c r="H331" s="49">
        <f>'FY2017 Alpha RPDC '!M322-'FY2017 Alpha RPDC '!H322</f>
        <v>-81819</v>
      </c>
      <c r="I331" s="49">
        <f>'FY2017 Alpha RPDC '!N322-'FY2017 Alpha RPDC '!I322</f>
        <v>33793.199999999953</v>
      </c>
      <c r="J331" s="53">
        <f>RealAuthFY11!J331-RealAuthFY10!J331</f>
        <v>-113835.09999999992</v>
      </c>
      <c r="K331" s="53">
        <f>RealAuthFY11!K331-RealAuthFY10!K331</f>
        <v>9926</v>
      </c>
      <c r="L331" s="53">
        <f>RealAuthFY11!L331-RealAuthFY10!L331</f>
        <v>-4596.1000000000349</v>
      </c>
      <c r="M331" s="53">
        <f>RealAuthFY11!M331-RealAuthFY10!M331</f>
        <v>-16959</v>
      </c>
      <c r="N331" s="53">
        <f>RealAuthFY11!N331-RealAuthFY10!N331</f>
        <v>0</v>
      </c>
      <c r="O331" s="53">
        <f>RealAuthFY11!O331-RealAuthFY10!O331</f>
        <v>0</v>
      </c>
      <c r="P331" s="53">
        <f>RealAuthFY11!P331-RealAuthFY10!P331</f>
        <v>-1268.96</v>
      </c>
      <c r="Q331" s="53">
        <f>RealAuthFY11!Q331-RealAuthFY10!Q331</f>
        <v>240026.4</v>
      </c>
      <c r="R331" s="53">
        <f>RealAuthFY11!R331-RealAuthFY10!R331</f>
        <v>1.7999999923631549E-2</v>
      </c>
      <c r="S331" s="53">
        <f>RealAuthFY11!S331-RealAuthFY10!S331</f>
        <v>0.29000000000814907</v>
      </c>
      <c r="T331" s="53">
        <f>RealAuthFY11!T331-RealAuthFY10!T331</f>
        <v>-0.29200000000128057</v>
      </c>
      <c r="U331" s="53">
        <f>RealAuthFY11!U331-RealAuthFY10!U331</f>
        <v>101803.42600000091</v>
      </c>
    </row>
    <row r="332" spans="1:21" s="45" customFormat="1" ht="11" x14ac:dyDescent="0.3">
      <c r="A332" s="45">
        <f>'FY2017 Alpha RPDC '!A321</f>
        <v>314</v>
      </c>
      <c r="B332" s="45">
        <f>'FY2017 Alpha RPDC '!B321</f>
        <v>6937</v>
      </c>
      <c r="C332" s="45">
        <f>'FY2017 Alpha RPDC '!C321</f>
        <v>6937</v>
      </c>
      <c r="D332" s="46" t="str">
        <f>'FY2017 Alpha RPDC '!D323</f>
        <v>WEST CENTRAL VALLEY</v>
      </c>
      <c r="E332" s="91">
        <f>RealAuthFY11!E332-RealAuthFY10!E332</f>
        <v>6.8000000000000114</v>
      </c>
      <c r="F332" s="49">
        <f>'FY2017 Alpha RPDC '!K323-'FY2017 Alpha RPDC '!F323</f>
        <v>145</v>
      </c>
      <c r="G332" s="49">
        <f>'FY2017 Alpha RPDC '!L323-'FY2017 Alpha RPDC '!G323</f>
        <v>-61063.599999999627</v>
      </c>
      <c r="H332" s="49">
        <f>'FY2017 Alpha RPDC '!M323-'FY2017 Alpha RPDC '!H323</f>
        <v>122732.23999999929</v>
      </c>
      <c r="I332" s="49">
        <f>'FY2017 Alpha RPDC '!N323-'FY2017 Alpha RPDC '!I323</f>
        <v>61668.639999999665</v>
      </c>
      <c r="J332" s="53">
        <f>RealAuthFY11!J332-RealAuthFY10!J332</f>
        <v>-35659.20000000007</v>
      </c>
      <c r="K332" s="53">
        <f>RealAuthFY11!K332-RealAuthFY10!K332</f>
        <v>-6122</v>
      </c>
      <c r="L332" s="53">
        <f>RealAuthFY11!L332-RealAuthFY10!L332</f>
        <v>-16903.400000000023</v>
      </c>
      <c r="M332" s="53">
        <f>RealAuthFY11!M332-RealAuthFY10!M332</f>
        <v>-35352</v>
      </c>
      <c r="N332" s="53">
        <f>RealAuthFY11!N332-RealAuthFY10!N332</f>
        <v>0</v>
      </c>
      <c r="O332" s="53">
        <f>RealAuthFY11!O332-RealAuthFY10!O332</f>
        <v>0</v>
      </c>
      <c r="P332" s="53">
        <f>RealAuthFY11!P332-RealAuthFY10!P332</f>
        <v>-10369.92</v>
      </c>
      <c r="Q332" s="53">
        <f>RealAuthFY11!Q332-RealAuthFY10!Q332</f>
        <v>126147</v>
      </c>
      <c r="R332" s="53">
        <f>RealAuthFY11!R332-RealAuthFY10!R332</f>
        <v>0.23999999999068677</v>
      </c>
      <c r="S332" s="53">
        <f>RealAuthFY11!S332-RealAuthFY10!S332</f>
        <v>0.19999999999708962</v>
      </c>
      <c r="T332" s="53">
        <f>RealAuthFY11!T332-RealAuthFY10!T332</f>
        <v>-0.48000000000320142</v>
      </c>
      <c r="U332" s="53">
        <f>RealAuthFY11!U332-RealAuthFY10!U332</f>
        <v>41359.740000000224</v>
      </c>
    </row>
    <row r="333" spans="1:21" s="45" customFormat="1" ht="11" x14ac:dyDescent="0.3">
      <c r="A333" s="45">
        <f>'FY2017 Alpha RPDC '!A322</f>
        <v>315</v>
      </c>
      <c r="B333" s="45">
        <f>'FY2017 Alpha RPDC '!B322</f>
        <v>6943</v>
      </c>
      <c r="C333" s="45">
        <f>'FY2017 Alpha RPDC '!C322</f>
        <v>6943</v>
      </c>
      <c r="D333" s="46" t="str">
        <f>'FY2017 Alpha RPDC '!D324</f>
        <v>WEST DELAWARE</v>
      </c>
      <c r="E333" s="91">
        <f>RealAuthFY11!E333-RealAuthFY10!E333</f>
        <v>11.699999999999989</v>
      </c>
      <c r="F333" s="49">
        <f>'FY2017 Alpha RPDC '!K324-'FY2017 Alpha RPDC '!F324</f>
        <v>145</v>
      </c>
      <c r="G333" s="49">
        <f>'FY2017 Alpha RPDC '!L324-'FY2017 Alpha RPDC '!G324</f>
        <v>129888.39999999851</v>
      </c>
      <c r="H333" s="49">
        <f>'FY2017 Alpha RPDC '!M324-'FY2017 Alpha RPDC '!H324</f>
        <v>-146339</v>
      </c>
      <c r="I333" s="49">
        <f>'FY2017 Alpha RPDC '!N324-'FY2017 Alpha RPDC '!I324</f>
        <v>-16450.60000000149</v>
      </c>
      <c r="J333" s="53">
        <f>RealAuthFY11!J333-RealAuthFY10!J333</f>
        <v>-47897.799999999988</v>
      </c>
      <c r="K333" s="53">
        <f>RealAuthFY11!K333-RealAuthFY10!K333</f>
        <v>-886510</v>
      </c>
      <c r="L333" s="53">
        <f>RealAuthFY11!L333-RealAuthFY10!L333</f>
        <v>-26890</v>
      </c>
      <c r="M333" s="53">
        <f>RealAuthFY11!M333-RealAuthFY10!M333</f>
        <v>750419</v>
      </c>
      <c r="N333" s="53">
        <f>RealAuthFY11!N333-RealAuthFY10!N333</f>
        <v>0</v>
      </c>
      <c r="O333" s="53">
        <f>RealAuthFY11!O333-RealAuthFY10!O333</f>
        <v>0</v>
      </c>
      <c r="P333" s="53">
        <f>RealAuthFY11!P333-RealAuthFY10!P333</f>
        <v>0</v>
      </c>
      <c r="Q333" s="53">
        <f>RealAuthFY11!Q333-RealAuthFY10!Q333</f>
        <v>0</v>
      </c>
      <c r="R333" s="53">
        <f>RealAuthFY11!R333-RealAuthFY10!R333</f>
        <v>-0.1840000000083819</v>
      </c>
      <c r="S333" s="53">
        <f>RealAuthFY11!S333-RealAuthFY10!S333</f>
        <v>-0.30800000000090222</v>
      </c>
      <c r="T333" s="53">
        <f>RealAuthFY11!T333-RealAuthFY10!T333</f>
        <v>-0.49599999999918509</v>
      </c>
      <c r="U333" s="53">
        <f>RealAuthFY11!U333-RealAuthFY10!U333</f>
        <v>-177086.58799999999</v>
      </c>
    </row>
    <row r="334" spans="1:21" s="45" customFormat="1" ht="11" x14ac:dyDescent="0.3">
      <c r="A334" s="45">
        <f>'FY2017 Alpha RPDC '!A323</f>
        <v>316</v>
      </c>
      <c r="B334" s="45">
        <f>'FY2017 Alpha RPDC '!B323</f>
        <v>6264</v>
      </c>
      <c r="C334" s="45">
        <f>'FY2017 Alpha RPDC '!C323</f>
        <v>6264</v>
      </c>
      <c r="D334" s="46" t="str">
        <f>'FY2017 Alpha RPDC '!D325</f>
        <v>WEST DES MOINES</v>
      </c>
      <c r="E334" s="91">
        <f>RealAuthFY11!E334-RealAuthFY10!E334</f>
        <v>-29.799999999999955</v>
      </c>
      <c r="F334" s="49">
        <f>'FY2017 Alpha RPDC '!K325-'FY2017 Alpha RPDC '!F325</f>
        <v>145</v>
      </c>
      <c r="G334" s="49">
        <f>'FY2017 Alpha RPDC '!L325-'FY2017 Alpha RPDC '!G325</f>
        <v>445626.5</v>
      </c>
      <c r="H334" s="49">
        <f>'FY2017 Alpha RPDC '!M325-'FY2017 Alpha RPDC '!H325</f>
        <v>143931.1099999994</v>
      </c>
      <c r="I334" s="49">
        <f>'FY2017 Alpha RPDC '!N325-'FY2017 Alpha RPDC '!I325</f>
        <v>589557.6099999994</v>
      </c>
      <c r="J334" s="53">
        <f>RealAuthFY11!J334-RealAuthFY10!J334</f>
        <v>7051</v>
      </c>
      <c r="K334" s="53">
        <f>RealAuthFY11!K334-RealAuthFY10!K334</f>
        <v>-17879</v>
      </c>
      <c r="L334" s="53">
        <f>RealAuthFY11!L334-RealAuthFY10!L334</f>
        <v>-4388</v>
      </c>
      <c r="M334" s="53">
        <f>RealAuthFY11!M334-RealAuthFY10!M334</f>
        <v>0</v>
      </c>
      <c r="N334" s="53">
        <f>RealAuthFY11!N334-RealAuthFY10!N334</f>
        <v>0</v>
      </c>
      <c r="O334" s="53">
        <f>RealAuthFY11!O334-RealAuthFY10!O334</f>
        <v>0</v>
      </c>
      <c r="P334" s="53">
        <f>RealAuthFY11!P334-RealAuthFY10!P334</f>
        <v>0</v>
      </c>
      <c r="Q334" s="53">
        <f>RealAuthFY11!Q334-RealAuthFY10!Q334</f>
        <v>-16683.000000000004</v>
      </c>
      <c r="R334" s="53">
        <f>RealAuthFY11!R334-RealAuthFY10!R334</f>
        <v>367699.36800000002</v>
      </c>
      <c r="S334" s="53">
        <f>RealAuthFY11!S334-RealAuthFY10!S334</f>
        <v>32054.057999999997</v>
      </c>
      <c r="T334" s="53">
        <f>RealAuthFY11!T334-RealAuthFY10!T334</f>
        <v>43913.328000000001</v>
      </c>
      <c r="U334" s="53">
        <f>RealAuthFY11!U334-RealAuthFY10!U334</f>
        <v>473436.39399999939</v>
      </c>
    </row>
    <row r="335" spans="1:21" s="45" customFormat="1" ht="11" x14ac:dyDescent="0.3">
      <c r="A335" s="45">
        <f>'FY2017 Alpha RPDC '!A324</f>
        <v>317</v>
      </c>
      <c r="B335" s="45">
        <f>'FY2017 Alpha RPDC '!B324</f>
        <v>6950</v>
      </c>
      <c r="C335" s="45">
        <f>'FY2017 Alpha RPDC '!C324</f>
        <v>6950</v>
      </c>
      <c r="D335" s="46" t="str">
        <f>'FY2017 Alpha RPDC '!D326</f>
        <v>WEST FORK</v>
      </c>
      <c r="E335" s="91">
        <f>RealAuthFY11!E335-RealAuthFY10!E335</f>
        <v>-13.700000000000045</v>
      </c>
      <c r="F335" s="49">
        <f>'FY2017 Alpha RPDC '!K326-'FY2017 Alpha RPDC '!F326</f>
        <v>145</v>
      </c>
      <c r="G335" s="49">
        <f>'FY2017 Alpha RPDC '!L326-'FY2017 Alpha RPDC '!G326</f>
        <v>-15100.299999999814</v>
      </c>
      <c r="H335" s="49">
        <f>'FY2017 Alpha RPDC '!M326-'FY2017 Alpha RPDC '!H326</f>
        <v>60191.669999999925</v>
      </c>
      <c r="I335" s="49">
        <f>'FY2017 Alpha RPDC '!N326-'FY2017 Alpha RPDC '!I326</f>
        <v>45091.370000000112</v>
      </c>
      <c r="J335" s="53">
        <f>RealAuthFY11!J335-RealAuthFY10!J335</f>
        <v>6407</v>
      </c>
      <c r="K335" s="53">
        <f>RealAuthFY11!K335-RealAuthFY10!K335</f>
        <v>10317</v>
      </c>
      <c r="L335" s="53">
        <f>RealAuthFY11!L335-RealAuthFY10!L335</f>
        <v>-4296</v>
      </c>
      <c r="M335" s="53">
        <f>RealAuthFY11!M335-RealAuthFY10!M335</f>
        <v>43067</v>
      </c>
      <c r="N335" s="53">
        <f>RealAuthFY11!N335-RealAuthFY10!N335</f>
        <v>0</v>
      </c>
      <c r="O335" s="53">
        <f>RealAuthFY11!O335-RealAuthFY10!O335</f>
        <v>0</v>
      </c>
      <c r="P335" s="53">
        <f>RealAuthFY11!P335-RealAuthFY10!P335</f>
        <v>-63245.600000000006</v>
      </c>
      <c r="Q335" s="53">
        <f>RealAuthFY11!Q335-RealAuthFY10!Q335</f>
        <v>0</v>
      </c>
      <c r="R335" s="53">
        <f>RealAuthFY11!R335-RealAuthFY10!R335</f>
        <v>405629.09199999995</v>
      </c>
      <c r="S335" s="53">
        <f>RealAuthFY11!S335-RealAuthFY10!S335</f>
        <v>41380.583000000006</v>
      </c>
      <c r="T335" s="53">
        <f>RealAuthFY11!T335-RealAuthFY10!T335</f>
        <v>50633.142999999989</v>
      </c>
      <c r="U335" s="53">
        <f>RealAuthFY11!U335-RealAuthFY10!U335</f>
        <v>473441.61800000072</v>
      </c>
    </row>
    <row r="336" spans="1:21" s="45" customFormat="1" ht="11" x14ac:dyDescent="0.3">
      <c r="A336" s="45">
        <f>'FY2017 Alpha RPDC '!A325</f>
        <v>318</v>
      </c>
      <c r="B336" s="45">
        <f>'FY2017 Alpha RPDC '!B325</f>
        <v>6957</v>
      </c>
      <c r="C336" s="45">
        <f>'FY2017 Alpha RPDC '!C325</f>
        <v>6957</v>
      </c>
      <c r="D336" s="46" t="str">
        <f>'FY2017 Alpha RPDC '!D327</f>
        <v>WEST HANCOCK</v>
      </c>
      <c r="E336" s="91">
        <f>RealAuthFY11!E336-RealAuthFY10!E336</f>
        <v>-133.60000000000036</v>
      </c>
      <c r="F336" s="49">
        <f>'FY2017 Alpha RPDC '!K327-'FY2017 Alpha RPDC '!F327</f>
        <v>145</v>
      </c>
      <c r="G336" s="49">
        <f>'FY2017 Alpha RPDC '!L327-'FY2017 Alpha RPDC '!G327</f>
        <v>-18720</v>
      </c>
      <c r="H336" s="49">
        <f>'FY2017 Alpha RPDC '!M327-'FY2017 Alpha RPDC '!H327</f>
        <v>58693.379999999888</v>
      </c>
      <c r="I336" s="49">
        <f>'FY2017 Alpha RPDC '!N327-'FY2017 Alpha RPDC '!I327</f>
        <v>39973.379999999888</v>
      </c>
      <c r="J336" s="53">
        <f>RealAuthFY11!J336-RealAuthFY10!J336</f>
        <v>29315.399999999994</v>
      </c>
      <c r="K336" s="53">
        <f>RealAuthFY11!K336-RealAuthFY10!K336</f>
        <v>16752</v>
      </c>
      <c r="L336" s="53">
        <f>RealAuthFY11!L336-RealAuthFY10!L336</f>
        <v>33325</v>
      </c>
      <c r="M336" s="53">
        <f>RealAuthFY11!M336-RealAuthFY10!M336</f>
        <v>0</v>
      </c>
      <c r="N336" s="53">
        <f>RealAuthFY11!N336-RealAuthFY10!N336</f>
        <v>0</v>
      </c>
      <c r="O336" s="53">
        <f>RealAuthFY11!O336-RealAuthFY10!O336</f>
        <v>0</v>
      </c>
      <c r="P336" s="53">
        <f>RealAuthFY11!P336-RealAuthFY10!P336</f>
        <v>5329.9400000000023</v>
      </c>
      <c r="Q336" s="53">
        <f>RealAuthFY11!Q336-RealAuthFY10!Q336</f>
        <v>0</v>
      </c>
      <c r="R336" s="53">
        <f>RealAuthFY11!R336-RealAuthFY10!R336</f>
        <v>4306590.6660000002</v>
      </c>
      <c r="S336" s="53">
        <f>RealAuthFY11!S336-RealAuthFY10!S336</f>
        <v>433722.33900000004</v>
      </c>
      <c r="T336" s="53">
        <f>RealAuthFY11!T336-RealAuthFY10!T336</f>
        <v>495590.67</v>
      </c>
      <c r="U336" s="53">
        <f>RealAuthFY11!U336-RealAuthFY10!U336</f>
        <v>5910183.6250000149</v>
      </c>
    </row>
    <row r="337" spans="1:21" s="45" customFormat="1" ht="11" x14ac:dyDescent="0.3">
      <c r="A337" s="45">
        <f>'FY2017 Alpha RPDC '!A326</f>
        <v>319</v>
      </c>
      <c r="B337" s="45">
        <f>'FY2017 Alpha RPDC '!B326</f>
        <v>5922</v>
      </c>
      <c r="C337" s="45">
        <f>'FY2017 Alpha RPDC '!C326</f>
        <v>5922</v>
      </c>
      <c r="D337" s="46" t="str">
        <f>'FY2017 Alpha RPDC '!D328</f>
        <v>WEST HARRISON</v>
      </c>
      <c r="E337" s="91">
        <f>RealAuthFY11!E337-RealAuthFY10!E337</f>
        <v>-17.399999999999977</v>
      </c>
      <c r="F337" s="49">
        <f>'FY2017 Alpha RPDC '!K328-'FY2017 Alpha RPDC '!F328</f>
        <v>145</v>
      </c>
      <c r="G337" s="49">
        <f>'FY2017 Alpha RPDC '!L328-'FY2017 Alpha RPDC '!G328</f>
        <v>-137700.39999999991</v>
      </c>
      <c r="H337" s="49">
        <f>'FY2017 Alpha RPDC '!M328-'FY2017 Alpha RPDC '!H328</f>
        <v>91011.979999999981</v>
      </c>
      <c r="I337" s="49">
        <f>'FY2017 Alpha RPDC '!N328-'FY2017 Alpha RPDC '!I328</f>
        <v>-46688.419999999925</v>
      </c>
      <c r="J337" s="53">
        <f>RealAuthFY11!J337-RealAuthFY10!J337</f>
        <v>-57475.79999999993</v>
      </c>
      <c r="K337" s="53">
        <f>RealAuthFY11!K337-RealAuthFY10!K337</f>
        <v>28150</v>
      </c>
      <c r="L337" s="53">
        <f>RealAuthFY11!L337-RealAuthFY10!L337</f>
        <v>42922.5</v>
      </c>
      <c r="M337" s="53">
        <f>RealAuthFY11!M337-RealAuthFY10!M337</f>
        <v>-22842</v>
      </c>
      <c r="N337" s="53">
        <f>RealAuthFY11!N337-RealAuthFY10!N337</f>
        <v>0</v>
      </c>
      <c r="O337" s="53">
        <f>RealAuthFY11!O337-RealAuthFY10!O337</f>
        <v>0</v>
      </c>
      <c r="P337" s="53">
        <f>RealAuthFY11!P337-RealAuthFY10!P337</f>
        <v>-15282.079999999994</v>
      </c>
      <c r="Q337" s="53">
        <f>RealAuthFY11!Q337-RealAuthFY10!Q337</f>
        <v>23100</v>
      </c>
      <c r="R337" s="53">
        <f>RealAuthFY11!R337-RealAuthFY10!R337</f>
        <v>2.7999999932944775E-2</v>
      </c>
      <c r="S337" s="53">
        <f>RealAuthFY11!S337-RealAuthFY10!S337</f>
        <v>0.36599999999452848</v>
      </c>
      <c r="T337" s="53">
        <f>RealAuthFY11!T337-RealAuthFY10!T337</f>
        <v>-0.24199999999837019</v>
      </c>
      <c r="U337" s="53">
        <f>RealAuthFY11!U337-RealAuthFY10!U337</f>
        <v>43664.142000001855</v>
      </c>
    </row>
    <row r="338" spans="1:21" s="45" customFormat="1" ht="11" x14ac:dyDescent="0.3">
      <c r="A338" s="45">
        <f>'FY2017 Alpha RPDC '!A327</f>
        <v>320</v>
      </c>
      <c r="B338" s="45">
        <f>'FY2017 Alpha RPDC '!B327</f>
        <v>819</v>
      </c>
      <c r="C338" s="45">
        <f>'FY2017 Alpha RPDC '!C327</f>
        <v>819</v>
      </c>
      <c r="D338" s="46" t="str">
        <f>'FY2017 Alpha RPDC '!D329</f>
        <v>WEST LIBERTY</v>
      </c>
      <c r="E338" s="91">
        <f>RealAuthFY11!E338-RealAuthFY10!E338</f>
        <v>-16.399999999999977</v>
      </c>
      <c r="F338" s="49">
        <f>'FY2017 Alpha RPDC '!K329-'FY2017 Alpha RPDC '!F329</f>
        <v>145</v>
      </c>
      <c r="G338" s="49">
        <f>'FY2017 Alpha RPDC '!L329-'FY2017 Alpha RPDC '!G329</f>
        <v>382612.59999999963</v>
      </c>
      <c r="H338" s="49">
        <f>'FY2017 Alpha RPDC '!M329-'FY2017 Alpha RPDC '!H329</f>
        <v>0</v>
      </c>
      <c r="I338" s="49">
        <f>'FY2017 Alpha RPDC '!N329-'FY2017 Alpha RPDC '!I329</f>
        <v>382612.59999999963</v>
      </c>
      <c r="J338" s="53">
        <f>RealAuthFY11!J338-RealAuthFY10!J338</f>
        <v>-137770.5</v>
      </c>
      <c r="K338" s="53">
        <f>RealAuthFY11!K338-RealAuthFY10!K338</f>
        <v>22170</v>
      </c>
      <c r="L338" s="53">
        <f>RealAuthFY11!L338-RealAuthFY10!L338</f>
        <v>-4642.0999999999767</v>
      </c>
      <c r="M338" s="53">
        <f>RealAuthFY11!M338-RealAuthFY10!M338</f>
        <v>19144</v>
      </c>
      <c r="N338" s="53">
        <f>RealAuthFY11!N338-RealAuthFY10!N338</f>
        <v>0</v>
      </c>
      <c r="O338" s="53">
        <f>RealAuthFY11!O338-RealAuthFY10!O338</f>
        <v>0</v>
      </c>
      <c r="P338" s="53">
        <f>RealAuthFY11!P338-RealAuthFY10!P338</f>
        <v>-68711.280000000028</v>
      </c>
      <c r="Q338" s="53">
        <f>RealAuthFY11!Q338-RealAuthFY10!Q338</f>
        <v>90914.400000000081</v>
      </c>
      <c r="R338" s="53">
        <f>RealAuthFY11!R338-RealAuthFY10!R338</f>
        <v>8.1999999471008778E-2</v>
      </c>
      <c r="S338" s="53">
        <f>RealAuthFY11!S338-RealAuthFY10!S338</f>
        <v>-0.1340000000782311</v>
      </c>
      <c r="T338" s="53">
        <f>RealAuthFY11!T338-RealAuthFY10!T338</f>
        <v>-8.000000030733645E-3</v>
      </c>
      <c r="U338" s="53">
        <f>RealAuthFY11!U338-RealAuthFY10!U338</f>
        <v>-38922.160000000149</v>
      </c>
    </row>
    <row r="339" spans="1:21" s="45" customFormat="1" ht="11" x14ac:dyDescent="0.3">
      <c r="A339" s="45">
        <f>'FY2017 Alpha RPDC '!A328</f>
        <v>321</v>
      </c>
      <c r="B339" s="45">
        <f>'FY2017 Alpha RPDC '!B328</f>
        <v>6969</v>
      </c>
      <c r="C339" s="45">
        <f>'FY2017 Alpha RPDC '!C328</f>
        <v>6969</v>
      </c>
      <c r="D339" s="46" t="str">
        <f>'FY2017 Alpha RPDC '!D330</f>
        <v>WEST LYON</v>
      </c>
      <c r="E339" s="91">
        <f>RealAuthFY11!E339-RealAuthFY10!E339</f>
        <v>-28.299999999999955</v>
      </c>
      <c r="F339" s="49">
        <f>'FY2017 Alpha RPDC '!K330-'FY2017 Alpha RPDC '!F330</f>
        <v>145</v>
      </c>
      <c r="G339" s="49">
        <f>'FY2017 Alpha RPDC '!L330-'FY2017 Alpha RPDC '!G330</f>
        <v>273472</v>
      </c>
      <c r="H339" s="49">
        <f>'FY2017 Alpha RPDC '!M330-'FY2017 Alpha RPDC '!H330</f>
        <v>0</v>
      </c>
      <c r="I339" s="49">
        <f>'FY2017 Alpha RPDC '!N330-'FY2017 Alpha RPDC '!I330</f>
        <v>273472</v>
      </c>
      <c r="J339" s="53">
        <f>RealAuthFY11!J339-RealAuthFY10!J339</f>
        <v>-346563.89999999991</v>
      </c>
      <c r="K339" s="53">
        <f>RealAuthFY11!K339-RealAuthFY10!K339</f>
        <v>9466</v>
      </c>
      <c r="L339" s="53">
        <f>RealAuthFY11!L339-RealAuthFY10!L339</f>
        <v>-14341.400000000023</v>
      </c>
      <c r="M339" s="53">
        <f>RealAuthFY11!M339-RealAuthFY10!M339</f>
        <v>230</v>
      </c>
      <c r="N339" s="53">
        <f>RealAuthFY11!N339-RealAuthFY10!N339</f>
        <v>0</v>
      </c>
      <c r="O339" s="53">
        <f>RealAuthFY11!O339-RealAuthFY10!O339</f>
        <v>0</v>
      </c>
      <c r="P339" s="53">
        <f>RealAuthFY11!P339-RealAuthFY10!P339</f>
        <v>-49649.16</v>
      </c>
      <c r="Q339" s="53">
        <f>RealAuthFY11!Q339-RealAuthFY10!Q339</f>
        <v>0</v>
      </c>
      <c r="R339" s="53">
        <f>RealAuthFY11!R339-RealAuthFY10!R339</f>
        <v>0.18400000035762787</v>
      </c>
      <c r="S339" s="53">
        <f>RealAuthFY11!S339-RealAuthFY10!S339</f>
        <v>0.10000000000582077</v>
      </c>
      <c r="T339" s="53">
        <f>RealAuthFY11!T339-RealAuthFY10!T339</f>
        <v>0.5</v>
      </c>
      <c r="U339" s="53">
        <f>RealAuthFY11!U339-RealAuthFY10!U339</f>
        <v>-447546.09600000083</v>
      </c>
    </row>
    <row r="340" spans="1:21" s="45" customFormat="1" ht="11" x14ac:dyDescent="0.3">
      <c r="A340" s="45">
        <f>'FY2017 Alpha RPDC '!A329</f>
        <v>322</v>
      </c>
      <c r="B340" s="45">
        <f>'FY2017 Alpha RPDC '!B329</f>
        <v>6975</v>
      </c>
      <c r="C340" s="45">
        <f>'FY2017 Alpha RPDC '!C329</f>
        <v>6975</v>
      </c>
      <c r="D340" s="46" t="str">
        <f>'FY2017 Alpha RPDC '!D331</f>
        <v>WEST MARSHALL</v>
      </c>
      <c r="E340" s="91">
        <f>RealAuthFY11!E340-RealAuthFY10!E340</f>
        <v>31</v>
      </c>
      <c r="F340" s="49">
        <f>'FY2017 Alpha RPDC '!K331-'FY2017 Alpha RPDC '!F331</f>
        <v>145</v>
      </c>
      <c r="G340" s="49">
        <f>'FY2017 Alpha RPDC '!L331-'FY2017 Alpha RPDC '!G331</f>
        <v>337076.20000000019</v>
      </c>
      <c r="H340" s="49">
        <f>'FY2017 Alpha RPDC '!M331-'FY2017 Alpha RPDC '!H331</f>
        <v>-158892</v>
      </c>
      <c r="I340" s="49">
        <f>'FY2017 Alpha RPDC '!N331-'FY2017 Alpha RPDC '!I331</f>
        <v>178184.20000000019</v>
      </c>
      <c r="J340" s="53">
        <f>RealAuthFY11!J340-RealAuthFY10!J340</f>
        <v>18242</v>
      </c>
      <c r="K340" s="53">
        <f>RealAuthFY11!K340-RealAuthFY10!K340</f>
        <v>155391</v>
      </c>
      <c r="L340" s="53">
        <f>RealAuthFY11!L340-RealAuthFY10!L340</f>
        <v>81427.199999999953</v>
      </c>
      <c r="M340" s="53">
        <f>RealAuthFY11!M340-RealAuthFY10!M340</f>
        <v>93765</v>
      </c>
      <c r="N340" s="53">
        <f>RealAuthFY11!N340-RealAuthFY10!N340</f>
        <v>0</v>
      </c>
      <c r="O340" s="53">
        <f>RealAuthFY11!O340-RealAuthFY10!O340</f>
        <v>0</v>
      </c>
      <c r="P340" s="53">
        <f>RealAuthFY11!P340-RealAuthFY10!P340</f>
        <v>-1142.46</v>
      </c>
      <c r="Q340" s="53">
        <f>RealAuthFY11!Q340-RealAuthFY10!Q340</f>
        <v>0</v>
      </c>
      <c r="R340" s="53">
        <f>RealAuthFY11!R340-RealAuthFY10!R340</f>
        <v>0.36800000001676381</v>
      </c>
      <c r="S340" s="53">
        <f>RealAuthFY11!S340-RealAuthFY10!S340</f>
        <v>-0.13600000001315493</v>
      </c>
      <c r="T340" s="53">
        <f>RealAuthFY11!T340-RealAuthFY10!T340</f>
        <v>0.38799999999173451</v>
      </c>
      <c r="U340" s="53">
        <f>RealAuthFY11!U340-RealAuthFY10!U340</f>
        <v>730295.95999999903</v>
      </c>
    </row>
    <row r="341" spans="1:21" s="45" customFormat="1" ht="11" x14ac:dyDescent="0.3">
      <c r="A341" s="45">
        <f>'FY2017 Alpha RPDC '!A330</f>
        <v>323</v>
      </c>
      <c r="B341" s="45">
        <f>'FY2017 Alpha RPDC '!B330</f>
        <v>6983</v>
      </c>
      <c r="C341" s="45">
        <f>'FY2017 Alpha RPDC '!C330</f>
        <v>6983</v>
      </c>
      <c r="D341" s="46" t="str">
        <f>'FY2017 Alpha RPDC '!D332</f>
        <v>WEST MONONA</v>
      </c>
      <c r="E341" s="91">
        <f>RealAuthFY11!E341-RealAuthFY10!E341</f>
        <v>22</v>
      </c>
      <c r="F341" s="49">
        <f>'FY2017 Alpha RPDC '!K332-'FY2017 Alpha RPDC '!F332</f>
        <v>145</v>
      </c>
      <c r="G341" s="49">
        <f>'FY2017 Alpha RPDC '!L332-'FY2017 Alpha RPDC '!G332</f>
        <v>151320</v>
      </c>
      <c r="H341" s="49">
        <f>'FY2017 Alpha RPDC '!M332-'FY2017 Alpha RPDC '!H332</f>
        <v>0</v>
      </c>
      <c r="I341" s="49">
        <f>'FY2017 Alpha RPDC '!N332-'FY2017 Alpha RPDC '!I332</f>
        <v>151320</v>
      </c>
      <c r="J341" s="53">
        <f>RealAuthFY11!J341-RealAuthFY10!J341</f>
        <v>21807</v>
      </c>
      <c r="K341" s="53">
        <f>RealAuthFY11!K341-RealAuthFY10!K341</f>
        <v>5768</v>
      </c>
      <c r="L341" s="53">
        <f>RealAuthFY11!L341-RealAuthFY10!L341</f>
        <v>-77682.600000000035</v>
      </c>
      <c r="M341" s="53">
        <f>RealAuthFY11!M341-RealAuthFY10!M341</f>
        <v>-11421</v>
      </c>
      <c r="N341" s="53">
        <f>RealAuthFY11!N341-RealAuthFY10!N341</f>
        <v>0</v>
      </c>
      <c r="O341" s="53">
        <f>RealAuthFY11!O341-RealAuthFY10!O341</f>
        <v>0</v>
      </c>
      <c r="P341" s="53">
        <f>RealAuthFY11!P341-RealAuthFY10!P341</f>
        <v>-2462.02</v>
      </c>
      <c r="Q341" s="53">
        <f>RealAuthFY11!Q341-RealAuthFY10!Q341</f>
        <v>12452.400000000009</v>
      </c>
      <c r="R341" s="53">
        <f>RealAuthFY11!R341-RealAuthFY10!R341</f>
        <v>232644.21600000001</v>
      </c>
      <c r="S341" s="53">
        <f>RealAuthFY11!S341-RealAuthFY10!S341</f>
        <v>26045.335999999996</v>
      </c>
      <c r="T341" s="53">
        <f>RealAuthFY11!T341-RealAuthFY10!T341</f>
        <v>26520.263999999996</v>
      </c>
      <c r="U341" s="53">
        <f>RealAuthFY11!U341-RealAuthFY10!U341</f>
        <v>507143.59600000177</v>
      </c>
    </row>
    <row r="342" spans="1:21" s="45" customFormat="1" ht="11" x14ac:dyDescent="0.3">
      <c r="A342" s="45">
        <f>'FY2017 Alpha RPDC '!A331</f>
        <v>324</v>
      </c>
      <c r="B342" s="45">
        <f>'FY2017 Alpha RPDC '!B331</f>
        <v>6985</v>
      </c>
      <c r="C342" s="45">
        <f>'FY2017 Alpha RPDC '!C331</f>
        <v>6985</v>
      </c>
      <c r="D342" s="46" t="str">
        <f>'FY2017 Alpha RPDC '!D333</f>
        <v>WEST SIOUX</v>
      </c>
      <c r="E342" s="91">
        <f>RealAuthFY11!E342-RealAuthFY10!E342</f>
        <v>32.699999999999932</v>
      </c>
      <c r="F342" s="49">
        <f>'FY2017 Alpha RPDC '!K333-'FY2017 Alpha RPDC '!F333</f>
        <v>145</v>
      </c>
      <c r="G342" s="49">
        <f>'FY2017 Alpha RPDC '!L333-'FY2017 Alpha RPDC '!G333</f>
        <v>338715.40000000037</v>
      </c>
      <c r="H342" s="49">
        <f>'FY2017 Alpha RPDC '!M333-'FY2017 Alpha RPDC '!H333</f>
        <v>0</v>
      </c>
      <c r="I342" s="49">
        <f>'FY2017 Alpha RPDC '!N333-'FY2017 Alpha RPDC '!I333</f>
        <v>338715.40000000037</v>
      </c>
      <c r="J342" s="53">
        <f>RealAuthFY11!J342-RealAuthFY10!J342</f>
        <v>-32564.199999999983</v>
      </c>
      <c r="K342" s="53">
        <f>RealAuthFY11!K342-RealAuthFY10!K342</f>
        <v>16614</v>
      </c>
      <c r="L342" s="53">
        <f>RealAuthFY11!L342-RealAuthFY10!L342</f>
        <v>8280</v>
      </c>
      <c r="M342" s="53">
        <f>RealAuthFY11!M342-RealAuthFY10!M342</f>
        <v>-41209.799999999988</v>
      </c>
      <c r="N342" s="53">
        <f>RealAuthFY11!N342-RealAuthFY10!N342</f>
        <v>0</v>
      </c>
      <c r="O342" s="53">
        <f>RealAuthFY11!O342-RealAuthFY10!O342</f>
        <v>0</v>
      </c>
      <c r="P342" s="53">
        <f>RealAuthFY11!P342-RealAuthFY10!P342</f>
        <v>-75075.000000000015</v>
      </c>
      <c r="Q342" s="53">
        <f>RealAuthFY11!Q342-RealAuthFY10!Q342</f>
        <v>102066.60000000003</v>
      </c>
      <c r="R342" s="53">
        <f>RealAuthFY11!R342-RealAuthFY10!R342</f>
        <v>-0.20200000004842877</v>
      </c>
      <c r="S342" s="53">
        <f>RealAuthFY11!S342-RealAuthFY10!S342</f>
        <v>0.28200000000651926</v>
      </c>
      <c r="T342" s="53">
        <f>RealAuthFY11!T342-RealAuthFY10!T342</f>
        <v>0.180000000007567</v>
      </c>
      <c r="U342" s="53">
        <f>RealAuthFY11!U342-RealAuthFY10!U342</f>
        <v>156296.05999999866</v>
      </c>
    </row>
    <row r="343" spans="1:21" s="45" customFormat="1" ht="11" x14ac:dyDescent="0.3">
      <c r="A343" s="45">
        <f>'FY2017 Alpha RPDC '!A332</f>
        <v>325</v>
      </c>
      <c r="B343" s="45">
        <f>'FY2017 Alpha RPDC '!B332</f>
        <v>6987</v>
      </c>
      <c r="C343" s="45">
        <f>'FY2017 Alpha RPDC '!C332</f>
        <v>6987</v>
      </c>
      <c r="D343" s="46" t="str">
        <f>'FY2017 Alpha RPDC '!D334</f>
        <v>WESTERN DUBUQUE</v>
      </c>
      <c r="E343" s="91">
        <f>RealAuthFY11!E343-RealAuthFY10!E343</f>
        <v>7.8999999999999773</v>
      </c>
      <c r="F343" s="49">
        <f>'FY2017 Alpha RPDC '!K334-'FY2017 Alpha RPDC '!F334</f>
        <v>145</v>
      </c>
      <c r="G343" s="49">
        <f>'FY2017 Alpha RPDC '!L334-'FY2017 Alpha RPDC '!G334</f>
        <v>828511.19999999925</v>
      </c>
      <c r="H343" s="49">
        <f>'FY2017 Alpha RPDC '!M334-'FY2017 Alpha RPDC '!H334</f>
        <v>0</v>
      </c>
      <c r="I343" s="49">
        <f>'FY2017 Alpha RPDC '!N334-'FY2017 Alpha RPDC '!I334</f>
        <v>828511.19999999925</v>
      </c>
      <c r="J343" s="53">
        <f>RealAuthFY11!J343-RealAuthFY10!J343</f>
        <v>-81180</v>
      </c>
      <c r="K343" s="53">
        <f>RealAuthFY11!K343-RealAuthFY10!K343</f>
        <v>-575</v>
      </c>
      <c r="L343" s="53">
        <f>RealAuthFY11!L343-RealAuthFY10!L343</f>
        <v>-12975</v>
      </c>
      <c r="M343" s="53">
        <f>RealAuthFY11!M343-RealAuthFY10!M343</f>
        <v>0</v>
      </c>
      <c r="N343" s="53">
        <f>RealAuthFY11!N343-RealAuthFY10!N343</f>
        <v>0</v>
      </c>
      <c r="O343" s="53">
        <f>RealAuthFY11!O343-RealAuthFY10!O343</f>
        <v>0</v>
      </c>
      <c r="P343" s="53">
        <f>RealAuthFY11!P343-RealAuthFY10!P343</f>
        <v>0</v>
      </c>
      <c r="Q343" s="53">
        <f>RealAuthFY11!Q343-RealAuthFY10!Q343</f>
        <v>0</v>
      </c>
      <c r="R343" s="53">
        <f>RealAuthFY11!R343-RealAuthFY10!R343</f>
        <v>206440.99299999996</v>
      </c>
      <c r="S343" s="53">
        <f>RealAuthFY11!S343-RealAuthFY10!S343</f>
        <v>21732.078999999998</v>
      </c>
      <c r="T343" s="53">
        <f>RealAuthFY11!T343-RealAuthFY10!T343</f>
        <v>18459.512999999999</v>
      </c>
      <c r="U343" s="53">
        <f>RealAuthFY11!U343-RealAuthFY10!U343</f>
        <v>303222.58499999996</v>
      </c>
    </row>
    <row r="344" spans="1:21" s="45" customFormat="1" ht="11" x14ac:dyDescent="0.3">
      <c r="A344" s="45">
        <f>'FY2017 Alpha RPDC '!A333</f>
        <v>326</v>
      </c>
      <c r="B344" s="45">
        <f>'FY2017 Alpha RPDC '!B333</f>
        <v>6990</v>
      </c>
      <c r="C344" s="45">
        <f>'FY2017 Alpha RPDC '!C333</f>
        <v>6990</v>
      </c>
      <c r="D344" s="46" t="str">
        <f>'FY2017 Alpha RPDC '!D335</f>
        <v>WESTWOOD</v>
      </c>
      <c r="E344" s="91">
        <f>RealAuthFY11!E344-RealAuthFY10!E344</f>
        <v>34</v>
      </c>
      <c r="F344" s="49">
        <f>'FY2017 Alpha RPDC '!K335-'FY2017 Alpha RPDC '!F335</f>
        <v>145</v>
      </c>
      <c r="G344" s="49">
        <f>'FY2017 Alpha RPDC '!L335-'FY2017 Alpha RPDC '!G335</f>
        <v>115120</v>
      </c>
      <c r="H344" s="49">
        <f>'FY2017 Alpha RPDC '!M335-'FY2017 Alpha RPDC '!H335</f>
        <v>0</v>
      </c>
      <c r="I344" s="49">
        <f>'FY2017 Alpha RPDC '!N335-'FY2017 Alpha RPDC '!I335</f>
        <v>115120</v>
      </c>
      <c r="J344" s="53">
        <f>RealAuthFY11!J344-RealAuthFY10!J344</f>
        <v>5564.0000000000291</v>
      </c>
      <c r="K344" s="53">
        <f>RealAuthFY11!K344-RealAuthFY10!K344</f>
        <v>63685</v>
      </c>
      <c r="L344" s="53">
        <f>RealAuthFY11!L344-RealAuthFY10!L344</f>
        <v>-17680</v>
      </c>
      <c r="M344" s="53">
        <f>RealAuthFY11!M344-RealAuthFY10!M344</f>
        <v>0</v>
      </c>
      <c r="N344" s="53">
        <f>RealAuthFY11!N344-RealAuthFY10!N344</f>
        <v>0</v>
      </c>
      <c r="O344" s="53">
        <f>RealAuthFY11!O344-RealAuthFY10!O344</f>
        <v>0</v>
      </c>
      <c r="P344" s="53">
        <f>RealAuthFY11!P344-RealAuthFY10!P344</f>
        <v>101.19999999999982</v>
      </c>
      <c r="Q344" s="53">
        <f>RealAuthFY11!Q344-RealAuthFY10!Q344</f>
        <v>0</v>
      </c>
      <c r="R344" s="53">
        <f>RealAuthFY11!R344-RealAuthFY10!R344</f>
        <v>24706.523000000045</v>
      </c>
      <c r="S344" s="53">
        <f>RealAuthFY11!S344-RealAuthFY10!S344</f>
        <v>2588.0910000000003</v>
      </c>
      <c r="T344" s="53">
        <f>RealAuthFY11!T344-RealAuthFY10!T344</f>
        <v>2611.1540000000023</v>
      </c>
      <c r="U344" s="53">
        <f>RealAuthFY11!U344-RealAuthFY10!U344</f>
        <v>420291.36800000072</v>
      </c>
    </row>
    <row r="345" spans="1:21" s="45" customFormat="1" ht="11" x14ac:dyDescent="0.3">
      <c r="A345" s="45">
        <f>'FY2017 Alpha RPDC '!A334</f>
        <v>327</v>
      </c>
      <c r="B345" s="45">
        <f>'FY2017 Alpha RPDC '!B334</f>
        <v>6961</v>
      </c>
      <c r="C345" s="45">
        <f>'FY2017 Alpha RPDC '!C334</f>
        <v>6961</v>
      </c>
      <c r="D345" s="46" t="str">
        <f>'FY2017 Alpha RPDC '!D336</f>
        <v>WHITING</v>
      </c>
      <c r="E345" s="91">
        <f>RealAuthFY11!E345-RealAuthFY10!E345</f>
        <v>59.399999999999636</v>
      </c>
      <c r="F345" s="49">
        <f>'FY2017 Alpha RPDC '!K336-'FY2017 Alpha RPDC '!F336</f>
        <v>145</v>
      </c>
      <c r="G345" s="49">
        <f>'FY2017 Alpha RPDC '!L336-'FY2017 Alpha RPDC '!G336</f>
        <v>76546.59999999986</v>
      </c>
      <c r="H345" s="49">
        <f>'FY2017 Alpha RPDC '!M336-'FY2017 Alpha RPDC '!H336</f>
        <v>0</v>
      </c>
      <c r="I345" s="49">
        <f>'FY2017 Alpha RPDC '!N336-'FY2017 Alpha RPDC '!I336</f>
        <v>76546.59999999986</v>
      </c>
      <c r="J345" s="53">
        <f>RealAuthFY11!J345-RealAuthFY10!J345</f>
        <v>10851.399999999994</v>
      </c>
      <c r="K345" s="53">
        <f>RealAuthFY11!K345-RealAuthFY10!K345</f>
        <v>11076</v>
      </c>
      <c r="L345" s="53">
        <f>RealAuthFY11!L345-RealAuthFY10!L345</f>
        <v>222079.30000000005</v>
      </c>
      <c r="M345" s="53">
        <f>RealAuthFY11!M345-RealAuthFY10!M345</f>
        <v>53062</v>
      </c>
      <c r="N345" s="53">
        <f>RealAuthFY11!N345-RealAuthFY10!N345</f>
        <v>0</v>
      </c>
      <c r="O345" s="53">
        <f>RealAuthFY11!O345-RealAuthFY10!O345</f>
        <v>0</v>
      </c>
      <c r="P345" s="53">
        <f>RealAuthFY11!P345-RealAuthFY10!P345</f>
        <v>-3806.88</v>
      </c>
      <c r="Q345" s="53">
        <f>RealAuthFY11!Q345-RealAuthFY10!Q345</f>
        <v>65537.400000000009</v>
      </c>
      <c r="R345" s="53">
        <f>RealAuthFY11!R345-RealAuthFY10!R345</f>
        <v>1665629.1749999996</v>
      </c>
      <c r="S345" s="53">
        <f>RealAuthFY11!S345-RealAuthFY10!S345</f>
        <v>218123.91599999997</v>
      </c>
      <c r="T345" s="53">
        <f>RealAuthFY11!T345-RealAuthFY10!T345</f>
        <v>280152.43299999996</v>
      </c>
      <c r="U345" s="53">
        <f>RealAuthFY11!U345-RealAuthFY10!U345</f>
        <v>3351215.9439999983</v>
      </c>
    </row>
    <row r="346" spans="1:21" s="45" customFormat="1" ht="11" x14ac:dyDescent="0.3">
      <c r="A346" s="45">
        <f>'FY2017 Alpha RPDC '!A335</f>
        <v>328</v>
      </c>
      <c r="B346" s="45">
        <f>'FY2017 Alpha RPDC '!B335</f>
        <v>6992</v>
      </c>
      <c r="C346" s="45">
        <f>'FY2017 Alpha RPDC '!C335</f>
        <v>6992</v>
      </c>
      <c r="D346" s="46" t="str">
        <f>'FY2017 Alpha RPDC '!D337</f>
        <v>WILLIAMSBURG</v>
      </c>
      <c r="E346" s="91">
        <f>RealAuthFY11!E346-RealAuthFY10!E346</f>
        <v>6</v>
      </c>
      <c r="F346" s="49">
        <f>'FY2017 Alpha RPDC '!K337-'FY2017 Alpha RPDC '!F337</f>
        <v>145</v>
      </c>
      <c r="G346" s="49">
        <f>'FY2017 Alpha RPDC '!L337-'FY2017 Alpha RPDC '!G337</f>
        <v>203663.69999999925</v>
      </c>
      <c r="H346" s="49">
        <f>'FY2017 Alpha RPDC '!M337-'FY2017 Alpha RPDC '!H337</f>
        <v>-2821</v>
      </c>
      <c r="I346" s="49">
        <f>'FY2017 Alpha RPDC '!N337-'FY2017 Alpha RPDC '!I337</f>
        <v>200842.69999999925</v>
      </c>
      <c r="J346" s="53">
        <f>RealAuthFY11!J346-RealAuthFY10!J346</f>
        <v>-10195.5</v>
      </c>
      <c r="K346" s="53">
        <f>RealAuthFY11!K346-RealAuthFY10!K346</f>
        <v>-11766</v>
      </c>
      <c r="L346" s="53">
        <f>RealAuthFY11!L346-RealAuthFY10!L346</f>
        <v>-35734.299999999974</v>
      </c>
      <c r="M346" s="53">
        <f>RealAuthFY11!M346-RealAuthFY10!M346</f>
        <v>-5768</v>
      </c>
      <c r="N346" s="53">
        <f>RealAuthFY11!N346-RealAuthFY10!N346</f>
        <v>0</v>
      </c>
      <c r="O346" s="53">
        <f>RealAuthFY11!O346-RealAuthFY10!O346</f>
        <v>0</v>
      </c>
      <c r="P346" s="53">
        <f>RealAuthFY11!P346-RealAuthFY10!P346</f>
        <v>0</v>
      </c>
      <c r="Q346" s="53">
        <f>RealAuthFY11!Q346-RealAuthFY10!Q346</f>
        <v>0</v>
      </c>
      <c r="R346" s="53">
        <f>RealAuthFY11!R346-RealAuthFY10!R346</f>
        <v>125039.174</v>
      </c>
      <c r="S346" s="53">
        <f>RealAuthFY11!S346-RealAuthFY10!S346</f>
        <v>12869.362000000001</v>
      </c>
      <c r="T346" s="53">
        <f>RealAuthFY11!T346-RealAuthFY10!T346</f>
        <v>11497.622000000003</v>
      </c>
      <c r="U346" s="53">
        <f>RealAuthFY11!U346-RealAuthFY10!U346</f>
        <v>201062.35799999954</v>
      </c>
    </row>
    <row r="347" spans="1:21" s="45" customFormat="1" ht="11" x14ac:dyDescent="0.3">
      <c r="A347" s="45">
        <f>'FY2017 Alpha RPDC '!A336</f>
        <v>329</v>
      </c>
      <c r="B347" s="45">
        <f>'FY2017 Alpha RPDC '!B336</f>
        <v>7002</v>
      </c>
      <c r="C347" s="45">
        <f>'FY2017 Alpha RPDC '!C336</f>
        <v>7002</v>
      </c>
      <c r="D347" s="46" t="str">
        <f>'FY2017 Alpha RPDC '!D338</f>
        <v>WILTON</v>
      </c>
      <c r="E347" s="91">
        <f>RealAuthFY11!E347-RealAuthFY10!E347</f>
        <v>7.6999999999999886</v>
      </c>
      <c r="F347" s="49">
        <f>'FY2017 Alpha RPDC '!K338-'FY2017 Alpha RPDC '!F338</f>
        <v>145</v>
      </c>
      <c r="G347" s="49">
        <f>'FY2017 Alpha RPDC '!L338-'FY2017 Alpha RPDC '!G338</f>
        <v>265417.10000000056</v>
      </c>
      <c r="H347" s="49">
        <f>'FY2017 Alpha RPDC '!M338-'FY2017 Alpha RPDC '!H338</f>
        <v>0</v>
      </c>
      <c r="I347" s="49">
        <f>'FY2017 Alpha RPDC '!N338-'FY2017 Alpha RPDC '!I338</f>
        <v>265417.10000000056</v>
      </c>
      <c r="J347" s="53">
        <f>RealAuthFY11!J347-RealAuthFY10!J347</f>
        <v>-59820.5</v>
      </c>
      <c r="K347" s="53">
        <f>RealAuthFY11!K347-RealAuthFY10!K347</f>
        <v>10863</v>
      </c>
      <c r="L347" s="53">
        <f>RealAuthFY11!L347-RealAuthFY10!L347</f>
        <v>26326</v>
      </c>
      <c r="M347" s="53">
        <f>RealAuthFY11!M347-RealAuthFY10!M347</f>
        <v>0</v>
      </c>
      <c r="N347" s="53">
        <f>RealAuthFY11!N347-RealAuthFY10!N347</f>
        <v>0</v>
      </c>
      <c r="O347" s="53">
        <f>RealAuthFY11!O347-RealAuthFY10!O347</f>
        <v>0</v>
      </c>
      <c r="P347" s="53">
        <f>RealAuthFY11!P347-RealAuthFY10!P347</f>
        <v>-3850.44</v>
      </c>
      <c r="Q347" s="53">
        <f>RealAuthFY11!Q347-RealAuthFY10!Q347</f>
        <v>-28122.599999999977</v>
      </c>
      <c r="R347" s="53">
        <f>RealAuthFY11!R347-RealAuthFY10!R347</f>
        <v>-0.37000000005355105</v>
      </c>
      <c r="S347" s="53">
        <f>RealAuthFY11!S347-RealAuthFY10!S347</f>
        <v>0.23999999999796273</v>
      </c>
      <c r="T347" s="53">
        <f>RealAuthFY11!T347-RealAuthFY10!T347</f>
        <v>0.38399999999819556</v>
      </c>
      <c r="U347" s="53">
        <f>RealAuthFY11!U347-RealAuthFY10!U347</f>
        <v>21942.31399999978</v>
      </c>
    </row>
    <row r="348" spans="1:21" s="45" customFormat="1" ht="11" x14ac:dyDescent="0.3">
      <c r="A348" s="45">
        <f>'FY2017 Alpha RPDC '!A337</f>
        <v>330</v>
      </c>
      <c r="B348" s="45">
        <f>'FY2017 Alpha RPDC '!B337</f>
        <v>7029</v>
      </c>
      <c r="C348" s="45">
        <f>'FY2017 Alpha RPDC '!C337</f>
        <v>7029</v>
      </c>
      <c r="D348" s="46" t="str">
        <f>'FY2017 Alpha RPDC '!D339</f>
        <v>WINFIELD-MT UNION</v>
      </c>
      <c r="E348" s="91">
        <f>RealAuthFY11!E348-RealAuthFY10!E348</f>
        <v>5.7999999999999545</v>
      </c>
      <c r="F348" s="49">
        <f>'FY2017 Alpha RPDC '!K339-'FY2017 Alpha RPDC '!F339</f>
        <v>145</v>
      </c>
      <c r="G348" s="49">
        <f>'FY2017 Alpha RPDC '!L339-'FY2017 Alpha RPDC '!G339</f>
        <v>-19958.899999999907</v>
      </c>
      <c r="H348" s="49">
        <f>'FY2017 Alpha RPDC '!M339-'FY2017 Alpha RPDC '!H339</f>
        <v>-5119.7099999999627</v>
      </c>
      <c r="I348" s="49">
        <f>'FY2017 Alpha RPDC '!N339-'FY2017 Alpha RPDC '!I339</f>
        <v>-25078.60999999987</v>
      </c>
      <c r="J348" s="53">
        <f>RealAuthFY11!J348-RealAuthFY10!J348</f>
        <v>-5189.5</v>
      </c>
      <c r="K348" s="53">
        <f>RealAuthFY11!K348-RealAuthFY10!K348</f>
        <v>39822</v>
      </c>
      <c r="L348" s="53">
        <f>RealAuthFY11!L348-RealAuthFY10!L348</f>
        <v>-3607</v>
      </c>
      <c r="M348" s="53">
        <f>RealAuthFY11!M348-RealAuthFY10!M348</f>
        <v>-28280</v>
      </c>
      <c r="N348" s="53">
        <f>RealAuthFY11!N348-RealAuthFY10!N348</f>
        <v>0</v>
      </c>
      <c r="O348" s="53">
        <f>RealAuthFY11!O348-RealAuthFY10!O348</f>
        <v>0</v>
      </c>
      <c r="P348" s="53">
        <f>RealAuthFY11!P348-RealAuthFY10!P348</f>
        <v>-2539.2400000000002</v>
      </c>
      <c r="Q348" s="53">
        <f>RealAuthFY11!Q348-RealAuthFY10!Q348</f>
        <v>0</v>
      </c>
      <c r="R348" s="53">
        <f>RealAuthFY11!R348-RealAuthFY10!R348</f>
        <v>-0.16599999996833503</v>
      </c>
      <c r="S348" s="53">
        <f>RealAuthFY11!S348-RealAuthFY10!S348</f>
        <v>0.24499999999534339</v>
      </c>
      <c r="T348" s="53">
        <f>RealAuthFY11!T348-RealAuthFY10!T348</f>
        <v>4.4999999983701855E-2</v>
      </c>
      <c r="U348" s="53">
        <f>RealAuthFY11!U348-RealAuthFY10!U348</f>
        <v>201049.08399999887</v>
      </c>
    </row>
    <row r="349" spans="1:21" s="45" customFormat="1" ht="11" x14ac:dyDescent="0.3">
      <c r="A349" s="45">
        <f>'FY2017 Alpha RPDC '!A338</f>
        <v>331</v>
      </c>
      <c r="B349" s="45">
        <f>'FY2017 Alpha RPDC '!B338</f>
        <v>7038</v>
      </c>
      <c r="C349" s="45">
        <f>'FY2017 Alpha RPDC '!C338</f>
        <v>7038</v>
      </c>
      <c r="D349" s="46" t="str">
        <f>'FY2017 Alpha RPDC '!D340</f>
        <v>WINTERSET</v>
      </c>
      <c r="E349" s="91">
        <f>RealAuthFY11!E349-RealAuthFY10!E349</f>
        <v>23.200000000000045</v>
      </c>
      <c r="F349" s="49">
        <f>'FY2017 Alpha RPDC '!K340-'FY2017 Alpha RPDC '!F340</f>
        <v>145</v>
      </c>
      <c r="G349" s="49">
        <f>'FY2017 Alpha RPDC '!L340-'FY2017 Alpha RPDC '!G340</f>
        <v>231083.59999999963</v>
      </c>
      <c r="H349" s="49">
        <f>'FY2017 Alpha RPDC '!M340-'FY2017 Alpha RPDC '!H340</f>
        <v>0</v>
      </c>
      <c r="I349" s="49">
        <f>'FY2017 Alpha RPDC '!N340-'FY2017 Alpha RPDC '!I340</f>
        <v>231083.59999999963</v>
      </c>
      <c r="J349" s="53">
        <f>RealAuthFY11!J349-RealAuthFY10!J349</f>
        <v>-6969.8000000002794</v>
      </c>
      <c r="K349" s="53">
        <f>RealAuthFY11!K349-RealAuthFY10!K349</f>
        <v>31963</v>
      </c>
      <c r="L349" s="53">
        <f>RealAuthFY11!L349-RealAuthFY10!L349</f>
        <v>128831.29999999981</v>
      </c>
      <c r="M349" s="53">
        <f>RealAuthFY11!M349-RealAuthFY10!M349</f>
        <v>13146</v>
      </c>
      <c r="N349" s="53">
        <f>RealAuthFY11!N349-RealAuthFY10!N349</f>
        <v>0</v>
      </c>
      <c r="O349" s="53">
        <f>RealAuthFY11!O349-RealAuthFY10!O349</f>
        <v>0</v>
      </c>
      <c r="P349" s="53">
        <f>RealAuthFY11!P349-RealAuthFY10!P349</f>
        <v>-75250.559999999998</v>
      </c>
      <c r="Q349" s="53">
        <f>RealAuthFY11!Q349-RealAuthFY10!Q349</f>
        <v>0</v>
      </c>
      <c r="R349" s="53">
        <f>RealAuthFY11!R349-RealAuthFY10!R349</f>
        <v>-0.20800000010058284</v>
      </c>
      <c r="S349" s="53">
        <f>RealAuthFY11!S349-RealAuthFY10!S349</f>
        <v>-8.6000000010244548E-2</v>
      </c>
      <c r="T349" s="53">
        <f>RealAuthFY11!T349-RealAuthFY10!T349</f>
        <v>-4.5000000041909516E-2</v>
      </c>
      <c r="U349" s="53">
        <f>RealAuthFY11!U349-RealAuthFY10!U349</f>
        <v>357136.70100000128</v>
      </c>
    </row>
    <row r="350" spans="1:21" s="45" customFormat="1" ht="11" x14ac:dyDescent="0.3">
      <c r="A350" s="45">
        <f>'FY2017 Alpha RPDC '!A339</f>
        <v>332</v>
      </c>
      <c r="B350" s="45">
        <f>'FY2017 Alpha RPDC '!B339</f>
        <v>7047</v>
      </c>
      <c r="C350" s="45">
        <f>'FY2017 Alpha RPDC '!C339</f>
        <v>7047</v>
      </c>
      <c r="D350" s="46" t="str">
        <f>'FY2017 Alpha RPDC '!D341</f>
        <v>WOODBINE</v>
      </c>
      <c r="E350" s="91">
        <f>RealAuthFY11!E350-RealAuthFY10!E350</f>
        <v>-11.099999999999966</v>
      </c>
      <c r="F350" s="49">
        <f>'FY2017 Alpha RPDC '!K341-'FY2017 Alpha RPDC '!F341</f>
        <v>145</v>
      </c>
      <c r="G350" s="49">
        <f>'FY2017 Alpha RPDC '!L341-'FY2017 Alpha RPDC '!G341</f>
        <v>217937.10000000009</v>
      </c>
      <c r="H350" s="49">
        <f>'FY2017 Alpha RPDC '!M341-'FY2017 Alpha RPDC '!H341</f>
        <v>0</v>
      </c>
      <c r="I350" s="49">
        <f>'FY2017 Alpha RPDC '!N341-'FY2017 Alpha RPDC '!I341</f>
        <v>217937.10000000009</v>
      </c>
      <c r="J350" s="53">
        <f>RealAuthFY11!J350-RealAuthFY10!J350</f>
        <v>-22129.799999999988</v>
      </c>
      <c r="K350" s="53">
        <f>RealAuthFY11!K350-RealAuthFY10!K350</f>
        <v>17013</v>
      </c>
      <c r="L350" s="53">
        <f>RealAuthFY11!L350-RealAuthFY10!L350</f>
        <v>-38087</v>
      </c>
      <c r="M350" s="53">
        <f>RealAuthFY11!M350-RealAuthFY10!M350</f>
        <v>-5671</v>
      </c>
      <c r="N350" s="53">
        <f>RealAuthFY11!N350-RealAuthFY10!N350</f>
        <v>0</v>
      </c>
      <c r="O350" s="53">
        <f>RealAuthFY11!O350-RealAuthFY10!O350</f>
        <v>0</v>
      </c>
      <c r="P350" s="53">
        <f>RealAuthFY11!P350-RealAuthFY10!P350</f>
        <v>14584.019999999997</v>
      </c>
      <c r="Q350" s="53">
        <f>RealAuthFY11!Q350-RealAuthFY10!Q350</f>
        <v>0</v>
      </c>
      <c r="R350" s="53">
        <f>RealAuthFY11!R350-RealAuthFY10!R350</f>
        <v>0.1309999999939464</v>
      </c>
      <c r="S350" s="53">
        <f>RealAuthFY11!S350-RealAuthFY10!S350</f>
        <v>0.37399999999979627</v>
      </c>
      <c r="T350" s="53">
        <f>RealAuthFY11!T350-RealAuthFY10!T350</f>
        <v>-0.4709999999977299</v>
      </c>
      <c r="U350" s="53">
        <f>RealAuthFY11!U350-RealAuthFY10!U350</f>
        <v>-59369.35599999968</v>
      </c>
    </row>
    <row r="351" spans="1:21" s="45" customFormat="1" ht="11" x14ac:dyDescent="0.3">
      <c r="A351" s="45">
        <f>'FY2017 Alpha RPDC '!A340</f>
        <v>333</v>
      </c>
      <c r="B351" s="45">
        <f>'FY2017 Alpha RPDC '!B340</f>
        <v>7056</v>
      </c>
      <c r="C351" s="45">
        <f>'FY2017 Alpha RPDC '!C340</f>
        <v>7056</v>
      </c>
      <c r="D351" s="46" t="e">
        <f>'FY2017 Alpha RPDC '!#REF!</f>
        <v>#REF!</v>
      </c>
      <c r="E351" s="91">
        <f>RealAuthFY11!E351-RealAuthFY10!E351</f>
        <v>-2.9000000000000909</v>
      </c>
      <c r="F351" s="49" t="e">
        <f>'FY2017 Alpha RPDC '!#REF!-'FY2017 Alpha RPDC '!#REF!</f>
        <v>#REF!</v>
      </c>
      <c r="G351" s="49" t="e">
        <f>'FY2017 Alpha RPDC '!#REF!-'FY2017 Alpha RPDC '!#REF!</f>
        <v>#REF!</v>
      </c>
      <c r="H351" s="49" t="e">
        <f>'FY2017 Alpha RPDC '!#REF!-'FY2017 Alpha RPDC '!#REF!</f>
        <v>#REF!</v>
      </c>
      <c r="I351" s="49" t="e">
        <f>'FY2017 Alpha RPDC '!#REF!-'FY2017 Alpha RPDC '!#REF!</f>
        <v>#REF!</v>
      </c>
      <c r="J351" s="53">
        <f>RealAuthFY11!J351-RealAuthFY10!J351</f>
        <v>-39355.100000000006</v>
      </c>
      <c r="K351" s="53">
        <f>RealAuthFY11!K351-RealAuthFY10!K351</f>
        <v>17814</v>
      </c>
      <c r="L351" s="53">
        <f>RealAuthFY11!L351-RealAuthFY10!L351</f>
        <v>1610</v>
      </c>
      <c r="M351" s="53">
        <f>RealAuthFY11!M351-RealAuthFY10!M351</f>
        <v>-41451</v>
      </c>
      <c r="N351" s="53">
        <f>RealAuthFY11!N351-RealAuthFY10!N351</f>
        <v>0</v>
      </c>
      <c r="O351" s="53">
        <f>RealAuthFY11!O351-RealAuthFY10!O351</f>
        <v>0</v>
      </c>
      <c r="P351" s="53">
        <f>RealAuthFY11!P351-RealAuthFY10!P351</f>
        <v>0</v>
      </c>
      <c r="Q351" s="53">
        <f>RealAuthFY11!Q351-RealAuthFY10!Q351</f>
        <v>58108.799999999996</v>
      </c>
      <c r="R351" s="53">
        <f>RealAuthFY11!R351-RealAuthFY10!R351</f>
        <v>644357.9879999999</v>
      </c>
      <c r="S351" s="53">
        <f>RealAuthFY11!S351-RealAuthFY10!S351</f>
        <v>69910.861999999994</v>
      </c>
      <c r="T351" s="53">
        <f>RealAuthFY11!T351-RealAuthFY10!T351</f>
        <v>55967.130000000005</v>
      </c>
      <c r="U351" s="53">
        <f>RealAuthFY11!U351-RealAuthFY10!U351</f>
        <v>998046.28000000119</v>
      </c>
    </row>
    <row r="352" spans="1:21" s="45" customFormat="1" ht="11" x14ac:dyDescent="0.3">
      <c r="A352" s="45">
        <f>'FY2017 Alpha RPDC '!A341</f>
        <v>334</v>
      </c>
      <c r="B352" s="45">
        <f>'FY2017 Alpha RPDC '!B341</f>
        <v>7092</v>
      </c>
      <c r="C352" s="45">
        <f>'FY2017 Alpha RPDC '!C341</f>
        <v>7092</v>
      </c>
      <c r="D352" s="46" t="str">
        <f>'FY2017 Alpha RPDC '!D342</f>
        <v>WOODBURY CENTRAL</v>
      </c>
      <c r="E352" s="91">
        <f>RealAuthFY11!E352-RealAuthFY10!E352</f>
        <v>23.100000000000023</v>
      </c>
      <c r="F352" s="49">
        <f>'FY2017 Alpha RPDC '!K342-'FY2017 Alpha RPDC '!F342</f>
        <v>145</v>
      </c>
      <c r="G352" s="49">
        <f>'FY2017 Alpha RPDC '!L342-'FY2017 Alpha RPDC '!G342</f>
        <v>65771.399999999907</v>
      </c>
      <c r="H352" s="49">
        <f>'FY2017 Alpha RPDC '!M342-'FY2017 Alpha RPDC '!H342</f>
        <v>-67467</v>
      </c>
      <c r="I352" s="49">
        <f>'FY2017 Alpha RPDC '!N342-'FY2017 Alpha RPDC '!I342</f>
        <v>-1695.6000000000931</v>
      </c>
      <c r="J352" s="53">
        <f>RealAuthFY11!J352-RealAuthFY10!J352</f>
        <v>4449.5</v>
      </c>
      <c r="K352" s="53">
        <f>RealAuthFY11!K352-RealAuthFY10!K352</f>
        <v>-345</v>
      </c>
      <c r="L352" s="53">
        <f>RealAuthFY11!L352-RealAuthFY10!L352</f>
        <v>2645</v>
      </c>
      <c r="M352" s="53">
        <f>RealAuthFY11!M352-RealAuthFY10!M352</f>
        <v>-23072</v>
      </c>
      <c r="N352" s="53">
        <f>RealAuthFY11!N352-RealAuthFY10!N352</f>
        <v>0</v>
      </c>
      <c r="O352" s="53">
        <f>RealAuthFY11!O352-RealAuthFY10!O352</f>
        <v>0</v>
      </c>
      <c r="P352" s="53">
        <f>RealAuthFY11!P352-RealAuthFY10!P352</f>
        <v>62036.699999999983</v>
      </c>
      <c r="Q352" s="53">
        <f>RealAuthFY11!Q352-RealAuthFY10!Q352</f>
        <v>-47012.999999999971</v>
      </c>
      <c r="R352" s="53">
        <f>RealAuthFY11!R352-RealAuthFY10!R352</f>
        <v>0.212000000057742</v>
      </c>
      <c r="S352" s="53">
        <f>RealAuthFY11!S352-RealAuthFY10!S352</f>
        <v>0.31000000000494765</v>
      </c>
      <c r="T352" s="53">
        <f>RealAuthFY11!T352-RealAuthFY10!T352</f>
        <v>-0.29499999999825377</v>
      </c>
      <c r="U352" s="53">
        <f>RealAuthFY11!U352-RealAuthFY10!U352</f>
        <v>216638.52700000023</v>
      </c>
    </row>
    <row r="353" spans="1:21" s="45" customFormat="1" ht="11" x14ac:dyDescent="0.3">
      <c r="A353" s="45" t="e">
        <f>'FY2017 Alpha RPDC '!#REF!</f>
        <v>#REF!</v>
      </c>
      <c r="B353" s="45" t="e">
        <f>'FY2017 Alpha RPDC '!#REF!</f>
        <v>#REF!</v>
      </c>
      <c r="C353" s="45" t="e">
        <f>'FY2017 Alpha RPDC '!#REF!</f>
        <v>#REF!</v>
      </c>
      <c r="D353" s="46" t="str">
        <f>'FY2017 Alpha RPDC '!D343</f>
        <v>WOODWARD-GRANGER</v>
      </c>
      <c r="E353" s="91" t="e">
        <f>RealAuthFY11!E353-RealAuthFY10!E353</f>
        <v>#REF!</v>
      </c>
      <c r="F353" s="49">
        <f>'FY2017 Alpha RPDC '!K343-'FY2017 Alpha RPDC '!F343</f>
        <v>145</v>
      </c>
      <c r="G353" s="49">
        <f>'FY2017 Alpha RPDC '!L343-'FY2017 Alpha RPDC '!G343</f>
        <v>123968.29999999981</v>
      </c>
      <c r="H353" s="49">
        <f>'FY2017 Alpha RPDC '!M343-'FY2017 Alpha RPDC '!H343</f>
        <v>0</v>
      </c>
      <c r="I353" s="49">
        <f>'FY2017 Alpha RPDC '!N343-'FY2017 Alpha RPDC '!I343</f>
        <v>123968.29999999981</v>
      </c>
      <c r="J353" s="53">
        <f>RealAuthFY11!J353-RealAuthFY10!J353</f>
        <v>-14756</v>
      </c>
      <c r="K353" s="53">
        <f>RealAuthFY11!K353-RealAuthFY10!K353</f>
        <v>-11766</v>
      </c>
      <c r="L353" s="53">
        <f>RealAuthFY11!L353-RealAuthFY10!L353</f>
        <v>13031</v>
      </c>
      <c r="M353" s="53">
        <f>RealAuthFY11!M353-RealAuthFY10!M353</f>
        <v>0</v>
      </c>
      <c r="N353" s="53">
        <f>RealAuthFY11!N353-RealAuthFY10!N353</f>
        <v>0</v>
      </c>
      <c r="O353" s="53">
        <f>RealAuthFY11!O353-RealAuthFY10!O353</f>
        <v>0</v>
      </c>
      <c r="P353" s="53">
        <f>RealAuthFY11!P353-RealAuthFY10!P353</f>
        <v>-2284.92</v>
      </c>
      <c r="Q353" s="53">
        <f>RealAuthFY11!Q353-RealAuthFY10!Q353</f>
        <v>0</v>
      </c>
      <c r="R353" s="53" t="e">
        <f>RealAuthFY11!R353-RealAuthFY10!R353</f>
        <v>#REF!</v>
      </c>
      <c r="S353" s="53" t="e">
        <f>RealAuthFY11!S353-RealAuthFY10!S353</f>
        <v>#REF!</v>
      </c>
      <c r="T353" s="53" t="e">
        <f>RealAuthFY11!T353-RealAuthFY10!T353</f>
        <v>#REF!</v>
      </c>
      <c r="U353" s="53" t="e">
        <f>RealAuthFY11!U353-RealAuthFY10!U353</f>
        <v>#REF!</v>
      </c>
    </row>
    <row r="354" spans="1:21" s="45" customFormat="1" ht="11" x14ac:dyDescent="0.3">
      <c r="A354" s="45">
        <f>'FY2017 Alpha RPDC '!A342</f>
        <v>335</v>
      </c>
      <c r="B354" s="45">
        <f>'FY2017 Alpha RPDC '!B342</f>
        <v>7098</v>
      </c>
      <c r="C354" s="45">
        <f>'FY2017 Alpha RPDC '!C342</f>
        <v>7098</v>
      </c>
      <c r="D354" s="46" t="e">
        <f>'FY2017 Alpha RPDC '!#REF!</f>
        <v>#REF!</v>
      </c>
      <c r="E354" s="91">
        <f>RealAuthFY11!E354-RealAuthFY10!E354</f>
        <v>-2.2000000000000455</v>
      </c>
      <c r="F354" s="49" t="e">
        <f>'FY2017 Alpha RPDC '!#REF!-'FY2017 Alpha RPDC '!#REF!</f>
        <v>#REF!</v>
      </c>
      <c r="G354" s="49" t="e">
        <f>'FY2017 Alpha RPDC '!#REF!-'FY2017 Alpha RPDC '!#REF!</f>
        <v>#REF!</v>
      </c>
      <c r="H354" s="49" t="e">
        <f>'FY2017 Alpha RPDC '!#REF!-'FY2017 Alpha RPDC '!#REF!</f>
        <v>#REF!</v>
      </c>
      <c r="I354" s="49" t="e">
        <f>'FY2017 Alpha RPDC '!#REF!-'FY2017 Alpha RPDC '!#REF!</f>
        <v>#REF!</v>
      </c>
      <c r="J354" s="53">
        <f>RealAuthFY11!J354-RealAuthFY10!J354</f>
        <v>-29715</v>
      </c>
      <c r="K354" s="53">
        <f>RealAuthFY11!K354-RealAuthFY10!K354</f>
        <v>5200</v>
      </c>
      <c r="L354" s="53">
        <f>RealAuthFY11!L354-RealAuthFY10!L354</f>
        <v>-60647</v>
      </c>
      <c r="M354" s="53">
        <f>RealAuthFY11!M354-RealAuthFY10!M354</f>
        <v>-5775</v>
      </c>
      <c r="N354" s="53">
        <f>RealAuthFY11!N354-RealAuthFY10!N354</f>
        <v>0</v>
      </c>
      <c r="O354" s="53">
        <f>RealAuthFY11!O354-RealAuthFY10!O354</f>
        <v>0</v>
      </c>
      <c r="P354" s="53">
        <f>RealAuthFY11!P354-RealAuthFY10!P354</f>
        <v>-1270.5</v>
      </c>
      <c r="Q354" s="53">
        <f>RealAuthFY11!Q354-RealAuthFY10!Q354</f>
        <v>0</v>
      </c>
      <c r="R354" s="53">
        <f>RealAuthFY11!R354-RealAuthFY10!R354</f>
        <v>0.46399999997811392</v>
      </c>
      <c r="S354" s="53">
        <f>RealAuthFY11!S354-RealAuthFY10!S354</f>
        <v>0.12000000000261934</v>
      </c>
      <c r="T354" s="53">
        <f>RealAuthFY11!T354-RealAuthFY10!T354</f>
        <v>-0.32800000000133878</v>
      </c>
      <c r="U354" s="53">
        <f>RealAuthFY11!U354-RealAuthFY10!U354</f>
        <v>-93902.843999999575</v>
      </c>
    </row>
    <row r="355" spans="1:21" s="45" customFormat="1" ht="11" x14ac:dyDescent="0.3">
      <c r="A355" s="45">
        <f>'FY2017 Alpha RPDC '!A343</f>
        <v>336</v>
      </c>
      <c r="B355" s="45">
        <f>'FY2017 Alpha RPDC '!B343</f>
        <v>7110</v>
      </c>
      <c r="C355" s="45">
        <f>'FY2017 Alpha RPDC '!C343</f>
        <v>7110</v>
      </c>
      <c r="D355" s="46" t="e">
        <f>'FY2017 Alpha RPDC '!#REF!</f>
        <v>#REF!</v>
      </c>
      <c r="E355" s="91">
        <f>RealAuthFY11!E355-RealAuthFY10!E355</f>
        <v>-1.6000000000000227</v>
      </c>
      <c r="F355" s="49" t="e">
        <f>'FY2017 Alpha RPDC '!#REF!-'FY2017 Alpha RPDC '!#REF!</f>
        <v>#REF!</v>
      </c>
      <c r="G355" s="49" t="e">
        <f>'FY2017 Alpha RPDC '!#REF!-'FY2017 Alpha RPDC '!#REF!</f>
        <v>#REF!</v>
      </c>
      <c r="H355" s="49" t="e">
        <f>'FY2017 Alpha RPDC '!#REF!-'FY2017 Alpha RPDC '!#REF!</f>
        <v>#REF!</v>
      </c>
      <c r="I355" s="49" t="e">
        <f>'FY2017 Alpha RPDC '!#REF!-'FY2017 Alpha RPDC '!#REF!</f>
        <v>#REF!</v>
      </c>
      <c r="J355" s="53">
        <f>RealAuthFY11!J355-RealAuthFY10!J355</f>
        <v>-29088</v>
      </c>
      <c r="K355" s="53">
        <f>RealAuthFY11!K355-RealAuthFY10!K355</f>
        <v>10519</v>
      </c>
      <c r="L355" s="53">
        <f>RealAuthFY11!L355-RealAuthFY10!L355</f>
        <v>27018</v>
      </c>
      <c r="M355" s="53">
        <f>RealAuthFY11!M355-RealAuthFY10!M355</f>
        <v>0</v>
      </c>
      <c r="N355" s="53">
        <f>RealAuthFY11!N355-RealAuthFY10!N355</f>
        <v>0</v>
      </c>
      <c r="O355" s="53">
        <f>RealAuthFY11!O355-RealAuthFY10!O355</f>
        <v>0</v>
      </c>
      <c r="P355" s="53">
        <f>RealAuthFY11!P355-RealAuthFY10!P355</f>
        <v>1321.54</v>
      </c>
      <c r="Q355" s="53">
        <f>RealAuthFY11!Q355-RealAuthFY10!Q355</f>
        <v>0</v>
      </c>
      <c r="R355" s="53">
        <f>RealAuthFY11!R355-RealAuthFY10!R355</f>
        <v>147007.89199999999</v>
      </c>
      <c r="S355" s="53">
        <f>RealAuthFY11!S355-RealAuthFY10!S355</f>
        <v>15370.51400000001</v>
      </c>
      <c r="T355" s="53">
        <f>RealAuthFY11!T355-RealAuthFY10!T355</f>
        <v>16398.919000000002</v>
      </c>
      <c r="U355" s="53">
        <f>RealAuthFY11!U355-RealAuthFY10!U355</f>
        <v>312516.16499999911</v>
      </c>
    </row>
    <row r="356" spans="1:21" s="45" customFormat="1" ht="11" x14ac:dyDescent="0.3">
      <c r="A356" s="45" t="e">
        <f>'FY2017 Alpha RPDC '!#REF!</f>
        <v>#REF!</v>
      </c>
      <c r="B356" s="45" t="e">
        <f>'FY2017 Alpha RPDC '!#REF!</f>
        <v>#REF!</v>
      </c>
      <c r="C356" s="45" t="e">
        <f>'FY2017 Alpha RPDC '!#REF!</f>
        <v>#REF!</v>
      </c>
      <c r="D356" s="46" t="e">
        <f>'FY2017 Alpha RPDC '!#REF!</f>
        <v>#REF!</v>
      </c>
      <c r="E356" s="91" t="e">
        <f>RealAuthFY11!E356-RealAuthFY10!E356</f>
        <v>#REF!</v>
      </c>
      <c r="F356" s="49" t="e">
        <f>'FY2017 Alpha RPDC '!#REF!-'FY2017 Alpha RPDC '!#REF!</f>
        <v>#REF!</v>
      </c>
      <c r="G356" s="49" t="e">
        <f>'FY2017 Alpha RPDC '!#REF!-'FY2017 Alpha RPDC '!#REF!</f>
        <v>#REF!</v>
      </c>
      <c r="H356" s="49" t="e">
        <f>'FY2017 Alpha RPDC '!#REF!-'FY2017 Alpha RPDC '!#REF!</f>
        <v>#REF!</v>
      </c>
      <c r="I356" s="49" t="e">
        <f>'FY2017 Alpha RPDC '!#REF!-'FY2017 Alpha RPDC '!#REF!</f>
        <v>#REF!</v>
      </c>
      <c r="J356" s="53">
        <f>RealAuthFY11!J356-RealAuthFY10!J356</f>
        <v>63627</v>
      </c>
      <c r="K356" s="53">
        <f>RealAuthFY11!K356-RealAuthFY10!K356</f>
        <v>-5906</v>
      </c>
      <c r="L356" s="53">
        <f>RealAuthFY11!L356-RealAuthFY10!L356</f>
        <v>12387</v>
      </c>
      <c r="M356" s="53">
        <f>RealAuthFY11!M356-RealAuthFY10!M356</f>
        <v>-75283</v>
      </c>
      <c r="N356" s="53">
        <f>RealAuthFY11!N356-RealAuthFY10!N356</f>
        <v>0</v>
      </c>
      <c r="O356" s="53">
        <f>RealAuthFY11!O356-RealAuthFY10!O356</f>
        <v>0</v>
      </c>
      <c r="P356" s="53">
        <f>RealAuthFY11!P356-RealAuthFY10!P356</f>
        <v>-8623.5600000000122</v>
      </c>
      <c r="Q356" s="53">
        <f>RealAuthFY11!Q356-RealAuthFY10!Q356</f>
        <v>184267.19999999998</v>
      </c>
      <c r="R356" s="53" t="e">
        <f>RealAuthFY11!R356-RealAuthFY10!R356</f>
        <v>#REF!</v>
      </c>
      <c r="S356" s="53" t="e">
        <f>RealAuthFY11!S356-RealAuthFY10!S356</f>
        <v>#REF!</v>
      </c>
      <c r="T356" s="53" t="e">
        <f>RealAuthFY11!T356-RealAuthFY10!T356</f>
        <v>#REF!</v>
      </c>
      <c r="U356" s="53" t="e">
        <f>RealAuthFY11!U356-RealAuthFY10!U356</f>
        <v>#REF!</v>
      </c>
    </row>
    <row r="357" spans="1:21" s="45" customFormat="1" ht="11" x14ac:dyDescent="0.3">
      <c r="A357" s="45" t="e">
        <f>'FY2017 Alpha RPDC '!#REF!</f>
        <v>#REF!</v>
      </c>
      <c r="B357" s="45" t="e">
        <f>'FY2017 Alpha RPDC '!#REF!</f>
        <v>#REF!</v>
      </c>
      <c r="C357" s="45" t="e">
        <f>'FY2017 Alpha RPDC '!#REF!</f>
        <v>#REF!</v>
      </c>
      <c r="D357" s="46" t="e">
        <f>'FY2017 Alpha RPDC '!#REF!</f>
        <v>#REF!</v>
      </c>
      <c r="E357" s="91" t="e">
        <f>RealAuthFY11!E357-RealAuthFY10!E357</f>
        <v>#REF!</v>
      </c>
      <c r="F357" s="49" t="e">
        <f>'FY2017 Alpha RPDC '!#REF!-'FY2017 Alpha RPDC '!#REF!</f>
        <v>#REF!</v>
      </c>
      <c r="G357" s="49" t="e">
        <f>'FY2017 Alpha RPDC '!#REF!-'FY2017 Alpha RPDC '!#REF!</f>
        <v>#REF!</v>
      </c>
      <c r="H357" s="49" t="e">
        <f>'FY2017 Alpha RPDC '!#REF!-'FY2017 Alpha RPDC '!#REF!</f>
        <v>#REF!</v>
      </c>
      <c r="I357" s="49" t="e">
        <f>'FY2017 Alpha RPDC '!#REF!-'FY2017 Alpha RPDC '!#REF!</f>
        <v>#REF!</v>
      </c>
      <c r="J357" s="53">
        <f>RealAuthFY11!J357-RealAuthFY10!J357</f>
        <v>-31112</v>
      </c>
      <c r="K357" s="53">
        <f>RealAuthFY11!K357-RealAuthFY10!K357</f>
        <v>22487</v>
      </c>
      <c r="L357" s="53">
        <f>RealAuthFY11!L357-RealAuthFY10!L357</f>
        <v>89154</v>
      </c>
      <c r="M357" s="53">
        <f>RealAuthFY11!M357-RealAuthFY10!M357</f>
        <v>690</v>
      </c>
      <c r="N357" s="53">
        <f>RealAuthFY11!N357-RealAuthFY10!N357</f>
        <v>0</v>
      </c>
      <c r="O357" s="53">
        <f>RealAuthFY11!O357-RealAuthFY10!O357</f>
        <v>0</v>
      </c>
      <c r="P357" s="53">
        <f>RealAuthFY11!P357-RealAuthFY10!P357</f>
        <v>-5949.8999999999978</v>
      </c>
      <c r="Q357" s="53">
        <f>RealAuthFY11!Q357-RealAuthFY10!Q357</f>
        <v>944142</v>
      </c>
      <c r="R357" s="53" t="e">
        <f>RealAuthFY11!R357-RealAuthFY10!R357</f>
        <v>#REF!</v>
      </c>
      <c r="S357" s="53" t="e">
        <f>RealAuthFY11!S357-RealAuthFY10!S357</f>
        <v>#REF!</v>
      </c>
      <c r="T357" s="53" t="e">
        <f>RealAuthFY11!T357-RealAuthFY10!T357</f>
        <v>#REF!</v>
      </c>
      <c r="U357" s="53" t="e">
        <f>RealAuthFY11!U357-RealAuthFY10!U357</f>
        <v>#REF!</v>
      </c>
    </row>
    <row r="358" spans="1:21" s="45" customFormat="1" ht="11" x14ac:dyDescent="0.3">
      <c r="A358" s="45" t="e">
        <f>'FY2017 Alpha RPDC '!#REF!</f>
        <v>#REF!</v>
      </c>
      <c r="B358" s="45" t="e">
        <f>'FY2017 Alpha RPDC '!#REF!</f>
        <v>#REF!</v>
      </c>
      <c r="C358" s="45" t="e">
        <f>'FY2017 Alpha RPDC '!#REF!</f>
        <v>#REF!</v>
      </c>
      <c r="D358" s="46"/>
      <c r="E358" s="91"/>
      <c r="F358" s="53"/>
      <c r="G358" s="53"/>
      <c r="H358" s="53"/>
      <c r="I358" s="53"/>
      <c r="J358" s="53"/>
      <c r="K358" s="53"/>
      <c r="L358" s="53"/>
      <c r="M358" s="53"/>
      <c r="N358" s="53"/>
      <c r="O358" s="53"/>
      <c r="P358" s="53"/>
      <c r="Q358" s="53"/>
      <c r="R358" s="53"/>
      <c r="S358" s="53"/>
      <c r="T358" s="53"/>
      <c r="U358" s="53"/>
    </row>
    <row r="359" spans="1:21" s="45" customFormat="1" ht="11" x14ac:dyDescent="0.3">
      <c r="A359" s="45" t="e">
        <f>'FY2017 Alpha RPDC '!#REF!</f>
        <v>#REF!</v>
      </c>
      <c r="B359" s="45" t="e">
        <f>'FY2017 Alpha RPDC '!#REF!</f>
        <v>#REF!</v>
      </c>
      <c r="C359" s="45" t="e">
        <f>'FY2017 Alpha RPDC '!#REF!</f>
        <v>#REF!</v>
      </c>
      <c r="D359" s="46"/>
      <c r="E359" s="91"/>
      <c r="F359" s="53"/>
      <c r="G359" s="53"/>
      <c r="H359" s="53"/>
      <c r="I359" s="53"/>
      <c r="J359" s="53"/>
      <c r="K359" s="53"/>
      <c r="L359" s="53"/>
      <c r="M359" s="53"/>
      <c r="N359" s="53"/>
      <c r="O359" s="53"/>
      <c r="P359" s="53"/>
      <c r="Q359" s="53"/>
      <c r="R359" s="53"/>
      <c r="S359" s="53"/>
      <c r="T359" s="53"/>
      <c r="U359" s="53"/>
    </row>
    <row r="360" spans="1:21" s="45" customFormat="1" ht="11" x14ac:dyDescent="0.3">
      <c r="A360" s="45" t="e">
        <f>'FY2017 Alpha RPDC '!#REF!</f>
        <v>#REF!</v>
      </c>
      <c r="B360" s="45" t="e">
        <f>'FY2017 Alpha RPDC '!#REF!</f>
        <v>#REF!</v>
      </c>
      <c r="C360" s="45" t="e">
        <f>'FY2017 Alpha RPDC '!#REF!</f>
        <v>#REF!</v>
      </c>
      <c r="D360" s="46"/>
      <c r="E360" s="91"/>
      <c r="F360" s="53"/>
      <c r="G360" s="53"/>
      <c r="H360" s="53"/>
      <c r="I360" s="53"/>
      <c r="J360" s="53"/>
      <c r="K360" s="53"/>
      <c r="L360" s="53"/>
      <c r="M360" s="53"/>
      <c r="N360" s="53"/>
      <c r="O360" s="53"/>
      <c r="P360" s="53"/>
      <c r="Q360" s="53"/>
      <c r="R360" s="53"/>
      <c r="S360" s="53"/>
      <c r="T360" s="53"/>
      <c r="U360" s="53"/>
    </row>
    <row r="361" spans="1:21" s="45" customFormat="1" ht="11" x14ac:dyDescent="0.3">
      <c r="A361" s="45" t="e">
        <f>'FY2017 Alpha RPDC '!#REF!</f>
        <v>#REF!</v>
      </c>
      <c r="B361" s="45" t="e">
        <f>'FY2017 Alpha RPDC '!#REF!</f>
        <v>#REF!</v>
      </c>
      <c r="C361" s="45" t="e">
        <f>'FY2017 Alpha RPDC '!#REF!</f>
        <v>#REF!</v>
      </c>
      <c r="D361" s="46"/>
      <c r="E361" s="91"/>
      <c r="F361" s="53"/>
      <c r="G361" s="53"/>
      <c r="H361" s="53"/>
      <c r="I361" s="53"/>
      <c r="J361" s="53"/>
      <c r="K361" s="53"/>
      <c r="L361" s="53"/>
      <c r="M361" s="53"/>
      <c r="N361" s="53"/>
      <c r="O361" s="53"/>
      <c r="P361" s="53"/>
      <c r="Q361" s="53"/>
      <c r="R361" s="53"/>
      <c r="S361" s="53"/>
      <c r="T361" s="53"/>
      <c r="U361" s="53"/>
    </row>
    <row r="362" spans="1:21" s="45" customFormat="1" ht="11" x14ac:dyDescent="0.3">
      <c r="A362" s="45" t="e">
        <f>'FY2017 Alpha RPDC '!#REF!</f>
        <v>#REF!</v>
      </c>
      <c r="B362" s="45" t="e">
        <f>'FY2017 Alpha RPDC '!#REF!</f>
        <v>#REF!</v>
      </c>
      <c r="C362" s="45" t="e">
        <f>'FY2017 Alpha RPDC '!#REF!</f>
        <v>#REF!</v>
      </c>
      <c r="D362" s="46"/>
      <c r="E362" s="91"/>
      <c r="F362" s="53"/>
      <c r="G362" s="53"/>
      <c r="H362" s="53"/>
      <c r="I362" s="53"/>
      <c r="J362" s="53"/>
      <c r="K362" s="53"/>
      <c r="L362" s="53"/>
      <c r="M362" s="53"/>
      <c r="N362" s="53"/>
      <c r="O362" s="53"/>
      <c r="P362" s="53"/>
      <c r="Q362" s="53"/>
      <c r="R362" s="53"/>
      <c r="S362" s="53"/>
      <c r="T362" s="53"/>
      <c r="U362" s="53"/>
    </row>
    <row r="363" spans="1:21" s="45" customFormat="1" ht="11" x14ac:dyDescent="0.3">
      <c r="A363" s="45" t="e">
        <f>'FY2017 Alpha RPDC '!#REF!</f>
        <v>#REF!</v>
      </c>
      <c r="B363" s="45" t="e">
        <f>'FY2017 Alpha RPDC '!#REF!</f>
        <v>#REF!</v>
      </c>
      <c r="C363" s="45" t="e">
        <f>'FY2017 Alpha RPDC '!#REF!</f>
        <v>#REF!</v>
      </c>
      <c r="D363" s="46"/>
      <c r="E363" s="91"/>
      <c r="F363" s="53"/>
      <c r="G363" s="53"/>
      <c r="H363" s="53"/>
      <c r="I363" s="53"/>
      <c r="J363" s="53"/>
      <c r="K363" s="53"/>
      <c r="L363" s="53"/>
      <c r="M363" s="53"/>
      <c r="N363" s="53"/>
      <c r="O363" s="53"/>
      <c r="P363" s="53"/>
      <c r="Q363" s="53"/>
      <c r="R363" s="53"/>
      <c r="S363" s="53"/>
      <c r="T363" s="53"/>
      <c r="U363" s="53"/>
    </row>
    <row r="364" spans="1:21" s="45" customFormat="1" ht="11" x14ac:dyDescent="0.3">
      <c r="A364" s="45" t="e">
        <f>'FY2017 Alpha RPDC '!#REF!</f>
        <v>#REF!</v>
      </c>
      <c r="B364" s="45" t="e">
        <f>'FY2017 Alpha RPDC '!#REF!</f>
        <v>#REF!</v>
      </c>
      <c r="C364" s="45" t="e">
        <f>'FY2017 Alpha RPDC '!#REF!</f>
        <v>#REF!</v>
      </c>
      <c r="D364" s="46"/>
      <c r="E364" s="91"/>
      <c r="F364" s="53"/>
      <c r="G364" s="53"/>
      <c r="H364" s="53"/>
      <c r="I364" s="53"/>
      <c r="J364" s="53"/>
      <c r="K364" s="53"/>
      <c r="L364" s="53"/>
      <c r="M364" s="53"/>
      <c r="N364" s="53"/>
      <c r="O364" s="53"/>
      <c r="P364" s="53"/>
      <c r="Q364" s="53"/>
      <c r="R364" s="53"/>
      <c r="S364" s="53"/>
      <c r="T364" s="53"/>
      <c r="U364" s="53"/>
    </row>
    <row r="365" spans="1:21" s="45" customFormat="1" ht="11" x14ac:dyDescent="0.3">
      <c r="A365" s="45" t="e">
        <f>'FY2017 Alpha RPDC '!#REF!</f>
        <v>#REF!</v>
      </c>
      <c r="B365" s="45" t="e">
        <f>'FY2017 Alpha RPDC '!#REF!</f>
        <v>#REF!</v>
      </c>
      <c r="C365" s="45" t="e">
        <f>'FY2017 Alpha RPDC '!#REF!</f>
        <v>#REF!</v>
      </c>
      <c r="D365" s="46"/>
      <c r="E365" s="91"/>
      <c r="F365" s="53"/>
      <c r="G365" s="53"/>
      <c r="H365" s="53"/>
      <c r="I365" s="53"/>
      <c r="J365" s="53"/>
      <c r="K365" s="53"/>
      <c r="L365" s="53"/>
      <c r="M365" s="53"/>
      <c r="N365" s="53"/>
      <c r="O365" s="53"/>
      <c r="P365" s="53"/>
      <c r="Q365" s="53"/>
      <c r="R365" s="53"/>
      <c r="S365" s="53"/>
      <c r="T365" s="53"/>
      <c r="U365" s="53"/>
    </row>
    <row r="366" spans="1:21" s="45" customFormat="1" ht="11" x14ac:dyDescent="0.3">
      <c r="A366" s="45" t="e">
        <f>'FY2017 Alpha RPDC '!#REF!</f>
        <v>#REF!</v>
      </c>
      <c r="B366" s="45" t="e">
        <f>'FY2017 Alpha RPDC '!#REF!</f>
        <v>#REF!</v>
      </c>
      <c r="C366" s="45" t="e">
        <f>'FY2017 Alpha RPDC '!#REF!</f>
        <v>#REF!</v>
      </c>
      <c r="D366" s="46"/>
      <c r="E366" s="91"/>
      <c r="F366" s="53"/>
      <c r="G366" s="53"/>
      <c r="H366" s="53"/>
      <c r="I366" s="53"/>
      <c r="J366" s="53"/>
      <c r="K366" s="53"/>
      <c r="L366" s="53"/>
      <c r="M366" s="53"/>
      <c r="N366" s="53"/>
      <c r="O366" s="53"/>
      <c r="P366" s="53"/>
      <c r="Q366" s="53"/>
      <c r="R366" s="53"/>
      <c r="S366" s="53"/>
      <c r="T366" s="53"/>
      <c r="U366" s="53"/>
    </row>
    <row r="367" spans="1:21" s="45" customFormat="1" ht="11" x14ac:dyDescent="0.3">
      <c r="A367" s="45" t="e">
        <f>'FY2017 Alpha RPDC '!#REF!</f>
        <v>#REF!</v>
      </c>
      <c r="B367" s="45" t="e">
        <f>'FY2017 Alpha RPDC '!#REF!</f>
        <v>#REF!</v>
      </c>
      <c r="C367" s="45" t="e">
        <f>'FY2017 Alpha RPDC '!#REF!</f>
        <v>#REF!</v>
      </c>
      <c r="D367" s="46"/>
      <c r="E367" s="92"/>
      <c r="F367" s="62"/>
      <c r="G367" s="62"/>
      <c r="H367" s="62"/>
      <c r="I367" s="62"/>
      <c r="J367" s="62"/>
      <c r="K367" s="62"/>
      <c r="L367" s="62"/>
      <c r="M367" s="62"/>
      <c r="N367" s="62"/>
      <c r="O367" s="62"/>
      <c r="P367" s="62"/>
      <c r="Q367" s="62"/>
      <c r="R367" s="62"/>
      <c r="S367" s="62"/>
      <c r="T367" s="62"/>
      <c r="U367" s="62"/>
    </row>
    <row r="368" spans="1:21" s="45" customFormat="1" ht="11" x14ac:dyDescent="0.3">
      <c r="E368" s="93"/>
    </row>
    <row r="369" spans="4:21" s="45" customFormat="1" ht="11" x14ac:dyDescent="0.3">
      <c r="D369" s="64" t="s">
        <v>78</v>
      </c>
      <c r="E369" s="65" t="e">
        <f t="shared" ref="E369:U369" si="0">MIN(E$7:E$367)</f>
        <v>#REF!</v>
      </c>
      <c r="F369" s="66" t="e">
        <f t="shared" si="0"/>
        <v>#REF!</v>
      </c>
      <c r="G369" s="67" t="e">
        <f t="shared" si="0"/>
        <v>#REF!</v>
      </c>
      <c r="H369" s="67" t="e">
        <f t="shared" si="0"/>
        <v>#REF!</v>
      </c>
      <c r="I369" s="67" t="e">
        <f t="shared" si="0"/>
        <v>#REF!</v>
      </c>
      <c r="J369" s="67">
        <f t="shared" si="0"/>
        <v>-499491.40000000037</v>
      </c>
      <c r="K369" s="67">
        <f t="shared" si="0"/>
        <v>-886510</v>
      </c>
      <c r="L369" s="67">
        <f t="shared" si="0"/>
        <v>-155129.29999999981</v>
      </c>
      <c r="M369" s="67">
        <f t="shared" si="0"/>
        <v>-899808</v>
      </c>
      <c r="N369" s="67">
        <f t="shared" si="0"/>
        <v>0</v>
      </c>
      <c r="O369" s="67">
        <f t="shared" si="0"/>
        <v>0</v>
      </c>
      <c r="P369" s="67">
        <f t="shared" si="0"/>
        <v>-315230.30000000005</v>
      </c>
      <c r="Q369" s="67">
        <f t="shared" si="0"/>
        <v>-84184.799999999988</v>
      </c>
      <c r="R369" s="67" t="e">
        <f t="shared" si="0"/>
        <v>#REF!</v>
      </c>
      <c r="S369" s="67" t="e">
        <f t="shared" si="0"/>
        <v>#REF!</v>
      </c>
      <c r="T369" s="67" t="e">
        <f t="shared" si="0"/>
        <v>#REF!</v>
      </c>
      <c r="U369" s="67" t="e">
        <f t="shared" si="0"/>
        <v>#REF!</v>
      </c>
    </row>
    <row r="370" spans="4:21" s="45" customFormat="1" ht="11" x14ac:dyDescent="0.3">
      <c r="D370" s="68" t="s">
        <v>79</v>
      </c>
      <c r="E370" s="69" t="e">
        <f t="shared" ref="E370:U370" si="1">MAX(E$7:E$367)</f>
        <v>#REF!</v>
      </c>
      <c r="F370" s="70" t="e">
        <f t="shared" si="1"/>
        <v>#REF!</v>
      </c>
      <c r="G370" s="71" t="e">
        <f t="shared" si="1"/>
        <v>#REF!</v>
      </c>
      <c r="H370" s="71" t="e">
        <f t="shared" si="1"/>
        <v>#REF!</v>
      </c>
      <c r="I370" s="71" t="e">
        <f t="shared" si="1"/>
        <v>#REF!</v>
      </c>
      <c r="J370" s="71">
        <f t="shared" si="1"/>
        <v>170435.70000000007</v>
      </c>
      <c r="K370" s="71">
        <f t="shared" si="1"/>
        <v>904311</v>
      </c>
      <c r="L370" s="71">
        <f t="shared" si="1"/>
        <v>386111.5</v>
      </c>
      <c r="M370" s="71">
        <f t="shared" si="1"/>
        <v>888448</v>
      </c>
      <c r="N370" s="71">
        <f t="shared" si="1"/>
        <v>0</v>
      </c>
      <c r="O370" s="71">
        <f t="shared" si="1"/>
        <v>0</v>
      </c>
      <c r="P370" s="71">
        <f t="shared" si="1"/>
        <v>271413.33999999962</v>
      </c>
      <c r="Q370" s="71">
        <f t="shared" si="1"/>
        <v>944142</v>
      </c>
      <c r="R370" s="71" t="e">
        <f t="shared" si="1"/>
        <v>#REF!</v>
      </c>
      <c r="S370" s="71" t="e">
        <f t="shared" si="1"/>
        <v>#REF!</v>
      </c>
      <c r="T370" s="71" t="e">
        <f t="shared" si="1"/>
        <v>#REF!</v>
      </c>
      <c r="U370" s="71" t="e">
        <f t="shared" si="1"/>
        <v>#REF!</v>
      </c>
    </row>
    <row r="371" spans="4:21" s="45" customFormat="1" ht="11" x14ac:dyDescent="0.3">
      <c r="D371" s="68" t="s">
        <v>80</v>
      </c>
      <c r="E371" s="69" t="e">
        <f t="shared" ref="E371:U371" si="2">AVERAGE(E$7:E$367)</f>
        <v>#REF!</v>
      </c>
      <c r="F371" s="70" t="e">
        <f t="shared" si="2"/>
        <v>#REF!</v>
      </c>
      <c r="G371" s="71" t="e">
        <f t="shared" si="2"/>
        <v>#REF!</v>
      </c>
      <c r="H371" s="71" t="e">
        <f t="shared" si="2"/>
        <v>#REF!</v>
      </c>
      <c r="I371" s="71" t="e">
        <f t="shared" si="2"/>
        <v>#REF!</v>
      </c>
      <c r="J371" s="71">
        <f t="shared" si="2"/>
        <v>-16590.015099715099</v>
      </c>
      <c r="K371" s="71">
        <f t="shared" si="2"/>
        <v>1477.8287749287747</v>
      </c>
      <c r="L371" s="71">
        <f t="shared" si="2"/>
        <v>15565.866951566964</v>
      </c>
      <c r="M371" s="71">
        <f t="shared" si="2"/>
        <v>1889.0666666666664</v>
      </c>
      <c r="N371" s="71">
        <f t="shared" si="2"/>
        <v>0</v>
      </c>
      <c r="O371" s="71">
        <f t="shared" si="2"/>
        <v>0</v>
      </c>
      <c r="P371" s="71">
        <f t="shared" si="2"/>
        <v>-4157.3193162393136</v>
      </c>
      <c r="Q371" s="71">
        <f t="shared" si="2"/>
        <v>41940.945299145293</v>
      </c>
      <c r="R371" s="71" t="e">
        <f t="shared" si="2"/>
        <v>#REF!</v>
      </c>
      <c r="S371" s="71" t="e">
        <f t="shared" si="2"/>
        <v>#REF!</v>
      </c>
      <c r="T371" s="71" t="e">
        <f t="shared" si="2"/>
        <v>#REF!</v>
      </c>
      <c r="U371" s="71" t="e">
        <f t="shared" si="2"/>
        <v>#REF!</v>
      </c>
    </row>
    <row r="372" spans="4:21" s="45" customFormat="1" ht="11" x14ac:dyDescent="0.3">
      <c r="D372" s="68" t="s">
        <v>81</v>
      </c>
      <c r="E372" s="69" t="e">
        <f t="shared" ref="E372:U372" si="3">MEDIAN(E$7:E$367)</f>
        <v>#REF!</v>
      </c>
      <c r="F372" s="70" t="e">
        <f t="shared" si="3"/>
        <v>#REF!</v>
      </c>
      <c r="G372" s="71" t="e">
        <f t="shared" si="3"/>
        <v>#REF!</v>
      </c>
      <c r="H372" s="71" t="e">
        <f t="shared" si="3"/>
        <v>#REF!</v>
      </c>
      <c r="I372" s="71" t="e">
        <f t="shared" si="3"/>
        <v>#REF!</v>
      </c>
      <c r="J372" s="71">
        <f t="shared" si="3"/>
        <v>-5980</v>
      </c>
      <c r="K372" s="71">
        <f t="shared" si="3"/>
        <v>5771</v>
      </c>
      <c r="L372" s="71">
        <f t="shared" si="3"/>
        <v>3064.2999999999302</v>
      </c>
      <c r="M372" s="71">
        <f t="shared" si="3"/>
        <v>0</v>
      </c>
      <c r="N372" s="71">
        <f t="shared" si="3"/>
        <v>0</v>
      </c>
      <c r="O372" s="71">
        <f t="shared" si="3"/>
        <v>0</v>
      </c>
      <c r="P372" s="71">
        <f t="shared" si="3"/>
        <v>0</v>
      </c>
      <c r="Q372" s="71">
        <f t="shared" si="3"/>
        <v>0</v>
      </c>
      <c r="R372" s="71" t="e">
        <f t="shared" si="3"/>
        <v>#REF!</v>
      </c>
      <c r="S372" s="71" t="e">
        <f t="shared" si="3"/>
        <v>#REF!</v>
      </c>
      <c r="T372" s="71" t="e">
        <f t="shared" si="3"/>
        <v>#REF!</v>
      </c>
      <c r="U372" s="71" t="e">
        <f t="shared" si="3"/>
        <v>#REF!</v>
      </c>
    </row>
    <row r="373" spans="4:21" s="45" customFormat="1" ht="11" x14ac:dyDescent="0.3">
      <c r="D373" s="68" t="s">
        <v>82</v>
      </c>
      <c r="E373" s="69">
        <f>COUNTIF(E$7:E$367,"&gt;=0")</f>
        <v>170</v>
      </c>
      <c r="F373" s="72">
        <f t="shared" ref="F373:U373" si="4">COUNTIF(F$7:F$367,"&gt;0")</f>
        <v>334</v>
      </c>
      <c r="G373" s="73">
        <f t="shared" si="4"/>
        <v>263</v>
      </c>
      <c r="H373" s="73">
        <f t="shared" si="4"/>
        <v>81</v>
      </c>
      <c r="I373" s="73">
        <f t="shared" si="4"/>
        <v>263</v>
      </c>
      <c r="J373" s="73">
        <f t="shared" si="4"/>
        <v>157</v>
      </c>
      <c r="K373" s="73">
        <f t="shared" si="4"/>
        <v>212</v>
      </c>
      <c r="L373" s="73">
        <f t="shared" si="4"/>
        <v>191</v>
      </c>
      <c r="M373" s="73">
        <f t="shared" si="4"/>
        <v>115</v>
      </c>
      <c r="N373" s="73">
        <f t="shared" si="4"/>
        <v>0</v>
      </c>
      <c r="O373" s="73">
        <f t="shared" si="4"/>
        <v>0</v>
      </c>
      <c r="P373" s="73">
        <f t="shared" si="4"/>
        <v>69</v>
      </c>
      <c r="Q373" s="73">
        <f t="shared" si="4"/>
        <v>133</v>
      </c>
      <c r="R373" s="73">
        <f t="shared" si="4"/>
        <v>256</v>
      </c>
      <c r="S373" s="73">
        <f t="shared" si="4"/>
        <v>253</v>
      </c>
      <c r="T373" s="73">
        <f t="shared" si="4"/>
        <v>249</v>
      </c>
      <c r="U373" s="73">
        <f t="shared" si="4"/>
        <v>274</v>
      </c>
    </row>
    <row r="374" spans="4:21" s="45" customFormat="1" ht="11" x14ac:dyDescent="0.3">
      <c r="D374" s="74" t="s">
        <v>83</v>
      </c>
      <c r="E374" s="75" t="e">
        <f>SUM(E$7:E$367)</f>
        <v>#REF!</v>
      </c>
      <c r="F374" s="76"/>
      <c r="G374" s="77" t="e">
        <f t="shared" ref="G374:U374" si="5">SUM(G$7:G$367)</f>
        <v>#REF!</v>
      </c>
      <c r="H374" s="77" t="e">
        <f t="shared" si="5"/>
        <v>#REF!</v>
      </c>
      <c r="I374" s="77" t="e">
        <f t="shared" si="5"/>
        <v>#REF!</v>
      </c>
      <c r="J374" s="77">
        <f t="shared" si="5"/>
        <v>-5823095.2999999998</v>
      </c>
      <c r="K374" s="77">
        <f t="shared" si="5"/>
        <v>518717.89999999991</v>
      </c>
      <c r="L374" s="77">
        <f t="shared" si="5"/>
        <v>5463619.3000000045</v>
      </c>
      <c r="M374" s="77">
        <f t="shared" si="5"/>
        <v>663062.39999999991</v>
      </c>
      <c r="N374" s="77">
        <f t="shared" si="5"/>
        <v>0</v>
      </c>
      <c r="O374" s="77">
        <f t="shared" si="5"/>
        <v>0</v>
      </c>
      <c r="P374" s="77">
        <f t="shared" si="5"/>
        <v>-1459219.0799999991</v>
      </c>
      <c r="Q374" s="77">
        <f t="shared" si="5"/>
        <v>14721271.799999997</v>
      </c>
      <c r="R374" s="77" t="e">
        <f t="shared" si="5"/>
        <v>#REF!</v>
      </c>
      <c r="S374" s="77" t="e">
        <f t="shared" si="5"/>
        <v>#REF!</v>
      </c>
      <c r="T374" s="77" t="e">
        <f t="shared" si="5"/>
        <v>#REF!</v>
      </c>
      <c r="U374" s="77" t="e">
        <f t="shared" si="5"/>
        <v>#REF!</v>
      </c>
    </row>
  </sheetData>
  <mergeCells count="1">
    <mergeCell ref="D2:U2"/>
  </mergeCells>
  <conditionalFormatting sqref="E7:E367">
    <cfRule type="cellIs" dxfId="5" priority="3" operator="lessThan">
      <formula>0</formula>
    </cfRule>
    <cfRule type="cellIs" dxfId="4" priority="4" operator="greaterThan">
      <formula>0</formula>
    </cfRule>
  </conditionalFormatting>
  <conditionalFormatting sqref="F7:U367">
    <cfRule type="cellIs" dxfId="3" priority="1" operator="lessThan">
      <formula>-0.99</formula>
    </cfRule>
    <cfRule type="cellIs" dxfId="2" priority="2" operator="greaterThanOrEqual">
      <formula>-0.99</formula>
    </cfRule>
  </conditionalFormatting>
  <pageMargins left="0.14000000000000001" right="0.18" top="0.27" bottom="0.36" header="0.11" footer="0.04"/>
  <pageSetup scale="80" fitToWidth="2" fitToHeight="7" orientation="landscape" r:id="rId1"/>
  <headerFooter>
    <oddFooter>&amp;L(C) 2010 ISFIS/Larry Sigel&amp;CPage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U374"/>
  <sheetViews>
    <sheetView showGridLines="0" view="pageBreakPreview" topLeftCell="D2" zoomScale="90" zoomScaleNormal="90" zoomScaleSheetLayoutView="90" workbookViewId="0">
      <pane ySplit="6120" topLeftCell="A365"/>
      <selection activeCell="D6" sqref="D6"/>
      <selection pane="bottomLeft" activeCell="H378" sqref="H378"/>
    </sheetView>
  </sheetViews>
  <sheetFormatPr defaultColWidth="9.1171875" defaultRowHeight="12.35" x14ac:dyDescent="0.35"/>
  <cols>
    <col min="1" max="1" width="3.3515625" style="1" hidden="1" customWidth="1"/>
    <col min="2" max="2" width="5.3515625" style="1" hidden="1" customWidth="1"/>
    <col min="3" max="3" width="9.64453125" style="1" hidden="1" customWidth="1"/>
    <col min="4" max="4" width="25.87890625" style="1" customWidth="1"/>
    <col min="5" max="5" width="10.1171875" style="2" customWidth="1"/>
    <col min="6" max="6" width="8.41015625" style="1" customWidth="1"/>
    <col min="7" max="7" width="13.52734375" style="1" customWidth="1"/>
    <col min="8" max="8" width="12.1171875" style="1" customWidth="1"/>
    <col min="9" max="9" width="13.87890625" style="1" customWidth="1"/>
    <col min="10" max="10" width="11.41015625" style="1" customWidth="1"/>
    <col min="11" max="11" width="10.3515625" style="1" customWidth="1"/>
    <col min="12" max="12" width="11.87890625" style="1" customWidth="1"/>
    <col min="13" max="13" width="10.64453125" style="1" customWidth="1"/>
    <col min="14" max="15" width="10.41015625" style="1" customWidth="1"/>
    <col min="16" max="16" width="10.87890625" style="1" customWidth="1"/>
    <col min="17" max="17" width="10.64453125" style="1" customWidth="1"/>
    <col min="18" max="18" width="11.1171875" style="1" customWidth="1"/>
    <col min="19" max="19" width="11.64453125" style="1" customWidth="1"/>
    <col min="20" max="20" width="10.87890625" style="1" customWidth="1"/>
    <col min="21" max="21" width="14.41015625" style="1" customWidth="1"/>
    <col min="22" max="16384" width="9.1171875" style="1"/>
  </cols>
  <sheetData>
    <row r="1" spans="1:21" hidden="1" x14ac:dyDescent="0.35">
      <c r="F1" s="4">
        <v>0.02</v>
      </c>
      <c r="G1" s="1" t="e">
        <f>ROUND(#REF!*F1,0)</f>
        <v>#REF!</v>
      </c>
    </row>
    <row r="2" spans="1:21" ht="25.5" customHeight="1" x14ac:dyDescent="0.5">
      <c r="D2" s="324" t="s">
        <v>460</v>
      </c>
      <c r="E2" s="324"/>
      <c r="F2" s="324"/>
      <c r="G2" s="324"/>
      <c r="H2" s="324"/>
      <c r="I2" s="324"/>
      <c r="J2" s="324"/>
      <c r="K2" s="324"/>
      <c r="L2" s="324"/>
      <c r="M2" s="324"/>
      <c r="N2" s="324"/>
      <c r="O2" s="324"/>
      <c r="P2" s="324"/>
      <c r="Q2" s="324"/>
      <c r="R2" s="324"/>
      <c r="S2" s="324"/>
      <c r="T2" s="324"/>
      <c r="U2" s="324"/>
    </row>
    <row r="3" spans="1:21" ht="35.25" customHeight="1" x14ac:dyDescent="0.35">
      <c r="D3" s="36" t="str">
        <f>InstrumentPanel!N2</f>
        <v>Based on 2.0% Allowable Growth</v>
      </c>
      <c r="E3" s="37"/>
      <c r="F3" s="38"/>
      <c r="G3" s="36"/>
      <c r="H3" s="36"/>
      <c r="I3" s="36"/>
      <c r="L3" s="198"/>
      <c r="M3" s="198"/>
      <c r="N3" s="198"/>
      <c r="O3" s="198"/>
    </row>
    <row r="4" spans="1:21" ht="11.25" hidden="1" customHeight="1" x14ac:dyDescent="0.35">
      <c r="D4" s="36"/>
      <c r="E4" s="37"/>
      <c r="F4" s="38"/>
      <c r="G4" s="36"/>
      <c r="H4" s="36"/>
      <c r="I4" s="36"/>
    </row>
    <row r="5" spans="1:21" hidden="1" x14ac:dyDescent="0.35">
      <c r="E5" s="88"/>
      <c r="F5" s="89"/>
      <c r="G5" s="89"/>
      <c r="H5" s="89"/>
      <c r="I5" s="89"/>
    </row>
    <row r="6" spans="1:21" s="42" customFormat="1" ht="55" x14ac:dyDescent="0.3">
      <c r="D6" s="43" t="s">
        <v>0</v>
      </c>
      <c r="E6" s="44" t="s">
        <v>95</v>
      </c>
      <c r="F6" s="78" t="s">
        <v>73</v>
      </c>
      <c r="G6" s="78" t="s">
        <v>76</v>
      </c>
      <c r="H6" s="78" t="s">
        <v>74</v>
      </c>
      <c r="I6" s="128" t="s">
        <v>127</v>
      </c>
      <c r="J6" s="44" t="s">
        <v>86</v>
      </c>
      <c r="K6" s="44" t="s">
        <v>87</v>
      </c>
      <c r="L6" s="44" t="s">
        <v>88</v>
      </c>
      <c r="M6" s="44" t="s">
        <v>89</v>
      </c>
      <c r="N6" s="44" t="s">
        <v>90</v>
      </c>
      <c r="O6" s="44" t="s">
        <v>91</v>
      </c>
      <c r="P6" s="44" t="s">
        <v>92</v>
      </c>
      <c r="Q6" s="44" t="s">
        <v>93</v>
      </c>
      <c r="R6" s="44" t="s">
        <v>94</v>
      </c>
      <c r="S6" s="44" t="s">
        <v>96</v>
      </c>
      <c r="T6" s="44" t="s">
        <v>97</v>
      </c>
      <c r="U6" s="127" t="s">
        <v>83</v>
      </c>
    </row>
    <row r="7" spans="1:21" s="45" customFormat="1" ht="11" x14ac:dyDescent="0.3">
      <c r="A7" s="45">
        <f>'FY2017 Alpha RPDC '!A8</f>
        <v>1</v>
      </c>
      <c r="B7" s="45">
        <f>'FY2017 Alpha RPDC '!B8</f>
        <v>18</v>
      </c>
      <c r="C7" s="45">
        <f>'FY2017 Alpha RPDC '!C8</f>
        <v>18</v>
      </c>
      <c r="D7" s="46" t="str">
        <f>'FY2017 Alpha RPDC '!D8</f>
        <v>ADAIR-CASEY</v>
      </c>
      <c r="E7" s="133">
        <f>IF(ISERROR((RealAuthFY11!E7-RealAuthFY10!E7)/RealAuthFY10!E7),"",(RealAuthFY11!E7-RealAuthFY10!E7)/RealAuthFY10!E7)</f>
        <v>-5.6217537427436702E-2</v>
      </c>
      <c r="F7" s="133" t="str">
        <f>IF(ISERROR((RealAuthFY11!F7-RealAuthFY10!F7)/RealAuthFY10!F7),"",(RealAuthFY11!F7-RealAuthFY10!F7)/RealAuthFY10!F7)</f>
        <v/>
      </c>
      <c r="G7" s="133">
        <f>IF(ISERROR((RealAuthFY11!G7-RealAuthFY10!G7)/RealAuthFY10!G7),"",(RealAuthFY11!G7-RealAuthFY10!G7)/RealAuthFY10!G7)</f>
        <v>314.84857275829972</v>
      </c>
      <c r="H7" s="133">
        <f>IF(ISERROR((RealAuthFY11!H7-RealAuthFY10!H7)/RealAuthFY10!H7),"",(RealAuthFY11!H7-RealAuthFY10!H7)/RealAuthFY10!H7)</f>
        <v>54.054443155452631</v>
      </c>
      <c r="I7" s="133">
        <f>IF(ISERROR((RealAuthFY11!I7-RealAuthFY10!I7)/RealAuthFY10!I7),"",(RealAuthFY11!I7-RealAuthFY10!I7)/RealAuthFY10!I7)</f>
        <v>9.1753540137344269E-3</v>
      </c>
      <c r="J7" s="133">
        <f>IF(ISERROR((RealAuthFY11!J7-RealAuthFY10!J7)/RealAuthFY10!J7),"",(RealAuthFY11!J7-RealAuthFY10!J7)/RealAuthFY10!J7)</f>
        <v>0.32214131607335489</v>
      </c>
      <c r="K7" s="133">
        <f>IF(ISERROR((RealAuthFY11!K7-RealAuthFY10!K7)/RealAuthFY10!K7),"",(RealAuthFY11!K7-RealAuthFY10!K7)/RealAuthFY10!K7)</f>
        <v>1.9937586685159502E-2</v>
      </c>
      <c r="L7" s="133">
        <f>IF(ISERROR((RealAuthFY11!L7-RealAuthFY10!L7)/RealAuthFY10!L7),"",(RealAuthFY11!L7-RealAuthFY10!L7)/RealAuthFY10!L7)</f>
        <v>-0.39730960786786029</v>
      </c>
      <c r="M7" s="133" t="str">
        <f>IF(ISERROR((RealAuthFY11!M7-RealAuthFY10!M7)/RealAuthFY10!M7),"",(RealAuthFY11!M7-RealAuthFY10!M7)/RealAuthFY10!M7)</f>
        <v/>
      </c>
      <c r="N7" s="133" t="str">
        <f>IF(ISERROR((RealAuthFY11!N7-RealAuthFY10!N7)/RealAuthFY10!N7),"",(RealAuthFY11!N7-RealAuthFY10!N7)/RealAuthFY10!N7)</f>
        <v/>
      </c>
      <c r="O7" s="133">
        <f>IF(ISERROR((RealAuthFY11!O7-RealAuthFY10!O7)/RealAuthFY10!O7),"",(RealAuthFY11!O7-RealAuthFY10!O7)/RealAuthFY10!O7)</f>
        <v>0</v>
      </c>
      <c r="P7" s="133">
        <f>IF(ISERROR((RealAuthFY11!P7-RealAuthFY10!P7)/RealAuthFY10!P7),"",(RealAuthFY11!P7-RealAuthFY10!P7)/RealAuthFY10!P7)</f>
        <v>-1</v>
      </c>
      <c r="Q7" s="133">
        <f>IF(ISERROR((RealAuthFY11!Q7-RealAuthFY10!Q7)/RealAuthFY10!Q7),"",(RealAuthFY11!Q7-RealAuthFY10!Q7)/RealAuthFY10!Q7)</f>
        <v>0.31134832573806204</v>
      </c>
      <c r="R7" s="133">
        <f>IF(ISERROR((RealAuthFY11!R7-RealAuthFY10!R7)/RealAuthFY10!R7),"",(RealAuthFY11!R7-RealAuthFY10!R7)/RealAuthFY10!R7)</f>
        <v>2.32895687823793E-6</v>
      </c>
      <c r="S7" s="133">
        <f>IF(ISERROR((RealAuthFY11!S7-RealAuthFY10!S7)/RealAuthFY10!S7),"",(RealAuthFY11!S7-RealAuthFY10!S7)/RealAuthFY10!S7)</f>
        <v>-2.597885957037131E-5</v>
      </c>
      <c r="T7" s="133">
        <f>IF(ISERROR((RealAuthFY11!T7-RealAuthFY10!T7)/RealAuthFY10!T7),"",(RealAuthFY11!T7-RealAuthFY10!T7)/RealAuthFY10!T7)</f>
        <v>-6.2242263167479392E-6</v>
      </c>
      <c r="U7" s="133">
        <f>IF(ISERROR((RealAuthFY11!U7-RealAuthFY10!U7)/RealAuthFY10!U7),"",(RealAuthFY11!U7-RealAuthFY10!U7)/RealAuthFY10!U7)</f>
        <v>-2.5282608462542752E-2</v>
      </c>
    </row>
    <row r="8" spans="1:21" s="45" customFormat="1" ht="11" x14ac:dyDescent="0.3">
      <c r="A8" s="45">
        <f>'FY2017 Alpha RPDC '!A9</f>
        <v>2</v>
      </c>
      <c r="B8" s="45">
        <f>'FY2017 Alpha RPDC '!B9</f>
        <v>27</v>
      </c>
      <c r="C8" s="45">
        <f>'FY2017 Alpha RPDC '!C9</f>
        <v>27</v>
      </c>
      <c r="D8" s="50" t="str">
        <f>'FY2017 Alpha RPDC '!D9</f>
        <v>ADEL-DESOTO-MINBURN</v>
      </c>
      <c r="E8" s="133">
        <f>IF(ISERROR((RealAuthFY11!E8-RealAuthFY10!E8)/RealAuthFY10!E8),"",(RealAuthFY11!E8-RealAuthFY10!E8)/RealAuthFY10!E8)</f>
        <v>2.5890813991500432E-2</v>
      </c>
      <c r="F8" s="133">
        <f>IF(ISERROR((RealAuthFY11!F8-RealAuthFY10!F8)/RealAuthFY10!F8),"",(RealAuthFY11!F8-RealAuthFY10!F8)/RealAuthFY10!F8)</f>
        <v>2.2424992267244044E-2</v>
      </c>
      <c r="G8" s="133">
        <f>IF(ISERROR((RealAuthFY11!G8-RealAuthFY10!G8)/RealAuthFY10!G8),"",(RealAuthFY11!G8-RealAuthFY10!G8)/RealAuthFY10!G8)</f>
        <v>4.8896407562296552E-2</v>
      </c>
      <c r="H8" s="133" t="str">
        <f>IF(ISERROR((RealAuthFY11!H8-RealAuthFY10!H8)/RealAuthFY10!H8),"",(RealAuthFY11!H8-RealAuthFY10!H8)/RealAuthFY10!H8)</f>
        <v/>
      </c>
      <c r="I8" s="133">
        <f>IF(ISERROR((RealAuthFY11!I8-RealAuthFY10!I8)/RealAuthFY10!I8),"",(RealAuthFY11!I8-RealAuthFY10!I8)/RealAuthFY10!I8)</f>
        <v>4.8896407562296552E-2</v>
      </c>
      <c r="J8" s="133">
        <f>IF(ISERROR((RealAuthFY11!J8-RealAuthFY10!J8)/RealAuthFY10!J8),"",(RealAuthFY11!J8-RealAuthFY10!J8)/RealAuthFY10!J8)</f>
        <v>-1.538602643186833E-2</v>
      </c>
      <c r="K8" s="133">
        <f>IF(ISERROR((RealAuthFY11!K8-RealAuthFY10!K8)/RealAuthFY10!K8),"",(RealAuthFY11!K8-RealAuthFY10!K8)/RealAuthFY10!K8)</f>
        <v>-0.59205252246026263</v>
      </c>
      <c r="L8" s="133">
        <f>IF(ISERROR((RealAuthFY11!L8-RealAuthFY10!L8)/RealAuthFY10!L8),"",(RealAuthFY11!L8-RealAuthFY10!L8)/RealAuthFY10!L8)</f>
        <v>1.8627222523902903E-2</v>
      </c>
      <c r="M8" s="133">
        <f>IF(ISERROR((RealAuthFY11!M8-RealAuthFY10!M8)/RealAuthFY10!M8),"",(RealAuthFY11!M8-RealAuthFY10!M8)/RealAuthFY10!M8)</f>
        <v>-0.41721788922894659</v>
      </c>
      <c r="N8" s="133">
        <f>IF(ISERROR((RealAuthFY11!N8-RealAuthFY10!N8)/RealAuthFY10!N8),"",(RealAuthFY11!N8-RealAuthFY10!N8)/RealAuthFY10!N8)</f>
        <v>0</v>
      </c>
      <c r="O8" s="133" t="str">
        <f>IF(ISERROR((RealAuthFY11!O8-RealAuthFY10!O8)/RealAuthFY10!O8),"",(RealAuthFY11!O8-RealAuthFY10!O8)/RealAuthFY10!O8)</f>
        <v/>
      </c>
      <c r="P8" s="133" t="str">
        <f>IF(ISERROR((RealAuthFY11!P8-RealAuthFY10!P8)/RealAuthFY10!P8),"",(RealAuthFY11!P8-RealAuthFY10!P8)/RealAuthFY10!P8)</f>
        <v/>
      </c>
      <c r="Q8" s="133" t="str">
        <f>IF(ISERROR((RealAuthFY11!Q8-RealAuthFY10!Q8)/RealAuthFY10!Q8),"",(RealAuthFY11!Q8-RealAuthFY10!Q8)/RealAuthFY10!Q8)</f>
        <v/>
      </c>
      <c r="R8" s="133">
        <f>IF(ISERROR((RealAuthFY11!R8-RealAuthFY10!R8)/RealAuthFY10!R8),"",(RealAuthFY11!R8-RealAuthFY10!R8)/RealAuthFY10!R8)</f>
        <v>0.14664710200731082</v>
      </c>
      <c r="S8" s="133">
        <f>IF(ISERROR((RealAuthFY11!S8-RealAuthFY10!S8)/RealAuthFY10!S8),"",(RealAuthFY11!S8-RealAuthFY10!S8)/RealAuthFY10!S8)</f>
        <v>0.14660839819358609</v>
      </c>
      <c r="T8" s="133">
        <f>IF(ISERROR((RealAuthFY11!T8-RealAuthFY10!T8)/RealAuthFY10!T8),"",(RealAuthFY11!T8-RealAuthFY10!T8)/RealAuthFY10!T8)</f>
        <v>0.14672122177239671</v>
      </c>
      <c r="U8" s="133">
        <f>IF(ISERROR((RealAuthFY11!U8-RealAuthFY10!U8)/RealAuthFY10!U8),"",(RealAuthFY11!U8-RealAuthFY10!U8)/RealAuthFY10!U8)</f>
        <v>5.8451180486627778E-2</v>
      </c>
    </row>
    <row r="9" spans="1:21" s="45" customFormat="1" ht="11" x14ac:dyDescent="0.3">
      <c r="A9" s="45">
        <f>'FY2017 Alpha RPDC '!A10</f>
        <v>3</v>
      </c>
      <c r="B9" s="45">
        <f>'FY2017 Alpha RPDC '!B10</f>
        <v>9</v>
      </c>
      <c r="C9" s="45">
        <f>'FY2017 Alpha RPDC '!C10</f>
        <v>9</v>
      </c>
      <c r="D9" s="50" t="str">
        <f>'FY2017 Alpha RPDC '!D10</f>
        <v>AGWSR</v>
      </c>
      <c r="E9" s="133">
        <f>IF(ISERROR((RealAuthFY11!E9-RealAuthFY10!E9)/RealAuthFY10!E9),"",(RealAuthFY11!E9-RealAuthFY10!E9)/RealAuthFY10!E9)</f>
        <v>3.2076984763432237E-3</v>
      </c>
      <c r="F9" s="133">
        <f>IF(ISERROR((RealAuthFY11!F9-RealAuthFY10!F9)/RealAuthFY10!F9),"",(RealAuthFY11!F9-RealAuthFY10!F9)/RealAuthFY10!F9)</f>
        <v>2.2117144600366078E-2</v>
      </c>
      <c r="G9" s="133">
        <f>IF(ISERROR((RealAuthFY11!G9-RealAuthFY10!G9)/RealAuthFY10!G9),"",(RealAuthFY11!G9-RealAuthFY10!G9)/RealAuthFY10!G9)</f>
        <v>2.5395788207744959E-2</v>
      </c>
      <c r="H9" s="133" t="str">
        <f>IF(ISERROR((RealAuthFY11!H9-RealAuthFY10!H9)/RealAuthFY10!H9),"",(RealAuthFY11!H9-RealAuthFY10!H9)/RealAuthFY10!H9)</f>
        <v/>
      </c>
      <c r="I9" s="133">
        <f>IF(ISERROR((RealAuthFY11!I9-RealAuthFY10!I9)/RealAuthFY10!I9),"",(RealAuthFY11!I9-RealAuthFY10!I9)/RealAuthFY10!I9)</f>
        <v>2.5395788207744959E-2</v>
      </c>
      <c r="J9" s="133">
        <f>IF(ISERROR((RealAuthFY11!J9-RealAuthFY10!J9)/RealAuthFY10!J9),"",(RealAuthFY11!J9-RealAuthFY10!J9)/RealAuthFY10!J9)</f>
        <v>-2.1546993162036683E-2</v>
      </c>
      <c r="K9" s="133">
        <f>IF(ISERROR((RealAuthFY11!K9-RealAuthFY10!K9)/RealAuthFY10!K9),"",(RealAuthFY11!K9-RealAuthFY10!K9)/RealAuthFY10!K9)</f>
        <v>-0.83007258704774867</v>
      </c>
      <c r="L9" s="133">
        <f>IF(ISERROR((RealAuthFY11!L9-RealAuthFY10!L9)/RealAuthFY10!L9),"",(RealAuthFY11!L9-RealAuthFY10!L9)/RealAuthFY10!L9)</f>
        <v>7.5738829102681995E-2</v>
      </c>
      <c r="M9" s="133" t="str">
        <f>IF(ISERROR((RealAuthFY11!M9-RealAuthFY10!M9)/RealAuthFY10!M9),"",(RealAuthFY11!M9-RealAuthFY10!M9)/RealAuthFY10!M9)</f>
        <v/>
      </c>
      <c r="N9" s="133">
        <f>IF(ISERROR((RealAuthFY11!N9-RealAuthFY10!N9)/RealAuthFY10!N9),"",(RealAuthFY11!N9-RealAuthFY10!N9)/RealAuthFY10!N9)</f>
        <v>0</v>
      </c>
      <c r="O9" s="133" t="str">
        <f>IF(ISERROR((RealAuthFY11!O9-RealAuthFY10!O9)/RealAuthFY10!O9),"",(RealAuthFY11!O9-RealAuthFY10!O9)/RealAuthFY10!O9)</f>
        <v/>
      </c>
      <c r="P9" s="133">
        <f>IF(ISERROR((RealAuthFY11!P9-RealAuthFY10!P9)/RealAuthFY10!P9),"",(RealAuthFY11!P9-RealAuthFY10!P9)/RealAuthFY10!P9)</f>
        <v>-0.71678764507958115</v>
      </c>
      <c r="Q9" s="133" t="str">
        <f>IF(ISERROR((RealAuthFY11!Q9-RealAuthFY10!Q9)/RealAuthFY10!Q9),"",(RealAuthFY11!Q9-RealAuthFY10!Q9)/RealAuthFY10!Q9)</f>
        <v/>
      </c>
      <c r="R9" s="133">
        <f>IF(ISERROR((RealAuthFY11!R9-RealAuthFY10!R9)/RealAuthFY10!R9),"",(RealAuthFY11!R9-RealAuthFY10!R9)/RealAuthFY10!R9)</f>
        <v>4.7782869948937639E-7</v>
      </c>
      <c r="S9" s="133">
        <f>IF(ISERROR((RealAuthFY11!S9-RealAuthFY10!S9)/RealAuthFY10!S9),"",(RealAuthFY11!S9-RealAuthFY10!S9)/RealAuthFY10!S9)</f>
        <v>2.0710659100452444E-6</v>
      </c>
      <c r="T9" s="133">
        <f>IF(ISERROR((RealAuthFY11!T9-RealAuthFY10!T9)/RealAuthFY10!T9),"",(RealAuthFY11!T9-RealAuthFY10!T9)/RealAuthFY10!T9)</f>
        <v>1.3297623073935365E-5</v>
      </c>
      <c r="U9" s="133">
        <f>IF(ISERROR((RealAuthFY11!U9-RealAuthFY10!U9)/RealAuthFY10!U9),"",(RealAuthFY11!U9-RealAuthFY10!U9)/RealAuthFY10!U9)</f>
        <v>3.5944895693028341E-2</v>
      </c>
    </row>
    <row r="10" spans="1:21" s="45" customFormat="1" ht="11" x14ac:dyDescent="0.3">
      <c r="A10" s="45">
        <f>'FY2017 Alpha RPDC '!A11</f>
        <v>4</v>
      </c>
      <c r="B10" s="45">
        <f>'FY2017 Alpha RPDC '!B11</f>
        <v>441</v>
      </c>
      <c r="C10" s="45">
        <f>'FY2017 Alpha RPDC '!C11</f>
        <v>441</v>
      </c>
      <c r="D10" s="50" t="str">
        <f>'FY2017 Alpha RPDC '!D11</f>
        <v>A-H-S-T</v>
      </c>
      <c r="E10" s="133">
        <f>IF(ISERROR((RealAuthFY11!E10-RealAuthFY10!E10)/RealAuthFY10!E10),"",(RealAuthFY11!E10-RealAuthFY10!E10)/RealAuthFY10!E10)</f>
        <v>2.0741466601339287E-2</v>
      </c>
      <c r="F10" s="133">
        <f>IF(ISERROR((RealAuthFY11!F10-RealAuthFY10!F10)/RealAuthFY10!F10),"",(RealAuthFY11!F10-RealAuthFY10!F10)/RealAuthFY10!F10)</f>
        <v>2.2297401199446409E-2</v>
      </c>
      <c r="G10" s="133">
        <f>IF(ISERROR((RealAuthFY11!G10-RealAuthFY10!G10)/RealAuthFY10!G10),"",(RealAuthFY11!G10-RealAuthFY10!G10)/RealAuthFY10!G10)</f>
        <v>4.3501322396200498E-2</v>
      </c>
      <c r="H10" s="133" t="str">
        <f>IF(ISERROR((RealAuthFY11!H10-RealAuthFY10!H10)/RealAuthFY10!H10),"",(RealAuthFY11!H10-RealAuthFY10!H10)/RealAuthFY10!H10)</f>
        <v/>
      </c>
      <c r="I10" s="133">
        <f>IF(ISERROR((RealAuthFY11!I10-RealAuthFY10!I10)/RealAuthFY10!I10),"",(RealAuthFY11!I10-RealAuthFY10!I10)/RealAuthFY10!I10)</f>
        <v>4.3501322396200498E-2</v>
      </c>
      <c r="J10" s="133">
        <f>IF(ISERROR((RealAuthFY11!J10-RealAuthFY10!J10)/RealAuthFY10!J10),"",(RealAuthFY11!J10-RealAuthFY10!J10)/RealAuthFY10!J10)</f>
        <v>-7.2961373390557943E-2</v>
      </c>
      <c r="K10" s="133">
        <f>IF(ISERROR((RealAuthFY11!K10-RealAuthFY10!K10)/RealAuthFY10!K10),"",(RealAuthFY11!K10-RealAuthFY10!K10)/RealAuthFY10!K10)</f>
        <v>0.52961373390557942</v>
      </c>
      <c r="L10" s="133">
        <f>IF(ISERROR((RealAuthFY11!L10-RealAuthFY10!L10)/RealAuthFY10!L10),"",(RealAuthFY11!L10-RealAuthFY10!L10)/RealAuthFY10!L10)</f>
        <v>-3.1244635193133048E-2</v>
      </c>
      <c r="M10" s="133">
        <f>IF(ISERROR((RealAuthFY11!M10-RealAuthFY10!M10)/RealAuthFY10!M10),"",(RealAuthFY11!M10-RealAuthFY10!M10)/RealAuthFY10!M10)</f>
        <v>-1</v>
      </c>
      <c r="N10" s="133">
        <f>IF(ISERROR((RealAuthFY11!N10-RealAuthFY10!N10)/RealAuthFY10!N10),"",(RealAuthFY11!N10-RealAuthFY10!N10)/RealAuthFY10!N10)</f>
        <v>0</v>
      </c>
      <c r="O10" s="133">
        <f>IF(ISERROR((RealAuthFY11!O10-RealAuthFY10!O10)/RealAuthFY10!O10),"",(RealAuthFY11!O10-RealAuthFY10!O10)/RealAuthFY10!O10)</f>
        <v>0</v>
      </c>
      <c r="P10" s="133" t="str">
        <f>IF(ISERROR((RealAuthFY11!P10-RealAuthFY10!P10)/RealAuthFY10!P10),"",(RealAuthFY11!P10-RealAuthFY10!P10)/RealAuthFY10!P10)</f>
        <v/>
      </c>
      <c r="Q10" s="133">
        <f>IF(ISERROR((RealAuthFY11!Q10-RealAuthFY10!Q10)/RealAuthFY10!Q10),"",(RealAuthFY11!Q10-RealAuthFY10!Q10)/RealAuthFY10!Q10)</f>
        <v>0.43963645544054547</v>
      </c>
      <c r="R10" s="133">
        <f>IF(ISERROR((RealAuthFY11!R10-RealAuthFY10!R10)/RealAuthFY10!R10),"",(RealAuthFY11!R10-RealAuthFY10!R10)/RealAuthFY10!R10)</f>
        <v>-8.1451247974570456E-7</v>
      </c>
      <c r="S10" s="133">
        <f>IF(ISERROR((RealAuthFY11!S10-RealAuthFY10!S10)/RealAuthFY10!S10),"",(RealAuthFY11!S10-RealAuthFY10!S10)/RealAuthFY10!S10)</f>
        <v>4.5247568077042571E-6</v>
      </c>
      <c r="T10" s="133">
        <f>IF(ISERROR((RealAuthFY11!T10-RealAuthFY10!T10)/RealAuthFY10!T10),"",(RealAuthFY11!T10-RealAuthFY10!T10)/RealAuthFY10!T10)</f>
        <v>-5.491874014750881E-6</v>
      </c>
      <c r="U10" s="133">
        <f>IF(ISERROR((RealAuthFY11!U10-RealAuthFY10!U10)/RealAuthFY10!U10),"",(RealAuthFY11!U10-RealAuthFY10!U10)/RealAuthFY10!U10)</f>
        <v>5.2108678611977571E-2</v>
      </c>
    </row>
    <row r="11" spans="1:21" s="45" customFormat="1" ht="11" x14ac:dyDescent="0.3">
      <c r="A11" s="45">
        <f>'FY2017 Alpha RPDC '!A12</f>
        <v>5</v>
      </c>
      <c r="B11" s="45">
        <f>'FY2017 Alpha RPDC '!B12</f>
        <v>63</v>
      </c>
      <c r="C11" s="45">
        <f>'FY2017 Alpha RPDC '!C12</f>
        <v>63</v>
      </c>
      <c r="D11" s="50" t="str">
        <f>'FY2017 Alpha RPDC '!D12</f>
        <v>AKRON-WESTFIELD</v>
      </c>
      <c r="E11" s="133">
        <f>IF(ISERROR((RealAuthFY11!E11-RealAuthFY10!E11)/RealAuthFY10!E11),"",(RealAuthFY11!E11-RealAuthFY10!E11)/RealAuthFY10!E11)</f>
        <v>3.5105315947843531E-2</v>
      </c>
      <c r="F11" s="133">
        <f>IF(ISERROR((RealAuthFY11!F11-RealAuthFY10!F11)/RealAuthFY10!F11),"",(RealAuthFY11!F11-RealAuthFY10!F11)/RealAuthFY10!F11)</f>
        <v>2.2317992919809144E-2</v>
      </c>
      <c r="G11" s="133">
        <f>IF(ISERROR((RealAuthFY11!G11-RealAuthFY10!G11)/RealAuthFY10!G11),"",(RealAuthFY11!G11-RealAuthFY10!G11)/RealAuthFY10!G11)</f>
        <v>5.8206625694132465E-2</v>
      </c>
      <c r="H11" s="133">
        <f>IF(ISERROR((RealAuthFY11!H11-RealAuthFY10!H11)/RealAuthFY10!H11),"",(RealAuthFY11!H11-RealAuthFY10!H11)/RealAuthFY10!H11)</f>
        <v>-1</v>
      </c>
      <c r="I11" s="133">
        <f>IF(ISERROR((RealAuthFY11!I11-RealAuthFY10!I11)/RealAuthFY10!I11),"",(RealAuthFY11!I11-RealAuthFY10!I11)/RealAuthFY10!I11)</f>
        <v>1.6931892630959275E-2</v>
      </c>
      <c r="J11" s="133">
        <f>IF(ISERROR((RealAuthFY11!J11-RealAuthFY10!J11)/RealAuthFY10!J11),"",(RealAuthFY11!J11-RealAuthFY10!J11)/RealAuthFY10!J11)</f>
        <v>0.11246855910887532</v>
      </c>
      <c r="K11" s="133">
        <f>IF(ISERROR((RealAuthFY11!K11-RealAuthFY10!K11)/RealAuthFY10!K11),"",(RealAuthFY11!K11-RealAuthFY10!K11)/RealAuthFY10!K11)</f>
        <v>-0.66007905138339917</v>
      </c>
      <c r="L11" s="133">
        <f>IF(ISERROR((RealAuthFY11!L11-RealAuthFY10!L11)/RealAuthFY10!L11),"",(RealAuthFY11!L11-RealAuthFY10!L11)/RealAuthFY10!L11)</f>
        <v>7.2058376406202496E-2</v>
      </c>
      <c r="M11" s="133">
        <f>IF(ISERROR((RealAuthFY11!M11-RealAuthFY10!M11)/RealAuthFY10!M11),"",(RealAuthFY11!M11-RealAuthFY10!M11)/RealAuthFY10!M11)</f>
        <v>-1</v>
      </c>
      <c r="N11" s="133" t="str">
        <f>IF(ISERROR((RealAuthFY11!N11-RealAuthFY10!N11)/RealAuthFY10!N11),"",(RealAuthFY11!N11-RealAuthFY10!N11)/RealAuthFY10!N11)</f>
        <v/>
      </c>
      <c r="O11" s="133" t="str">
        <f>IF(ISERROR((RealAuthFY11!O11-RealAuthFY10!O11)/RealAuthFY10!O11),"",(RealAuthFY11!O11-RealAuthFY10!O11)/RealAuthFY10!O11)</f>
        <v/>
      </c>
      <c r="P11" s="133">
        <f>IF(ISERROR((RealAuthFY11!P11-RealAuthFY10!P11)/RealAuthFY10!P11),"",(RealAuthFY11!P11-RealAuthFY10!P11)/RealAuthFY10!P11)</f>
        <v>-1</v>
      </c>
      <c r="Q11" s="133" t="str">
        <f>IF(ISERROR((RealAuthFY11!Q11-RealAuthFY10!Q11)/RealAuthFY10!Q11),"",(RealAuthFY11!Q11-RealAuthFY10!Q11)/RealAuthFY10!Q11)</f>
        <v/>
      </c>
      <c r="R11" s="133">
        <f>IF(ISERROR((RealAuthFY11!R11-RealAuthFY10!R11)/RealAuthFY10!R11),"",(RealAuthFY11!R11-RealAuthFY10!R11)/RealAuthFY10!R11)</f>
        <v>1.0406957119810734E-6</v>
      </c>
      <c r="S11" s="133">
        <f>IF(ISERROR((RealAuthFY11!S11-RealAuthFY10!S11)/RealAuthFY10!S11),"",(RealAuthFY11!S11-RealAuthFY10!S11)/RealAuthFY10!S11)</f>
        <v>0</v>
      </c>
      <c r="T11" s="133">
        <f>IF(ISERROR((RealAuthFY11!T11-RealAuthFY10!T11)/RealAuthFY10!T11),"",(RealAuthFY11!T11-RealAuthFY10!T11)/RealAuthFY10!T11)</f>
        <v>7.9946915248275148E-6</v>
      </c>
      <c r="U11" s="133">
        <f>IF(ISERROR((RealAuthFY11!U11-RealAuthFY10!U11)/RealAuthFY10!U11),"",(RealAuthFY11!U11-RealAuthFY10!U11)/RealAuthFY10!U11)</f>
        <v>-5.2901975972872731E-2</v>
      </c>
    </row>
    <row r="12" spans="1:21" s="45" customFormat="1" ht="11" x14ac:dyDescent="0.3">
      <c r="A12" s="45">
        <f>'FY2017 Alpha RPDC '!A13</f>
        <v>6</v>
      </c>
      <c r="B12" s="45">
        <f>'FY2017 Alpha RPDC '!B13</f>
        <v>72</v>
      </c>
      <c r="C12" s="45">
        <f>'FY2017 Alpha RPDC '!C13</f>
        <v>72</v>
      </c>
      <c r="D12" s="50" t="str">
        <f>'FY2017 Alpha RPDC '!D13</f>
        <v>ALBERT CITY-TRUESDALE</v>
      </c>
      <c r="E12" s="133">
        <f>IF(ISERROR((RealAuthFY11!E12-RealAuthFY10!E12)/RealAuthFY10!E12),"",(RealAuthFY11!E12-RealAuthFY10!E12)/RealAuthFY10!E12)</f>
        <v>-4.9261083743842365E-3</v>
      </c>
      <c r="F12" s="133">
        <f>IF(ISERROR((RealAuthFY11!F12-RealAuthFY10!F12)/RealAuthFY10!F12),"",(RealAuthFY11!F12-RealAuthFY10!F12)/RealAuthFY10!F12)</f>
        <v>2.2215412900260457E-2</v>
      </c>
      <c r="G12" s="133">
        <f>IF(ISERROR((RealAuthFY11!G12-RealAuthFY10!G12)/RealAuthFY10!G12),"",(RealAuthFY11!G12-RealAuthFY10!G12)/RealAuthFY10!G12)</f>
        <v>1.7179868994347845E-2</v>
      </c>
      <c r="H12" s="133" t="str">
        <f>IF(ISERROR((RealAuthFY11!H12-RealAuthFY10!H12)/RealAuthFY10!H12),"",(RealAuthFY11!H12-RealAuthFY10!H12)/RealAuthFY10!H12)</f>
        <v/>
      </c>
      <c r="I12" s="133">
        <f>IF(ISERROR((RealAuthFY11!I12-RealAuthFY10!I12)/RealAuthFY10!I12),"",(RealAuthFY11!I12-RealAuthFY10!I12)/RealAuthFY10!I12)</f>
        <v>1.7179868994347845E-2</v>
      </c>
      <c r="J12" s="133">
        <f>IF(ISERROR((RealAuthFY11!J12-RealAuthFY10!J12)/RealAuthFY10!J12),"",(RealAuthFY11!J12-RealAuthFY10!J12)/RealAuthFY10!J12)</f>
        <v>-9.0970868113341888E-2</v>
      </c>
      <c r="K12" s="133">
        <f>IF(ISERROR((RealAuthFY11!K12-RealAuthFY10!K12)/RealAuthFY10!K12),"",(RealAuthFY11!K12-RealAuthFY10!K12)/RealAuthFY10!K12)</f>
        <v>-9.5446118343311376E-2</v>
      </c>
      <c r="L12" s="133">
        <f>IF(ISERROR((RealAuthFY11!L12-RealAuthFY10!L12)/RealAuthFY10!L12),"",(RealAuthFY11!L12-RealAuthFY10!L12)/RealAuthFY10!L12)</f>
        <v>-0.15028209950418875</v>
      </c>
      <c r="M12" s="133" t="str">
        <f>IF(ISERROR((RealAuthFY11!M12-RealAuthFY10!M12)/RealAuthFY10!M12),"",(RealAuthFY11!M12-RealAuthFY10!M12)/RealAuthFY10!M12)</f>
        <v/>
      </c>
      <c r="N12" s="133">
        <f>IF(ISERROR((RealAuthFY11!N12-RealAuthFY10!N12)/RealAuthFY10!N12),"",(RealAuthFY11!N12-RealAuthFY10!N12)/RealAuthFY10!N12)</f>
        <v>0</v>
      </c>
      <c r="O12" s="133" t="str">
        <f>IF(ISERROR((RealAuthFY11!O12-RealAuthFY10!O12)/RealAuthFY10!O12),"",(RealAuthFY11!O12-RealAuthFY10!O12)/RealAuthFY10!O12)</f>
        <v/>
      </c>
      <c r="P12" s="133">
        <f>IF(ISERROR((RealAuthFY11!P12-RealAuthFY10!P12)/RealAuthFY10!P12),"",(RealAuthFY11!P12-RealAuthFY10!P12)/RealAuthFY10!P12)</f>
        <v>-1</v>
      </c>
      <c r="Q12" s="133" t="str">
        <f>IF(ISERROR((RealAuthFY11!Q12-RealAuthFY10!Q12)/RealAuthFY10!Q12),"",(RealAuthFY11!Q12-RealAuthFY10!Q12)/RealAuthFY10!Q12)</f>
        <v/>
      </c>
      <c r="R12" s="133">
        <f>IF(ISERROR((RealAuthFY11!R12-RealAuthFY10!R12)/RealAuthFY10!R12),"",(RealAuthFY11!R12-RealAuthFY10!R12)/RealAuthFY10!R12)</f>
        <v>0</v>
      </c>
      <c r="S12" s="133">
        <f>IF(ISERROR((RealAuthFY11!S12-RealAuthFY10!S12)/RealAuthFY10!S12),"",(RealAuthFY11!S12-RealAuthFY10!S12)/RealAuthFY10!S12)</f>
        <v>-5.0566343042140175E-5</v>
      </c>
      <c r="T12" s="133">
        <f>IF(ISERROR((RealAuthFY11!T12-RealAuthFY10!T12)/RealAuthFY10!T12),"",(RealAuthFY11!T12-RealAuthFY10!T12)/RealAuthFY10!T12)</f>
        <v>2.4713325425159105E-5</v>
      </c>
      <c r="U12" s="133">
        <f>IF(ISERROR((RealAuthFY11!U12-RealAuthFY10!U12)/RealAuthFY10!U12),"",(RealAuthFY11!U12-RealAuthFY10!U12)/RealAuthFY10!U12)</f>
        <v>0.196315122648303</v>
      </c>
    </row>
    <row r="13" spans="1:21" s="45" customFormat="1" ht="11" x14ac:dyDescent="0.3">
      <c r="A13" s="45">
        <f>'FY2017 Alpha RPDC '!A14</f>
        <v>7</v>
      </c>
      <c r="B13" s="45">
        <f>'FY2017 Alpha RPDC '!B14</f>
        <v>81</v>
      </c>
      <c r="C13" s="45">
        <f>'FY2017 Alpha RPDC '!C14</f>
        <v>81</v>
      </c>
      <c r="D13" s="50" t="str">
        <f>'FY2017 Alpha RPDC '!D14</f>
        <v>ALBIA</v>
      </c>
      <c r="E13" s="133">
        <f>IF(ISERROR((RealAuthFY11!E13-RealAuthFY10!E13)/RealAuthFY10!E13),"",(RealAuthFY11!E13-RealAuthFY10!E13)/RealAuthFY10!E13)</f>
        <v>4.1600798735335716E-3</v>
      </c>
      <c r="F13" s="133">
        <f>IF(ISERROR((RealAuthFY11!F13-RealAuthFY10!F13)/RealAuthFY10!F13),"",(RealAuthFY11!F13-RealAuthFY10!F13)/RealAuthFY10!F13)</f>
        <v>2.2494570276140241E-2</v>
      </c>
      <c r="G13" s="133">
        <f>IF(ISERROR((RealAuthFY11!G13-RealAuthFY10!G13)/RealAuthFY10!G13),"",(RealAuthFY11!G13-RealAuthFY10!G13)/RealAuthFY10!G13)</f>
        <v>2.6748282369663243E-2</v>
      </c>
      <c r="H13" s="133" t="str">
        <f>IF(ISERROR((RealAuthFY11!H13-RealAuthFY10!H13)/RealAuthFY10!H13),"",(RealAuthFY11!H13-RealAuthFY10!H13)/RealAuthFY10!H13)</f>
        <v/>
      </c>
      <c r="I13" s="133">
        <f>IF(ISERROR((RealAuthFY11!I13-RealAuthFY10!I13)/RealAuthFY10!I13),"",(RealAuthFY11!I13-RealAuthFY10!I13)/RealAuthFY10!I13)</f>
        <v>2.6748282369663243E-2</v>
      </c>
      <c r="J13" s="133">
        <f>IF(ISERROR((RealAuthFY11!J13-RealAuthFY10!J13)/RealAuthFY10!J13),"",(RealAuthFY11!J13-RealAuthFY10!J13)/RealAuthFY10!J13)</f>
        <v>-0.21543262562680029</v>
      </c>
      <c r="K13" s="133">
        <f>IF(ISERROR((RealAuthFY11!K13-RealAuthFY10!K13)/RealAuthFY10!K13),"",(RealAuthFY11!K13-RealAuthFY10!K13)/RealAuthFY10!K13)</f>
        <v>0.35991678224687934</v>
      </c>
      <c r="L13" s="133">
        <f>IF(ISERROR((RealAuthFY11!L13-RealAuthFY10!L13)/RealAuthFY10!L13),"",(RealAuthFY11!L13-RealAuthFY10!L13)/RealAuthFY10!L13)</f>
        <v>0.32767737577119899</v>
      </c>
      <c r="M13" s="133">
        <f>IF(ISERROR((RealAuthFY11!M13-RealAuthFY10!M13)/RealAuthFY10!M13),"",(RealAuthFY11!M13-RealAuthFY10!M13)/RealAuthFY10!M13)</f>
        <v>0.52990638002773927</v>
      </c>
      <c r="N13" s="133">
        <f>IF(ISERROR((RealAuthFY11!N13-RealAuthFY10!N13)/RealAuthFY10!N13),"",(RealAuthFY11!N13-RealAuthFY10!N13)/RealAuthFY10!N13)</f>
        <v>0</v>
      </c>
      <c r="O13" s="133" t="str">
        <f>IF(ISERROR((RealAuthFY11!O13-RealAuthFY10!O13)/RealAuthFY10!O13),"",(RealAuthFY11!O13-RealAuthFY10!O13)/RealAuthFY10!O13)</f>
        <v/>
      </c>
      <c r="P13" s="133">
        <f>IF(ISERROR((RealAuthFY11!P13-RealAuthFY10!P13)/RealAuthFY10!P13),"",(RealAuthFY11!P13-RealAuthFY10!P13)/RealAuthFY10!P13)</f>
        <v>0.35991678224687945</v>
      </c>
      <c r="Q13" s="133">
        <f>IF(ISERROR((RealAuthFY11!Q13-RealAuthFY10!Q13)/RealAuthFY10!Q13),"",(RealAuthFY11!Q13-RealAuthFY10!Q13)/RealAuthFY10!Q13)</f>
        <v>0.13326398520573277</v>
      </c>
      <c r="R13" s="133">
        <f>IF(ISERROR((RealAuthFY11!R13-RealAuthFY10!R13)/RealAuthFY10!R13),"",(RealAuthFY11!R13-RealAuthFY10!R13)/RealAuthFY10!R13)</f>
        <v>2.774086584234468E-2</v>
      </c>
      <c r="S13" s="133">
        <f>IF(ISERROR((RealAuthFY11!S13-RealAuthFY10!S13)/RealAuthFY10!S13),"",(RealAuthFY11!S13-RealAuthFY10!S13)/RealAuthFY10!S13)</f>
        <v>2.769537265336702E-2</v>
      </c>
      <c r="T13" s="133">
        <f>IF(ISERROR((RealAuthFY11!T13-RealAuthFY10!T13)/RealAuthFY10!T13),"",(RealAuthFY11!T13-RealAuthFY10!T13)/RealAuthFY10!T13)</f>
        <v>2.7840015494673232E-2</v>
      </c>
      <c r="U13" s="133">
        <f>IF(ISERROR((RealAuthFY11!U13-RealAuthFY10!U13)/RealAuthFY10!U13),"",(RealAuthFY11!U13-RealAuthFY10!U13)/RealAuthFY10!U13)</f>
        <v>4.9979028568941167E-2</v>
      </c>
    </row>
    <row r="14" spans="1:21" s="45" customFormat="1" ht="11" x14ac:dyDescent="0.3">
      <c r="A14" s="45">
        <f>'FY2017 Alpha RPDC '!A15</f>
        <v>8</v>
      </c>
      <c r="B14" s="45">
        <f>'FY2017 Alpha RPDC '!B15</f>
        <v>99</v>
      </c>
      <c r="C14" s="45">
        <f>'FY2017 Alpha RPDC '!C15</f>
        <v>99</v>
      </c>
      <c r="D14" s="50" t="str">
        <f>'FY2017 Alpha RPDC '!D15</f>
        <v>ALBURNETT</v>
      </c>
      <c r="E14" s="133">
        <f>IF(ISERROR((RealAuthFY11!E14-RealAuthFY10!E14)/RealAuthFY10!E14),"",(RealAuthFY11!E14-RealAuthFY10!E14)/RealAuthFY10!E14)</f>
        <v>-1.3939278212717333E-2</v>
      </c>
      <c r="F14" s="133">
        <f>IF(ISERROR((RealAuthFY11!F14-RealAuthFY10!F14)/RealAuthFY10!F14),"",(RealAuthFY11!F14-RealAuthFY10!F14)/RealAuthFY10!F14)</f>
        <v>2.2494570276140241E-2</v>
      </c>
      <c r="G14" s="133">
        <f>IF(ISERROR((RealAuthFY11!G14-RealAuthFY10!G14)/RealAuthFY10!G14),"",(RealAuthFY11!G14-RealAuthFY10!G14)/RealAuthFY10!G14)</f>
        <v>8.2417937240984746E-3</v>
      </c>
      <c r="H14" s="133">
        <f>IF(ISERROR((RealAuthFY11!H14-RealAuthFY10!H14)/RealAuthFY10!H14),"",(RealAuthFY11!H14-RealAuthFY10!H14)/RealAuthFY10!H14)</f>
        <v>-0.9525858763380709</v>
      </c>
      <c r="I14" s="133">
        <f>IF(ISERROR((RealAuthFY11!I14-RealAuthFY10!I14)/RealAuthFY10!I14),"",(RealAuthFY11!I14-RealAuthFY10!I14)/RealAuthFY10!I14)</f>
        <v>-2.6113569174081266E-2</v>
      </c>
      <c r="J14" s="133">
        <f>IF(ISERROR((RealAuthFY11!J14-RealAuthFY10!J14)/RealAuthFY10!J14),"",(RealAuthFY11!J14-RealAuthFY10!J14)/RealAuthFY10!J14)</f>
        <v>6.1806945744484601E-2</v>
      </c>
      <c r="K14" s="133">
        <f>IF(ISERROR((RealAuthFY11!K14-RealAuthFY10!K14)/RealAuthFY10!K14),"",(RealAuthFY11!K14-RealAuthFY10!K14)/RealAuthFY10!K14)</f>
        <v>0.52990638002773927</v>
      </c>
      <c r="L14" s="133">
        <f>IF(ISERROR((RealAuthFY11!L14-RealAuthFY10!L14)/RealAuthFY10!L14),"",(RealAuthFY11!L14-RealAuthFY10!L14)/RealAuthFY10!L14)</f>
        <v>9.3373092926490986E-2</v>
      </c>
      <c r="M14" s="133">
        <f>IF(ISERROR((RealAuthFY11!M14-RealAuthFY10!M14)/RealAuthFY10!M14),"",(RealAuthFY11!M14-RealAuthFY10!M14)/RealAuthFY10!M14)</f>
        <v>-1</v>
      </c>
      <c r="N14" s="133">
        <f>IF(ISERROR((RealAuthFY11!N14-RealAuthFY10!N14)/RealAuthFY10!N14),"",(RealAuthFY11!N14-RealAuthFY10!N14)/RealAuthFY10!N14)</f>
        <v>0</v>
      </c>
      <c r="O14" s="133" t="str">
        <f>IF(ISERROR((RealAuthFY11!O14-RealAuthFY10!O14)/RealAuthFY10!O14),"",(RealAuthFY11!O14-RealAuthFY10!O14)/RealAuthFY10!O14)</f>
        <v/>
      </c>
      <c r="P14" s="133" t="str">
        <f>IF(ISERROR((RealAuthFY11!P14-RealAuthFY10!P14)/RealAuthFY10!P14),"",(RealAuthFY11!P14-RealAuthFY10!P14)/RealAuthFY10!P14)</f>
        <v/>
      </c>
      <c r="Q14" s="133" t="str">
        <f>IF(ISERROR((RealAuthFY11!Q14-RealAuthFY10!Q14)/RealAuthFY10!Q14),"",(RealAuthFY11!Q14-RealAuthFY10!Q14)/RealAuthFY10!Q14)</f>
        <v/>
      </c>
      <c r="R14" s="133">
        <f>IF(ISERROR((RealAuthFY11!R14-RealAuthFY10!R14)/RealAuthFY10!R14),"",(RealAuthFY11!R14-RealAuthFY10!R14)/RealAuthFY10!R14)</f>
        <v>-7.5437167553846084E-7</v>
      </c>
      <c r="S14" s="133">
        <f>IF(ISERROR((RealAuthFY11!S14-RealAuthFY10!S14)/RealAuthFY10!S14),"",(RealAuthFY11!S14-RealAuthFY10!S14)/RealAuthFY10!S14)</f>
        <v>1.1030852277390529E-5</v>
      </c>
      <c r="T14" s="133">
        <f>IF(ISERROR((RealAuthFY11!T14-RealAuthFY10!T14)/RealAuthFY10!T14),"",(RealAuthFY11!T14-RealAuthFY10!T14)/RealAuthFY10!T14)</f>
        <v>1.0249944906577932E-5</v>
      </c>
      <c r="U14" s="133">
        <f>IF(ISERROR((RealAuthFY11!U14-RealAuthFY10!U14)/RealAuthFY10!U14),"",(RealAuthFY11!U14-RealAuthFY10!U14)/RealAuthFY10!U14)</f>
        <v>-1.6649248730547239E-2</v>
      </c>
    </row>
    <row r="15" spans="1:21" s="45" customFormat="1" ht="11" x14ac:dyDescent="0.3">
      <c r="A15" s="45">
        <f>'FY2017 Alpha RPDC '!A16</f>
        <v>9</v>
      </c>
      <c r="B15" s="45">
        <f>'FY2017 Alpha RPDC '!B16</f>
        <v>108</v>
      </c>
      <c r="C15" s="45">
        <f>'FY2017 Alpha RPDC '!C16</f>
        <v>108</v>
      </c>
      <c r="D15" s="50" t="str">
        <f>'FY2017 Alpha RPDC '!D16</f>
        <v>ALDEN</v>
      </c>
      <c r="E15" s="133">
        <f>IF(ISERROR((RealAuthFY11!E15-RealAuthFY10!E15)/RealAuthFY10!E15),"",(RealAuthFY11!E15-RealAuthFY10!E15)/RealAuthFY10!E15)</f>
        <v>-1.937984496124031E-3</v>
      </c>
      <c r="F15" s="133">
        <f>IF(ISERROR((RealAuthFY11!F15-RealAuthFY10!F15)/RealAuthFY10!F15),"",(RealAuthFY11!F15-RealAuthFY10!F15)/RealAuthFY10!F15)</f>
        <v>2.2494570276140241E-2</v>
      </c>
      <c r="G15" s="133">
        <f>IF(ISERROR((RealAuthFY11!G15-RealAuthFY10!G15)/RealAuthFY10!G15),"",(RealAuthFY11!G15-RealAuthFY10!G15)/RealAuthFY10!G15)</f>
        <v>2.0512991651574077E-2</v>
      </c>
      <c r="H15" s="133">
        <f>IF(ISERROR((RealAuthFY11!H15-RealAuthFY10!H15)/RealAuthFY10!H15),"",(RealAuthFY11!H15-RealAuthFY10!H15)/RealAuthFY10!H15)</f>
        <v>-1</v>
      </c>
      <c r="I15" s="133">
        <f>IF(ISERROR((RealAuthFY11!I15-RealAuthFY10!I15)/RealAuthFY10!I15),"",(RealAuthFY11!I15-RealAuthFY10!I15)/RealAuthFY10!I15)</f>
        <v>1.251064901098429E-2</v>
      </c>
      <c r="J15" s="133">
        <f>IF(ISERROR((RealAuthFY11!J15-RealAuthFY10!J15)/RealAuthFY10!J15),"",(RealAuthFY11!J15-RealAuthFY10!J15)/RealAuthFY10!J15)</f>
        <v>-2.0778484639597368E-2</v>
      </c>
      <c r="K15" s="133">
        <f>IF(ISERROR((RealAuthFY11!K15-RealAuthFY10!K15)/RealAuthFY10!K15),"",(RealAuthFY11!K15-RealAuthFY10!K15)/RealAuthFY10!K15)</f>
        <v>-4.3743265707670398E-2</v>
      </c>
      <c r="L15" s="133">
        <f>IF(ISERROR((RealAuthFY11!L15-RealAuthFY10!L15)/RealAuthFY10!L15),"",(RealAuthFY11!L15-RealAuthFY10!L15)/RealAuthFY10!L15)</f>
        <v>-8.2056171983356449E-2</v>
      </c>
      <c r="M15" s="133">
        <f>IF(ISERROR((RealAuthFY11!M15-RealAuthFY10!M15)/RealAuthFY10!M15),"",(RealAuthFY11!M15-RealAuthFY10!M15)/RealAuthFY10!M15)</f>
        <v>-1.7632130315460206E-3</v>
      </c>
      <c r="N15" s="133">
        <f>IF(ISERROR((RealAuthFY11!N15-RealAuthFY10!N15)/RealAuthFY10!N15),"",(RealAuthFY11!N15-RealAuthFY10!N15)/RealAuthFY10!N15)</f>
        <v>0</v>
      </c>
      <c r="O15" s="133">
        <f>IF(ISERROR((RealAuthFY11!O15-RealAuthFY10!O15)/RealAuthFY10!O15),"",(RealAuthFY11!O15-RealAuthFY10!O15)/RealAuthFY10!O15)</f>
        <v>0</v>
      </c>
      <c r="P15" s="133">
        <f>IF(ISERROR((RealAuthFY11!P15-RealAuthFY10!P15)/RealAuthFY10!P15),"",(RealAuthFY11!P15-RealAuthFY10!P15)/RealAuthFY10!P15)</f>
        <v>-1</v>
      </c>
      <c r="Q15" s="133" t="str">
        <f>IF(ISERROR((RealAuthFY11!Q15-RealAuthFY10!Q15)/RealAuthFY10!Q15),"",(RealAuthFY11!Q15-RealAuthFY10!Q15)/RealAuthFY10!Q15)</f>
        <v/>
      </c>
      <c r="R15" s="133">
        <f>IF(ISERROR((RealAuthFY11!R15-RealAuthFY10!R15)/RealAuthFY10!R15),"",(RealAuthFY11!R15-RealAuthFY10!R15)/RealAuthFY10!R15)</f>
        <v>1.8026946189311326E-2</v>
      </c>
      <c r="S15" s="133">
        <f>IF(ISERROR((RealAuthFY11!S15-RealAuthFY10!S15)/RealAuthFY10!S15),"",(RealAuthFY11!S15-RealAuthFY10!S15)/RealAuthFY10!S15)</f>
        <v>1.8083319726621638E-2</v>
      </c>
      <c r="T15" s="133">
        <f>IF(ISERROR((RealAuthFY11!T15-RealAuthFY10!T15)/RealAuthFY10!T15),"",(RealAuthFY11!T15-RealAuthFY10!T15)/RealAuthFY10!T15)</f>
        <v>1.7984600052888489E-2</v>
      </c>
      <c r="U15" s="133">
        <f>IF(ISERROR((RealAuthFY11!U15-RealAuthFY10!U15)/RealAuthFY10!U15),"",(RealAuthFY11!U15-RealAuthFY10!U15)/RealAuthFY10!U15)</f>
        <v>7.4063343993199263E-2</v>
      </c>
    </row>
    <row r="16" spans="1:21" s="45" customFormat="1" ht="11" x14ac:dyDescent="0.3">
      <c r="A16" s="45">
        <f>'FY2017 Alpha RPDC '!A17</f>
        <v>10</v>
      </c>
      <c r="B16" s="45">
        <f>'FY2017 Alpha RPDC '!B17</f>
        <v>126</v>
      </c>
      <c r="C16" s="45">
        <f>'FY2017 Alpha RPDC '!C17</f>
        <v>126</v>
      </c>
      <c r="D16" s="50" t="str">
        <f>'FY2017 Alpha RPDC '!D17</f>
        <v>ALGONA</v>
      </c>
      <c r="E16" s="133">
        <f>IF(ISERROR((RealAuthFY11!E16-RealAuthFY10!E16)/RealAuthFY10!E16),"",(RealAuthFY11!E16-RealAuthFY10!E16)/RealAuthFY10!E16)</f>
        <v>9.8435711560473788E-3</v>
      </c>
      <c r="F16" s="133">
        <f>IF(ISERROR((RealAuthFY11!F16-RealAuthFY10!F16)/RealAuthFY10!F16),"",(RealAuthFY11!F16-RealAuthFY10!F16)/RealAuthFY10!F16)</f>
        <v>2.2379996913103873E-2</v>
      </c>
      <c r="G16" s="133">
        <f>IF(ISERROR((RealAuthFY11!G16-RealAuthFY10!G16)/RealAuthFY10!G16),"",(RealAuthFY11!G16-RealAuthFY10!G16)/RealAuthFY10!G16)</f>
        <v>3.2443806362939524E-2</v>
      </c>
      <c r="H16" s="133">
        <f>IF(ISERROR((RealAuthFY11!H16-RealAuthFY10!H16)/RealAuthFY10!H16),"",(RealAuthFY11!H16-RealAuthFY10!H16)/RealAuthFY10!H16)</f>
        <v>-1</v>
      </c>
      <c r="I16" s="133">
        <f>IF(ISERROR((RealAuthFY11!I16-RealAuthFY10!I16)/RealAuthFY10!I16),"",(RealAuthFY11!I16-RealAuthFY10!I16)/RealAuthFY10!I16)</f>
        <v>2.4293351991261983E-2</v>
      </c>
      <c r="J16" s="133">
        <f>IF(ISERROR((RealAuthFY11!J16-RealAuthFY10!J16)/RealAuthFY10!J16),"",(RealAuthFY11!J16-RealAuthFY10!J16)/RealAuthFY10!J16)</f>
        <v>1.9810508182601206E-2</v>
      </c>
      <c r="K16" s="133">
        <f>IF(ISERROR((RealAuthFY11!K16-RealAuthFY10!K16)/RealAuthFY10!K16),"",(RealAuthFY11!K16-RealAuthFY10!K16)/RealAuthFY10!K16)</f>
        <v>1.0396210163652024</v>
      </c>
      <c r="L16" s="133">
        <f>IF(ISERROR((RealAuthFY11!L16-RealAuthFY10!L16)/RealAuthFY10!L16),"",(RealAuthFY11!L16-RealAuthFY10!L16)/RealAuthFY10!L16)</f>
        <v>8.4707540521494012E-2</v>
      </c>
      <c r="M16" s="133">
        <f>IF(ISERROR((RealAuthFY11!M16-RealAuthFY10!M16)/RealAuthFY10!M16),"",(RealAuthFY11!M16-RealAuthFY10!M16)/RealAuthFY10!M16)</f>
        <v>-0.40218004692744069</v>
      </c>
      <c r="N16" s="133">
        <f>IF(ISERROR((RealAuthFY11!N16-RealAuthFY10!N16)/RealAuthFY10!N16),"",(RealAuthFY11!N16-RealAuthFY10!N16)/RealAuthFY10!N16)</f>
        <v>0</v>
      </c>
      <c r="O16" s="133">
        <f>IF(ISERROR((RealAuthFY11!O16-RealAuthFY10!O16)/RealAuthFY10!O16),"",(RealAuthFY11!O16-RealAuthFY10!O16)/RealAuthFY10!O16)</f>
        <v>0</v>
      </c>
      <c r="P16" s="133">
        <f>IF(ISERROR((RealAuthFY11!P16-RealAuthFY10!P16)/RealAuthFY10!P16),"",(RealAuthFY11!P16-RealAuthFY10!P16)/RealAuthFY10!P16)</f>
        <v>-1</v>
      </c>
      <c r="Q16" s="133" t="str">
        <f>IF(ISERROR((RealAuthFY11!Q16-RealAuthFY10!Q16)/RealAuthFY10!Q16),"",(RealAuthFY11!Q16-RealAuthFY10!Q16)/RealAuthFY10!Q16)</f>
        <v/>
      </c>
      <c r="R16" s="133">
        <f>IF(ISERROR((RealAuthFY11!R16-RealAuthFY10!R16)/RealAuthFY10!R16),"",(RealAuthFY11!R16-RealAuthFY10!R16)/RealAuthFY10!R16)</f>
        <v>9.6643848485296405E-2</v>
      </c>
      <c r="S16" s="133">
        <f>IF(ISERROR((RealAuthFY11!S16-RealAuthFY10!S16)/RealAuthFY10!S16),"",(RealAuthFY11!S16-RealAuthFY10!S16)/RealAuthFY10!S16)</f>
        <v>9.659195556588536E-2</v>
      </c>
      <c r="T16" s="133">
        <f>IF(ISERROR((RealAuthFY11!T16-RealAuthFY10!T16)/RealAuthFY10!T16),"",(RealAuthFY11!T16-RealAuthFY10!T16)/RealAuthFY10!T16)</f>
        <v>9.6700027248428674E-2</v>
      </c>
      <c r="U16" s="133">
        <f>IF(ISERROR((RealAuthFY11!U16-RealAuthFY10!U16)/RealAuthFY10!U16),"",(RealAuthFY11!U16-RealAuthFY10!U16)/RealAuthFY10!U16)</f>
        <v>5.1746279876508781E-2</v>
      </c>
    </row>
    <row r="17" spans="1:21" s="45" customFormat="1" ht="11" x14ac:dyDescent="0.3">
      <c r="A17" s="45">
        <f>'FY2017 Alpha RPDC '!A18</f>
        <v>11</v>
      </c>
      <c r="B17" s="45">
        <f>'FY2017 Alpha RPDC '!B18</f>
        <v>135</v>
      </c>
      <c r="C17" s="45">
        <f>'FY2017 Alpha RPDC '!C18</f>
        <v>135</v>
      </c>
      <c r="D17" s="50" t="str">
        <f>'FY2017 Alpha RPDC '!D18</f>
        <v>ALLAMAKEE</v>
      </c>
      <c r="E17" s="133">
        <f>IF(ISERROR((RealAuthFY11!E17-RealAuthFY10!E17)/RealAuthFY10!E17),"",(RealAuthFY11!E17-RealAuthFY10!E17)/RealAuthFY10!E17)</f>
        <v>-2.8988053408293937E-3</v>
      </c>
      <c r="F17" s="133">
        <f>IF(ISERROR((RealAuthFY11!F17-RealAuthFY10!F17)/RealAuthFY10!F17),"",(RealAuthFY11!F17-RealAuthFY10!F17)/RealAuthFY10!F17)</f>
        <v>2.221200980392157E-2</v>
      </c>
      <c r="G17" s="133">
        <f>IF(ISERROR((RealAuthFY11!G17-RealAuthFY10!G17)/RealAuthFY10!G17),"",(RealAuthFY11!G17-RealAuthFY10!G17)/RealAuthFY10!G17)</f>
        <v>1.9248843601034762E-2</v>
      </c>
      <c r="H17" s="133">
        <f>IF(ISERROR((RealAuthFY11!H17-RealAuthFY10!H17)/RealAuthFY10!H17),"",(RealAuthFY11!H17-RealAuthFY10!H17)/RealAuthFY10!H17)</f>
        <v>-1</v>
      </c>
      <c r="I17" s="133">
        <f>IF(ISERROR((RealAuthFY11!I17-RealAuthFY10!I17)/RealAuthFY10!I17),"",(RealAuthFY11!I17-RealAuthFY10!I17)/RealAuthFY10!I17)</f>
        <v>-1.1744439129925403E-2</v>
      </c>
      <c r="J17" s="133">
        <f>IF(ISERROR((RealAuthFY11!J17-RealAuthFY10!J17)/RealAuthFY10!J17),"",(RealAuthFY11!J17-RealAuthFY10!J17)/RealAuthFY10!J17)</f>
        <v>6.877009331137772E-2</v>
      </c>
      <c r="K17" s="133">
        <f>IF(ISERROR((RealAuthFY11!K17-RealAuthFY10!K17)/RealAuthFY10!K17),"",(RealAuthFY11!K17-RealAuthFY10!K17)/RealAuthFY10!K17)</f>
        <v>1.9658119658119658E-2</v>
      </c>
      <c r="L17" s="133">
        <f>IF(ISERROR((RealAuthFY11!L17-RealAuthFY10!L17)/RealAuthFY10!L17),"",(RealAuthFY11!L17-RealAuthFY10!L17)/RealAuthFY10!L17)</f>
        <v>1.9658119658119658E-2</v>
      </c>
      <c r="M17" s="133" t="str">
        <f>IF(ISERROR((RealAuthFY11!M17-RealAuthFY10!M17)/RealAuthFY10!M17),"",(RealAuthFY11!M17-RealAuthFY10!M17)/RealAuthFY10!M17)</f>
        <v/>
      </c>
      <c r="N17" s="133">
        <f>IF(ISERROR((RealAuthFY11!N17-RealAuthFY10!N17)/RealAuthFY10!N17),"",(RealAuthFY11!N17-RealAuthFY10!N17)/RealAuthFY10!N17)</f>
        <v>0</v>
      </c>
      <c r="O17" s="133" t="str">
        <f>IF(ISERROR((RealAuthFY11!O17-RealAuthFY10!O17)/RealAuthFY10!O17),"",(RealAuthFY11!O17-RealAuthFY10!O17)/RealAuthFY10!O17)</f>
        <v/>
      </c>
      <c r="P17" s="133" t="str">
        <f>IF(ISERROR((RealAuthFY11!P17-RealAuthFY10!P17)/RealAuthFY10!P17),"",(RealAuthFY11!P17-RealAuthFY10!P17)/RealAuthFY10!P17)</f>
        <v/>
      </c>
      <c r="Q17" s="133" t="str">
        <f>IF(ISERROR((RealAuthFY11!Q17-RealAuthFY10!Q17)/RealAuthFY10!Q17),"",(RealAuthFY11!Q17-RealAuthFY10!Q17)/RealAuthFY10!Q17)</f>
        <v/>
      </c>
      <c r="R17" s="133">
        <f>IF(ISERROR((RealAuthFY11!R17-RealAuthFY10!R17)/RealAuthFY10!R17),"",(RealAuthFY11!R17-RealAuthFY10!R17)/RealAuthFY10!R17)</f>
        <v>-1.9471715901955201E-7</v>
      </c>
      <c r="S17" s="133">
        <f>IF(ISERROR((RealAuthFY11!S17-RealAuthFY10!S17)/RealAuthFY10!S17),"",(RealAuthFY11!S17-RealAuthFY10!S17)/RealAuthFY10!S17)</f>
        <v>7.0308769070950245E-6</v>
      </c>
      <c r="T17" s="133">
        <f>IF(ISERROR((RealAuthFY11!T17-RealAuthFY10!T17)/RealAuthFY10!T17),"",(RealAuthFY11!T17-RealAuthFY10!T17)/RealAuthFY10!T17)</f>
        <v>-2.0199773577059398E-6</v>
      </c>
      <c r="U17" s="133">
        <f>IF(ISERROR((RealAuthFY11!U17-RealAuthFY10!U17)/RealAuthFY10!U17),"",(RealAuthFY11!U17-RealAuthFY10!U17)/RealAuthFY10!U17)</f>
        <v>1.822837809456429E-2</v>
      </c>
    </row>
    <row r="18" spans="1:21" s="45" customFormat="1" ht="11" x14ac:dyDescent="0.3">
      <c r="A18" s="45">
        <f>'FY2017 Alpha RPDC '!A19</f>
        <v>12</v>
      </c>
      <c r="B18" s="45">
        <f>'FY2017 Alpha RPDC '!B19</f>
        <v>171</v>
      </c>
      <c r="C18" s="45">
        <f>'FY2017 Alpha RPDC '!C19</f>
        <v>171</v>
      </c>
      <c r="D18" s="50" t="str">
        <f>'FY2017 Alpha RPDC '!D19</f>
        <v>ALTA</v>
      </c>
      <c r="E18" s="133">
        <f>IF(ISERROR((RealAuthFY11!E18-RealAuthFY10!E18)/RealAuthFY10!E18),"",(RealAuthFY11!E18-RealAuthFY10!E18)/RealAuthFY10!E18)</f>
        <v>4.8919449901768129E-2</v>
      </c>
      <c r="F18" s="133">
        <f>IF(ISERROR((RealAuthFY11!F18-RealAuthFY10!F18)/RealAuthFY10!F18),"",(RealAuthFY11!F18-RealAuthFY10!F18)/RealAuthFY10!F18)</f>
        <v>2.2494570276140241E-2</v>
      </c>
      <c r="G18" s="133">
        <f>IF(ISERROR((RealAuthFY11!G18-RealAuthFY10!G18)/RealAuthFY10!G18),"",(RealAuthFY11!G18-RealAuthFY10!G18)/RealAuthFY10!G18)</f>
        <v>7.2514442181593836E-2</v>
      </c>
      <c r="H18" s="133" t="str">
        <f>IF(ISERROR((RealAuthFY11!H18-RealAuthFY10!H18)/RealAuthFY10!H18),"",(RealAuthFY11!H18-RealAuthFY10!H18)/RealAuthFY10!H18)</f>
        <v/>
      </c>
      <c r="I18" s="133">
        <f>IF(ISERROR((RealAuthFY11!I18-RealAuthFY10!I18)/RealAuthFY10!I18),"",(RealAuthFY11!I18-RealAuthFY10!I18)/RealAuthFY10!I18)</f>
        <v>7.2514442181593836E-2</v>
      </c>
      <c r="J18" s="133">
        <f>IF(ISERROR((RealAuthFY11!J18-RealAuthFY10!J18)/RealAuthFY10!J18),"",(RealAuthFY11!J18-RealAuthFY10!J18)/RealAuthFY10!J18)</f>
        <v>-9.094673442499529E-2</v>
      </c>
      <c r="K18" s="133">
        <f>IF(ISERROR((RealAuthFY11!K18-RealAuthFY10!K18)/RealAuthFY10!K18),"",(RealAuthFY11!K18-RealAuthFY10!K18)/RealAuthFY10!K18)</f>
        <v>1.9913419913419914E-2</v>
      </c>
      <c r="L18" s="133">
        <f>IF(ISERROR((RealAuthFY11!L18-RealAuthFY10!L18)/RealAuthFY10!L18),"",(RealAuthFY11!L18-RealAuthFY10!L18)/RealAuthFY10!L18)</f>
        <v>0.13990323402088109</v>
      </c>
      <c r="M18" s="133">
        <f>IF(ISERROR((RealAuthFY11!M18-RealAuthFY10!M18)/RealAuthFY10!M18),"",(RealAuthFY11!M18-RealAuthFY10!M18)/RealAuthFY10!M18)</f>
        <v>1.9913419913419914E-2</v>
      </c>
      <c r="N18" s="133">
        <f>IF(ISERROR((RealAuthFY11!N18-RealAuthFY10!N18)/RealAuthFY10!N18),"",(RealAuthFY11!N18-RealAuthFY10!N18)/RealAuthFY10!N18)</f>
        <v>0</v>
      </c>
      <c r="O18" s="133" t="str">
        <f>IF(ISERROR((RealAuthFY11!O18-RealAuthFY10!O18)/RealAuthFY10!O18),"",(RealAuthFY11!O18-RealAuthFY10!O18)/RealAuthFY10!O18)</f>
        <v/>
      </c>
      <c r="P18" s="133">
        <f>IF(ISERROR((RealAuthFY11!P18-RealAuthFY10!P18)/RealAuthFY10!P18),"",(RealAuthFY11!P18-RealAuthFY10!P18)/RealAuthFY10!P18)</f>
        <v>1.9913419913419939E-2</v>
      </c>
      <c r="Q18" s="133">
        <f>IF(ISERROR((RealAuthFY11!Q18-RealAuthFY10!Q18)/RealAuthFY10!Q18),"",(RealAuthFY11!Q18-RealAuthFY10!Q18)/RealAuthFY10!Q18)</f>
        <v>1.9913419913419914E-2</v>
      </c>
      <c r="R18" s="133">
        <f>IF(ISERROR((RealAuthFY11!R18-RealAuthFY10!R18)/RealAuthFY10!R18),"",(RealAuthFY11!R18-RealAuthFY10!R18)/RealAuthFY10!R18)</f>
        <v>0.7913619283410519</v>
      </c>
      <c r="S18" s="133">
        <f>IF(ISERROR((RealAuthFY11!S18-RealAuthFY10!S18)/RealAuthFY10!S18),"",(RealAuthFY11!S18-RealAuthFY10!S18)/RealAuthFY10!S18)</f>
        <v>0.79126295853269524</v>
      </c>
      <c r="T18" s="133">
        <f>IF(ISERROR((RealAuthFY11!T18-RealAuthFY10!T18)/RealAuthFY10!T18),"",(RealAuthFY11!T18-RealAuthFY10!T18)/RealAuthFY10!T18)</f>
        <v>0.79130714745653563</v>
      </c>
      <c r="U18" s="133">
        <f>IF(ISERROR((RealAuthFY11!U18-RealAuthFY10!U18)/RealAuthFY10!U18),"",(RealAuthFY11!U18-RealAuthFY10!U18)/RealAuthFY10!U18)</f>
        <v>0.12267700197174992</v>
      </c>
    </row>
    <row r="19" spans="1:21" s="45" customFormat="1" ht="11" x14ac:dyDescent="0.3">
      <c r="A19" s="45">
        <f>'FY2017 Alpha RPDC '!A20</f>
        <v>13</v>
      </c>
      <c r="B19" s="45">
        <f>'FY2017 Alpha RPDC '!B20</f>
        <v>225</v>
      </c>
      <c r="C19" s="45">
        <f>'FY2017 Alpha RPDC '!C20</f>
        <v>225</v>
      </c>
      <c r="D19" s="50" t="str">
        <f>'FY2017 Alpha RPDC '!D20</f>
        <v>AMES</v>
      </c>
      <c r="E19" s="133">
        <f>IF(ISERROR((RealAuthFY11!E19-RealAuthFY10!E19)/RealAuthFY10!E19),"",(RealAuthFY11!E19-RealAuthFY10!E19)/RealAuthFY10!E19)</f>
        <v>2.3493311598025081E-3</v>
      </c>
      <c r="F19" s="133">
        <f>IF(ISERROR((RealAuthFY11!F19-RealAuthFY10!F19)/RealAuthFY10!F19),"",(RealAuthFY11!F19-RealAuthFY10!F19)/RealAuthFY10!F19)</f>
        <v>2.2184822521419827E-2</v>
      </c>
      <c r="G19" s="133">
        <f>IF(ISERROR((RealAuthFY11!G19-RealAuthFY10!G19)/RealAuthFY10!G19),"",(RealAuthFY11!G19-RealAuthFY10!G19)/RealAuthFY10!G19)</f>
        <v>2.4586288207973265E-2</v>
      </c>
      <c r="H19" s="133">
        <f>IF(ISERROR((RealAuthFY11!H19-RealAuthFY10!H19)/RealAuthFY10!H19),"",(RealAuthFY11!H19-RealAuthFY10!H19)/RealAuthFY10!H19)</f>
        <v>-1</v>
      </c>
      <c r="I19" s="133">
        <f>IF(ISERROR((RealAuthFY11!I19-RealAuthFY10!I19)/RealAuthFY10!I19),"",(RealAuthFY11!I19-RealAuthFY10!I19)/RealAuthFY10!I19)</f>
        <v>8.825725452218448E-3</v>
      </c>
      <c r="J19" s="133">
        <f>IF(ISERROR((RealAuthFY11!J19-RealAuthFY10!J19)/RealAuthFY10!J19),"",(RealAuthFY11!J19-RealAuthFY10!J19)/RealAuthFY10!J19)</f>
        <v>-8.7878225860840348E-2</v>
      </c>
      <c r="K19" s="133">
        <f>IF(ISERROR((RealAuthFY11!K19-RealAuthFY10!K19)/RealAuthFY10!K19),"",(RealAuthFY11!K19-RealAuthFY10!K19)/RealAuthFY10!K19)</f>
        <v>-0.27147315236774322</v>
      </c>
      <c r="L19" s="133">
        <f>IF(ISERROR((RealAuthFY11!L19-RealAuthFY10!L19)/RealAuthFY10!L19),"",(RealAuthFY11!L19-RealAuthFY10!L19)/RealAuthFY10!L19)</f>
        <v>-6.5183881056075837E-2</v>
      </c>
      <c r="M19" s="133">
        <f>IF(ISERROR((RealAuthFY11!M19-RealAuthFY10!M19)/RealAuthFY10!M19),"",(RealAuthFY11!M19-RealAuthFY10!M19)/RealAuthFY10!M19)</f>
        <v>-1</v>
      </c>
      <c r="N19" s="133">
        <f>IF(ISERROR((RealAuthFY11!N19-RealAuthFY10!N19)/RealAuthFY10!N19),"",(RealAuthFY11!N19-RealAuthFY10!N19)/RealAuthFY10!N19)</f>
        <v>0</v>
      </c>
      <c r="O19" s="133" t="str">
        <f>IF(ISERROR((RealAuthFY11!O19-RealAuthFY10!O19)/RealAuthFY10!O19),"",(RealAuthFY11!O19-RealAuthFY10!O19)/RealAuthFY10!O19)</f>
        <v/>
      </c>
      <c r="P19" s="133">
        <f>IF(ISERROR((RealAuthFY11!P19-RealAuthFY10!P19)/RealAuthFY10!P19),"",(RealAuthFY11!P19-RealAuthFY10!P19)/RealAuthFY10!P19)</f>
        <v>-0.42883495145631068</v>
      </c>
      <c r="Q19" s="133">
        <f>IF(ISERROR((RealAuthFY11!Q19-RealAuthFY10!Q19)/RealAuthFY10!Q19),"",(RealAuthFY11!Q19-RealAuthFY10!Q19)/RealAuthFY10!Q19)</f>
        <v>0.71778961968026855</v>
      </c>
      <c r="R19" s="133">
        <f>IF(ISERROR((RealAuthFY11!R19-RealAuthFY10!R19)/RealAuthFY10!R19),"",(RealAuthFY11!R19-RealAuthFY10!R19)/RealAuthFY10!R19)</f>
        <v>7.3167915308716207</v>
      </c>
      <c r="S19" s="133">
        <f>IF(ISERROR((RealAuthFY11!S19-RealAuthFY10!S19)/RealAuthFY10!S19),"",(RealAuthFY11!S19-RealAuthFY10!S19)/RealAuthFY10!S19)</f>
        <v>7.3163006146650815</v>
      </c>
      <c r="T19" s="133">
        <f>IF(ISERROR((RealAuthFY11!T19-RealAuthFY10!T19)/RealAuthFY10!T19),"",(RealAuthFY11!T19-RealAuthFY10!T19)/RealAuthFY10!T19)</f>
        <v>7.3171905714402863</v>
      </c>
      <c r="U19" s="133">
        <f>IF(ISERROR((RealAuthFY11!U19-RealAuthFY10!U19)/RealAuthFY10!U19),"",(RealAuthFY11!U19-RealAuthFY10!U19)/RealAuthFY10!U19)</f>
        <v>0.10265823437990179</v>
      </c>
    </row>
    <row r="20" spans="1:21" s="45" customFormat="1" ht="11" x14ac:dyDescent="0.3">
      <c r="A20" s="45">
        <f>'FY2017 Alpha RPDC '!A21</f>
        <v>14</v>
      </c>
      <c r="B20" s="45">
        <f>'FY2017 Alpha RPDC '!B21</f>
        <v>234</v>
      </c>
      <c r="C20" s="45">
        <f>'FY2017 Alpha RPDC '!C21</f>
        <v>234</v>
      </c>
      <c r="D20" s="50" t="str">
        <f>'FY2017 Alpha RPDC '!D21</f>
        <v>ANAMOSA</v>
      </c>
      <c r="E20" s="133">
        <f>IF(ISERROR((RealAuthFY11!E20-RealAuthFY10!E20)/RealAuthFY10!E20),"",(RealAuthFY11!E20-RealAuthFY10!E20)/RealAuthFY10!E20)</f>
        <v>8.1096423647827781E-5</v>
      </c>
      <c r="F20" s="133">
        <f>IF(ISERROR((RealAuthFY11!F20-RealAuthFY10!F20)/RealAuthFY10!F20),"",(RealAuthFY11!F20-RealAuthFY10!F20)/RealAuthFY10!F20)</f>
        <v>2.2435401516323689E-2</v>
      </c>
      <c r="G20" s="133">
        <f>IF(ISERROR((RealAuthFY11!G20-RealAuthFY10!G20)/RealAuthFY10!G20),"",(RealAuthFY11!G20-RealAuthFY10!G20)/RealAuthFY10!G20)</f>
        <v>2.2518355861861346E-2</v>
      </c>
      <c r="H20" s="133">
        <f>IF(ISERROR((RealAuthFY11!H20-RealAuthFY10!H20)/RealAuthFY10!H20),"",(RealAuthFY11!H20-RealAuthFY10!H20)/RealAuthFY10!H20)</f>
        <v>-1</v>
      </c>
      <c r="I20" s="133">
        <f>IF(ISERROR((RealAuthFY11!I20-RealAuthFY10!I20)/RealAuthFY10!I20),"",(RealAuthFY11!I20-RealAuthFY10!I20)/RealAuthFY10!I20)</f>
        <v>1.3656662475120408E-2</v>
      </c>
      <c r="J20" s="133">
        <f>IF(ISERROR((RealAuthFY11!J20-RealAuthFY10!J20)/RealAuthFY10!J20),"",(RealAuthFY11!J20-RealAuthFY10!J20)/RealAuthFY10!J20)</f>
        <v>2.0152290985446474E-2</v>
      </c>
      <c r="K20" s="133">
        <f>IF(ISERROR((RealAuthFY11!K20-RealAuthFY10!K20)/RealAuthFY10!K20),"",(RealAuthFY11!K20-RealAuthFY10!K20)/RealAuthFY10!K20)</f>
        <v>-0.51057698873335611</v>
      </c>
      <c r="L20" s="133">
        <f>IF(ISERROR((RealAuthFY11!L20-RealAuthFY10!L20)/RealAuthFY10!L20),"",(RealAuthFY11!L20-RealAuthFY10!L20)/RealAuthFY10!L20)</f>
        <v>-1.5548693464763541E-3</v>
      </c>
      <c r="M20" s="133">
        <f>IF(ISERROR((RealAuthFY11!M20-RealAuthFY10!M20)/RealAuthFY10!M20),"",(RealAuthFY11!M20-RealAuthFY10!M20)/RealAuthFY10!M20)</f>
        <v>0.13506122895959083</v>
      </c>
      <c r="N20" s="133">
        <f>IF(ISERROR((RealAuthFY11!N20-RealAuthFY10!N20)/RealAuthFY10!N20),"",(RealAuthFY11!N20-RealAuthFY10!N20)/RealAuthFY10!N20)</f>
        <v>0</v>
      </c>
      <c r="O20" s="133" t="str">
        <f>IF(ISERROR((RealAuthFY11!O20-RealAuthFY10!O20)/RealAuthFY10!O20),"",(RealAuthFY11!O20-RealAuthFY10!O20)/RealAuthFY10!O20)</f>
        <v/>
      </c>
      <c r="P20" s="133">
        <f>IF(ISERROR((RealAuthFY11!P20-RealAuthFY10!P20)/RealAuthFY10!P20),"",(RealAuthFY11!P20-RealAuthFY10!P20)/RealAuthFY10!P20)</f>
        <v>-0.28514981370700782</v>
      </c>
      <c r="Q20" s="133" t="str">
        <f>IF(ISERROR((RealAuthFY11!Q20-RealAuthFY10!Q20)/RealAuthFY10!Q20),"",(RealAuthFY11!Q20-RealAuthFY10!Q20)/RealAuthFY10!Q20)</f>
        <v/>
      </c>
      <c r="R20" s="133">
        <f>IF(ISERROR((RealAuthFY11!R20-RealAuthFY10!R20)/RealAuthFY10!R20),"",(RealAuthFY11!R20-RealAuthFY10!R20)/RealAuthFY10!R20)</f>
        <v>-9.4568512862995437E-8</v>
      </c>
      <c r="S20" s="133">
        <f>IF(ISERROR((RealAuthFY11!S20-RealAuthFY10!S20)/RealAuthFY10!S20),"",(RealAuthFY11!S20-RealAuthFY10!S20)/RealAuthFY10!S20)</f>
        <v>-5.7442505807285236E-7</v>
      </c>
      <c r="T20" s="133">
        <f>IF(ISERROR((RealAuthFY11!T20-RealAuthFY10!T20)/RealAuthFY10!T20),"",(RealAuthFY11!T20-RealAuthFY10!T20)/RealAuthFY10!T20)</f>
        <v>-1.903042952104037E-6</v>
      </c>
      <c r="U20" s="133">
        <f>IF(ISERROR((RealAuthFY11!U20-RealAuthFY10!U20)/RealAuthFY10!U20),"",(RealAuthFY11!U20-RealAuthFY10!U20)/RealAuthFY10!U20)</f>
        <v>7.2332962954435157E-2</v>
      </c>
    </row>
    <row r="21" spans="1:21" s="45" customFormat="1" ht="11" x14ac:dyDescent="0.3">
      <c r="A21" s="45">
        <f>'FY2017 Alpha RPDC '!A22</f>
        <v>15</v>
      </c>
      <c r="B21" s="45">
        <f>'FY2017 Alpha RPDC '!B22</f>
        <v>243</v>
      </c>
      <c r="C21" s="45">
        <f>'FY2017 Alpha RPDC '!C22</f>
        <v>243</v>
      </c>
      <c r="D21" s="50" t="str">
        <f>'FY2017 Alpha RPDC '!D22</f>
        <v>ANDREW</v>
      </c>
      <c r="E21" s="133">
        <f>IF(ISERROR((RealAuthFY11!E21-RealAuthFY10!E21)/RealAuthFY10!E21),"",(RealAuthFY11!E21-RealAuthFY10!E21)/RealAuthFY10!E21)</f>
        <v>-1.9508388607101051E-2</v>
      </c>
      <c r="F21" s="133">
        <f>IF(ISERROR((RealAuthFY11!F21-RealAuthFY10!F21)/RealAuthFY10!F21),"",(RealAuthFY11!F21-RealAuthFY10!F21)/RealAuthFY10!F21)</f>
        <v>2.2270004607587161E-2</v>
      </c>
      <c r="G21" s="133">
        <f>IF(ISERROR((RealAuthFY11!G21-RealAuthFY10!G21)/RealAuthFY10!G21),"",(RealAuthFY11!G21-RealAuthFY10!G21)/RealAuthFY10!G21)</f>
        <v>2.3273442879152518E-3</v>
      </c>
      <c r="H21" s="133">
        <f>IF(ISERROR((RealAuthFY11!H21-RealAuthFY10!H21)/RealAuthFY10!H21),"",(RealAuthFY11!H21-RealAuthFY10!H21)/RealAuthFY10!H21)</f>
        <v>-0.87183806454196133</v>
      </c>
      <c r="I21" s="133">
        <f>IF(ISERROR((RealAuthFY11!I21-RealAuthFY10!I21)/RealAuthFY10!I21),"",(RealAuthFY11!I21-RealAuthFY10!I21)/RealAuthFY10!I21)</f>
        <v>-4.7050138719819917E-2</v>
      </c>
      <c r="J21" s="133">
        <f>IF(ISERROR((RealAuthFY11!J21-RealAuthFY10!J21)/RealAuthFY10!J21),"",(RealAuthFY11!J21-RealAuthFY10!J21)/RealAuthFY10!J21)</f>
        <v>4.2439249828754369E-2</v>
      </c>
      <c r="K21" s="133">
        <f>IF(ISERROR((RealAuthFY11!K21-RealAuthFY10!K21)/RealAuthFY10!K21),"",(RealAuthFY11!K21-RealAuthFY10!K21)/RealAuthFY10!K21)</f>
        <v>-0.40507058484586572</v>
      </c>
      <c r="L21" s="133">
        <f>IF(ISERROR((RealAuthFY11!L21-RealAuthFY10!L21)/RealAuthFY10!L21),"",(RealAuthFY11!L21-RealAuthFY10!L21)/RealAuthFY10!L21)</f>
        <v>2.7800387678210303E-2</v>
      </c>
      <c r="M21" s="133">
        <f>IF(ISERROR((RealAuthFY11!M21-RealAuthFY10!M21)/RealAuthFY10!M21),"",(RealAuthFY11!M21-RealAuthFY10!M21)/RealAuthFY10!M21)</f>
        <v>-0.53641863754223307</v>
      </c>
      <c r="N21" s="133">
        <f>IF(ISERROR((RealAuthFY11!N21-RealAuthFY10!N21)/RealAuthFY10!N21),"",(RealAuthFY11!N21-RealAuthFY10!N21)/RealAuthFY10!N21)</f>
        <v>0</v>
      </c>
      <c r="O21" s="133" t="str">
        <f>IF(ISERROR((RealAuthFY11!O21-RealAuthFY10!O21)/RealAuthFY10!O21),"",(RealAuthFY11!O21-RealAuthFY10!O21)/RealAuthFY10!O21)</f>
        <v/>
      </c>
      <c r="P21" s="133">
        <f>IF(ISERROR((RealAuthFY11!P21-RealAuthFY10!P21)/RealAuthFY10!P21),"",(RealAuthFY11!P21-RealAuthFY10!P21)/RealAuthFY10!P21)</f>
        <v>1.9878997407087196E-2</v>
      </c>
      <c r="Q21" s="133">
        <f>IF(ISERROR((RealAuthFY11!Q21-RealAuthFY10!Q21)/RealAuthFY10!Q21),"",(RealAuthFY11!Q21-RealAuthFY10!Q21)/RealAuthFY10!Q21)</f>
        <v>0.27484874675885912</v>
      </c>
      <c r="R21" s="133">
        <f>IF(ISERROR((RealAuthFY11!R21-RealAuthFY10!R21)/RealAuthFY10!R21),"",(RealAuthFY11!R21-RealAuthFY10!R21)/RealAuthFY10!R21)</f>
        <v>5.918463782261977E-7</v>
      </c>
      <c r="S21" s="133">
        <f>IF(ISERROR((RealAuthFY11!S21-RealAuthFY10!S21)/RealAuthFY10!S21),"",(RealAuthFY11!S21-RealAuthFY10!S21)/RealAuthFY10!S21)</f>
        <v>-2.014529361395179E-6</v>
      </c>
      <c r="T21" s="133">
        <f>IF(ISERROR((RealAuthFY11!T21-RealAuthFY10!T21)/RealAuthFY10!T21),"",(RealAuthFY11!T21-RealAuthFY10!T21)/RealAuthFY10!T21)</f>
        <v>1.6371258595055913E-6</v>
      </c>
      <c r="U21" s="133">
        <f>IF(ISERROR((RealAuthFY11!U21-RealAuthFY10!U21)/RealAuthFY10!U21),"",(RealAuthFY11!U21-RealAuthFY10!U21)/RealAuthFY10!U21)</f>
        <v>-1.7458491957055969E-2</v>
      </c>
    </row>
    <row r="22" spans="1:21" s="45" customFormat="1" ht="11" x14ac:dyDescent="0.3">
      <c r="A22" s="45">
        <f>'FY2017 Alpha RPDC '!A23</f>
        <v>16</v>
      </c>
      <c r="B22" s="45">
        <f>'FY2017 Alpha RPDC '!B23</f>
        <v>261</v>
      </c>
      <c r="C22" s="45">
        <f>'FY2017 Alpha RPDC '!C23</f>
        <v>261</v>
      </c>
      <c r="D22" s="50" t="str">
        <f>'FY2017 Alpha RPDC '!D23</f>
        <v>ANKENY</v>
      </c>
      <c r="E22" s="133">
        <f>IF(ISERROR((RealAuthFY11!E22-RealAuthFY10!E22)/RealAuthFY10!E22),"",(RealAuthFY11!E22-RealAuthFY10!E22)/RealAuthFY10!E22)</f>
        <v>4.3174437485502273E-2</v>
      </c>
      <c r="F22" s="133">
        <f>IF(ISERROR((RealAuthFY11!F22-RealAuthFY10!F22)/RealAuthFY10!F22),"",(RealAuthFY11!F22-RealAuthFY10!F22)/RealAuthFY10!F22)</f>
        <v>2.2494570276140241E-2</v>
      </c>
      <c r="G22" s="133">
        <f>IF(ISERROR((RealAuthFY11!G22-RealAuthFY10!G22)/RealAuthFY10!G22),"",(RealAuthFY11!G22-RealAuthFY10!G22)/RealAuthFY10!G22)</f>
        <v>6.6640204577117446E-2</v>
      </c>
      <c r="H22" s="133" t="str">
        <f>IF(ISERROR((RealAuthFY11!H22-RealAuthFY10!H22)/RealAuthFY10!H22),"",(RealAuthFY11!H22-RealAuthFY10!H22)/RealAuthFY10!H22)</f>
        <v/>
      </c>
      <c r="I22" s="133">
        <f>IF(ISERROR((RealAuthFY11!I22-RealAuthFY10!I22)/RealAuthFY10!I22),"",(RealAuthFY11!I22-RealAuthFY10!I22)/RealAuthFY10!I22)</f>
        <v>6.6640204577117446E-2</v>
      </c>
      <c r="J22" s="133">
        <f>IF(ISERROR((RealAuthFY11!J22-RealAuthFY10!J22)/RealAuthFY10!J22),"",(RealAuthFY11!J22-RealAuthFY10!J22)/RealAuthFY10!J22)</f>
        <v>4.0525930927831445E-2</v>
      </c>
      <c r="K22" s="133">
        <f>IF(ISERROR((RealAuthFY11!K22-RealAuthFY10!K22)/RealAuthFY10!K22),"",(RealAuthFY11!K22-RealAuthFY10!K22)/RealAuthFY10!K22)</f>
        <v>-8.2256128921652669E-2</v>
      </c>
      <c r="L22" s="133">
        <f>IF(ISERROR((RealAuthFY11!L22-RealAuthFY10!L22)/RealAuthFY10!L22),"",(RealAuthFY11!L22-RealAuthFY10!L22)/RealAuthFY10!L22)</f>
        <v>0.20511821454732479</v>
      </c>
      <c r="M22" s="133" t="str">
        <f>IF(ISERROR((RealAuthFY11!M22-RealAuthFY10!M22)/RealAuthFY10!M22),"",(RealAuthFY11!M22-RealAuthFY10!M22)/RealAuthFY10!M22)</f>
        <v/>
      </c>
      <c r="N22" s="133">
        <f>IF(ISERROR((RealAuthFY11!N22-RealAuthFY10!N22)/RealAuthFY10!N22),"",(RealAuthFY11!N22-RealAuthFY10!N22)/RealAuthFY10!N22)</f>
        <v>0</v>
      </c>
      <c r="O22" s="133" t="str">
        <f>IF(ISERROR((RealAuthFY11!O22-RealAuthFY10!O22)/RealAuthFY10!O22),"",(RealAuthFY11!O22-RealAuthFY10!O22)/RealAuthFY10!O22)</f>
        <v/>
      </c>
      <c r="P22" s="133" t="str">
        <f>IF(ISERROR((RealAuthFY11!P22-RealAuthFY10!P22)/RealAuthFY10!P22),"",(RealAuthFY11!P22-RealAuthFY10!P22)/RealAuthFY10!P22)</f>
        <v/>
      </c>
      <c r="Q22" s="133" t="str">
        <f>IF(ISERROR((RealAuthFY11!Q22-RealAuthFY10!Q22)/RealAuthFY10!Q22),"",(RealAuthFY11!Q22-RealAuthFY10!Q22)/RealAuthFY10!Q22)</f>
        <v/>
      </c>
      <c r="R22" s="133">
        <f>IF(ISERROR((RealAuthFY11!R22-RealAuthFY10!R22)/RealAuthFY10!R22),"",(RealAuthFY11!R22-RealAuthFY10!R22)/RealAuthFY10!R22)</f>
        <v>35.99247983870967</v>
      </c>
      <c r="S22" s="133">
        <f>IF(ISERROR((RealAuthFY11!S22-RealAuthFY10!S22)/RealAuthFY10!S22),"",(RealAuthFY11!S22-RealAuthFY10!S22)/RealAuthFY10!S22)</f>
        <v>35.993823292180174</v>
      </c>
      <c r="T22" s="133">
        <f>IF(ISERROR((RealAuthFY11!T22-RealAuthFY10!T22)/RealAuthFY10!T22),"",(RealAuthFY11!T22-RealAuthFY10!T22)/RealAuthFY10!T22)</f>
        <v>35.991633711276684</v>
      </c>
      <c r="U22" s="133">
        <f>IF(ISERROR((RealAuthFY11!U22-RealAuthFY10!U22)/RealAuthFY10!U22),"",(RealAuthFY11!U22-RealAuthFY10!U22)/RealAuthFY10!U22)</f>
        <v>0.17451499775034759</v>
      </c>
    </row>
    <row r="23" spans="1:21" s="45" customFormat="1" ht="11" x14ac:dyDescent="0.3">
      <c r="A23" s="45">
        <f>'FY2017 Alpha RPDC '!A24</f>
        <v>17</v>
      </c>
      <c r="B23" s="45">
        <f>'FY2017 Alpha RPDC '!B24</f>
        <v>279</v>
      </c>
      <c r="C23" s="45">
        <f>'FY2017 Alpha RPDC '!C24</f>
        <v>279</v>
      </c>
      <c r="D23" s="50" t="str">
        <f>'FY2017 Alpha RPDC '!D24</f>
        <v>APLINGTON-PARKERSBURG</v>
      </c>
      <c r="E23" s="133">
        <f>IF(ISERROR((RealAuthFY11!E23-RealAuthFY10!E23)/RealAuthFY10!E23),"",(RealAuthFY11!E23-RealAuthFY10!E23)/RealAuthFY10!E23)</f>
        <v>2.3329283110571138E-2</v>
      </c>
      <c r="F23" s="133">
        <f>IF(ISERROR((RealAuthFY11!F23-RealAuthFY10!F23)/RealAuthFY10!F23),"",(RealAuthFY11!F23-RealAuthFY10!F23)/RealAuthFY10!F23)</f>
        <v>2.2494570276140241E-2</v>
      </c>
      <c r="G23" s="133">
        <f>IF(ISERROR((RealAuthFY11!G23-RealAuthFY10!G23)/RealAuthFY10!G23),"",(RealAuthFY11!G23-RealAuthFY10!G23)/RealAuthFY10!G23)</f>
        <v>4.6348635585134072E-2</v>
      </c>
      <c r="H23" s="133" t="str">
        <f>IF(ISERROR((RealAuthFY11!H23-RealAuthFY10!H23)/RealAuthFY10!H23),"",(RealAuthFY11!H23-RealAuthFY10!H23)/RealAuthFY10!H23)</f>
        <v/>
      </c>
      <c r="I23" s="133">
        <f>IF(ISERROR((RealAuthFY11!I23-RealAuthFY10!I23)/RealAuthFY10!I23),"",(RealAuthFY11!I23-RealAuthFY10!I23)/RealAuthFY10!I23)</f>
        <v>4.6348635585134072E-2</v>
      </c>
      <c r="J23" s="133">
        <f>IF(ISERROR((RealAuthFY11!J23-RealAuthFY10!J23)/RealAuthFY10!J23),"",(RealAuthFY11!J23-RealAuthFY10!J23)/RealAuthFY10!J23)</f>
        <v>-0.15030168488160292</v>
      </c>
      <c r="K23" s="133">
        <f>IF(ISERROR((RealAuthFY11!K23-RealAuthFY10!K23)/RealAuthFY10!K23),"",(RealAuthFY11!K23-RealAuthFY10!K23)/RealAuthFY10!K23)</f>
        <v>0.21488780374375072</v>
      </c>
      <c r="L23" s="133">
        <f>IF(ISERROR((RealAuthFY11!L23-RealAuthFY10!L23)/RealAuthFY10!L23),"",(RealAuthFY11!L23-RealAuthFY10!L23)/RealAuthFY10!L23)</f>
        <v>-0.2069482392228294</v>
      </c>
      <c r="M23" s="133">
        <f>IF(ISERROR((RealAuthFY11!M23-RealAuthFY10!M23)/RealAuthFY10!M23),"",(RealAuthFY11!M23-RealAuthFY10!M23)/RealAuthFY10!M23)</f>
        <v>-7.655428394679864E-2</v>
      </c>
      <c r="N23" s="133">
        <f>IF(ISERROR((RealAuthFY11!N23-RealAuthFY10!N23)/RealAuthFY10!N23),"",(RealAuthFY11!N23-RealAuthFY10!N23)/RealAuthFY10!N23)</f>
        <v>0</v>
      </c>
      <c r="O23" s="133" t="str">
        <f>IF(ISERROR((RealAuthFY11!O23-RealAuthFY10!O23)/RealAuthFY10!O23),"",(RealAuthFY11!O23-RealAuthFY10!O23)/RealAuthFY10!O23)</f>
        <v/>
      </c>
      <c r="P23" s="133" t="str">
        <f>IF(ISERROR((RealAuthFY11!P23-RealAuthFY10!P23)/RealAuthFY10!P23),"",(RealAuthFY11!P23-RealAuthFY10!P23)/RealAuthFY10!P23)</f>
        <v/>
      </c>
      <c r="Q23" s="133" t="str">
        <f>IF(ISERROR((RealAuthFY11!Q23-RealAuthFY10!Q23)/RealAuthFY10!Q23),"",(RealAuthFY11!Q23-RealAuthFY10!Q23)/RealAuthFY10!Q23)</f>
        <v/>
      </c>
      <c r="R23" s="133">
        <f>IF(ISERROR((RealAuthFY11!R23-RealAuthFY10!R23)/RealAuthFY10!R23),"",(RealAuthFY11!R23-RealAuthFY10!R23)/RealAuthFY10!R23)</f>
        <v>2.1547818782858141</v>
      </c>
      <c r="S23" s="133">
        <f>IF(ISERROR((RealAuthFY11!S23-RealAuthFY10!S23)/RealAuthFY10!S23),"",(RealAuthFY11!S23-RealAuthFY10!S23)/RealAuthFY10!S23)</f>
        <v>2.1546946006543952</v>
      </c>
      <c r="T23" s="133">
        <f>IF(ISERROR((RealAuthFY11!T23-RealAuthFY10!T23)/RealAuthFY10!T23),"",(RealAuthFY11!T23-RealAuthFY10!T23)/RealAuthFY10!T23)</f>
        <v>2.1548255077676259</v>
      </c>
      <c r="U23" s="133">
        <f>IF(ISERROR((RealAuthFY11!U23-RealAuthFY10!U23)/RealAuthFY10!U23),"",(RealAuthFY11!U23-RealAuthFY10!U23)/RealAuthFY10!U23)</f>
        <v>0.10591158669661165</v>
      </c>
    </row>
    <row r="24" spans="1:21" s="45" customFormat="1" ht="11" x14ac:dyDescent="0.3">
      <c r="A24" s="45">
        <f>'FY2017 Alpha RPDC '!A25</f>
        <v>18</v>
      </c>
      <c r="B24" s="45">
        <f>'FY2017 Alpha RPDC '!B25</f>
        <v>355</v>
      </c>
      <c r="C24" s="45">
        <f>'FY2017 Alpha RPDC '!C25</f>
        <v>355</v>
      </c>
      <c r="D24" s="50" t="str">
        <f>'FY2017 Alpha RPDC '!D25</f>
        <v>AR-WE-VA</v>
      </c>
      <c r="E24" s="133">
        <f>IF(ISERROR((RealAuthFY11!E24-RealAuthFY10!E24)/RealAuthFY10!E24),"",(RealAuthFY11!E24-RealAuthFY10!E24)/RealAuthFY10!E24)</f>
        <v>-2.7378507871321015E-2</v>
      </c>
      <c r="F24" s="133">
        <f>IF(ISERROR((RealAuthFY11!F24-RealAuthFY10!F24)/RealAuthFY10!F24),"",(RealAuthFY11!F24-RealAuthFY10!F24)/RealAuthFY10!F24)</f>
        <v>2.2494570276140241E-2</v>
      </c>
      <c r="G24" s="133">
        <f>IF(ISERROR((RealAuthFY11!G24-RealAuthFY10!G24)/RealAuthFY10!G24),"",(RealAuthFY11!G24-RealAuthFY10!G24)/RealAuthFY10!G24)</f>
        <v>-5.4996997644305781E-3</v>
      </c>
      <c r="H24" s="133" t="str">
        <f>IF(ISERROR((RealAuthFY11!H24-RealAuthFY10!H24)/RealAuthFY10!H24),"",(RealAuthFY11!H24-RealAuthFY10!H24)/RealAuthFY10!H24)</f>
        <v/>
      </c>
      <c r="I24" s="133">
        <f>IF(ISERROR((RealAuthFY11!I24-RealAuthFY10!I24)/RealAuthFY10!I24),"",(RealAuthFY11!I24-RealAuthFY10!I24)/RealAuthFY10!I24)</f>
        <v>9.9999999999999794E-3</v>
      </c>
      <c r="J24" s="133">
        <f>IF(ISERROR((RealAuthFY11!J24-RealAuthFY10!J24)/RealAuthFY10!J24),"",(RealAuthFY11!J24-RealAuthFY10!J24)/RealAuthFY10!J24)</f>
        <v>1.5218248176164425E-4</v>
      </c>
      <c r="K24" s="133">
        <f>IF(ISERROR((RealAuthFY11!K24-RealAuthFY10!K24)/RealAuthFY10!K24),"",(RealAuthFY11!K24-RealAuthFY10!K24)/RealAuthFY10!K24)</f>
        <v>-0.66620224435758413</v>
      </c>
      <c r="L24" s="133">
        <f>IF(ISERROR((RealAuthFY11!L24-RealAuthFY10!L24)/RealAuthFY10!L24),"",(RealAuthFY11!L24-RealAuthFY10!L24)/RealAuthFY10!L24)</f>
        <v>1.9937586685159502E-2</v>
      </c>
      <c r="M24" s="133">
        <f>IF(ISERROR((RealAuthFY11!M24-RealAuthFY10!M24)/RealAuthFY10!M24),"",(RealAuthFY11!M24-RealAuthFY10!M24)/RealAuthFY10!M24)</f>
        <v>-0.12576778284129186</v>
      </c>
      <c r="N24" s="133">
        <f>IF(ISERROR((RealAuthFY11!N24-RealAuthFY10!N24)/RealAuthFY10!N24),"",(RealAuthFY11!N24-RealAuthFY10!N24)/RealAuthFY10!N24)</f>
        <v>0</v>
      </c>
      <c r="O24" s="133" t="str">
        <f>IF(ISERROR((RealAuthFY11!O24-RealAuthFY10!O24)/RealAuthFY10!O24),"",(RealAuthFY11!O24-RealAuthFY10!O24)/RealAuthFY10!O24)</f>
        <v/>
      </c>
      <c r="P24" s="133">
        <f>IF(ISERROR((RealAuthFY11!P24-RealAuthFY10!P24)/RealAuthFY10!P24),"",(RealAuthFY11!P24-RealAuthFY10!P24)/RealAuthFY10!P24)</f>
        <v>0.14546836658487128</v>
      </c>
      <c r="Q24" s="133" t="str">
        <f>IF(ISERROR((RealAuthFY11!Q24-RealAuthFY10!Q24)/RealAuthFY10!Q24),"",(RealAuthFY11!Q24-RealAuthFY10!Q24)/RealAuthFY10!Q24)</f>
        <v/>
      </c>
      <c r="R24" s="133">
        <f>IF(ISERROR((RealAuthFY11!R24-RealAuthFY10!R24)/RealAuthFY10!R24),"",(RealAuthFY11!R24-RealAuthFY10!R24)/RealAuthFY10!R24)</f>
        <v>-1.1996241050230415E-7</v>
      </c>
      <c r="S24" s="133">
        <f>IF(ISERROR((RealAuthFY11!S24-RealAuthFY10!S24)/RealAuthFY10!S24),"",(RealAuthFY11!S24-RealAuthFY10!S24)/RealAuthFY10!S24)</f>
        <v>1.1079734078529005E-7</v>
      </c>
      <c r="T24" s="133">
        <f>IF(ISERROR((RealAuthFY11!T24-RealAuthFY10!T24)/RealAuthFY10!T24),"",(RealAuthFY11!T24-RealAuthFY10!T24)/RealAuthFY10!T24)</f>
        <v>-6.8826825806754123E-7</v>
      </c>
      <c r="U24" s="133">
        <f>IF(ISERROR((RealAuthFY11!U24-RealAuthFY10!U24)/RealAuthFY10!U24),"",(RealAuthFY11!U24-RealAuthFY10!U24)/RealAuthFY10!U24)</f>
        <v>3.557823361997265E-2</v>
      </c>
    </row>
    <row r="25" spans="1:21" s="45" customFormat="1" ht="11" x14ac:dyDescent="0.3">
      <c r="A25" s="45">
        <f>'FY2017 Alpha RPDC '!A26</f>
        <v>19</v>
      </c>
      <c r="B25" s="45">
        <f>'FY2017 Alpha RPDC '!B26</f>
        <v>387</v>
      </c>
      <c r="C25" s="45">
        <f>'FY2017 Alpha RPDC '!C26</f>
        <v>387</v>
      </c>
      <c r="D25" s="50" t="str">
        <f>'FY2017 Alpha RPDC '!D26</f>
        <v>ATLANTIC</v>
      </c>
      <c r="E25" s="133">
        <f>IF(ISERROR((RealAuthFY11!E25-RealAuthFY10!E25)/RealAuthFY10!E25),"",(RealAuthFY11!E25-RealAuthFY10!E25)/RealAuthFY10!E25)</f>
        <v>-3.6281179138321969E-2</v>
      </c>
      <c r="F25" s="133">
        <f>IF(ISERROR((RealAuthFY11!F25-RealAuthFY10!F25)/RealAuthFY10!F25),"",(RealAuthFY11!F25-RealAuthFY10!F25)/RealAuthFY10!F25)</f>
        <v>2.2480620155038759E-2</v>
      </c>
      <c r="G25" s="133">
        <f>IF(ISERROR((RealAuthFY11!G25-RealAuthFY10!G25)/RealAuthFY10!G25),"",(RealAuthFY11!G25-RealAuthFY10!G25)/RealAuthFY10!G25)</f>
        <v>-1.4616182390268769E-2</v>
      </c>
      <c r="H25" s="133" t="str">
        <f>IF(ISERROR((RealAuthFY11!H25-RealAuthFY10!H25)/RealAuthFY10!H25),"",(RealAuthFY11!H25-RealAuthFY10!H25)/RealAuthFY10!H25)</f>
        <v/>
      </c>
      <c r="I25" s="133">
        <f>IF(ISERROR((RealAuthFY11!I25-RealAuthFY10!I25)/RealAuthFY10!I25),"",(RealAuthFY11!I25-RealAuthFY10!I25)/RealAuthFY10!I25)</f>
        <v>9.9999999999999603E-3</v>
      </c>
      <c r="J25" s="133">
        <f>IF(ISERROR((RealAuthFY11!J25-RealAuthFY10!J25)/RealAuthFY10!J25),"",(RealAuthFY11!J25-RealAuthFY10!J25)/RealAuthFY10!J25)</f>
        <v>-0.18143466877873854</v>
      </c>
      <c r="K25" s="133">
        <f>IF(ISERROR((RealAuthFY11!K25-RealAuthFY10!K25)/RealAuthFY10!K25),"",(RealAuthFY11!K25-RealAuthFY10!K25)/RealAuthFY10!K25)</f>
        <v>4.0305127326710064</v>
      </c>
      <c r="L25" s="133">
        <f>IF(ISERROR((RealAuthFY11!L25-RealAuthFY10!L25)/RealAuthFY10!L25),"",(RealAuthFY11!L25-RealAuthFY10!L25)/RealAuthFY10!L25)</f>
        <v>3.6145277326525956E-2</v>
      </c>
      <c r="M25" s="133">
        <f>IF(ISERROR((RealAuthFY11!M25-RealAuthFY10!M25)/RealAuthFY10!M25),"",(RealAuthFY11!M25-RealAuthFY10!M25)/RealAuthFY10!M25)</f>
        <v>6.3598240735142975</v>
      </c>
      <c r="N25" s="133">
        <f>IF(ISERROR((RealAuthFY11!N25-RealAuthFY10!N25)/RealAuthFY10!N25),"",(RealAuthFY11!N25-RealAuthFY10!N25)/RealAuthFY10!N25)</f>
        <v>0</v>
      </c>
      <c r="O25" s="133">
        <f>IF(ISERROR((RealAuthFY11!O25-RealAuthFY10!O25)/RealAuthFY10!O25),"",(RealAuthFY11!O25-RealAuthFY10!O25)/RealAuthFY10!O25)</f>
        <v>0</v>
      </c>
      <c r="P25" s="133" t="str">
        <f>IF(ISERROR((RealAuthFY11!P25-RealAuthFY10!P25)/RealAuthFY10!P25),"",(RealAuthFY11!P25-RealAuthFY10!P25)/RealAuthFY10!P25)</f>
        <v/>
      </c>
      <c r="Q25" s="133" t="str">
        <f>IF(ISERROR((RealAuthFY11!Q25-RealAuthFY10!Q25)/RealAuthFY10!Q25),"",(RealAuthFY11!Q25-RealAuthFY10!Q25)/RealAuthFY10!Q25)</f>
        <v/>
      </c>
      <c r="R25" s="133">
        <f>IF(ISERROR((RealAuthFY11!R25-RealAuthFY10!R25)/RealAuthFY10!R25),"",(RealAuthFY11!R25-RealAuthFY10!R25)/RealAuthFY10!R25)</f>
        <v>4.2690906131602029</v>
      </c>
      <c r="S25" s="133">
        <f>IF(ISERROR((RealAuthFY11!S25-RealAuthFY10!S25)/RealAuthFY10!S25),"",(RealAuthFY11!S25-RealAuthFY10!S25)/RealAuthFY10!S25)</f>
        <v>4.2690049577501785</v>
      </c>
      <c r="T25" s="133">
        <f>IF(ISERROR((RealAuthFY11!T25-RealAuthFY10!T25)/RealAuthFY10!T25),"",(RealAuthFY11!T25-RealAuthFY10!T25)/RealAuthFY10!T25)</f>
        <v>4.2685408905490991</v>
      </c>
      <c r="U25" s="133">
        <f>IF(ISERROR((RealAuthFY11!U25-RealAuthFY10!U25)/RealAuthFY10!U25),"",(RealAuthFY11!U25-RealAuthFY10!U25)/RealAuthFY10!U25)</f>
        <v>0.12524491267242374</v>
      </c>
    </row>
    <row r="26" spans="1:21" s="45" customFormat="1" ht="11" x14ac:dyDescent="0.3">
      <c r="A26" s="45">
        <f>'FY2017 Alpha RPDC '!A27</f>
        <v>20</v>
      </c>
      <c r="B26" s="45">
        <f>'FY2017 Alpha RPDC '!B27</f>
        <v>414</v>
      </c>
      <c r="C26" s="45">
        <f>'FY2017 Alpha RPDC '!C27</f>
        <v>414</v>
      </c>
      <c r="D26" s="50" t="str">
        <f>'FY2017 Alpha RPDC '!D27</f>
        <v>AUDUBON</v>
      </c>
      <c r="E26" s="133">
        <f>IF(ISERROR((RealAuthFY11!E26-RealAuthFY10!E26)/RealAuthFY10!E26),"",(RealAuthFY11!E26-RealAuthFY10!E26)/RealAuthFY10!E26)</f>
        <v>-1.9270346117867081E-2</v>
      </c>
      <c r="F26" s="133">
        <f>IF(ISERROR((RealAuthFY11!F26-RealAuthFY10!F26)/RealAuthFY10!F26),"",(RealAuthFY11!F26-RealAuthFY10!F26)/RealAuthFY10!F26)</f>
        <v>2.2222222222222223E-2</v>
      </c>
      <c r="G26" s="133">
        <f>IF(ISERROR((RealAuthFY11!G26-RealAuthFY10!G26)/RealAuthFY10!G26),"",(RealAuthFY11!G26-RealAuthFY10!G26)/RealAuthFY10!G26)</f>
        <v>2.5235024642930467E-3</v>
      </c>
      <c r="H26" s="133" t="str">
        <f>IF(ISERROR((RealAuthFY11!H26-RealAuthFY10!H26)/RealAuthFY10!H26),"",(RealAuthFY11!H26-RealAuthFY10!H26)/RealAuthFY10!H26)</f>
        <v/>
      </c>
      <c r="I26" s="133">
        <f>IF(ISERROR((RealAuthFY11!I26-RealAuthFY10!I26)/RealAuthFY10!I26),"",(RealAuthFY11!I26-RealAuthFY10!I26)/RealAuthFY10!I26)</f>
        <v>9.9999999999999672E-3</v>
      </c>
      <c r="J26" s="133">
        <f>IF(ISERROR((RealAuthFY11!J26-RealAuthFY10!J26)/RealAuthFY10!J26),"",(RealAuthFY11!J26-RealAuthFY10!J26)/RealAuthFY10!J26)</f>
        <v>-5.561334566188935E-2</v>
      </c>
      <c r="K26" s="133">
        <f>IF(ISERROR((RealAuthFY11!K26-RealAuthFY10!K26)/RealAuthFY10!K26),"",(RealAuthFY11!K26-RealAuthFY10!K26)/RealAuthFY10!K26)</f>
        <v>2.0598127600554785</v>
      </c>
      <c r="L26" s="133">
        <f>IF(ISERROR((RealAuthFY11!L26-RealAuthFY10!L26)/RealAuthFY10!L26),"",(RealAuthFY11!L26-RealAuthFY10!L26)/RealAuthFY10!L26)</f>
        <v>5.7713052858683923E-2</v>
      </c>
      <c r="M26" s="133" t="str">
        <f>IF(ISERROR((RealAuthFY11!M26-RealAuthFY10!M26)/RealAuthFY10!M26),"",(RealAuthFY11!M26-RealAuthFY10!M26)/RealAuthFY10!M26)</f>
        <v/>
      </c>
      <c r="N26" s="133">
        <f>IF(ISERROR((RealAuthFY11!N26-RealAuthFY10!N26)/RealAuthFY10!N26),"",(RealAuthFY11!N26-RealAuthFY10!N26)/RealAuthFY10!N26)</f>
        <v>0</v>
      </c>
      <c r="O26" s="133" t="str">
        <f>IF(ISERROR((RealAuthFY11!O26-RealAuthFY10!O26)/RealAuthFY10!O26),"",(RealAuthFY11!O26-RealAuthFY10!O26)/RealAuthFY10!O26)</f>
        <v/>
      </c>
      <c r="P26" s="133" t="str">
        <f>IF(ISERROR((RealAuthFY11!P26-RealAuthFY10!P26)/RealAuthFY10!P26),"",(RealAuthFY11!P26-RealAuthFY10!P26)/RealAuthFY10!P26)</f>
        <v/>
      </c>
      <c r="Q26" s="133" t="str">
        <f>IF(ISERROR((RealAuthFY11!Q26-RealAuthFY10!Q26)/RealAuthFY10!Q26),"",(RealAuthFY11!Q26-RealAuthFY10!Q26)/RealAuthFY10!Q26)</f>
        <v/>
      </c>
      <c r="R26" s="133">
        <f>IF(ISERROR((RealAuthFY11!R26-RealAuthFY10!R26)/RealAuthFY10!R26),"",(RealAuthFY11!R26-RealAuthFY10!R26)/RealAuthFY10!R26)</f>
        <v>-3.2998842399328065E-7</v>
      </c>
      <c r="S26" s="133">
        <f>IF(ISERROR((RealAuthFY11!S26-RealAuthFY10!S26)/RealAuthFY10!S26),"",(RealAuthFY11!S26-RealAuthFY10!S26)/RealAuthFY10!S26)</f>
        <v>7.9409037939580885E-6</v>
      </c>
      <c r="T26" s="133">
        <f>IF(ISERROR((RealAuthFY11!T26-RealAuthFY10!T26)/RealAuthFY10!T26),"",(RealAuthFY11!T26-RealAuthFY10!T26)/RealAuthFY10!T26)</f>
        <v>0</v>
      </c>
      <c r="U26" s="133">
        <f>IF(ISERROR((RealAuthFY11!U26-RealAuthFY10!U26)/RealAuthFY10!U26),"",(RealAuthFY11!U26-RealAuthFY10!U26)/RealAuthFY10!U26)</f>
        <v>1.2039235129035769E-2</v>
      </c>
    </row>
    <row r="27" spans="1:21" s="45" customFormat="1" ht="11" x14ac:dyDescent="0.3">
      <c r="A27" s="45">
        <f>'FY2017 Alpha RPDC '!A28</f>
        <v>21</v>
      </c>
      <c r="B27" s="45">
        <f>'FY2017 Alpha RPDC '!B28</f>
        <v>423</v>
      </c>
      <c r="C27" s="45">
        <f>'FY2017 Alpha RPDC '!C28</f>
        <v>423</v>
      </c>
      <c r="D27" s="50" t="str">
        <f>'FY2017 Alpha RPDC '!D28</f>
        <v>AURELIA</v>
      </c>
      <c r="E27" s="133">
        <f>IF(ISERROR((RealAuthFY11!E27-RealAuthFY10!E27)/RealAuthFY10!E27),"",(RealAuthFY11!E27-RealAuthFY10!E27)/RealAuthFY10!E27)</f>
        <v>0</v>
      </c>
      <c r="F27" s="133">
        <f>IF(ISERROR((RealAuthFY11!F27-RealAuthFY10!F27)/RealAuthFY10!F27),"",(RealAuthFY11!F27-RealAuthFY10!F27)/RealAuthFY10!F27)</f>
        <v>2.2263165975740826E-2</v>
      </c>
      <c r="G27" s="133">
        <f>IF(ISERROR((RealAuthFY11!G27-RealAuthFY10!G27)/RealAuthFY10!G27),"",(RealAuthFY11!G27-RealAuthFY10!G27)/RealAuthFY10!G27)</f>
        <v>2.2263230118507994E-2</v>
      </c>
      <c r="H27" s="133" t="str">
        <f>IF(ISERROR((RealAuthFY11!H27-RealAuthFY10!H27)/RealAuthFY10!H27),"",(RealAuthFY11!H27-RealAuthFY10!H27)/RealAuthFY10!H27)</f>
        <v/>
      </c>
      <c r="I27" s="133">
        <f>IF(ISERROR((RealAuthFY11!I27-RealAuthFY10!I27)/RealAuthFY10!I27),"",(RealAuthFY11!I27-RealAuthFY10!I27)/RealAuthFY10!I27)</f>
        <v>2.2263230118507994E-2</v>
      </c>
      <c r="J27" s="133">
        <f>IF(ISERROR((RealAuthFY11!J27-RealAuthFY10!J27)/RealAuthFY10!J27),"",(RealAuthFY11!J27-RealAuthFY10!J27)/RealAuthFY10!J27)</f>
        <v>0.18295251204404681</v>
      </c>
      <c r="K27" s="133">
        <f>IF(ISERROR((RealAuthFY11!K27-RealAuthFY10!K27)/RealAuthFY10!K27),"",(RealAuthFY11!K27-RealAuthFY10!K27)/RealAuthFY10!K27)</f>
        <v>-0.56294857929407138</v>
      </c>
      <c r="L27" s="133">
        <f>IF(ISERROR((RealAuthFY11!L27-RealAuthFY10!L27)/RealAuthFY10!L27),"",(RealAuthFY11!L27-RealAuthFY10!L27)/RealAuthFY10!L27)</f>
        <v>-0.10768668272539574</v>
      </c>
      <c r="M27" s="133" t="str">
        <f>IF(ISERROR((RealAuthFY11!M27-RealAuthFY10!M27)/RealAuthFY10!M27),"",(RealAuthFY11!M27-RealAuthFY10!M27)/RealAuthFY10!M27)</f>
        <v/>
      </c>
      <c r="N27" s="133">
        <f>IF(ISERROR((RealAuthFY11!N27-RealAuthFY10!N27)/RealAuthFY10!N27),"",(RealAuthFY11!N27-RealAuthFY10!N27)/RealAuthFY10!N27)</f>
        <v>0</v>
      </c>
      <c r="O27" s="133">
        <f>IF(ISERROR((RealAuthFY11!O27-RealAuthFY10!O27)/RealAuthFY10!O27),"",(RealAuthFY11!O27-RealAuthFY10!O27)/RealAuthFY10!O27)</f>
        <v>0</v>
      </c>
      <c r="P27" s="133" t="str">
        <f>IF(ISERROR((RealAuthFY11!P27-RealAuthFY10!P27)/RealAuthFY10!P27),"",(RealAuthFY11!P27-RealAuthFY10!P27)/RealAuthFY10!P27)</f>
        <v/>
      </c>
      <c r="Q27" s="133" t="str">
        <f>IF(ISERROR((RealAuthFY11!Q27-RealAuthFY10!Q27)/RealAuthFY10!Q27),"",(RealAuthFY11!Q27-RealAuthFY10!Q27)/RealAuthFY10!Q27)</f>
        <v/>
      </c>
      <c r="R27" s="133">
        <f>IF(ISERROR((RealAuthFY11!R27-RealAuthFY10!R27)/RealAuthFY10!R27),"",(RealAuthFY11!R27-RealAuthFY10!R27)/RealAuthFY10!R27)</f>
        <v>1.0182687597310226E-6</v>
      </c>
      <c r="S27" s="133">
        <f>IF(ISERROR((RealAuthFY11!S27-RealAuthFY10!S27)/RealAuthFY10!S27),"",(RealAuthFY11!S27-RealAuthFY10!S27)/RealAuthFY10!S27)</f>
        <v>-6.7316948386503845E-6</v>
      </c>
      <c r="T27" s="133">
        <f>IF(ISERROR((RealAuthFY11!T27-RealAuthFY10!T27)/RealAuthFY10!T27),"",(RealAuthFY11!T27-RealAuthFY10!T27)/RealAuthFY10!T27)</f>
        <v>1.3519786207081321E-5</v>
      </c>
      <c r="U27" s="133">
        <f>IF(ISERROR((RealAuthFY11!U27-RealAuthFY10!U27)/RealAuthFY10!U27),"",(RealAuthFY11!U27-RealAuthFY10!U27)/RealAuthFY10!U27)</f>
        <v>3.4064375303401624E-3</v>
      </c>
    </row>
    <row r="28" spans="1:21" s="45" customFormat="1" ht="11" x14ac:dyDescent="0.3">
      <c r="A28" s="45">
        <f>'FY2017 Alpha RPDC '!A29</f>
        <v>22</v>
      </c>
      <c r="B28" s="45">
        <f>'FY2017 Alpha RPDC '!B29</f>
        <v>472</v>
      </c>
      <c r="C28" s="45">
        <f>'FY2017 Alpha RPDC '!C29</f>
        <v>472</v>
      </c>
      <c r="D28" s="50" t="str">
        <f>'FY2017 Alpha RPDC '!D29</f>
        <v>BALLARD</v>
      </c>
      <c r="E28" s="133">
        <f>IF(ISERROR((RealAuthFY11!E28-RealAuthFY10!E28)/RealAuthFY10!E28),"",(RealAuthFY11!E28-RealAuthFY10!E28)/RealAuthFY10!E28)</f>
        <v>-2.3041755562328532E-2</v>
      </c>
      <c r="F28" s="133">
        <f>IF(ISERROR((RealAuthFY11!F28-RealAuthFY10!F28)/RealAuthFY10!F28),"",(RealAuthFY11!F28-RealAuthFY10!F28)/RealAuthFY10!F28)</f>
        <v>2.2494570276140241E-2</v>
      </c>
      <c r="G28" s="133">
        <f>IF(ISERROR((RealAuthFY11!G28-RealAuthFY10!G28)/RealAuthFY10!G28),"",(RealAuthFY11!G28-RealAuthFY10!G28)/RealAuthFY10!G28)</f>
        <v>-1.0654996759706557E-3</v>
      </c>
      <c r="H28" s="133" t="str">
        <f>IF(ISERROR((RealAuthFY11!H28-RealAuthFY10!H28)/RealAuthFY10!H28),"",(RealAuthFY11!H28-RealAuthFY10!H28)/RealAuthFY10!H28)</f>
        <v/>
      </c>
      <c r="I28" s="133">
        <f>IF(ISERROR((RealAuthFY11!I28-RealAuthFY10!I28)/RealAuthFY10!I28),"",(RealAuthFY11!I28-RealAuthFY10!I28)/RealAuthFY10!I28)</f>
        <v>1.0000000000000078E-2</v>
      </c>
      <c r="J28" s="133">
        <f>IF(ISERROR((RealAuthFY11!J28-RealAuthFY10!J28)/RealAuthFY10!J28),"",(RealAuthFY11!J28-RealAuthFY10!J28)/RealAuthFY10!J28)</f>
        <v>0.34534624529423424</v>
      </c>
      <c r="K28" s="133">
        <f>IF(ISERROR((RealAuthFY11!K28-RealAuthFY10!K28)/RealAuthFY10!K28),"",(RealAuthFY11!K28-RealAuthFY10!K28)/RealAuthFY10!K28)</f>
        <v>1.9937586685159502E-2</v>
      </c>
      <c r="L28" s="133">
        <f>IF(ISERROR((RealAuthFY11!L28-RealAuthFY10!L28)/RealAuthFY10!L28),"",(RealAuthFY11!L28-RealAuthFY10!L28)/RealAuthFY10!L28)</f>
        <v>0.13326398520573277</v>
      </c>
      <c r="M28" s="133">
        <f>IF(ISERROR((RealAuthFY11!M28-RealAuthFY10!M28)/RealAuthFY10!M28),"",(RealAuthFY11!M28-RealAuthFY10!M28)/RealAuthFY10!M28)</f>
        <v>0.52990638002773927</v>
      </c>
      <c r="N28" s="133">
        <f>IF(ISERROR((RealAuthFY11!N28-RealAuthFY10!N28)/RealAuthFY10!N28),"",(RealAuthFY11!N28-RealAuthFY10!N28)/RealAuthFY10!N28)</f>
        <v>0</v>
      </c>
      <c r="O28" s="133" t="str">
        <f>IF(ISERROR((RealAuthFY11!O28-RealAuthFY10!O28)/RealAuthFY10!O28),"",(RealAuthFY11!O28-RealAuthFY10!O28)/RealAuthFY10!O28)</f>
        <v/>
      </c>
      <c r="P28" s="133">
        <f>IF(ISERROR((RealAuthFY11!P28-RealAuthFY10!P28)/RealAuthFY10!P28),"",(RealAuthFY11!P28-RealAuthFY10!P28)/RealAuthFY10!P28)</f>
        <v>0.4279126213592232</v>
      </c>
      <c r="Q28" s="133" t="str">
        <f>IF(ISERROR((RealAuthFY11!Q28-RealAuthFY10!Q28)/RealAuthFY10!Q28),"",(RealAuthFY11!Q28-RealAuthFY10!Q28)/RealAuthFY10!Q28)</f>
        <v/>
      </c>
      <c r="R28" s="133">
        <f>IF(ISERROR((RealAuthFY11!R28-RealAuthFY10!R28)/RealAuthFY10!R28),"",(RealAuthFY11!R28-RealAuthFY10!R28)/RealAuthFY10!R28)</f>
        <v>3.7438857349777188</v>
      </c>
      <c r="S28" s="133">
        <f>IF(ISERROR((RealAuthFY11!S28-RealAuthFY10!S28)/RealAuthFY10!S28),"",(RealAuthFY11!S28-RealAuthFY10!S28)/RealAuthFY10!S28)</f>
        <v>3.7442874384568956</v>
      </c>
      <c r="T28" s="133">
        <f>IF(ISERROR((RealAuthFY11!T28-RealAuthFY10!T28)/RealAuthFY10!T28),"",(RealAuthFY11!T28-RealAuthFY10!T28)/RealAuthFY10!T28)</f>
        <v>3.7441919749630634</v>
      </c>
      <c r="U28" s="133">
        <f>IF(ISERROR((RealAuthFY11!U28-RealAuthFY10!U28)/RealAuthFY10!U28),"",(RealAuthFY11!U28-RealAuthFY10!U28)/RealAuthFY10!U28)</f>
        <v>7.8979763988568569E-2</v>
      </c>
    </row>
    <row r="29" spans="1:21" s="45" customFormat="1" ht="11" x14ac:dyDescent="0.3">
      <c r="A29" s="45">
        <f>'FY2017 Alpha RPDC '!A30</f>
        <v>23</v>
      </c>
      <c r="B29" s="45">
        <f>'FY2017 Alpha RPDC '!B30</f>
        <v>504</v>
      </c>
      <c r="C29" s="45">
        <f>'FY2017 Alpha RPDC '!C30</f>
        <v>504</v>
      </c>
      <c r="D29" s="50" t="str">
        <f>'FY2017 Alpha RPDC '!D30</f>
        <v>BATTLE CREEK-IDA GROVE</v>
      </c>
      <c r="E29" s="133">
        <f>IF(ISERROR((RealAuthFY11!E29-RealAuthFY10!E29)/RealAuthFY10!E29),"",(RealAuthFY11!E29-RealAuthFY10!E29)/RealAuthFY10!E29)</f>
        <v>-1.7389966143428678E-2</v>
      </c>
      <c r="F29" s="133">
        <f>IF(ISERROR((RealAuthFY11!F29-RealAuthFY10!F29)/RealAuthFY10!F29),"",(RealAuthFY11!F29-RealAuthFY10!F29)/RealAuthFY10!F29)</f>
        <v>2.2494570276140241E-2</v>
      </c>
      <c r="G29" s="133">
        <f>IF(ISERROR((RealAuthFY11!G29-RealAuthFY10!G29)/RealAuthFY10!G29),"",(RealAuthFY11!G29-RealAuthFY10!G29)/RealAuthFY10!G29)</f>
        <v>4.7133763436136705E-3</v>
      </c>
      <c r="H29" s="133" t="str">
        <f>IF(ISERROR((RealAuthFY11!H29-RealAuthFY10!H29)/RealAuthFY10!H29),"",(RealAuthFY11!H29-RealAuthFY10!H29)/RealAuthFY10!H29)</f>
        <v/>
      </c>
      <c r="I29" s="133">
        <f>IF(ISERROR((RealAuthFY11!I29-RealAuthFY10!I29)/RealAuthFY10!I29),"",(RealAuthFY11!I29-RealAuthFY10!I29)/RealAuthFY10!I29)</f>
        <v>1.000000000000008E-2</v>
      </c>
      <c r="J29" s="133">
        <f>IF(ISERROR((RealAuthFY11!J29-RealAuthFY10!J29)/RealAuthFY10!J29),"",(RealAuthFY11!J29-RealAuthFY10!J29)/RealAuthFY10!J29)</f>
        <v>0.26276276276276278</v>
      </c>
      <c r="K29" s="133">
        <f>IF(ISERROR((RealAuthFY11!K29-RealAuthFY10!K29)/RealAuthFY10!K29),"",(RealAuthFY11!K29-RealAuthFY10!K29)/RealAuthFY10!K29)</f>
        <v>-0.11606606606606606</v>
      </c>
      <c r="L29" s="133">
        <f>IF(ISERROR((RealAuthFY11!L29-RealAuthFY10!L29)/RealAuthFY10!L29),"",(RealAuthFY11!L29-RealAuthFY10!L29)/RealAuthFY10!L29)</f>
        <v>-4.635643626914223E-2</v>
      </c>
      <c r="M29" s="133">
        <f>IF(ISERROR((RealAuthFY11!M29-RealAuthFY10!M29)/RealAuthFY10!M29),"",(RealAuthFY11!M29-RealAuthFY10!M29)/RealAuthFY10!M29)</f>
        <v>0.97185262185262189</v>
      </c>
      <c r="N29" s="133">
        <f>IF(ISERROR((RealAuthFY11!N29-RealAuthFY10!N29)/RealAuthFY10!N29),"",(RealAuthFY11!N29-RealAuthFY10!N29)/RealAuthFY10!N29)</f>
        <v>0</v>
      </c>
      <c r="O29" s="133" t="str">
        <f>IF(ISERROR((RealAuthFY11!O29-RealAuthFY10!O29)/RealAuthFY10!O29),"",(RealAuthFY11!O29-RealAuthFY10!O29)/RealAuthFY10!O29)</f>
        <v/>
      </c>
      <c r="P29" s="133">
        <f>IF(ISERROR((RealAuthFY11!P29-RealAuthFY10!P29)/RealAuthFY10!P29),"",(RealAuthFY11!P29-RealAuthFY10!P29)/RealAuthFY10!P29)</f>
        <v>-0.22005829358770546</v>
      </c>
      <c r="Q29" s="133" t="str">
        <f>IF(ISERROR((RealAuthFY11!Q29-RealAuthFY10!Q29)/RealAuthFY10!Q29),"",(RealAuthFY11!Q29-RealAuthFY10!Q29)/RealAuthFY10!Q29)</f>
        <v/>
      </c>
      <c r="R29" s="133">
        <f>IF(ISERROR((RealAuthFY11!R29-RealAuthFY10!R29)/RealAuthFY10!R29),"",(RealAuthFY11!R29-RealAuthFY10!R29)/RealAuthFY10!R29)</f>
        <v>-5.4539128009780374E-7</v>
      </c>
      <c r="S29" s="133">
        <f>IF(ISERROR((RealAuthFY11!S29-RealAuthFY10!S29)/RealAuthFY10!S29),"",(RealAuthFY11!S29-RealAuthFY10!S29)/RealAuthFY10!S29)</f>
        <v>-2.3140327574140411E-6</v>
      </c>
      <c r="T29" s="133">
        <f>IF(ISERROR((RealAuthFY11!T29-RealAuthFY10!T29)/RealAuthFY10!T29),"",(RealAuthFY11!T29-RealAuthFY10!T29)/RealAuthFY10!T29)</f>
        <v>0</v>
      </c>
      <c r="U29" s="133">
        <f>IF(ISERROR((RealAuthFY11!U29-RealAuthFY10!U29)/RealAuthFY10!U29),"",(RealAuthFY11!U29-RealAuthFY10!U29)/RealAuthFY10!U29)</f>
        <v>8.4478895242060814E-2</v>
      </c>
    </row>
    <row r="30" spans="1:21" s="45" customFormat="1" ht="11" x14ac:dyDescent="0.3">
      <c r="A30" s="45">
        <f>'FY2017 Alpha RPDC '!A31</f>
        <v>24</v>
      </c>
      <c r="B30" s="45">
        <f>'FY2017 Alpha RPDC '!B31</f>
        <v>513</v>
      </c>
      <c r="C30" s="45">
        <f>'FY2017 Alpha RPDC '!C31</f>
        <v>513</v>
      </c>
      <c r="D30" s="50" t="str">
        <f>'FY2017 Alpha RPDC '!D31</f>
        <v>BAXTER</v>
      </c>
      <c r="E30" s="133">
        <f>IF(ISERROR((RealAuthFY11!E30-RealAuthFY10!E30)/RealAuthFY10!E30),"",(RealAuthFY11!E30-RealAuthFY10!E30)/RealAuthFY10!E30)</f>
        <v>1.3181019332161687E-2</v>
      </c>
      <c r="F30" s="133">
        <f>IF(ISERROR((RealAuthFY11!F30-RealAuthFY10!F30)/RealAuthFY10!F30),"",(RealAuthFY11!F30-RealAuthFY10!F30)/RealAuthFY10!F30)</f>
        <v>2.2494570276140241E-2</v>
      </c>
      <c r="G30" s="133">
        <f>IF(ISERROR((RealAuthFY11!G30-RealAuthFY10!G30)/RealAuthFY10!G30),"",(RealAuthFY11!G30-RealAuthFY10!G30)/RealAuthFY10!G30)</f>
        <v>3.5972279275709472E-2</v>
      </c>
      <c r="H30" s="133">
        <f>IF(ISERROR((RealAuthFY11!H30-RealAuthFY10!H30)/RealAuthFY10!H30),"",(RealAuthFY11!H30-RealAuthFY10!H30)/RealAuthFY10!H30)</f>
        <v>-1</v>
      </c>
      <c r="I30" s="133">
        <f>IF(ISERROR((RealAuthFY11!I30-RealAuthFY10!I30)/RealAuthFY10!I30),"",(RealAuthFY11!I30-RealAuthFY10!I30)/RealAuthFY10!I30)</f>
        <v>-1.3411738435593654E-2</v>
      </c>
      <c r="J30" s="133">
        <f>IF(ISERROR((RealAuthFY11!J30-RealAuthFY10!J30)/RealAuthFY10!J30),"",(RealAuthFY11!J30-RealAuthFY10!J30)/RealAuthFY10!J30)</f>
        <v>-0.13482697679721795</v>
      </c>
      <c r="K30" s="133">
        <f>IF(ISERROR((RealAuthFY11!K30-RealAuthFY10!K30)/RealAuthFY10!K30),"",(RealAuthFY11!K30-RealAuthFY10!K30)/RealAuthFY10!K30)</f>
        <v>0.69944700986260766</v>
      </c>
      <c r="L30" s="133">
        <f>IF(ISERROR((RealAuthFY11!L30-RealAuthFY10!L30)/RealAuthFY10!L30),"",(RealAuthFY11!L30-RealAuthFY10!L30)/RealAuthFY10!L30)</f>
        <v>-3.8598548706296268E-2</v>
      </c>
      <c r="M30" s="133">
        <f>IF(ISERROR((RealAuthFY11!M30-RealAuthFY10!M30)/RealAuthFY10!M30),"",(RealAuthFY11!M30-RealAuthFY10!M30)/RealAuthFY10!M30)</f>
        <v>1.9668205917564564E-2</v>
      </c>
      <c r="N30" s="133">
        <f>IF(ISERROR((RealAuthFY11!N30-RealAuthFY10!N30)/RealAuthFY10!N30),"",(RealAuthFY11!N30-RealAuthFY10!N30)/RealAuthFY10!N30)</f>
        <v>0</v>
      </c>
      <c r="O30" s="133" t="str">
        <f>IF(ISERROR((RealAuthFY11!O30-RealAuthFY10!O30)/RealAuthFY10!O30),"",(RealAuthFY11!O30-RealAuthFY10!O30)/RealAuthFY10!O30)</f>
        <v/>
      </c>
      <c r="P30" s="133" t="str">
        <f>IF(ISERROR((RealAuthFY11!P30-RealAuthFY10!P30)/RealAuthFY10!P30),"",(RealAuthFY11!P30-RealAuthFY10!P30)/RealAuthFY10!P30)</f>
        <v/>
      </c>
      <c r="Q30" s="133" t="str">
        <f>IF(ISERROR((RealAuthFY11!Q30-RealAuthFY10!Q30)/RealAuthFY10!Q30),"",(RealAuthFY11!Q30-RealAuthFY10!Q30)/RealAuthFY10!Q30)</f>
        <v/>
      </c>
      <c r="R30" s="133">
        <f>IF(ISERROR((RealAuthFY11!R30-RealAuthFY10!R30)/RealAuthFY10!R30),"",(RealAuthFY11!R30-RealAuthFY10!R30)/RealAuthFY10!R30)</f>
        <v>1.946981645859959E-7</v>
      </c>
      <c r="S30" s="133">
        <f>IF(ISERROR((RealAuthFY11!S30-RealAuthFY10!S30)/RealAuthFY10!S30),"",(RealAuthFY11!S30-RealAuthFY10!S30)/RealAuthFY10!S30)</f>
        <v>2.5050697013611122E-6</v>
      </c>
      <c r="T30" s="133">
        <f>IF(ISERROR((RealAuthFY11!T30-RealAuthFY10!T30)/RealAuthFY10!T30),"",(RealAuthFY11!T30-RealAuthFY10!T30)/RealAuthFY10!T30)</f>
        <v>-6.0965850565051241E-6</v>
      </c>
      <c r="U30" s="133">
        <f>IF(ISERROR((RealAuthFY11!U30-RealAuthFY10!U30)/RealAuthFY10!U30),"",(RealAuthFY11!U30-RealAuthFY10!U30)/RealAuthFY10!U30)</f>
        <v>-9.0157855331271554E-3</v>
      </c>
    </row>
    <row r="31" spans="1:21" s="45" customFormat="1" ht="11" x14ac:dyDescent="0.3">
      <c r="A31" s="45">
        <f>'FY2017 Alpha RPDC '!A32</f>
        <v>25</v>
      </c>
      <c r="B31" s="45">
        <f>'FY2017 Alpha RPDC '!B32</f>
        <v>540</v>
      </c>
      <c r="C31" s="45">
        <f>'FY2017 Alpha RPDC '!C32</f>
        <v>540</v>
      </c>
      <c r="D31" s="50" t="str">
        <f>'FY2017 Alpha RPDC '!D32</f>
        <v>BCL-UW</v>
      </c>
      <c r="E31" s="133">
        <f>IF(ISERROR((RealAuthFY11!E31-RealAuthFY10!E31)/RealAuthFY10!E31),"",(RealAuthFY11!E31-RealAuthFY10!E31)/RealAuthFY10!E31)</f>
        <v>-1.5164570049974074E-2</v>
      </c>
      <c r="F31" s="133">
        <f>IF(ISERROR((RealAuthFY11!F31-RealAuthFY10!F31)/RealAuthFY10!F31),"",(RealAuthFY11!F31-RealAuthFY10!F31)/RealAuthFY10!F31)</f>
        <v>2.2215412900260457E-2</v>
      </c>
      <c r="G31" s="133">
        <f>IF(ISERROR((RealAuthFY11!G31-RealAuthFY10!G31)/RealAuthFY10!G31),"",(RealAuthFY11!G31-RealAuthFY10!G31)/RealAuthFY10!G31)</f>
        <v>6.7139822442495523E-3</v>
      </c>
      <c r="H31" s="133" t="str">
        <f>IF(ISERROR((RealAuthFY11!H31-RealAuthFY10!H31)/RealAuthFY10!H31),"",(RealAuthFY11!H31-RealAuthFY10!H31)/RealAuthFY10!H31)</f>
        <v/>
      </c>
      <c r="I31" s="133">
        <f>IF(ISERROR((RealAuthFY11!I31-RealAuthFY10!I31)/RealAuthFY10!I31),"",(RealAuthFY11!I31-RealAuthFY10!I31)/RealAuthFY10!I31)</f>
        <v>1.0000000000000044E-2</v>
      </c>
      <c r="J31" s="133">
        <f>IF(ISERROR((RealAuthFY11!J31-RealAuthFY10!J31)/RealAuthFY10!J31),"",(RealAuthFY11!J31-RealAuthFY10!J31)/RealAuthFY10!J31)</f>
        <v>0.12125640451275925</v>
      </c>
      <c r="K31" s="133" t="str">
        <f>IF(ISERROR((RealAuthFY11!K31-RealAuthFY10!K31)/RealAuthFY10!K31),"",(RealAuthFY11!K31-RealAuthFY10!K31)/RealAuthFY10!K31)</f>
        <v/>
      </c>
      <c r="L31" s="133">
        <f>IF(ISERROR((RealAuthFY11!L31-RealAuthFY10!L31)/RealAuthFY10!L31),"",(RealAuthFY11!L31-RealAuthFY10!L31)/RealAuthFY10!L31)</f>
        <v>-2.7842526117630474E-2</v>
      </c>
      <c r="M31" s="133" t="str">
        <f>IF(ISERROR((RealAuthFY11!M31-RealAuthFY10!M31)/RealAuthFY10!M31),"",(RealAuthFY11!M31-RealAuthFY10!M31)/RealAuthFY10!M31)</f>
        <v/>
      </c>
      <c r="N31" s="133">
        <f>IF(ISERROR((RealAuthFY11!N31-RealAuthFY10!N31)/RealAuthFY10!N31),"",(RealAuthFY11!N31-RealAuthFY10!N31)/RealAuthFY10!N31)</f>
        <v>0</v>
      </c>
      <c r="O31" s="133">
        <f>IF(ISERROR((RealAuthFY11!O31-RealAuthFY10!O31)/RealAuthFY10!O31),"",(RealAuthFY11!O31-RealAuthFY10!O31)/RealAuthFY10!O31)</f>
        <v>0</v>
      </c>
      <c r="P31" s="133" t="str">
        <f>IF(ISERROR((RealAuthFY11!P31-RealAuthFY10!P31)/RealAuthFY10!P31),"",(RealAuthFY11!P31-RealAuthFY10!P31)/RealAuthFY10!P31)</f>
        <v/>
      </c>
      <c r="Q31" s="133" t="str">
        <f>IF(ISERROR((RealAuthFY11!Q31-RealAuthFY10!Q31)/RealAuthFY10!Q31),"",(RealAuthFY11!Q31-RealAuthFY10!Q31)/RealAuthFY10!Q31)</f>
        <v/>
      </c>
      <c r="R31" s="133">
        <f>IF(ISERROR((RealAuthFY11!R31-RealAuthFY10!R31)/RealAuthFY10!R31),"",(RealAuthFY11!R31-RealAuthFY10!R31)/RealAuthFY10!R31)</f>
        <v>1.0439504917293652</v>
      </c>
      <c r="S31" s="133">
        <f>IF(ISERROR((RealAuthFY11!S31-RealAuthFY10!S31)/RealAuthFY10!S31),"",(RealAuthFY11!S31-RealAuthFY10!S31)/RealAuthFY10!S31)</f>
        <v>1.0440275012505029</v>
      </c>
      <c r="T31" s="133">
        <f>IF(ISERROR((RealAuthFY11!T31-RealAuthFY10!T31)/RealAuthFY10!T31),"",(RealAuthFY11!T31-RealAuthFY10!T31)/RealAuthFY10!T31)</f>
        <v>1.0441106326188905</v>
      </c>
      <c r="U31" s="133">
        <f>IF(ISERROR((RealAuthFY11!U31-RealAuthFY10!U31)/RealAuthFY10!U31),"",(RealAuthFY11!U31-RealAuthFY10!U31)/RealAuthFY10!U31)</f>
        <v>5.1752549854057826E-2</v>
      </c>
    </row>
    <row r="32" spans="1:21" s="45" customFormat="1" ht="11" x14ac:dyDescent="0.3">
      <c r="A32" s="45">
        <f>'FY2017 Alpha RPDC '!A33</f>
        <v>26</v>
      </c>
      <c r="B32" s="45">
        <f>'FY2017 Alpha RPDC '!B33</f>
        <v>549</v>
      </c>
      <c r="C32" s="45">
        <f>'FY2017 Alpha RPDC '!C33</f>
        <v>549</v>
      </c>
      <c r="D32" s="50" t="str">
        <f>'FY2017 Alpha RPDC '!D33</f>
        <v>BEDFORD</v>
      </c>
      <c r="E32" s="133">
        <f>IF(ISERROR((RealAuthFY11!E32-RealAuthFY10!E32)/RealAuthFY10!E32),"",(RealAuthFY11!E32-RealAuthFY10!E32)/RealAuthFY10!E32)</f>
        <v>2.2586831451097307E-2</v>
      </c>
      <c r="F32" s="133">
        <f>IF(ISERROR((RealAuthFY11!F32-RealAuthFY10!F32)/RealAuthFY10!F32),"",(RealAuthFY11!F32-RealAuthFY10!F32)/RealAuthFY10!F32)</f>
        <v>2.2494570276140241E-2</v>
      </c>
      <c r="G32" s="133">
        <f>IF(ISERROR((RealAuthFY11!G32-RealAuthFY10!G32)/RealAuthFY10!G32),"",(RealAuthFY11!G32-RealAuthFY10!G32)/RealAuthFY10!G32)</f>
        <v>4.5589413667214494E-2</v>
      </c>
      <c r="H32" s="133">
        <f>IF(ISERROR((RealAuthFY11!H32-RealAuthFY10!H32)/RealAuthFY10!H32),"",(RealAuthFY11!H32-RealAuthFY10!H32)/RealAuthFY10!H32)</f>
        <v>-1</v>
      </c>
      <c r="I32" s="133">
        <f>IF(ISERROR((RealAuthFY11!I32-RealAuthFY10!I32)/RealAuthFY10!I32),"",(RealAuthFY11!I32-RealAuthFY10!I32)/RealAuthFY10!I32)</f>
        <v>4.1809073197884745E-2</v>
      </c>
      <c r="J32" s="133">
        <f>IF(ISERROR((RealAuthFY11!J32-RealAuthFY10!J32)/RealAuthFY10!J32),"",(RealAuthFY11!J32-RealAuthFY10!J32)/RealAuthFY10!J32)</f>
        <v>-0.115501279839428</v>
      </c>
      <c r="K32" s="133">
        <f>IF(ISERROR((RealAuthFY11!K32-RealAuthFY10!K32)/RealAuthFY10!K32),"",(RealAuthFY11!K32-RealAuthFY10!K32)/RealAuthFY10!K32)</f>
        <v>-0.74501560332871009</v>
      </c>
      <c r="L32" s="133">
        <f>IF(ISERROR((RealAuthFY11!L32-RealAuthFY10!L32)/RealAuthFY10!L32),"",(RealAuthFY11!L32-RealAuthFY10!L32)/RealAuthFY10!L32)</f>
        <v>7.1922919531280396E-2</v>
      </c>
      <c r="M32" s="133">
        <f>IF(ISERROR((RealAuthFY11!M32-RealAuthFY10!M32)/RealAuthFY10!M32),"",(RealAuthFY11!M32-RealAuthFY10!M32)/RealAuthFY10!M32)</f>
        <v>-0.49003120665742023</v>
      </c>
      <c r="N32" s="133">
        <f>IF(ISERROR((RealAuthFY11!N32-RealAuthFY10!N32)/RealAuthFY10!N32),"",(RealAuthFY11!N32-RealAuthFY10!N32)/RealAuthFY10!N32)</f>
        <v>0</v>
      </c>
      <c r="O32" s="133" t="str">
        <f>IF(ISERROR((RealAuthFY11!O32-RealAuthFY10!O32)/RealAuthFY10!O32),"",(RealAuthFY11!O32-RealAuthFY10!O32)/RealAuthFY10!O32)</f>
        <v/>
      </c>
      <c r="P32" s="133" t="str">
        <f>IF(ISERROR((RealAuthFY11!P32-RealAuthFY10!P32)/RealAuthFY10!P32),"",(RealAuthFY11!P32-RealAuthFY10!P32)/RealAuthFY10!P32)</f>
        <v/>
      </c>
      <c r="Q32" s="133" t="str">
        <f>IF(ISERROR((RealAuthFY11!Q32-RealAuthFY10!Q32)/RealAuthFY10!Q32),"",(RealAuthFY11!Q32-RealAuthFY10!Q32)/RealAuthFY10!Q32)</f>
        <v/>
      </c>
      <c r="R32" s="133">
        <f>IF(ISERROR((RealAuthFY11!R32-RealAuthFY10!R32)/RealAuthFY10!R32),"",(RealAuthFY11!R32-RealAuthFY10!R32)/RealAuthFY10!R32)</f>
        <v>-3.399395265007809E-7</v>
      </c>
      <c r="S32" s="133">
        <f>IF(ISERROR((RealAuthFY11!S32-RealAuthFY10!S32)/RealAuthFY10!S32),"",(RealAuthFY11!S32-RealAuthFY10!S32)/RealAuthFY10!S32)</f>
        <v>4.5619875262842274E-6</v>
      </c>
      <c r="T32" s="133">
        <f>IF(ISERROR((RealAuthFY11!T32-RealAuthFY10!T32)/RealAuthFY10!T32),"",(RealAuthFY11!T32-RealAuthFY10!T32)/RealAuthFY10!T32)</f>
        <v>-1.3045607408760729E-6</v>
      </c>
      <c r="U32" s="133">
        <f>IF(ISERROR((RealAuthFY11!U32-RealAuthFY10!U32)/RealAuthFY10!U32),"",(RealAuthFY11!U32-RealAuthFY10!U32)/RealAuthFY10!U32)</f>
        <v>5.4691888440181184E-2</v>
      </c>
    </row>
    <row r="33" spans="1:21" s="45" customFormat="1" ht="11" x14ac:dyDescent="0.3">
      <c r="A33" s="45">
        <f>'FY2017 Alpha RPDC '!A34</f>
        <v>27</v>
      </c>
      <c r="B33" s="45">
        <f>'FY2017 Alpha RPDC '!B34</f>
        <v>576</v>
      </c>
      <c r="C33" s="45">
        <f>'FY2017 Alpha RPDC '!C34</f>
        <v>576</v>
      </c>
      <c r="D33" s="50" t="str">
        <f>'FY2017 Alpha RPDC '!D34</f>
        <v>BELLE PLAINE</v>
      </c>
      <c r="E33" s="133">
        <f>IF(ISERROR((RealAuthFY11!E33-RealAuthFY10!E33)/RealAuthFY10!E33),"",(RealAuthFY11!E33-RealAuthFY10!E33)/RealAuthFY10!E33)</f>
        <v>1.1666666666666582E-2</v>
      </c>
      <c r="F33" s="133">
        <f>IF(ISERROR((RealAuthFY11!F33-RealAuthFY10!F33)/RealAuthFY10!F33),"",(RealAuthFY11!F33-RealAuthFY10!F33)/RealAuthFY10!F33)</f>
        <v>2.2480620155038759E-2</v>
      </c>
      <c r="G33" s="133">
        <f>IF(ISERROR((RealAuthFY11!G33-RealAuthFY10!G33)/RealAuthFY10!G33),"",(RealAuthFY11!G33-RealAuthFY10!G33)/RealAuthFY10!G33)</f>
        <v>3.4409560723514081E-2</v>
      </c>
      <c r="H33" s="133">
        <f>IF(ISERROR((RealAuthFY11!H33-RealAuthFY10!H33)/RealAuthFY10!H33),"",(RealAuthFY11!H33-RealAuthFY10!H33)/RealAuthFY10!H33)</f>
        <v>-1</v>
      </c>
      <c r="I33" s="133">
        <f>IF(ISERROR((RealAuthFY11!I33-RealAuthFY10!I33)/RealAuthFY10!I33),"",(RealAuthFY11!I33-RealAuthFY10!I33)/RealAuthFY10!I33)</f>
        <v>4.2976436341213347E-3</v>
      </c>
      <c r="J33" s="133">
        <f>IF(ISERROR((RealAuthFY11!J33-RealAuthFY10!J33)/RealAuthFY10!J33),"",(RealAuthFY11!J33-RealAuthFY10!J33)/RealAuthFY10!J33)</f>
        <v>1.9937586685159502E-2</v>
      </c>
      <c r="K33" s="133">
        <f>IF(ISERROR((RealAuthFY11!K33-RealAuthFY10!K33)/RealAuthFY10!K33),"",(RealAuthFY11!K33-RealAuthFY10!K33)/RealAuthFY10!K33)</f>
        <v>26.130339805825244</v>
      </c>
      <c r="L33" s="133">
        <f>IF(ISERROR((RealAuthFY11!L33-RealAuthFY10!L33)/RealAuthFY10!L33),"",(RealAuthFY11!L33-RealAuthFY10!L33)/RealAuthFY10!L33)</f>
        <v>-5.6057762910989517E-2</v>
      </c>
      <c r="M33" s="133">
        <f>IF(ISERROR((RealAuthFY11!M33-RealAuthFY10!M33)/RealAuthFY10!M33),"",(RealAuthFY11!M33-RealAuthFY10!M33)/RealAuthFY10!M33)</f>
        <v>34.425832177531206</v>
      </c>
      <c r="N33" s="133">
        <f>IF(ISERROR((RealAuthFY11!N33-RealAuthFY10!N33)/RealAuthFY10!N33),"",(RealAuthFY11!N33-RealAuthFY10!N33)/RealAuthFY10!N33)</f>
        <v>0</v>
      </c>
      <c r="O33" s="133">
        <f>IF(ISERROR((RealAuthFY11!O33-RealAuthFY10!O33)/RealAuthFY10!O33),"",(RealAuthFY11!O33-RealAuthFY10!O33)/RealAuthFY10!O33)</f>
        <v>0</v>
      </c>
      <c r="P33" s="133">
        <f>IF(ISERROR((RealAuthFY11!P33-RealAuthFY10!P33)/RealAuthFY10!P33),"",(RealAuthFY11!P33-RealAuthFY10!P33)/RealAuthFY10!P33)</f>
        <v>-1</v>
      </c>
      <c r="Q33" s="133">
        <f>IF(ISERROR((RealAuthFY11!Q33-RealAuthFY10!Q33)/RealAuthFY10!Q33),"",(RealAuthFY11!Q33-RealAuthFY10!Q33)/RealAuthFY10!Q33)</f>
        <v>7.8219734495739976E-2</v>
      </c>
      <c r="R33" s="133">
        <f>IF(ISERROR((RealAuthFY11!R33-RealAuthFY10!R33)/RealAuthFY10!R33),"",(RealAuthFY11!R33-RealAuthFY10!R33)/RealAuthFY10!R33)</f>
        <v>-1.3511776296125591E-6</v>
      </c>
      <c r="S33" s="133">
        <f>IF(ISERROR((RealAuthFY11!S33-RealAuthFY10!S33)/RealAuthFY10!S33),"",(RealAuthFY11!S33-RealAuthFY10!S33)/RealAuthFY10!S33)</f>
        <v>-5.9574113176705284E-6</v>
      </c>
      <c r="T33" s="133">
        <f>IF(ISERROR((RealAuthFY11!T33-RealAuthFY10!T33)/RealAuthFY10!T33),"",(RealAuthFY11!T33-RealAuthFY10!T33)/RealAuthFY10!T33)</f>
        <v>-1.0558058234649569E-6</v>
      </c>
      <c r="U33" s="133">
        <f>IF(ISERROR((RealAuthFY11!U33-RealAuthFY10!U33)/RealAuthFY10!U33),"",(RealAuthFY11!U33-RealAuthFY10!U33)/RealAuthFY10!U33)</f>
        <v>-2.2785303356337152E-3</v>
      </c>
    </row>
    <row r="34" spans="1:21" s="45" customFormat="1" ht="11" x14ac:dyDescent="0.3">
      <c r="A34" s="45">
        <f>'FY2017 Alpha RPDC '!A35</f>
        <v>28</v>
      </c>
      <c r="B34" s="45">
        <f>'FY2017 Alpha RPDC '!B35</f>
        <v>585</v>
      </c>
      <c r="C34" s="45">
        <f>'FY2017 Alpha RPDC '!C35</f>
        <v>585</v>
      </c>
      <c r="D34" s="50" t="str">
        <f>'FY2017 Alpha RPDC '!D35</f>
        <v>BELLEVUE</v>
      </c>
      <c r="E34" s="133">
        <f>IF(ISERROR((RealAuthFY11!E34-RealAuthFY10!E34)/RealAuthFY10!E34),"",(RealAuthFY11!E34-RealAuthFY10!E34)/RealAuthFY10!E34)</f>
        <v>-1.6131860424337948E-2</v>
      </c>
      <c r="F34" s="133">
        <f>IF(ISERROR((RealAuthFY11!F34-RealAuthFY10!F34)/RealAuthFY10!F34),"",(RealAuthFY11!F34-RealAuthFY10!F34)/RealAuthFY10!F34)</f>
        <v>2.2297401199446409E-2</v>
      </c>
      <c r="G34" s="133">
        <f>IF(ISERROR((RealAuthFY11!G34-RealAuthFY10!G34)/RealAuthFY10!G34),"",(RealAuthFY11!G34-RealAuthFY10!G34)/RealAuthFY10!G34)</f>
        <v>5.8058150906756586E-3</v>
      </c>
      <c r="H34" s="133">
        <f>IF(ISERROR((RealAuthFY11!H34-RealAuthFY10!H34)/RealAuthFY10!H34),"",(RealAuthFY11!H34-RealAuthFY10!H34)/RealAuthFY10!H34)</f>
        <v>-0.70078848151426176</v>
      </c>
      <c r="I34" s="133">
        <f>IF(ISERROR((RealAuthFY11!I34-RealAuthFY10!I34)/RealAuthFY10!I34),"",(RealAuthFY11!I34-RealAuthFY10!I34)/RealAuthFY10!I34)</f>
        <v>-3.9619219777873678E-3</v>
      </c>
      <c r="J34" s="133">
        <f>IF(ISERROR((RealAuthFY11!J34-RealAuthFY10!J34)/RealAuthFY10!J34),"",(RealAuthFY11!J34-RealAuthFY10!J34)/RealAuthFY10!J34)</f>
        <v>0.12193134535367545</v>
      </c>
      <c r="K34" s="133">
        <f>IF(ISERROR((RealAuthFY11!K34-RealAuthFY10!K34)/RealAuthFY10!K34),"",(RealAuthFY11!K34-RealAuthFY10!K34)/RealAuthFY10!K34)</f>
        <v>0.52990638002773927</v>
      </c>
      <c r="L34" s="133">
        <f>IF(ISERROR((RealAuthFY11!L34-RealAuthFY10!L34)/RealAuthFY10!L34),"",(RealAuthFY11!L34-RealAuthFY10!L34)/RealAuthFY10!L34)</f>
        <v>-2.3332492749968386E-2</v>
      </c>
      <c r="M34" s="133" t="str">
        <f>IF(ISERROR((RealAuthFY11!M34-RealAuthFY10!M34)/RealAuthFY10!M34),"",(RealAuthFY11!M34-RealAuthFY10!M34)/RealAuthFY10!M34)</f>
        <v/>
      </c>
      <c r="N34" s="133">
        <f>IF(ISERROR((RealAuthFY11!N34-RealAuthFY10!N34)/RealAuthFY10!N34),"",(RealAuthFY11!N34-RealAuthFY10!N34)/RealAuthFY10!N34)</f>
        <v>0</v>
      </c>
      <c r="O34" s="133" t="str">
        <f>IF(ISERROR((RealAuthFY11!O34-RealAuthFY10!O34)/RealAuthFY10!O34),"",(RealAuthFY11!O34-RealAuthFY10!O34)/RealAuthFY10!O34)</f>
        <v/>
      </c>
      <c r="P34" s="133" t="str">
        <f>IF(ISERROR((RealAuthFY11!P34-RealAuthFY10!P34)/RealAuthFY10!P34),"",(RealAuthFY11!P34-RealAuthFY10!P34)/RealAuthFY10!P34)</f>
        <v/>
      </c>
      <c r="Q34" s="133" t="str">
        <f>IF(ISERROR((RealAuthFY11!Q34-RealAuthFY10!Q34)/RealAuthFY10!Q34),"",(RealAuthFY11!Q34-RealAuthFY10!Q34)/RealAuthFY10!Q34)</f>
        <v/>
      </c>
      <c r="R34" s="133">
        <f>IF(ISERROR((RealAuthFY11!R34-RealAuthFY10!R34)/RealAuthFY10!R34),"",(RealAuthFY11!R34-RealAuthFY10!R34)/RealAuthFY10!R34)</f>
        <v>0.49275594192011385</v>
      </c>
      <c r="S34" s="133">
        <f>IF(ISERROR((RealAuthFY11!S34-RealAuthFY10!S34)/RealAuthFY10!S34),"",(RealAuthFY11!S34-RealAuthFY10!S34)/RealAuthFY10!S34)</f>
        <v>0.49269865779666022</v>
      </c>
      <c r="T34" s="133">
        <f>IF(ISERROR((RealAuthFY11!T34-RealAuthFY10!T34)/RealAuthFY10!T34),"",(RealAuthFY11!T34-RealAuthFY10!T34)/RealAuthFY10!T34)</f>
        <v>0.4926293973736523</v>
      </c>
      <c r="U34" s="133">
        <f>IF(ISERROR((RealAuthFY11!U34-RealAuthFY10!U34)/RealAuthFY10!U34),"",(RealAuthFY11!U34-RealAuthFY10!U34)/RealAuthFY10!U34)</f>
        <v>1.9632971228516205E-2</v>
      </c>
    </row>
    <row r="35" spans="1:21" s="45" customFormat="1" ht="11" x14ac:dyDescent="0.3">
      <c r="A35" s="45">
        <f>'FY2017 Alpha RPDC '!A36</f>
        <v>29</v>
      </c>
      <c r="B35" s="45">
        <f>'FY2017 Alpha RPDC '!B36</f>
        <v>594</v>
      </c>
      <c r="C35" s="45">
        <f>'FY2017 Alpha RPDC '!C36</f>
        <v>594</v>
      </c>
      <c r="D35" s="50" t="str">
        <f>'FY2017 Alpha RPDC '!D36</f>
        <v>BELMOND-KLEMME</v>
      </c>
      <c r="E35" s="133">
        <f>IF(ISERROR((RealAuthFY11!E35-RealAuthFY10!E35)/RealAuthFY10!E35),"",(RealAuthFY11!E35-RealAuthFY10!E35)/RealAuthFY10!E35)</f>
        <v>1.0211800302571745E-2</v>
      </c>
      <c r="F35" s="133">
        <f>IF(ISERROR((RealAuthFY11!F35-RealAuthFY10!F35)/RealAuthFY10!F35),"",(RealAuthFY11!F35-RealAuthFY10!F35)/RealAuthFY10!F35)</f>
        <v>2.2477135327856147E-2</v>
      </c>
      <c r="G35" s="133">
        <f>IF(ISERROR((RealAuthFY11!G35-RealAuthFY10!G35)/RealAuthFY10!G35),"",(RealAuthFY11!G35-RealAuthFY10!G35)/RealAuthFY10!G35)</f>
        <v>3.2918508020331673E-2</v>
      </c>
      <c r="H35" s="133">
        <f>IF(ISERROR((RealAuthFY11!H35-RealAuthFY10!H35)/RealAuthFY10!H35),"",(RealAuthFY11!H35-RealAuthFY10!H35)/RealAuthFY10!H35)</f>
        <v>-1</v>
      </c>
      <c r="I35" s="133">
        <f>IF(ISERROR((RealAuthFY11!I35-RealAuthFY10!I35)/RealAuthFY10!I35),"",(RealAuthFY11!I35-RealAuthFY10!I35)/RealAuthFY10!I35)</f>
        <v>3.1372537540956792E-2</v>
      </c>
      <c r="J35" s="133">
        <f>IF(ISERROR((RealAuthFY11!J35-RealAuthFY10!J35)/RealAuthFY10!J35),"",(RealAuthFY11!J35-RealAuthFY10!J35)/RealAuthFY10!J35)</f>
        <v>-0.19074485667065588</v>
      </c>
      <c r="K35" s="133">
        <f>IF(ISERROR((RealAuthFY11!K35-RealAuthFY10!K35)/RealAuthFY10!K35),"",(RealAuthFY11!K35-RealAuthFY10!K35)/RealAuthFY10!K35)</f>
        <v>-0.25842801411274652</v>
      </c>
      <c r="L35" s="133">
        <f>IF(ISERROR((RealAuthFY11!L35-RealAuthFY10!L35)/RealAuthFY10!L35),"",(RealAuthFY11!L35-RealAuthFY10!L35)/RealAuthFY10!L35)</f>
        <v>0.23535910149006406</v>
      </c>
      <c r="M35" s="133">
        <f>IF(ISERROR((RealAuthFY11!M35-RealAuthFY10!M35)/RealAuthFY10!M35),"",(RealAuthFY11!M35-RealAuthFY10!M35)/RealAuthFY10!M35)</f>
        <v>-1</v>
      </c>
      <c r="N35" s="133">
        <f>IF(ISERROR((RealAuthFY11!N35-RealAuthFY10!N35)/RealAuthFY10!N35),"",(RealAuthFY11!N35-RealAuthFY10!N35)/RealAuthFY10!N35)</f>
        <v>0</v>
      </c>
      <c r="O35" s="133">
        <f>IF(ISERROR((RealAuthFY11!O35-RealAuthFY10!O35)/RealAuthFY10!O35),"",(RealAuthFY11!O35-RealAuthFY10!O35)/RealAuthFY10!O35)</f>
        <v>0</v>
      </c>
      <c r="P35" s="133">
        <f>IF(ISERROR((RealAuthFY11!P35-RealAuthFY10!P35)/RealAuthFY10!P35),"",(RealAuthFY11!P35-RealAuthFY10!P35)/RealAuthFY10!P35)</f>
        <v>-0.1842708155240213</v>
      </c>
      <c r="Q35" s="133" t="str">
        <f>IF(ISERROR((RealAuthFY11!Q35-RealAuthFY10!Q35)/RealAuthFY10!Q35),"",(RealAuthFY11!Q35-RealAuthFY10!Q35)/RealAuthFY10!Q35)</f>
        <v/>
      </c>
      <c r="R35" s="133">
        <f>IF(ISERROR((RealAuthFY11!R35-RealAuthFY10!R35)/RealAuthFY10!R35),"",(RealAuthFY11!R35-RealAuthFY10!R35)/RealAuthFY10!R35)</f>
        <v>0.31529414752347734</v>
      </c>
      <c r="S35" s="133">
        <f>IF(ISERROR((RealAuthFY11!S35-RealAuthFY10!S35)/RealAuthFY10!S35),"",(RealAuthFY11!S35-RealAuthFY10!S35)/RealAuthFY10!S35)</f>
        <v>0.31530692889651046</v>
      </c>
      <c r="T35" s="133">
        <f>IF(ISERROR((RealAuthFY11!T35-RealAuthFY10!T35)/RealAuthFY10!T35),"",(RealAuthFY11!T35-RealAuthFY10!T35)/RealAuthFY10!T35)</f>
        <v>0.3152531551597057</v>
      </c>
      <c r="U35" s="133">
        <f>IF(ISERROR((RealAuthFY11!U35-RealAuthFY10!U35)/RealAuthFY10!U35),"",(RealAuthFY11!U35-RealAuthFY10!U35)/RealAuthFY10!U35)</f>
        <v>6.4719727027229196E-2</v>
      </c>
    </row>
    <row r="36" spans="1:21" s="45" customFormat="1" ht="11" x14ac:dyDescent="0.3">
      <c r="A36" s="45">
        <f>'FY2017 Alpha RPDC '!A37</f>
        <v>30</v>
      </c>
      <c r="B36" s="45">
        <f>'FY2017 Alpha RPDC '!B37</f>
        <v>603</v>
      </c>
      <c r="C36" s="45">
        <f>'FY2017 Alpha RPDC '!C37</f>
        <v>603</v>
      </c>
      <c r="D36" s="50" t="str">
        <f>'FY2017 Alpha RPDC '!D37</f>
        <v>BENNETT</v>
      </c>
      <c r="E36" s="133">
        <f>IF(ISERROR((RealAuthFY11!E36-RealAuthFY10!E36)/RealAuthFY10!E36),"",(RealAuthFY11!E36-RealAuthFY10!E36)/RealAuthFY10!E36)</f>
        <v>-1.5764582238570676E-2</v>
      </c>
      <c r="F36" s="133">
        <f>IF(ISERROR((RealAuthFY11!F36-RealAuthFY10!F36)/RealAuthFY10!F36),"",(RealAuthFY11!F36-RealAuthFY10!F36)/RealAuthFY10!F36)</f>
        <v>2.2046525771628401E-2</v>
      </c>
      <c r="G36" s="133">
        <f>IF(ISERROR((RealAuthFY11!G36-RealAuthFY10!G36)/RealAuthFY10!G36),"",(RealAuthFY11!G36-RealAuthFY10!G36)/RealAuthFY10!G36)</f>
        <v>5.9344696361386898E-3</v>
      </c>
      <c r="H36" s="133">
        <f>IF(ISERROR((RealAuthFY11!H36-RealAuthFY10!H36)/RealAuthFY10!H36),"",(RealAuthFY11!H36-RealAuthFY10!H36)/RealAuthFY10!H36)</f>
        <v>-0.78243415426714835</v>
      </c>
      <c r="I36" s="133">
        <f>IF(ISERROR((RealAuthFY11!I36-RealAuthFY10!I36)/RealAuthFY10!I36),"",(RealAuthFY11!I36-RealAuthFY10!I36)/RealAuthFY10!I36)</f>
        <v>-8.5270954853798753E-3</v>
      </c>
      <c r="J36" s="133">
        <f>IF(ISERROR((RealAuthFY11!J36-RealAuthFY10!J36)/RealAuthFY10!J36),"",(RealAuthFY11!J36-RealAuthFY10!J36)/RealAuthFY10!J36)</f>
        <v>-0.11426472735236148</v>
      </c>
      <c r="K36" s="133">
        <f>IF(ISERROR((RealAuthFY11!K36-RealAuthFY10!K36)/RealAuthFY10!K36),"",(RealAuthFY11!K36-RealAuthFY10!K36)/RealAuthFY10!K36)</f>
        <v>1.0398751733703191</v>
      </c>
      <c r="L36" s="133">
        <f>IF(ISERROR((RealAuthFY11!L36-RealAuthFY10!L36)/RealAuthFY10!L36),"",(RealAuthFY11!L36-RealAuthFY10!L36)/RealAuthFY10!L36)</f>
        <v>-0.10245492371705964</v>
      </c>
      <c r="M36" s="133">
        <f>IF(ISERROR((RealAuthFY11!M36-RealAuthFY10!M36)/RealAuthFY10!M36),"",(RealAuthFY11!M36-RealAuthFY10!M36)/RealAuthFY10!M36)</f>
        <v>1.0398751733703191</v>
      </c>
      <c r="N36" s="133">
        <f>IF(ISERROR((RealAuthFY11!N36-RealAuthFY10!N36)/RealAuthFY10!N36),"",(RealAuthFY11!N36-RealAuthFY10!N36)/RealAuthFY10!N36)</f>
        <v>0</v>
      </c>
      <c r="O36" s="133">
        <f>IF(ISERROR((RealAuthFY11!O36-RealAuthFY10!O36)/RealAuthFY10!O36),"",(RealAuthFY11!O36-RealAuthFY10!O36)/RealAuthFY10!O36)</f>
        <v>0</v>
      </c>
      <c r="P36" s="133">
        <f>IF(ISERROR((RealAuthFY11!P36-RealAuthFY10!P36)/RealAuthFY10!P36),"",(RealAuthFY11!P36-RealAuthFY10!P36)/RealAuthFY10!P36)</f>
        <v>-1</v>
      </c>
      <c r="Q36" s="133">
        <f>IF(ISERROR((RealAuthFY11!Q36-RealAuthFY10!Q36)/RealAuthFY10!Q36),"",(RealAuthFY11!Q36-RealAuthFY10!Q36)/RealAuthFY10!Q36)</f>
        <v>-0.45080283793876025</v>
      </c>
      <c r="R36" s="133">
        <f>IF(ISERROR((RealAuthFY11!R36-RealAuthFY10!R36)/RealAuthFY10!R36),"",(RealAuthFY11!R36-RealAuthFY10!R36)/RealAuthFY10!R36)</f>
        <v>7.058266782077922E-7</v>
      </c>
      <c r="S36" s="133">
        <f>IF(ISERROR((RealAuthFY11!S36-RealAuthFY10!S36)/RealAuthFY10!S36),"",(RealAuthFY11!S36-RealAuthFY10!S36)/RealAuthFY10!S36)</f>
        <v>4.5897519556999846E-6</v>
      </c>
      <c r="T36" s="133">
        <f>IF(ISERROR((RealAuthFY11!T36-RealAuthFY10!T36)/RealAuthFY10!T36),"",(RealAuthFY11!T36-RealAuthFY10!T36)/RealAuthFY10!T36)</f>
        <v>6.8682614369632529E-6</v>
      </c>
      <c r="U36" s="133">
        <f>IF(ISERROR((RealAuthFY11!U36-RealAuthFY10!U36)/RealAuthFY10!U36),"",(RealAuthFY11!U36-RealAuthFY10!U36)/RealAuthFY10!U36)</f>
        <v>-3.0750572216837881E-2</v>
      </c>
    </row>
    <row r="37" spans="1:21" s="45" customFormat="1" ht="11" x14ac:dyDescent="0.3">
      <c r="A37" s="45">
        <f>'FY2017 Alpha RPDC '!A38</f>
        <v>31</v>
      </c>
      <c r="B37" s="45">
        <f>'FY2017 Alpha RPDC '!B38</f>
        <v>609</v>
      </c>
      <c r="C37" s="45">
        <f>'FY2017 Alpha RPDC '!C38</f>
        <v>609</v>
      </c>
      <c r="D37" s="50" t="str">
        <f>'FY2017 Alpha RPDC '!D38</f>
        <v>BENTON</v>
      </c>
      <c r="E37" s="133">
        <f>IF(ISERROR((RealAuthFY11!E37-RealAuthFY10!E37)/RealAuthFY10!E37),"",(RealAuthFY11!E37-RealAuthFY10!E37)/RealAuthFY10!E37)</f>
        <v>4.8106240260179607E-3</v>
      </c>
      <c r="F37" s="133">
        <f>IF(ISERROR((RealAuthFY11!F37-RealAuthFY10!F37)/RealAuthFY10!F37),"",(RealAuthFY11!F37-RealAuthFY10!F37)/RealAuthFY10!F37)</f>
        <v>2.2270004607587161E-2</v>
      </c>
      <c r="G37" s="133">
        <f>IF(ISERROR((RealAuthFY11!G37-RealAuthFY10!G37)/RealAuthFY10!G37),"",(RealAuthFY11!G37-RealAuthFY10!G37)/RealAuthFY10!G37)</f>
        <v>2.7187750563629959E-2</v>
      </c>
      <c r="H37" s="133">
        <f>IF(ISERROR((RealAuthFY11!H37-RealAuthFY10!H37)/RealAuthFY10!H37),"",(RealAuthFY11!H37-RealAuthFY10!H37)/RealAuthFY10!H37)</f>
        <v>-1</v>
      </c>
      <c r="I37" s="133">
        <f>IF(ISERROR((RealAuthFY11!I37-RealAuthFY10!I37)/RealAuthFY10!I37),"",(RealAuthFY11!I37-RealAuthFY10!I37)/RealAuthFY10!I37)</f>
        <v>1.5834542899319376E-2</v>
      </c>
      <c r="J37" s="133">
        <f>IF(ISERROR((RealAuthFY11!J37-RealAuthFY10!J37)/RealAuthFY10!J37),"",(RealAuthFY11!J37-RealAuthFY10!J37)/RealAuthFY10!J37)</f>
        <v>0.18727968263572001</v>
      </c>
      <c r="K37" s="133">
        <f>IF(ISERROR((RealAuthFY11!K37-RealAuthFY10!K37)/RealAuthFY10!K37),"",(RealAuthFY11!K37-RealAuthFY10!K37)/RealAuthFY10!K37)</f>
        <v>-0.84308865078095852</v>
      </c>
      <c r="L37" s="133">
        <f>IF(ISERROR((RealAuthFY11!L37-RealAuthFY10!L37)/RealAuthFY10!L37),"",(RealAuthFY11!L37-RealAuthFY10!L37)/RealAuthFY10!L37)</f>
        <v>-0.12577962577962579</v>
      </c>
      <c r="M37" s="133">
        <f>IF(ISERROR((RealAuthFY11!M37-RealAuthFY10!M37)/RealAuthFY10!M37),"",(RealAuthFY11!M37-RealAuthFY10!M37)/RealAuthFY10!M37)</f>
        <v>1.9923769923769923E-2</v>
      </c>
      <c r="N37" s="133">
        <f>IF(ISERROR((RealAuthFY11!N37-RealAuthFY10!N37)/RealAuthFY10!N37),"",(RealAuthFY11!N37-RealAuthFY10!N37)/RealAuthFY10!N37)</f>
        <v>0</v>
      </c>
      <c r="O37" s="133">
        <f>IF(ISERROR((RealAuthFY11!O37-RealAuthFY10!O37)/RealAuthFY10!O37),"",(RealAuthFY11!O37-RealAuthFY10!O37)/RealAuthFY10!O37)</f>
        <v>0</v>
      </c>
      <c r="P37" s="133" t="str">
        <f>IF(ISERROR((RealAuthFY11!P37-RealAuthFY10!P37)/RealAuthFY10!P37),"",(RealAuthFY11!P37-RealAuthFY10!P37)/RealAuthFY10!P37)</f>
        <v/>
      </c>
      <c r="Q37" s="133" t="str">
        <f>IF(ISERROR((RealAuthFY11!Q37-RealAuthFY10!Q37)/RealAuthFY10!Q37),"",(RealAuthFY11!Q37-RealAuthFY10!Q37)/RealAuthFY10!Q37)</f>
        <v/>
      </c>
      <c r="R37" s="133">
        <f>IF(ISERROR((RealAuthFY11!R37-RealAuthFY10!R37)/RealAuthFY10!R37),"",(RealAuthFY11!R37-RealAuthFY10!R37)/RealAuthFY10!R37)</f>
        <v>1.4496390297567074</v>
      </c>
      <c r="S37" s="133">
        <f>IF(ISERROR((RealAuthFY11!S37-RealAuthFY10!S37)/RealAuthFY10!S37),"",(RealAuthFY11!S37-RealAuthFY10!S37)/RealAuthFY10!S37)</f>
        <v>1.4498447230216411</v>
      </c>
      <c r="T37" s="133">
        <f>IF(ISERROR((RealAuthFY11!T37-RealAuthFY10!T37)/RealAuthFY10!T37),"",(RealAuthFY11!T37-RealAuthFY10!T37)/RealAuthFY10!T37)</f>
        <v>1.449905961484909</v>
      </c>
      <c r="U37" s="133">
        <f>IF(ISERROR((RealAuthFY11!U37-RealAuthFY10!U37)/RealAuthFY10!U37),"",(RealAuthFY11!U37-RealAuthFY10!U37)/RealAuthFY10!U37)</f>
        <v>6.6938711100944348E-2</v>
      </c>
    </row>
    <row r="38" spans="1:21" s="45" customFormat="1" ht="11" x14ac:dyDescent="0.3">
      <c r="A38" s="45">
        <f>'FY2017 Alpha RPDC '!A39</f>
        <v>32</v>
      </c>
      <c r="B38" s="45">
        <f>'FY2017 Alpha RPDC '!B39</f>
        <v>621</v>
      </c>
      <c r="C38" s="45">
        <f>'FY2017 Alpha RPDC '!C39</f>
        <v>621</v>
      </c>
      <c r="D38" s="50" t="str">
        <f>'FY2017 Alpha RPDC '!D39</f>
        <v>BETTENDORF</v>
      </c>
      <c r="E38" s="133">
        <f>IF(ISERROR((RealAuthFY11!E38-RealAuthFY10!E38)/RealAuthFY10!E38),"",(RealAuthFY11!E38-RealAuthFY10!E38)/RealAuthFY10!E38)</f>
        <v>1.8477142068134438E-2</v>
      </c>
      <c r="F38" s="133">
        <f>IF(ISERROR((RealAuthFY11!F38-RealAuthFY10!F38)/RealAuthFY10!F38),"",(RealAuthFY11!F38-RealAuthFY10!F38)/RealAuthFY10!F38)</f>
        <v>2.2239263803680982E-2</v>
      </c>
      <c r="G38" s="133">
        <f>IF(ISERROR((RealAuthFY11!G38-RealAuthFY10!G38)/RealAuthFY10!G38),"",(RealAuthFY11!G38-RealAuthFY10!G38)/RealAuthFY10!G38)</f>
        <v>4.1127323908606774E-2</v>
      </c>
      <c r="H38" s="133">
        <f>IF(ISERROR((RealAuthFY11!H38-RealAuthFY10!H38)/RealAuthFY10!H38),"",(RealAuthFY11!H38-RealAuthFY10!H38)/RealAuthFY10!H38)</f>
        <v>-1</v>
      </c>
      <c r="I38" s="133">
        <f>IF(ISERROR((RealAuthFY11!I38-RealAuthFY10!I38)/RealAuthFY10!I38),"",(RealAuthFY11!I38-RealAuthFY10!I38)/RealAuthFY10!I38)</f>
        <v>3.6442899089092824E-2</v>
      </c>
      <c r="J38" s="133">
        <f>IF(ISERROR((RealAuthFY11!J38-RealAuthFY10!J38)/RealAuthFY10!J38),"",(RealAuthFY11!J38-RealAuthFY10!J38)/RealAuthFY10!J38)</f>
        <v>-9.0729613733905687E-2</v>
      </c>
      <c r="K38" s="133">
        <f>IF(ISERROR((RealAuthFY11!K38-RealAuthFY10!K38)/RealAuthFY10!K38),"",(RealAuthFY11!K38-RealAuthFY10!K38)/RealAuthFY10!K38)</f>
        <v>-0.38815450643776822</v>
      </c>
      <c r="L38" s="133">
        <f>IF(ISERROR((RealAuthFY11!L38-RealAuthFY10!L38)/RealAuthFY10!L38),"",(RealAuthFY11!L38-RealAuthFY10!L38)/RealAuthFY10!L38)</f>
        <v>0.13304721030042918</v>
      </c>
      <c r="M38" s="133">
        <f>IF(ISERROR((RealAuthFY11!M38-RealAuthFY10!M38)/RealAuthFY10!M38),"",(RealAuthFY11!M38-RealAuthFY10!M38)/RealAuthFY10!M38)</f>
        <v>-1</v>
      </c>
      <c r="N38" s="133">
        <f>IF(ISERROR((RealAuthFY11!N38-RealAuthFY10!N38)/RealAuthFY10!N38),"",(RealAuthFY11!N38-RealAuthFY10!N38)/RealAuthFY10!N38)</f>
        <v>0</v>
      </c>
      <c r="O38" s="133" t="str">
        <f>IF(ISERROR((RealAuthFY11!O38-RealAuthFY10!O38)/RealAuthFY10!O38),"",(RealAuthFY11!O38-RealAuthFY10!O38)/RealAuthFY10!O38)</f>
        <v/>
      </c>
      <c r="P38" s="133" t="str">
        <f>IF(ISERROR((RealAuthFY11!P38-RealAuthFY10!P38)/RealAuthFY10!P38),"",(RealAuthFY11!P38-RealAuthFY10!P38)/RealAuthFY10!P38)</f>
        <v/>
      </c>
      <c r="Q38" s="133" t="str">
        <f>IF(ISERROR((RealAuthFY11!Q38-RealAuthFY10!Q38)/RealAuthFY10!Q38),"",(RealAuthFY11!Q38-RealAuthFY10!Q38)/RealAuthFY10!Q38)</f>
        <v/>
      </c>
      <c r="R38" s="133">
        <f>IF(ISERROR((RealAuthFY11!R38-RealAuthFY10!R38)/RealAuthFY10!R38),"",(RealAuthFY11!R38-RealAuthFY10!R38)/RealAuthFY10!R38)</f>
        <v>5.6666825234283422</v>
      </c>
      <c r="S38" s="133">
        <f>IF(ISERROR((RealAuthFY11!S38-RealAuthFY10!S38)/RealAuthFY10!S38),"",(RealAuthFY11!S38-RealAuthFY10!S38)/RealAuthFY10!S38)</f>
        <v>5.6669806426059779</v>
      </c>
      <c r="T38" s="133">
        <f>IF(ISERROR((RealAuthFY11!T38-RealAuthFY10!T38)/RealAuthFY10!T38),"",(RealAuthFY11!T38-RealAuthFY10!T38)/RealAuthFY10!T38)</f>
        <v>5.6671908872357042</v>
      </c>
      <c r="U38" s="133">
        <f>IF(ISERROR((RealAuthFY11!U38-RealAuthFY10!U38)/RealAuthFY10!U38),"",(RealAuthFY11!U38-RealAuthFY10!U38)/RealAuthFY10!U38)</f>
        <v>0.125220242177846</v>
      </c>
    </row>
    <row r="39" spans="1:21" s="45" customFormat="1" ht="11" x14ac:dyDescent="0.3">
      <c r="A39" s="45">
        <f>'FY2017 Alpha RPDC '!A40</f>
        <v>33</v>
      </c>
      <c r="B39" s="45">
        <f>'FY2017 Alpha RPDC '!B40</f>
        <v>720</v>
      </c>
      <c r="C39" s="45">
        <f>'FY2017 Alpha RPDC '!C40</f>
        <v>720</v>
      </c>
      <c r="D39" s="50" t="str">
        <f>'FY2017 Alpha RPDC '!D40</f>
        <v>BONDURANT-FARRAR</v>
      </c>
      <c r="E39" s="133">
        <f>IF(ISERROR((RealAuthFY11!E39-RealAuthFY10!E39)/RealAuthFY10!E39),"",(RealAuthFY11!E39-RealAuthFY10!E39)/RealAuthFY10!E39)</f>
        <v>6.8646514642625653E-2</v>
      </c>
      <c r="F39" s="133">
        <f>IF(ISERROR((RealAuthFY11!F39-RealAuthFY10!F39)/RealAuthFY10!F39),"",(RealAuthFY11!F39-RealAuthFY10!F39)/RealAuthFY10!F39)</f>
        <v>2.2494570276140241E-2</v>
      </c>
      <c r="G39" s="133">
        <f>IF(ISERROR((RealAuthFY11!G39-RealAuthFY10!G39)/RealAuthFY10!G39),"",(RealAuthFY11!G39-RealAuthFY10!G39)/RealAuthFY10!G39)</f>
        <v>9.2685218812877002E-2</v>
      </c>
      <c r="H39" s="133" t="str">
        <f>IF(ISERROR((RealAuthFY11!H39-RealAuthFY10!H39)/RealAuthFY10!H39),"",(RealAuthFY11!H39-RealAuthFY10!H39)/RealAuthFY10!H39)</f>
        <v/>
      </c>
      <c r="I39" s="133">
        <f>IF(ISERROR((RealAuthFY11!I39-RealAuthFY10!I39)/RealAuthFY10!I39),"",(RealAuthFY11!I39-RealAuthFY10!I39)/RealAuthFY10!I39)</f>
        <v>9.2685218812877002E-2</v>
      </c>
      <c r="J39" s="133">
        <f>IF(ISERROR((RealAuthFY11!J39-RealAuthFY10!J39)/RealAuthFY10!J39),"",(RealAuthFY11!J39-RealAuthFY10!J39)/RealAuthFY10!J39)</f>
        <v>-0.15878366874382793</v>
      </c>
      <c r="K39" s="133">
        <f>IF(ISERROR((RealAuthFY11!K39-RealAuthFY10!K39)/RealAuthFY10!K39),"",(RealAuthFY11!K39-RealAuthFY10!K39)/RealAuthFY10!K39)</f>
        <v>-1</v>
      </c>
      <c r="L39" s="133">
        <f>IF(ISERROR((RealAuthFY11!L39-RealAuthFY10!L39)/RealAuthFY10!L39),"",(RealAuthFY11!L39-RealAuthFY10!L39)/RealAuthFY10!L39)</f>
        <v>2.5902256078325872E-2</v>
      </c>
      <c r="M39" s="133">
        <f>IF(ISERROR((RealAuthFY11!M39-RealAuthFY10!M39)/RealAuthFY10!M39),"",(RealAuthFY11!M39-RealAuthFY10!M39)/RealAuthFY10!M39)</f>
        <v>-0.32005312084993359</v>
      </c>
      <c r="N39" s="133">
        <f>IF(ISERROR((RealAuthFY11!N39-RealAuthFY10!N39)/RealAuthFY10!N39),"",(RealAuthFY11!N39-RealAuthFY10!N39)/RealAuthFY10!N39)</f>
        <v>0</v>
      </c>
      <c r="O39" s="133" t="str">
        <f>IF(ISERROR((RealAuthFY11!O39-RealAuthFY10!O39)/RealAuthFY10!O39),"",(RealAuthFY11!O39-RealAuthFY10!O39)/RealAuthFY10!O39)</f>
        <v/>
      </c>
      <c r="P39" s="133">
        <f>IF(ISERROR((RealAuthFY11!P39-RealAuthFY10!P39)/RealAuthFY10!P39),"",(RealAuthFY11!P39-RealAuthFY10!P39)/RealAuthFY10!P39)</f>
        <v>-0.15006640106241703</v>
      </c>
      <c r="Q39" s="133" t="str">
        <f>IF(ISERROR((RealAuthFY11!Q39-RealAuthFY10!Q39)/RealAuthFY10!Q39),"",(RealAuthFY11!Q39-RealAuthFY10!Q39)/RealAuthFY10!Q39)</f>
        <v/>
      </c>
      <c r="R39" s="133">
        <f>IF(ISERROR((RealAuthFY11!R39-RealAuthFY10!R39)/RealAuthFY10!R39),"",(RealAuthFY11!R39-RealAuthFY10!R39)/RealAuthFY10!R39)</f>
        <v>1.5049135499448132</v>
      </c>
      <c r="S39" s="133">
        <f>IF(ISERROR((RealAuthFY11!S39-RealAuthFY10!S39)/RealAuthFY10!S39),"",(RealAuthFY11!S39-RealAuthFY10!S39)/RealAuthFY10!S39)</f>
        <v>1.504723998452836</v>
      </c>
      <c r="T39" s="133">
        <f>IF(ISERROR((RealAuthFY11!T39-RealAuthFY10!T39)/RealAuthFY10!T39),"",(RealAuthFY11!T39-RealAuthFY10!T39)/RealAuthFY10!T39)</f>
        <v>1.5047360292330794</v>
      </c>
      <c r="U39" s="133">
        <f>IF(ISERROR((RealAuthFY11!U39-RealAuthFY10!U39)/RealAuthFY10!U39),"",(RealAuthFY11!U39-RealAuthFY10!U39)/RealAuthFY10!U39)</f>
        <v>0.15913833358261348</v>
      </c>
    </row>
    <row r="40" spans="1:21" s="45" customFormat="1" ht="11" x14ac:dyDescent="0.3">
      <c r="A40" s="45">
        <f>'FY2017 Alpha RPDC '!A41</f>
        <v>34</v>
      </c>
      <c r="B40" s="45">
        <f>'FY2017 Alpha RPDC '!B41</f>
        <v>729</v>
      </c>
      <c r="C40" s="45">
        <f>'FY2017 Alpha RPDC '!C41</f>
        <v>729</v>
      </c>
      <c r="D40" s="50" t="str">
        <f>'FY2017 Alpha RPDC '!D41</f>
        <v>BOONE</v>
      </c>
      <c r="E40" s="133">
        <f>IF(ISERROR((RealAuthFY11!E40-RealAuthFY10!E40)/RealAuthFY10!E40),"",(RealAuthFY11!E40-RealAuthFY10!E40)/RealAuthFY10!E40)</f>
        <v>-1.332187365706923E-2</v>
      </c>
      <c r="F40" s="133">
        <f>IF(ISERROR((RealAuthFY11!F40-RealAuthFY10!F40)/RealAuthFY10!F40),"",(RealAuthFY11!F40-RealAuthFY10!F40)/RealAuthFY10!F40)</f>
        <v>2.2494570276140241E-2</v>
      </c>
      <c r="G40" s="133">
        <f>IF(ISERROR((RealAuthFY11!G40-RealAuthFY10!G40)/RealAuthFY10!G40),"",(RealAuthFY11!G40-RealAuthFY10!G40)/RealAuthFY10!G40)</f>
        <v>8.8730118494579988E-3</v>
      </c>
      <c r="H40" s="133">
        <f>IF(ISERROR((RealAuthFY11!H40-RealAuthFY10!H40)/RealAuthFY10!H40),"",(RealAuthFY11!H40-RealAuthFY10!H40)/RealAuthFY10!H40)</f>
        <v>-0.94519742956148489</v>
      </c>
      <c r="I40" s="133">
        <f>IF(ISERROR((RealAuthFY11!I40-RealAuthFY10!I40)/RealAuthFY10!I40),"",(RealAuthFY11!I40-RealAuthFY10!I40)/RealAuthFY10!I40)</f>
        <v>-1.0351636250355284E-2</v>
      </c>
      <c r="J40" s="133">
        <f>IF(ISERROR((RealAuthFY11!J40-RealAuthFY10!J40)/RealAuthFY10!J40),"",(RealAuthFY11!J40-RealAuthFY10!J40)/RealAuthFY10!J40)</f>
        <v>0.14168147588018803</v>
      </c>
      <c r="K40" s="133">
        <f>IF(ISERROR((RealAuthFY11!K40-RealAuthFY10!K40)/RealAuthFY10!K40),"",(RealAuthFY11!K40-RealAuthFY10!K40)/RealAuthFY10!K40)</f>
        <v>-0.15862713634051998</v>
      </c>
      <c r="L40" s="133">
        <f>IF(ISERROR((RealAuthFY11!L40-RealAuthFY10!L40)/RealAuthFY10!L40),"",(RealAuthFY11!L40-RealAuthFY10!L40)/RealAuthFY10!L40)</f>
        <v>-0.7961010340735718</v>
      </c>
      <c r="M40" s="133" t="str">
        <f>IF(ISERROR((RealAuthFY11!M40-RealAuthFY10!M40)/RealAuthFY10!M40),"",(RealAuthFY11!M40-RealAuthFY10!M40)/RealAuthFY10!M40)</f>
        <v/>
      </c>
      <c r="N40" s="133">
        <f>IF(ISERROR((RealAuthFY11!N40-RealAuthFY10!N40)/RealAuthFY10!N40),"",(RealAuthFY11!N40-RealAuthFY10!N40)/RealAuthFY10!N40)</f>
        <v>0</v>
      </c>
      <c r="O40" s="133" t="str">
        <f>IF(ISERROR((RealAuthFY11!O40-RealAuthFY10!O40)/RealAuthFY10!O40),"",(RealAuthFY11!O40-RealAuthFY10!O40)/RealAuthFY10!O40)</f>
        <v/>
      </c>
      <c r="P40" s="133" t="str">
        <f>IF(ISERROR((RealAuthFY11!P40-RealAuthFY10!P40)/RealAuthFY10!P40),"",(RealAuthFY11!P40-RealAuthFY10!P40)/RealAuthFY10!P40)</f>
        <v/>
      </c>
      <c r="Q40" s="133" t="str">
        <f>IF(ISERROR((RealAuthFY11!Q40-RealAuthFY10!Q40)/RealAuthFY10!Q40),"",(RealAuthFY11!Q40-RealAuthFY10!Q40)/RealAuthFY10!Q40)</f>
        <v/>
      </c>
      <c r="R40" s="133">
        <f>IF(ISERROR((RealAuthFY11!R40-RealAuthFY10!R40)/RealAuthFY10!R40),"",(RealAuthFY11!R40-RealAuthFY10!R40)/RealAuthFY10!R40)</f>
        <v>9.4965506411399954</v>
      </c>
      <c r="S40" s="133">
        <f>IF(ISERROR((RealAuthFY11!S40-RealAuthFY10!S40)/RealAuthFY10!S40),"",(RealAuthFY11!S40-RealAuthFY10!S40)/RealAuthFY10!S40)</f>
        <v>9.4950199203187253</v>
      </c>
      <c r="T40" s="133">
        <f>IF(ISERROR((RealAuthFY11!T40-RealAuthFY10!T40)/RealAuthFY10!T40),"",(RealAuthFY11!T40-RealAuthFY10!T40)/RealAuthFY10!T40)</f>
        <v>9.4972431192136888</v>
      </c>
      <c r="U40" s="133">
        <f>IF(ISERROR((RealAuthFY11!U40-RealAuthFY10!U40)/RealAuthFY10!U40),"",(RealAuthFY11!U40-RealAuthFY10!U40)/RealAuthFY10!U40)</f>
        <v>6.7882941955354131E-2</v>
      </c>
    </row>
    <row r="41" spans="1:21" s="45" customFormat="1" ht="11" x14ac:dyDescent="0.3">
      <c r="A41" s="45">
        <f>'FY2017 Alpha RPDC '!A42</f>
        <v>35</v>
      </c>
      <c r="B41" s="45">
        <f>'FY2017 Alpha RPDC '!B42</f>
        <v>747</v>
      </c>
      <c r="C41" s="45">
        <f>'FY2017 Alpha RPDC '!C42</f>
        <v>747</v>
      </c>
      <c r="D41" s="50" t="str">
        <f>'FY2017 Alpha RPDC '!D42</f>
        <v>BOYDEN-HULL</v>
      </c>
      <c r="E41" s="133">
        <f>IF(ISERROR((RealAuthFY11!E41-RealAuthFY10!E41)/RealAuthFY10!E41),"",(RealAuthFY11!E41-RealAuthFY10!E41)/RealAuthFY10!E41)</f>
        <v>-1.0516097718815726E-2</v>
      </c>
      <c r="F41" s="133">
        <f>IF(ISERROR((RealAuthFY11!F41-RealAuthFY10!F41)/RealAuthFY10!F41),"",(RealAuthFY11!F41-RealAuthFY10!F41)/RealAuthFY10!F41)</f>
        <v>2.2494570276140241E-2</v>
      </c>
      <c r="G41" s="133">
        <f>IF(ISERROR((RealAuthFY11!G41-RealAuthFY10!G41)/RealAuthFY10!G41),"",(RealAuthFY11!G41-RealAuthFY10!G41)/RealAuthFY10!G41)</f>
        <v>1.1741815884604316E-2</v>
      </c>
      <c r="H41" s="133" t="str">
        <f>IF(ISERROR((RealAuthFY11!H41-RealAuthFY10!H41)/RealAuthFY10!H41),"",(RealAuthFY11!H41-RealAuthFY10!H41)/RealAuthFY10!H41)</f>
        <v/>
      </c>
      <c r="I41" s="133">
        <f>IF(ISERROR((RealAuthFY11!I41-RealAuthFY10!I41)/RealAuthFY10!I41),"",(RealAuthFY11!I41-RealAuthFY10!I41)/RealAuthFY10!I41)</f>
        <v>1.1741815884604316E-2</v>
      </c>
      <c r="J41" s="133">
        <f>IF(ISERROR((RealAuthFY11!J41-RealAuthFY10!J41)/RealAuthFY10!J41),"",(RealAuthFY11!J41-RealAuthFY10!J41)/RealAuthFY10!J41)</f>
        <v>-1.0723853729808056E-2</v>
      </c>
      <c r="K41" s="133">
        <f>IF(ISERROR((RealAuthFY11!K41-RealAuthFY10!K41)/RealAuthFY10!K41),"",(RealAuthFY11!K41-RealAuthFY10!K41)/RealAuthFY10!K41)</f>
        <v>-0.23521344076804387</v>
      </c>
      <c r="L41" s="133">
        <f>IF(ISERROR((RealAuthFY11!L41-RealAuthFY10!L41)/RealAuthFY10!L41),"",(RealAuthFY11!L41-RealAuthFY10!L41)/RealAuthFY10!L41)</f>
        <v>0.22507476617711503</v>
      </c>
      <c r="M41" s="133">
        <f>IF(ISERROR((RealAuthFY11!M41-RealAuthFY10!M41)/RealAuthFY10!M41),"",(RealAuthFY11!M41-RealAuthFY10!M41)/RealAuthFY10!M41)</f>
        <v>1.9715412309274816E-2</v>
      </c>
      <c r="N41" s="133">
        <f>IF(ISERROR((RealAuthFY11!N41-RealAuthFY10!N41)/RealAuthFY10!N41),"",(RealAuthFY11!N41-RealAuthFY10!N41)/RealAuthFY10!N41)</f>
        <v>0</v>
      </c>
      <c r="O41" s="133" t="str">
        <f>IF(ISERROR((RealAuthFY11!O41-RealAuthFY10!O41)/RealAuthFY10!O41),"",(RealAuthFY11!O41-RealAuthFY10!O41)/RealAuthFY10!O41)</f>
        <v/>
      </c>
      <c r="P41" s="133">
        <f>IF(ISERROR((RealAuthFY11!P41-RealAuthFY10!P41)/RealAuthFY10!P41),"",(RealAuthFY11!P41-RealAuthFY10!P41)/RealAuthFY10!P41)</f>
        <v>-1</v>
      </c>
      <c r="Q41" s="133">
        <f>IF(ISERROR((RealAuthFY11!Q41-RealAuthFY10!Q41)/RealAuthFY10!Q41),"",(RealAuthFY11!Q41-RealAuthFY10!Q41)/RealAuthFY10!Q41)</f>
        <v>2.8820014204893159E-2</v>
      </c>
      <c r="R41" s="133">
        <f>IF(ISERROR((RealAuthFY11!R41-RealAuthFY10!R41)/RealAuthFY10!R41),"",(RealAuthFY11!R41-RealAuthFY10!R41)/RealAuthFY10!R41)</f>
        <v>-4.60604841710194E-7</v>
      </c>
      <c r="S41" s="133">
        <f>IF(ISERROR((RealAuthFY11!S41-RealAuthFY10!S41)/RealAuthFY10!S41),"",(RealAuthFY11!S41-RealAuthFY10!S41)/RealAuthFY10!S41)</f>
        <v>-4.8997379055059561E-6</v>
      </c>
      <c r="T41" s="133">
        <f>IF(ISERROR((RealAuthFY11!T41-RealAuthFY10!T41)/RealAuthFY10!T41),"",(RealAuthFY11!T41-RealAuthFY10!T41)/RealAuthFY10!T41)</f>
        <v>-1.113908709755694E-6</v>
      </c>
      <c r="U41" s="133">
        <f>IF(ISERROR((RealAuthFY11!U41-RealAuthFY10!U41)/RealAuthFY10!U41),"",(RealAuthFY11!U41-RealAuthFY10!U41)/RealAuthFY10!U41)</f>
        <v>2.8566800076475773E-2</v>
      </c>
    </row>
    <row r="42" spans="1:21" s="45" customFormat="1" ht="11" x14ac:dyDescent="0.3">
      <c r="A42" s="45">
        <f>'FY2017 Alpha RPDC '!A43</f>
        <v>36</v>
      </c>
      <c r="B42" s="45">
        <f>'FY2017 Alpha RPDC '!B43</f>
        <v>1917</v>
      </c>
      <c r="C42" s="45">
        <f>'FY2017 Alpha RPDC '!C43</f>
        <v>1917</v>
      </c>
      <c r="D42" s="50" t="str">
        <f>'FY2017 Alpha RPDC '!D43</f>
        <v>BOYER VALLEY</v>
      </c>
      <c r="E42" s="133">
        <f>IF(ISERROR((RealAuthFY11!E42-RealAuthFY10!E42)/RealAuthFY10!E42),"",(RealAuthFY11!E42-RealAuthFY10!E42)/RealAuthFY10!E42)</f>
        <v>-3.2420091324200886E-2</v>
      </c>
      <c r="F42" s="133">
        <f>IF(ISERROR((RealAuthFY11!F42-RealAuthFY10!F42)/RealAuthFY10!F42),"",(RealAuthFY11!F42-RealAuthFY10!F42)/RealAuthFY10!F42)</f>
        <v>2.2466687325689495E-2</v>
      </c>
      <c r="G42" s="133">
        <f>IF(ISERROR((RealAuthFY11!G42-RealAuthFY10!G42)/RealAuthFY10!G42),"",(RealAuthFY11!G42-RealAuthFY10!G42)/RealAuthFY10!G42)</f>
        <v>-1.0681776053362473E-2</v>
      </c>
      <c r="H42" s="133" t="str">
        <f>IF(ISERROR((RealAuthFY11!H42-RealAuthFY10!H42)/RealAuthFY10!H42),"",(RealAuthFY11!H42-RealAuthFY10!H42)/RealAuthFY10!H42)</f>
        <v/>
      </c>
      <c r="I42" s="133">
        <f>IF(ISERROR((RealAuthFY11!I42-RealAuthFY10!I42)/RealAuthFY10!I42),"",(RealAuthFY11!I42-RealAuthFY10!I42)/RealAuthFY10!I42)</f>
        <v>1.0000000000000007E-2</v>
      </c>
      <c r="J42" s="133">
        <f>IF(ISERROR((RealAuthFY11!J42-RealAuthFY10!J42)/RealAuthFY10!J42),"",(RealAuthFY11!J42-RealAuthFY10!J42)/RealAuthFY10!J42)</f>
        <v>6.4093433044487391E-2</v>
      </c>
      <c r="K42" s="133">
        <f>IF(ISERROR((RealAuthFY11!K42-RealAuthFY10!K42)/RealAuthFY10!K42),"",(RealAuthFY11!K42-RealAuthFY10!K42)/RealAuthFY10!K42)</f>
        <v>0.16535433070866143</v>
      </c>
      <c r="L42" s="133">
        <f>IF(ISERROR((RealAuthFY11!L42-RealAuthFY10!L42)/RealAuthFY10!L42),"",(RealAuthFY11!L42-RealAuthFY10!L42)/RealAuthFY10!L42)</f>
        <v>5.772728212123085E-2</v>
      </c>
      <c r="M42" s="133">
        <f>IF(ISERROR((RealAuthFY11!M42-RealAuthFY10!M42)/RealAuthFY10!M42),"",(RealAuthFY11!M42-RealAuthFY10!M42)/RealAuthFY10!M42)</f>
        <v>-0.90288713910761154</v>
      </c>
      <c r="N42" s="133">
        <f>IF(ISERROR((RealAuthFY11!N42-RealAuthFY10!N42)/RealAuthFY10!N42),"",(RealAuthFY11!N42-RealAuthFY10!N42)/RealAuthFY10!N42)</f>
        <v>0</v>
      </c>
      <c r="O42" s="133" t="str">
        <f>IF(ISERROR((RealAuthFY11!O42-RealAuthFY10!O42)/RealAuthFY10!O42),"",(RealAuthFY11!O42-RealAuthFY10!O42)/RealAuthFY10!O42)</f>
        <v/>
      </c>
      <c r="P42" s="133">
        <f>IF(ISERROR((RealAuthFY11!P42-RealAuthFY10!P42)/RealAuthFY10!P42),"",(RealAuthFY11!P42-RealAuthFY10!P42)/RealAuthFY10!P42)</f>
        <v>-0.3340832395950506</v>
      </c>
      <c r="Q42" s="133">
        <f>IF(ISERROR((RealAuthFY11!Q42-RealAuthFY10!Q42)/RealAuthFY10!Q42),"",(RealAuthFY11!Q42-RealAuthFY10!Q42)/RealAuthFY10!Q42)</f>
        <v>1.9685039370078736E-2</v>
      </c>
      <c r="R42" s="133">
        <f>IF(ISERROR((RealAuthFY11!R42-RealAuthFY10!R42)/RealAuthFY10!R42),"",(RealAuthFY11!R42-RealAuthFY10!R42)/RealAuthFY10!R42)</f>
        <v>9.8686613084156139E-8</v>
      </c>
      <c r="S42" s="133">
        <f>IF(ISERROR((RealAuthFY11!S42-RealAuthFY10!S42)/RealAuthFY10!S42),"",(RealAuthFY11!S42-RealAuthFY10!S42)/RealAuthFY10!S42)</f>
        <v>3.4607461455924163E-7</v>
      </c>
      <c r="T42" s="133">
        <f>IF(ISERROR((RealAuthFY11!T42-RealAuthFY10!T42)/RealAuthFY10!T42),"",(RealAuthFY11!T42-RealAuthFY10!T42)/RealAuthFY10!T42)</f>
        <v>-6.9937231687884357E-7</v>
      </c>
      <c r="U42" s="133">
        <f>IF(ISERROR((RealAuthFY11!U42-RealAuthFY10!U42)/RealAuthFY10!U42),"",(RealAuthFY11!U42-RealAuthFY10!U42)/RealAuthFY10!U42)</f>
        <v>-1.09681501422304E-3</v>
      </c>
    </row>
    <row r="43" spans="1:21" s="45" customFormat="1" ht="11" x14ac:dyDescent="0.3">
      <c r="A43" s="45">
        <f>'FY2017 Alpha RPDC '!A44</f>
        <v>37</v>
      </c>
      <c r="B43" s="45">
        <f>'FY2017 Alpha RPDC '!B44</f>
        <v>846</v>
      </c>
      <c r="C43" s="45">
        <f>'FY2017 Alpha RPDC '!C44</f>
        <v>846</v>
      </c>
      <c r="D43" s="50" t="str">
        <f>'FY2017 Alpha RPDC '!D44</f>
        <v>BROOKLYN-GUERNSEY-MALCOM</v>
      </c>
      <c r="E43" s="133">
        <f>IF(ISERROR((RealAuthFY11!E43-RealAuthFY10!E43)/RealAuthFY10!E43),"",(RealAuthFY11!E43-RealAuthFY10!E43)/RealAuthFY10!E43)</f>
        <v>-1.4944649446494507E-2</v>
      </c>
      <c r="F43" s="133">
        <f>IF(ISERROR((RealAuthFY11!F43-RealAuthFY10!F43)/RealAuthFY10!F43),"",(RealAuthFY11!F43-RealAuthFY10!F43)/RealAuthFY10!F43)</f>
        <v>2.2442346386008359E-2</v>
      </c>
      <c r="G43" s="133">
        <f>IF(ISERROR((RealAuthFY11!G43-RealAuthFY10!G43)/RealAuthFY10!G43),"",(RealAuthFY11!G43-RealAuthFY10!G43)/RealAuthFY10!G43)</f>
        <v>7.1623039400181693E-3</v>
      </c>
      <c r="H43" s="133" t="str">
        <f>IF(ISERROR((RealAuthFY11!H43-RealAuthFY10!H43)/RealAuthFY10!H43),"",(RealAuthFY11!H43-RealAuthFY10!H43)/RealAuthFY10!H43)</f>
        <v/>
      </c>
      <c r="I43" s="133">
        <f>IF(ISERROR((RealAuthFY11!I43-RealAuthFY10!I43)/RealAuthFY10!I43),"",(RealAuthFY11!I43-RealAuthFY10!I43)/RealAuthFY10!I43)</f>
        <v>1.0000000000000031E-2</v>
      </c>
      <c r="J43" s="133">
        <f>IF(ISERROR((RealAuthFY11!J43-RealAuthFY10!J43)/RealAuthFY10!J43),"",(RealAuthFY11!J43-RealAuthFY10!J43)/RealAuthFY10!J43)</f>
        <v>-0.16809559968696483</v>
      </c>
      <c r="K43" s="133">
        <f>IF(ISERROR((RealAuthFY11!K43-RealAuthFY10!K43)/RealAuthFY10!K43),"",(RealAuthFY11!K43-RealAuthFY10!K43)/RealAuthFY10!K43)</f>
        <v>-0.23504680998613037</v>
      </c>
      <c r="L43" s="133">
        <f>IF(ISERROR((RealAuthFY11!L43-RealAuthFY10!L43)/RealAuthFY10!L43),"",(RealAuthFY11!L43-RealAuthFY10!L43)/RealAuthFY10!L43)</f>
        <v>-0.16005139920045688</v>
      </c>
      <c r="M43" s="133" t="str">
        <f>IF(ISERROR((RealAuthFY11!M43-RealAuthFY10!M43)/RealAuthFY10!M43),"",(RealAuthFY11!M43-RealAuthFY10!M43)/RealAuthFY10!M43)</f>
        <v/>
      </c>
      <c r="N43" s="133">
        <f>IF(ISERROR((RealAuthFY11!N43-RealAuthFY10!N43)/RealAuthFY10!N43),"",(RealAuthFY11!N43-RealAuthFY10!N43)/RealAuthFY10!N43)</f>
        <v>0</v>
      </c>
      <c r="O43" s="133" t="str">
        <f>IF(ISERROR((RealAuthFY11!O43-RealAuthFY10!O43)/RealAuthFY10!O43),"",(RealAuthFY11!O43-RealAuthFY10!O43)/RealAuthFY10!O43)</f>
        <v/>
      </c>
      <c r="P43" s="133">
        <f>IF(ISERROR((RealAuthFY11!P43-RealAuthFY10!P43)/RealAuthFY10!P43),"",(RealAuthFY11!P43-RealAuthFY10!P43)/RealAuthFY10!P43)</f>
        <v>-0.66002080443828015</v>
      </c>
      <c r="Q43" s="133" t="str">
        <f>IF(ISERROR((RealAuthFY11!Q43-RealAuthFY10!Q43)/RealAuthFY10!Q43),"",(RealAuthFY11!Q43-RealAuthFY10!Q43)/RealAuthFY10!Q43)</f>
        <v/>
      </c>
      <c r="R43" s="133">
        <f>IF(ISERROR((RealAuthFY11!R43-RealAuthFY10!R43)/RealAuthFY10!R43),"",(RealAuthFY11!R43-RealAuthFY10!R43)/RealAuthFY10!R43)</f>
        <v>0</v>
      </c>
      <c r="S43" s="133">
        <f>IF(ISERROR((RealAuthFY11!S43-RealAuthFY10!S43)/RealAuthFY10!S43),"",(RealAuthFY11!S43-RealAuthFY10!S43)/RealAuthFY10!S43)</f>
        <v>-4.3225485746396072E-6</v>
      </c>
      <c r="T43" s="133">
        <f>IF(ISERROR((RealAuthFY11!T43-RealAuthFY10!T43)/RealAuthFY10!T43),"",(RealAuthFY11!T43-RealAuthFY10!T43)/RealAuthFY10!T43)</f>
        <v>-3.6389969468815618E-6</v>
      </c>
      <c r="U43" s="133">
        <f>IF(ISERROR((RealAuthFY11!U43-RealAuthFY10!U43)/RealAuthFY10!U43),"",(RealAuthFY11!U43-RealAuthFY10!U43)/RealAuthFY10!U43)</f>
        <v>-5.1522356840711615E-3</v>
      </c>
    </row>
    <row r="44" spans="1:21" s="45" customFormat="1" ht="11" x14ac:dyDescent="0.3">
      <c r="A44" s="45">
        <f>'FY2017 Alpha RPDC '!A45</f>
        <v>38</v>
      </c>
      <c r="B44" s="45">
        <f>'FY2017 Alpha RPDC '!B45</f>
        <v>882</v>
      </c>
      <c r="C44" s="45">
        <f>'FY2017 Alpha RPDC '!C45</f>
        <v>882</v>
      </c>
      <c r="D44" s="50" t="str">
        <f>'FY2017 Alpha RPDC '!D45</f>
        <v>BURLINGTON</v>
      </c>
      <c r="E44" s="133">
        <f>IF(ISERROR((RealAuthFY11!E44-RealAuthFY10!E44)/RealAuthFY10!E44),"",(RealAuthFY11!E44-RealAuthFY10!E44)/RealAuthFY10!E44)</f>
        <v>-2.9691547486884705E-2</v>
      </c>
      <c r="F44" s="133">
        <f>IF(ISERROR((RealAuthFY11!F44-RealAuthFY10!F44)/RealAuthFY10!F44),"",(RealAuthFY11!F44-RealAuthFY10!F44)/RealAuthFY10!F44)</f>
        <v>2.2494570276140241E-2</v>
      </c>
      <c r="G44" s="133">
        <f>IF(ISERROR((RealAuthFY11!G44-RealAuthFY10!G44)/RealAuthFY10!G44),"",(RealAuthFY11!G44-RealAuthFY10!G44)/RealAuthFY10!G44)</f>
        <v>-7.8648624106236464E-3</v>
      </c>
      <c r="H44" s="133">
        <f>IF(ISERROR((RealAuthFY11!H44-RealAuthFY10!H44)/RealAuthFY10!H44),"",(RealAuthFY11!H44-RealAuthFY10!H44)/RealAuthFY10!H44)</f>
        <v>1.6605275095554171</v>
      </c>
      <c r="I44" s="133">
        <f>IF(ISERROR((RealAuthFY11!I44-RealAuthFY10!I44)/RealAuthFY10!I44),"",(RealAuthFY11!I44-RealAuthFY10!I44)/RealAuthFY10!I44)</f>
        <v>3.2633055471684609E-3</v>
      </c>
      <c r="J44" s="133">
        <f>IF(ISERROR((RealAuthFY11!J44-RealAuthFY10!J44)/RealAuthFY10!J44),"",(RealAuthFY11!J44-RealAuthFY10!J44)/RealAuthFY10!J44)</f>
        <v>-3.024384439406114E-2</v>
      </c>
      <c r="K44" s="133">
        <f>IF(ISERROR((RealAuthFY11!K44-RealAuthFY10!K44)/RealAuthFY10!K44),"",(RealAuthFY11!K44-RealAuthFY10!K44)/RealAuthFY10!K44)</f>
        <v>-0.93321837230037641</v>
      </c>
      <c r="L44" s="133">
        <f>IF(ISERROR((RealAuthFY11!L44-RealAuthFY10!L44)/RealAuthFY10!L44),"",(RealAuthFY11!L44-RealAuthFY10!L44)/RealAuthFY10!L44)</f>
        <v>0.15307629263939951</v>
      </c>
      <c r="M44" s="133">
        <f>IF(ISERROR((RealAuthFY11!M44-RealAuthFY10!M44)/RealAuthFY10!M44),"",(RealAuthFY11!M44-RealAuthFY10!M44)/RealAuthFY10!M44)</f>
        <v>-0.13626907073509015</v>
      </c>
      <c r="N44" s="133">
        <f>IF(ISERROR((RealAuthFY11!N44-RealAuthFY10!N44)/RealAuthFY10!N44),"",(RealAuthFY11!N44-RealAuthFY10!N44)/RealAuthFY10!N44)</f>
        <v>0</v>
      </c>
      <c r="O44" s="133" t="str">
        <f>IF(ISERROR((RealAuthFY11!O44-RealAuthFY10!O44)/RealAuthFY10!O44),"",(RealAuthFY11!O44-RealAuthFY10!O44)/RealAuthFY10!O44)</f>
        <v/>
      </c>
      <c r="P44" s="133">
        <f>IF(ISERROR((RealAuthFY11!P44-RealAuthFY10!P44)/RealAuthFY10!P44),"",(RealAuthFY11!P44-RealAuthFY10!P44)/RealAuthFY10!P44)</f>
        <v>-0.51220376288970637</v>
      </c>
      <c r="Q44" s="133" t="str">
        <f>IF(ISERROR((RealAuthFY11!Q44-RealAuthFY10!Q44)/RealAuthFY10!Q44),"",(RealAuthFY11!Q44-RealAuthFY10!Q44)/RealAuthFY10!Q44)</f>
        <v/>
      </c>
      <c r="R44" s="133">
        <f>IF(ISERROR((RealAuthFY11!R44-RealAuthFY10!R44)/RealAuthFY10!R44),"",(RealAuthFY11!R44-RealAuthFY10!R44)/RealAuthFY10!R44)</f>
        <v>1.0699329549107406</v>
      </c>
      <c r="S44" s="133">
        <f>IF(ISERROR((RealAuthFY11!S44-RealAuthFY10!S44)/RealAuthFY10!S44),"",(RealAuthFY11!S44-RealAuthFY10!S44)/RealAuthFY10!S44)</f>
        <v>1.0699268454598074</v>
      </c>
      <c r="T44" s="133">
        <f>IF(ISERROR((RealAuthFY11!T44-RealAuthFY10!T44)/RealAuthFY10!T44),"",(RealAuthFY11!T44-RealAuthFY10!T44)/RealAuthFY10!T44)</f>
        <v>1.0698456683353919</v>
      </c>
      <c r="U44" s="133">
        <f>IF(ISERROR((RealAuthFY11!U44-RealAuthFY10!U44)/RealAuthFY10!U44),"",(RealAuthFY11!U44-RealAuthFY10!U44)/RealAuthFY10!U44)</f>
        <v>9.2573688821666611E-2</v>
      </c>
    </row>
    <row r="45" spans="1:21" s="45" customFormat="1" ht="11" x14ac:dyDescent="0.3">
      <c r="A45" s="45">
        <f>'FY2017 Alpha RPDC '!A46</f>
        <v>39</v>
      </c>
      <c r="B45" s="45">
        <f>'FY2017 Alpha RPDC '!B46</f>
        <v>916</v>
      </c>
      <c r="C45" s="45">
        <f>'FY2017 Alpha RPDC '!C46</f>
        <v>916</v>
      </c>
      <c r="D45" s="50" t="str">
        <f>'FY2017 Alpha RPDC '!D46</f>
        <v>CAL</v>
      </c>
      <c r="E45" s="133">
        <f>IF(ISERROR((RealAuthFY11!E45-RealAuthFY10!E45)/RealAuthFY10!E45),"",(RealAuthFY11!E45-RealAuthFY10!E45)/RealAuthFY10!E45)</f>
        <v>3.6111111111111198E-2</v>
      </c>
      <c r="F45" s="133">
        <f>IF(ISERROR((RealAuthFY11!F45-RealAuthFY10!F45)/RealAuthFY10!F45),"",(RealAuthFY11!F45-RealAuthFY10!F45)/RealAuthFY10!F45)</f>
        <v>2.1916565900846435E-2</v>
      </c>
      <c r="G45" s="133">
        <f>IF(ISERROR((RealAuthFY11!G45-RealAuthFY10!G45)/RealAuthFY10!G45),"",(RealAuthFY11!G45-RealAuthFY10!G45)/RealAuthFY10!G45)</f>
        <v>5.8819108558377055E-2</v>
      </c>
      <c r="H45" s="133">
        <f>IF(ISERROR((RealAuthFY11!H45-RealAuthFY10!H45)/RealAuthFY10!H45),"",(RealAuthFY11!H45-RealAuthFY10!H45)/RealAuthFY10!H45)</f>
        <v>-1</v>
      </c>
      <c r="I45" s="133">
        <f>IF(ISERROR((RealAuthFY11!I45-RealAuthFY10!I45)/RealAuthFY10!I45),"",(RealAuthFY11!I45-RealAuthFY10!I45)/RealAuthFY10!I45)</f>
        <v>1.1400315916303432E-2</v>
      </c>
      <c r="J45" s="133">
        <f>IF(ISERROR((RealAuthFY11!J45-RealAuthFY10!J45)/RealAuthFY10!J45),"",(RealAuthFY11!J45-RealAuthFY10!J45)/RealAuthFY10!J45)</f>
        <v>-2.0859916782246881E-2</v>
      </c>
      <c r="K45" s="133">
        <f>IF(ISERROR((RealAuthFY11!K45-RealAuthFY10!K45)/RealAuthFY10!K45),"",(RealAuthFY11!K45-RealAuthFY10!K45)/RealAuthFY10!K45)</f>
        <v>-0.1500520110957004</v>
      </c>
      <c r="L45" s="133">
        <f>IF(ISERROR((RealAuthFY11!L45-RealAuthFY10!L45)/RealAuthFY10!L45),"",(RealAuthFY11!L45-RealAuthFY10!L45)/RealAuthFY10!L45)</f>
        <v>1.9937586685159502E-2</v>
      </c>
      <c r="M45" s="133">
        <f>IF(ISERROR((RealAuthFY11!M45-RealAuthFY10!M45)/RealAuthFY10!M45),"",(RealAuthFY11!M45-RealAuthFY10!M45)/RealAuthFY10!M45)</f>
        <v>-1</v>
      </c>
      <c r="N45" s="133">
        <f>IF(ISERROR((RealAuthFY11!N45-RealAuthFY10!N45)/RealAuthFY10!N45),"",(RealAuthFY11!N45-RealAuthFY10!N45)/RealAuthFY10!N45)</f>
        <v>0</v>
      </c>
      <c r="O45" s="133" t="str">
        <f>IF(ISERROR((RealAuthFY11!O45-RealAuthFY10!O45)/RealAuthFY10!O45),"",(RealAuthFY11!O45-RealAuthFY10!O45)/RealAuthFY10!O45)</f>
        <v/>
      </c>
      <c r="P45" s="133">
        <f>IF(ISERROR((RealAuthFY11!P45-RealAuthFY10!P45)/RealAuthFY10!P45),"",(RealAuthFY11!P45-RealAuthFY10!P45)/RealAuthFY10!P45)</f>
        <v>-0.23504680998613037</v>
      </c>
      <c r="Q45" s="133" t="str">
        <f>IF(ISERROR((RealAuthFY11!Q45-RealAuthFY10!Q45)/RealAuthFY10!Q45),"",(RealAuthFY11!Q45-RealAuthFY10!Q45)/RealAuthFY10!Q45)</f>
        <v/>
      </c>
      <c r="R45" s="133">
        <f>IF(ISERROR((RealAuthFY11!R45-RealAuthFY10!R45)/RealAuthFY10!R45),"",(RealAuthFY11!R45-RealAuthFY10!R45)/RealAuthFY10!R45)</f>
        <v>-1.0450367744038375E-6</v>
      </c>
      <c r="S45" s="133">
        <f>IF(ISERROR((RealAuthFY11!S45-RealAuthFY10!S45)/RealAuthFY10!S45),"",(RealAuthFY11!S45-RealAuthFY10!S45)/RealAuthFY10!S45)</f>
        <v>-1.6770958068571637E-6</v>
      </c>
      <c r="T45" s="133">
        <f>IF(ISERROR((RealAuthFY11!T45-RealAuthFY10!T45)/RealAuthFY10!T45),"",(RealAuthFY11!T45-RealAuthFY10!T45)/RealAuthFY10!T45)</f>
        <v>-1.1962906500201077E-5</v>
      </c>
      <c r="U45" s="133">
        <f>IF(ISERROR((RealAuthFY11!U45-RealAuthFY10!U45)/RealAuthFY10!U45),"",(RealAuthFY11!U45-RealAuthFY10!U45)/RealAuthFY10!U45)</f>
        <v>5.5964869431671333E-3</v>
      </c>
    </row>
    <row r="46" spans="1:21" s="45" customFormat="1" ht="11" x14ac:dyDescent="0.3">
      <c r="A46" s="45">
        <f>'FY2017 Alpha RPDC '!A47</f>
        <v>40</v>
      </c>
      <c r="B46" s="45">
        <f>'FY2017 Alpha RPDC '!B47</f>
        <v>918</v>
      </c>
      <c r="C46" s="45">
        <f>'FY2017 Alpha RPDC '!C47</f>
        <v>918</v>
      </c>
      <c r="D46" s="50" t="str">
        <f>'FY2017 Alpha RPDC '!D47</f>
        <v>CALAMUS-WHEATLAND</v>
      </c>
      <c r="E46" s="133">
        <f>IF(ISERROR((RealAuthFY11!E46-RealAuthFY10!E46)/RealAuthFY10!E46),"",(RealAuthFY11!E46-RealAuthFY10!E46)/RealAuthFY10!E46)</f>
        <v>4.5841519318925994E-2</v>
      </c>
      <c r="F46" s="133">
        <f>IF(ISERROR((RealAuthFY11!F46-RealAuthFY10!F46)/RealAuthFY10!F46),"",(RealAuthFY11!F46-RealAuthFY10!F46)/RealAuthFY10!F46)</f>
        <v>2.2290545734050732E-2</v>
      </c>
      <c r="G46" s="133">
        <f>IF(ISERROR((RealAuthFY11!G46-RealAuthFY10!G46)/RealAuthFY10!G46),"",(RealAuthFY11!G46-RealAuthFY10!G46)/RealAuthFY10!G46)</f>
        <v>6.9153718144084067E-2</v>
      </c>
      <c r="H46" s="133" t="str">
        <f>IF(ISERROR((RealAuthFY11!H46-RealAuthFY10!H46)/RealAuthFY10!H46),"",(RealAuthFY11!H46-RealAuthFY10!H46)/RealAuthFY10!H46)</f>
        <v/>
      </c>
      <c r="I46" s="133">
        <f>IF(ISERROR((RealAuthFY11!I46-RealAuthFY10!I46)/RealAuthFY10!I46),"",(RealAuthFY11!I46-RealAuthFY10!I46)/RealAuthFY10!I46)</f>
        <v>6.9153718144084067E-2</v>
      </c>
      <c r="J46" s="133">
        <f>IF(ISERROR((RealAuthFY11!J46-RealAuthFY10!J46)/RealAuthFY10!J46),"",(RealAuthFY11!J46-RealAuthFY10!J46)/RealAuthFY10!J46)</f>
        <v>0.13214886877228318</v>
      </c>
      <c r="K46" s="133">
        <f>IF(ISERROR((RealAuthFY11!K46-RealAuthFY10!K46)/RealAuthFY10!K46),"",(RealAuthFY11!K46-RealAuthFY10!K46)/RealAuthFY10!K46)</f>
        <v>-0.49004501385041549</v>
      </c>
      <c r="L46" s="133">
        <f>IF(ISERROR((RealAuthFY11!L46-RealAuthFY10!L46)/RealAuthFY10!L46),"",(RealAuthFY11!L46-RealAuthFY10!L46)/RealAuthFY10!L46)</f>
        <v>0.14739871883656511</v>
      </c>
      <c r="M46" s="133" t="str">
        <f>IF(ISERROR((RealAuthFY11!M46-RealAuthFY10!M46)/RealAuthFY10!M46),"",(RealAuthFY11!M46-RealAuthFY10!M46)/RealAuthFY10!M46)</f>
        <v/>
      </c>
      <c r="N46" s="133">
        <f>IF(ISERROR((RealAuthFY11!N46-RealAuthFY10!N46)/RealAuthFY10!N46),"",(RealAuthFY11!N46-RealAuthFY10!N46)/RealAuthFY10!N46)</f>
        <v>0</v>
      </c>
      <c r="O46" s="133">
        <f>IF(ISERROR((RealAuthFY11!O46-RealAuthFY10!O46)/RealAuthFY10!O46),"",(RealAuthFY11!O46-RealAuthFY10!O46)/RealAuthFY10!O46)</f>
        <v>0</v>
      </c>
      <c r="P46" s="133">
        <f>IF(ISERROR((RealAuthFY11!P46-RealAuthFY10!P46)/RealAuthFY10!P46),"",(RealAuthFY11!P46-RealAuthFY10!P46)/RealAuthFY10!P46)</f>
        <v>-0.66003000923361033</v>
      </c>
      <c r="Q46" s="133">
        <f>IF(ISERROR((RealAuthFY11!Q46-RealAuthFY10!Q46)/RealAuthFY10!Q46),"",(RealAuthFY11!Q46-RealAuthFY10!Q46)/RealAuthFY10!Q46)</f>
        <v>-0.18407202216066484</v>
      </c>
      <c r="R46" s="133">
        <f>IF(ISERROR((RealAuthFY11!R46-RealAuthFY10!R46)/RealAuthFY10!R46),"",(RealAuthFY11!R46-RealAuthFY10!R46)/RealAuthFY10!R46)</f>
        <v>0.12109627892135189</v>
      </c>
      <c r="S46" s="133">
        <f>IF(ISERROR((RealAuthFY11!S46-RealAuthFY10!S46)/RealAuthFY10!S46),"",(RealAuthFY11!S46-RealAuthFY10!S46)/RealAuthFY10!S46)</f>
        <v>0.12116734029906762</v>
      </c>
      <c r="T46" s="133">
        <f>IF(ISERROR((RealAuthFY11!T46-RealAuthFY10!T46)/RealAuthFY10!T46),"",(RealAuthFY11!T46-RealAuthFY10!T46)/RealAuthFY10!T46)</f>
        <v>0.12112525216204706</v>
      </c>
      <c r="U46" s="133">
        <f>IF(ISERROR((RealAuthFY11!U46-RealAuthFY10!U46)/RealAuthFY10!U46),"",(RealAuthFY11!U46-RealAuthFY10!U46)/RealAuthFY10!U46)</f>
        <v>6.5297705376303278E-2</v>
      </c>
    </row>
    <row r="47" spans="1:21" s="45" customFormat="1" ht="11" x14ac:dyDescent="0.3">
      <c r="A47" s="45">
        <f>'FY2017 Alpha RPDC '!A48</f>
        <v>41</v>
      </c>
      <c r="B47" s="45">
        <f>'FY2017 Alpha RPDC '!B48</f>
        <v>914</v>
      </c>
      <c r="C47" s="45">
        <f>'FY2017 Alpha RPDC '!C48</f>
        <v>914</v>
      </c>
      <c r="D47" s="50" t="str">
        <f>'FY2017 Alpha RPDC '!D48</f>
        <v>CAM</v>
      </c>
      <c r="E47" s="133">
        <f>IF(ISERROR((RealAuthFY11!E47-RealAuthFY10!E47)/RealAuthFY10!E47),"",(RealAuthFY11!E47-RealAuthFY10!E47)/RealAuthFY10!E47)</f>
        <v>6.2528318985047626E-2</v>
      </c>
      <c r="F47" s="133">
        <f>IF(ISERROR((RealAuthFY11!F47-RealAuthFY10!F47)/RealAuthFY10!F47),"",(RealAuthFY11!F47-RealAuthFY10!F47)/RealAuthFY10!F47)</f>
        <v>2.2321428571428572E-2</v>
      </c>
      <c r="G47" s="133">
        <f>IF(ISERROR((RealAuthFY11!G47-RealAuthFY10!G47)/RealAuthFY10!G47),"",(RealAuthFY11!G47-RealAuthFY10!G47)/RealAuthFY10!G47)</f>
        <v>8.6245620496251924E-2</v>
      </c>
      <c r="H47" s="133">
        <f>IF(ISERROR((RealAuthFY11!H47-RealAuthFY10!H47)/RealAuthFY10!H47),"",(RealAuthFY11!H47-RealAuthFY10!H47)/RealAuthFY10!H47)</f>
        <v>-1</v>
      </c>
      <c r="I47" s="133">
        <f>IF(ISERROR((RealAuthFY11!I47-RealAuthFY10!I47)/RealAuthFY10!I47),"",(RealAuthFY11!I47-RealAuthFY10!I47)/RealAuthFY10!I47)</f>
        <v>8.0334426745815063E-2</v>
      </c>
      <c r="J47" s="133">
        <f>IF(ISERROR((RealAuthFY11!J47-RealAuthFY10!J47)/RealAuthFY10!J47),"",(RealAuthFY11!J47-RealAuthFY10!J47)/RealAuthFY10!J47)</f>
        <v>-2.8680121538499543E-2</v>
      </c>
      <c r="K47" s="133">
        <f>IF(ISERROR((RealAuthFY11!K47-RealAuthFY10!K47)/RealAuthFY10!K47),"",(RealAuthFY11!K47-RealAuthFY10!K47)/RealAuthFY10!K47)</f>
        <v>-1</v>
      </c>
      <c r="L47" s="133">
        <f>IF(ISERROR((RealAuthFY11!L47-RealAuthFY10!L47)/RealAuthFY10!L47),"",(RealAuthFY11!L47-RealAuthFY10!L47)/RealAuthFY10!L47)</f>
        <v>-0.20675543258977463</v>
      </c>
      <c r="M47" s="133">
        <f>IF(ISERROR((RealAuthFY11!M47-RealAuthFY10!M47)/RealAuthFY10!M47),"",(RealAuthFY11!M47-RealAuthFY10!M47)/RealAuthFY10!M47)</f>
        <v>1.9885872384575481E-2</v>
      </c>
      <c r="N47" s="133">
        <f>IF(ISERROR((RealAuthFY11!N47-RealAuthFY10!N47)/RealAuthFY10!N47),"",(RealAuthFY11!N47-RealAuthFY10!N47)/RealAuthFY10!N47)</f>
        <v>0</v>
      </c>
      <c r="O47" s="133" t="str">
        <f>IF(ISERROR((RealAuthFY11!O47-RealAuthFY10!O47)/RealAuthFY10!O47),"",(RealAuthFY11!O47-RealAuthFY10!O47)/RealAuthFY10!O47)</f>
        <v/>
      </c>
      <c r="P47" s="133">
        <f>IF(ISERROR((RealAuthFY11!P47-RealAuthFY10!P47)/RealAuthFY10!P47),"",(RealAuthFY11!P47-RealAuthFY10!P47)/RealAuthFY10!P47)</f>
        <v>1.0397717447691508</v>
      </c>
      <c r="Q47" s="133" t="str">
        <f>IF(ISERROR((RealAuthFY11!Q47-RealAuthFY10!Q47)/RealAuthFY10!Q47),"",(RealAuthFY11!Q47-RealAuthFY10!Q47)/RealAuthFY10!Q47)</f>
        <v/>
      </c>
      <c r="R47" s="133">
        <f>IF(ISERROR((RealAuthFY11!R47-RealAuthFY10!R47)/RealAuthFY10!R47),"",(RealAuthFY11!R47-RealAuthFY10!R47)/RealAuthFY10!R47)</f>
        <v>1.388280637516838E-6</v>
      </c>
      <c r="S47" s="133">
        <f>IF(ISERROR((RealAuthFY11!S47-RealAuthFY10!S47)/RealAuthFY10!S47),"",(RealAuthFY11!S47-RealAuthFY10!S47)/RealAuthFY10!S47)</f>
        <v>1.4412506212015648E-5</v>
      </c>
      <c r="T47" s="133">
        <f>IF(ISERROR((RealAuthFY11!T47-RealAuthFY10!T47)/RealAuthFY10!T47),"",(RealAuthFY11!T47-RealAuthFY10!T47)/RealAuthFY10!T47)</f>
        <v>-1.0044184366640802E-6</v>
      </c>
      <c r="U47" s="133">
        <f>IF(ISERROR((RealAuthFY11!U47-RealAuthFY10!U47)/RealAuthFY10!U47),"",(RealAuthFY11!U47-RealAuthFY10!U47)/RealAuthFY10!U47)</f>
        <v>6.0056528440184366E-2</v>
      </c>
    </row>
    <row r="48" spans="1:21" s="45" customFormat="1" ht="11" x14ac:dyDescent="0.3">
      <c r="A48" s="45">
        <f>'FY2017 Alpha RPDC '!A49</f>
        <v>42</v>
      </c>
      <c r="B48" s="45">
        <f>'FY2017 Alpha RPDC '!B49</f>
        <v>936</v>
      </c>
      <c r="C48" s="45">
        <f>'FY2017 Alpha RPDC '!C49</f>
        <v>936</v>
      </c>
      <c r="D48" s="50" t="str">
        <f>'FY2017 Alpha RPDC '!D49</f>
        <v>CAMANCHE</v>
      </c>
      <c r="E48" s="133">
        <f>IF(ISERROR((RealAuthFY11!E48-RealAuthFY10!E48)/RealAuthFY10!E48),"",(RealAuthFY11!E48-RealAuthFY10!E48)/RealAuthFY10!E48)</f>
        <v>6.8870523415977955E-3</v>
      </c>
      <c r="F48" s="133">
        <f>IF(ISERROR((RealAuthFY11!F48-RealAuthFY10!F48)/RealAuthFY10!F48),"",(RealAuthFY11!F48-RealAuthFY10!F48)/RealAuthFY10!F48)</f>
        <v>2.2494570276140241E-2</v>
      </c>
      <c r="G48" s="133">
        <f>IF(ISERROR((RealAuthFY11!G48-RealAuthFY10!G48)/RealAuthFY10!G48),"",(RealAuthFY11!G48-RealAuthFY10!G48)/RealAuthFY10!G48)</f>
        <v>2.9536580566638E-2</v>
      </c>
      <c r="H48" s="133">
        <f>IF(ISERROR((RealAuthFY11!H48-RealAuthFY10!H48)/RealAuthFY10!H48),"",(RealAuthFY11!H48-RealAuthFY10!H48)/RealAuthFY10!H48)</f>
        <v>-1</v>
      </c>
      <c r="I48" s="133">
        <f>IF(ISERROR((RealAuthFY11!I48-RealAuthFY10!I48)/RealAuthFY10!I48),"",(RealAuthFY11!I48-RealAuthFY10!I48)/RealAuthFY10!I48)</f>
        <v>9.2162322234552001E-3</v>
      </c>
      <c r="J48" s="133">
        <f>IF(ISERROR((RealAuthFY11!J48-RealAuthFY10!J48)/RealAuthFY10!J48),"",(RealAuthFY11!J48-RealAuthFY10!J48)/RealAuthFY10!J48)</f>
        <v>0.16777465221660362</v>
      </c>
      <c r="K48" s="133">
        <f>IF(ISERROR((RealAuthFY11!K48-RealAuthFY10!K48)/RealAuthFY10!K48),"",(RealAuthFY11!K48-RealAuthFY10!K48)/RealAuthFY10!K48)</f>
        <v>-0.60938560509930062</v>
      </c>
      <c r="L48" s="133">
        <f>IF(ISERROR((RealAuthFY11!L48-RealAuthFY10!L48)/RealAuthFY10!L48),"",(RealAuthFY11!L48-RealAuthFY10!L48)/RealAuthFY10!L48)</f>
        <v>-2.1604815019713737E-2</v>
      </c>
      <c r="M48" s="133">
        <f>IF(ISERROR((RealAuthFY11!M48-RealAuthFY10!M48)/RealAuthFY10!M48),"",(RealAuthFY11!M48-RealAuthFY10!M48)/RealAuthFY10!M48)</f>
        <v>0.21421141272042798</v>
      </c>
      <c r="N48" s="133">
        <f>IF(ISERROR((RealAuthFY11!N48-RealAuthFY10!N48)/RealAuthFY10!N48),"",(RealAuthFY11!N48-RealAuthFY10!N48)/RealAuthFY10!N48)</f>
        <v>0</v>
      </c>
      <c r="O48" s="133" t="str">
        <f>IF(ISERROR((RealAuthFY11!O48-RealAuthFY10!O48)/RealAuthFY10!O48),"",(RealAuthFY11!O48-RealAuthFY10!O48)/RealAuthFY10!O48)</f>
        <v/>
      </c>
      <c r="P48" s="133">
        <f>IF(ISERROR((RealAuthFY11!P48-RealAuthFY10!P48)/RealAuthFY10!P48),"",(RealAuthFY11!P48-RealAuthFY10!P48)/RealAuthFY10!P48)</f>
        <v>-5.8519150752160388E-2</v>
      </c>
      <c r="Q48" s="133">
        <f>IF(ISERROR((RealAuthFY11!Q48-RealAuthFY10!Q48)/RealAuthFY10!Q48),"",(RealAuthFY11!Q48-RealAuthFY10!Q48)/RealAuthFY10!Q48)</f>
        <v>0.35991678224687934</v>
      </c>
      <c r="R48" s="133">
        <f>IF(ISERROR((RealAuthFY11!R48-RealAuthFY10!R48)/RealAuthFY10!R48),"",(RealAuthFY11!R48-RealAuthFY10!R48)/RealAuthFY10!R48)</f>
        <v>-1.3285961573629461E-7</v>
      </c>
      <c r="S48" s="133">
        <f>IF(ISERROR((RealAuthFY11!S48-RealAuthFY10!S48)/RealAuthFY10!S48),"",(RealAuthFY11!S48-RealAuthFY10!S48)/RealAuthFY10!S48)</f>
        <v>1.9905453083020806E-7</v>
      </c>
      <c r="T48" s="133">
        <f>IF(ISERROR((RealAuthFY11!T48-RealAuthFY10!T48)/RealAuthFY10!T48),"",(RealAuthFY11!T48-RealAuthFY10!T48)/RealAuthFY10!T48)</f>
        <v>1.2690825682169134E-6</v>
      </c>
      <c r="U48" s="133">
        <f>IF(ISERROR((RealAuthFY11!U48-RealAuthFY10!U48)/RealAuthFY10!U48),"",(RealAuthFY11!U48-RealAuthFY10!U48)/RealAuthFY10!U48)</f>
        <v>-7.0616070570739889E-3</v>
      </c>
    </row>
    <row r="49" spans="1:21" s="45" customFormat="1" ht="11" x14ac:dyDescent="0.3">
      <c r="A49" s="45">
        <f>'FY2017 Alpha RPDC '!A50</f>
        <v>43</v>
      </c>
      <c r="B49" s="45">
        <f>'FY2017 Alpha RPDC '!B50</f>
        <v>977</v>
      </c>
      <c r="C49" s="45">
        <f>'FY2017 Alpha RPDC '!C50</f>
        <v>977</v>
      </c>
      <c r="D49" s="50" t="str">
        <f>'FY2017 Alpha RPDC '!D50</f>
        <v>CARDINAL</v>
      </c>
      <c r="E49" s="133">
        <f>IF(ISERROR((RealAuthFY11!E49-RealAuthFY10!E49)/RealAuthFY10!E49),"",(RealAuthFY11!E49-RealAuthFY10!E49)/RealAuthFY10!E49)</f>
        <v>1.1326860841423866E-2</v>
      </c>
      <c r="F49" s="133">
        <f>IF(ISERROR((RealAuthFY11!F49-RealAuthFY10!F49)/RealAuthFY10!F49),"",(RealAuthFY11!F49-RealAuthFY10!F49)/RealAuthFY10!F49)</f>
        <v>2.2494570276140241E-2</v>
      </c>
      <c r="G49" s="133">
        <f>IF(ISERROR((RealAuthFY11!G49-RealAuthFY10!G49)/RealAuthFY10!G49),"",(RealAuthFY11!G49-RealAuthFY10!G49)/RealAuthFY10!G49)</f>
        <v>3.4076281669555807E-2</v>
      </c>
      <c r="H49" s="133">
        <f>IF(ISERROR((RealAuthFY11!H49-RealAuthFY10!H49)/RealAuthFY10!H49),"",(RealAuthFY11!H49-RealAuthFY10!H49)/RealAuthFY10!H49)</f>
        <v>-1</v>
      </c>
      <c r="I49" s="133">
        <f>IF(ISERROR((RealAuthFY11!I49-RealAuthFY10!I49)/RealAuthFY10!I49),"",(RealAuthFY11!I49-RealAuthFY10!I49)/RealAuthFY10!I49)</f>
        <v>-4.0574360816370468E-2</v>
      </c>
      <c r="J49" s="133">
        <f>IF(ISERROR((RealAuthFY11!J49-RealAuthFY10!J49)/RealAuthFY10!J49),"",(RealAuthFY11!J49-RealAuthFY10!J49)/RealAuthFY10!J49)</f>
        <v>-3.4246597607489632E-2</v>
      </c>
      <c r="K49" s="133">
        <f>IF(ISERROR((RealAuthFY11!K49-RealAuthFY10!K49)/RealAuthFY10!K49),"",(RealAuthFY11!K49-RealAuthFY10!K49)/RealAuthFY10!K49)</f>
        <v>-1.929078203350048E-2</v>
      </c>
      <c r="L49" s="133">
        <f>IF(ISERROR((RealAuthFY11!L49-RealAuthFY10!L49)/RealAuthFY10!L49),"",(RealAuthFY11!L49-RealAuthFY10!L49)/RealAuthFY10!L49)</f>
        <v>1.9937586685159502E-2</v>
      </c>
      <c r="M49" s="133">
        <f>IF(ISERROR((RealAuthFY11!M49-RealAuthFY10!M49)/RealAuthFY10!M49),"",(RealAuthFY11!M49-RealAuthFY10!M49)/RealAuthFY10!M49)</f>
        <v>0.29357937823483643</v>
      </c>
      <c r="N49" s="133">
        <f>IF(ISERROR((RealAuthFY11!N49-RealAuthFY10!N49)/RealAuthFY10!N49),"",(RealAuthFY11!N49-RealAuthFY10!N49)/RealAuthFY10!N49)</f>
        <v>0</v>
      </c>
      <c r="O49" s="133" t="str">
        <f>IF(ISERROR((RealAuthFY11!O49-RealAuthFY10!O49)/RealAuthFY10!O49),"",(RealAuthFY11!O49-RealAuthFY10!O49)/RealAuthFY10!O49)</f>
        <v/>
      </c>
      <c r="P49" s="133" t="str">
        <f>IF(ISERROR((RealAuthFY11!P49-RealAuthFY10!P49)/RealAuthFY10!P49),"",(RealAuthFY11!P49-RealAuthFY10!P49)/RealAuthFY10!P49)</f>
        <v/>
      </c>
      <c r="Q49" s="133" t="str">
        <f>IF(ISERROR((RealAuthFY11!Q49-RealAuthFY10!Q49)/RealAuthFY10!Q49),"",(RealAuthFY11!Q49-RealAuthFY10!Q49)/RealAuthFY10!Q49)</f>
        <v/>
      </c>
      <c r="R49" s="133">
        <f>IF(ISERROR((RealAuthFY11!R49-RealAuthFY10!R49)/RealAuthFY10!R49),"",(RealAuthFY11!R49-RealAuthFY10!R49)/RealAuthFY10!R49)</f>
        <v>1.8601694915254239</v>
      </c>
      <c r="S49" s="133">
        <f>IF(ISERROR((RealAuthFY11!S49-RealAuthFY10!S49)/RealAuthFY10!S49),"",(RealAuthFY11!S49-RealAuthFY10!S49)/RealAuthFY10!S49)</f>
        <v>1.8602818798114678</v>
      </c>
      <c r="T49" s="133">
        <f>IF(ISERROR((RealAuthFY11!T49-RealAuthFY10!T49)/RealAuthFY10!T49),"",(RealAuthFY11!T49-RealAuthFY10!T49)/RealAuthFY10!T49)</f>
        <v>1.8601279802339832</v>
      </c>
      <c r="U49" s="133">
        <f>IF(ISERROR((RealAuthFY11!U49-RealAuthFY10!U49)/RealAuthFY10!U49),"",(RealAuthFY11!U49-RealAuthFY10!U49)/RealAuthFY10!U49)</f>
        <v>4.5624341507819861E-2</v>
      </c>
    </row>
    <row r="50" spans="1:21" s="45" customFormat="1" ht="11" x14ac:dyDescent="0.3">
      <c r="A50" s="45">
        <f>'FY2017 Alpha RPDC '!A51</f>
        <v>44</v>
      </c>
      <c r="B50" s="45">
        <f>'FY2017 Alpha RPDC '!B51</f>
        <v>981</v>
      </c>
      <c r="C50" s="45">
        <f>'FY2017 Alpha RPDC '!C51</f>
        <v>981</v>
      </c>
      <c r="D50" s="50" t="str">
        <f>'FY2017 Alpha RPDC '!D51</f>
        <v>CARLISLE</v>
      </c>
      <c r="E50" s="133">
        <f>IF(ISERROR((RealAuthFY11!E50-RealAuthFY10!E50)/RealAuthFY10!E50),"",(RealAuthFY11!E50-RealAuthFY10!E50)/RealAuthFY10!E50)</f>
        <v>9.1087221310173407E-3</v>
      </c>
      <c r="F50" s="133">
        <f>IF(ISERROR((RealAuthFY11!F50-RealAuthFY10!F50)/RealAuthFY10!F50),"",(RealAuthFY11!F50-RealAuthFY10!F50)/RealAuthFY10!F50)</f>
        <v>2.2494570276140241E-2</v>
      </c>
      <c r="G50" s="133">
        <f>IF(ISERROR((RealAuthFY11!G50-RealAuthFY10!G50)/RealAuthFY10!G50),"",(RealAuthFY11!G50-RealAuthFY10!G50)/RealAuthFY10!G50)</f>
        <v>3.1808172243435788E-2</v>
      </c>
      <c r="H50" s="133" t="str">
        <f>IF(ISERROR((RealAuthFY11!H50-RealAuthFY10!H50)/RealAuthFY10!H50),"",(RealAuthFY11!H50-RealAuthFY10!H50)/RealAuthFY10!H50)</f>
        <v/>
      </c>
      <c r="I50" s="133">
        <f>IF(ISERROR((RealAuthFY11!I50-RealAuthFY10!I50)/RealAuthFY10!I50),"",(RealAuthFY11!I50-RealAuthFY10!I50)/RealAuthFY10!I50)</f>
        <v>3.1808172243435788E-2</v>
      </c>
      <c r="J50" s="133">
        <f>IF(ISERROR((RealAuthFY11!J50-RealAuthFY10!J50)/RealAuthFY10!J50),"",(RealAuthFY11!J50-RealAuthFY10!J50)/RealAuthFY10!J50)</f>
        <v>7.4033147997233109E-2</v>
      </c>
      <c r="K50" s="133">
        <f>IF(ISERROR((RealAuthFY11!K50-RealAuthFY10!K50)/RealAuthFY10!K50),"",(RealAuthFY11!K50-RealAuthFY10!K50)/RealAuthFY10!K50)</f>
        <v>0.52905018524755809</v>
      </c>
      <c r="L50" s="133">
        <f>IF(ISERROR((RealAuthFY11!L50-RealAuthFY10!L50)/RealAuthFY10!L50),"",(RealAuthFY11!L50-RealAuthFY10!L50)/RealAuthFY10!L50)</f>
        <v>-4.0245302827068792E-2</v>
      </c>
      <c r="M50" s="133" t="str">
        <f>IF(ISERROR((RealAuthFY11!M50-RealAuthFY10!M50)/RealAuthFY10!M50),"",(RealAuthFY11!M50-RealAuthFY10!M50)/RealAuthFY10!M50)</f>
        <v/>
      </c>
      <c r="N50" s="133">
        <f>IF(ISERROR((RealAuthFY11!N50-RealAuthFY10!N50)/RealAuthFY10!N50),"",(RealAuthFY11!N50-RealAuthFY10!N50)/RealAuthFY10!N50)</f>
        <v>0</v>
      </c>
      <c r="O50" s="133" t="str">
        <f>IF(ISERROR((RealAuthFY11!O50-RealAuthFY10!O50)/RealAuthFY10!O50),"",(RealAuthFY11!O50-RealAuthFY10!O50)/RealAuthFY10!O50)</f>
        <v/>
      </c>
      <c r="P50" s="133">
        <f>IF(ISERROR((RealAuthFY11!P50-RealAuthFY10!P50)/RealAuthFY10!P50),"",(RealAuthFY11!P50-RealAuthFY10!P50)/RealAuthFY10!P50)</f>
        <v>-7.330291803178289E-2</v>
      </c>
      <c r="Q50" s="133">
        <f>IF(ISERROR((RealAuthFY11!Q50-RealAuthFY10!Q50)/RealAuthFY10!Q50),"",(RealAuthFY11!Q50-RealAuthFY10!Q50)/RealAuthFY10!Q50)</f>
        <v>1.9366790165038734E-2</v>
      </c>
      <c r="R50" s="133">
        <f>IF(ISERROR((RealAuthFY11!R50-RealAuthFY10!R50)/RealAuthFY10!R50),"",(RealAuthFY11!R50-RealAuthFY10!R50)/RealAuthFY10!R50)</f>
        <v>5.8849002472609238</v>
      </c>
      <c r="S50" s="133">
        <f>IF(ISERROR((RealAuthFY11!S50-RealAuthFY10!S50)/RealAuthFY10!S50),"",(RealAuthFY11!S50-RealAuthFY10!S50)/RealAuthFY10!S50)</f>
        <v>5.8852103347699893</v>
      </c>
      <c r="T50" s="133">
        <f>IF(ISERROR((RealAuthFY11!T50-RealAuthFY10!T50)/RealAuthFY10!T50),"",(RealAuthFY11!T50-RealAuthFY10!T50)/RealAuthFY10!T50)</f>
        <v>5.8853540917586402</v>
      </c>
      <c r="U50" s="133">
        <f>IF(ISERROR((RealAuthFY11!U50-RealAuthFY10!U50)/RealAuthFY10!U50),"",(RealAuthFY11!U50-RealAuthFY10!U50)/RealAuthFY10!U50)</f>
        <v>0.12324490072678576</v>
      </c>
    </row>
    <row r="51" spans="1:21" s="45" customFormat="1" ht="11" x14ac:dyDescent="0.3">
      <c r="A51" s="45">
        <f>'FY2017 Alpha RPDC '!A52</f>
        <v>45</v>
      </c>
      <c r="B51" s="45">
        <f>'FY2017 Alpha RPDC '!B52</f>
        <v>999</v>
      </c>
      <c r="C51" s="45">
        <f>'FY2017 Alpha RPDC '!C52</f>
        <v>999</v>
      </c>
      <c r="D51" s="50" t="str">
        <f>'FY2017 Alpha RPDC '!D52</f>
        <v>CARROLL</v>
      </c>
      <c r="E51" s="133">
        <f>IF(ISERROR((RealAuthFY11!E51-RealAuthFY10!E51)/RealAuthFY10!E51),"",(RealAuthFY11!E51-RealAuthFY10!E51)/RealAuthFY10!E51)</f>
        <v>1.5904925205463306E-2</v>
      </c>
      <c r="F51" s="133">
        <f>IF(ISERROR((RealAuthFY11!F51-RealAuthFY10!F51)/RealAuthFY10!F51),"",(RealAuthFY11!F51-RealAuthFY10!F51)/RealAuthFY10!F51)</f>
        <v>2.2494570276140241E-2</v>
      </c>
      <c r="G51" s="133">
        <f>IF(ISERROR((RealAuthFY11!G51-RealAuthFY10!G51)/RealAuthFY10!G51),"",(RealAuthFY11!G51-RealAuthFY10!G51)/RealAuthFY10!G51)</f>
        <v>3.875725088331454E-2</v>
      </c>
      <c r="H51" s="133" t="str">
        <f>IF(ISERROR((RealAuthFY11!H51-RealAuthFY10!H51)/RealAuthFY10!H51),"",(RealAuthFY11!H51-RealAuthFY10!H51)/RealAuthFY10!H51)</f>
        <v/>
      </c>
      <c r="I51" s="133">
        <f>IF(ISERROR((RealAuthFY11!I51-RealAuthFY10!I51)/RealAuthFY10!I51),"",(RealAuthFY11!I51-RealAuthFY10!I51)/RealAuthFY10!I51)</f>
        <v>3.875725088331454E-2</v>
      </c>
      <c r="J51" s="133">
        <f>IF(ISERROR((RealAuthFY11!J51-RealAuthFY10!J51)/RealAuthFY10!J51),"",(RealAuthFY11!J51-RealAuthFY10!J51)/RealAuthFY10!J51)</f>
        <v>7.1763045358867752E-2</v>
      </c>
      <c r="K51" s="133">
        <f>IF(ISERROR((RealAuthFY11!K51-RealAuthFY10!K51)/RealAuthFY10!K51),"",(RealAuthFY11!K51-RealAuthFY10!K51)/RealAuthFY10!K51)</f>
        <v>1.9735713059893599E-2</v>
      </c>
      <c r="L51" s="133">
        <f>IF(ISERROR((RealAuthFY11!L51-RealAuthFY10!L51)/RealAuthFY10!L51),"",(RealAuthFY11!L51-RealAuthFY10!L51)/RealAuthFY10!L51)</f>
        <v>0.19230637219310637</v>
      </c>
      <c r="M51" s="133" t="str">
        <f>IF(ISERROR((RealAuthFY11!M51-RealAuthFY10!M51)/RealAuthFY10!M51),"",(RealAuthFY11!M51-RealAuthFY10!M51)/RealAuthFY10!M51)</f>
        <v/>
      </c>
      <c r="N51" s="133">
        <f>IF(ISERROR((RealAuthFY11!N51-RealAuthFY10!N51)/RealAuthFY10!N51),"",(RealAuthFY11!N51-RealAuthFY10!N51)/RealAuthFY10!N51)</f>
        <v>0</v>
      </c>
      <c r="O51" s="133" t="str">
        <f>IF(ISERROR((RealAuthFY11!O51-RealAuthFY10!O51)/RealAuthFY10!O51),"",(RealAuthFY11!O51-RealAuthFY10!O51)/RealAuthFY10!O51)</f>
        <v/>
      </c>
      <c r="P51" s="133" t="str">
        <f>IF(ISERROR((RealAuthFY11!P51-RealAuthFY10!P51)/RealAuthFY10!P51),"",(RealAuthFY11!P51-RealAuthFY10!P51)/RealAuthFY10!P51)</f>
        <v/>
      </c>
      <c r="Q51" s="133" t="str">
        <f>IF(ISERROR((RealAuthFY11!Q51-RealAuthFY10!Q51)/RealAuthFY10!Q51),"",(RealAuthFY11!Q51-RealAuthFY10!Q51)/RealAuthFY10!Q51)</f>
        <v/>
      </c>
      <c r="R51" s="133">
        <f>IF(ISERROR((RealAuthFY11!R51-RealAuthFY10!R51)/RealAuthFY10!R51),"",(RealAuthFY11!R51-RealAuthFY10!R51)/RealAuthFY10!R51)</f>
        <v>2.5163581830124699</v>
      </c>
      <c r="S51" s="133">
        <f>IF(ISERROR((RealAuthFY11!S51-RealAuthFY10!S51)/RealAuthFY10!S51),"",(RealAuthFY11!S51-RealAuthFY10!S51)/RealAuthFY10!S51)</f>
        <v>2.5161532389643564</v>
      </c>
      <c r="T51" s="133">
        <f>IF(ISERROR((RealAuthFY11!T51-RealAuthFY10!T51)/RealAuthFY10!T51),"",(RealAuthFY11!T51-RealAuthFY10!T51)/RealAuthFY10!T51)</f>
        <v>2.5164565075844787</v>
      </c>
      <c r="U51" s="133">
        <f>IF(ISERROR((RealAuthFY11!U51-RealAuthFY10!U51)/RealAuthFY10!U51),"",(RealAuthFY11!U51-RealAuthFY10!U51)/RealAuthFY10!U51)</f>
        <v>0.11668483041047838</v>
      </c>
    </row>
    <row r="52" spans="1:21" s="45" customFormat="1" ht="11" x14ac:dyDescent="0.3">
      <c r="A52" s="45">
        <f>'FY2017 Alpha RPDC '!A53</f>
        <v>46</v>
      </c>
      <c r="B52" s="45">
        <f>'FY2017 Alpha RPDC '!B53</f>
        <v>1044</v>
      </c>
      <c r="C52" s="45">
        <f>'FY2017 Alpha RPDC '!C53</f>
        <v>1044</v>
      </c>
      <c r="D52" s="50" t="str">
        <f>'FY2017 Alpha RPDC '!D53</f>
        <v>CEDAR FALLS</v>
      </c>
      <c r="E52" s="133">
        <f>IF(ISERROR((RealAuthFY11!E52-RealAuthFY10!E52)/RealAuthFY10!E52),"",(RealAuthFY11!E52-RealAuthFY10!E52)/RealAuthFY10!E52)</f>
        <v>2.9507060909257674E-2</v>
      </c>
      <c r="F52" s="133">
        <f>IF(ISERROR((RealAuthFY11!F52-RealAuthFY10!F52)/RealAuthFY10!F52),"",(RealAuthFY11!F52-RealAuthFY10!F52)/RealAuthFY10!F52)</f>
        <v>2.2470168913683558E-2</v>
      </c>
      <c r="G52" s="133">
        <f>IF(ISERROR((RealAuthFY11!G52-RealAuthFY10!G52)/RealAuthFY10!G52),"",(RealAuthFY11!G52-RealAuthFY10!G52)/RealAuthFY10!G52)</f>
        <v>5.2640255141606182E-2</v>
      </c>
      <c r="H52" s="133" t="str">
        <f>IF(ISERROR((RealAuthFY11!H52-RealAuthFY10!H52)/RealAuthFY10!H52),"",(RealAuthFY11!H52-RealAuthFY10!H52)/RealAuthFY10!H52)</f>
        <v/>
      </c>
      <c r="I52" s="133">
        <f>IF(ISERROR((RealAuthFY11!I52-RealAuthFY10!I52)/RealAuthFY10!I52),"",(RealAuthFY11!I52-RealAuthFY10!I52)/RealAuthFY10!I52)</f>
        <v>5.2640255141606182E-2</v>
      </c>
      <c r="J52" s="133">
        <f>IF(ISERROR((RealAuthFY11!J52-RealAuthFY10!J52)/RealAuthFY10!J52),"",(RealAuthFY11!J52-RealAuthFY10!J52)/RealAuthFY10!J52)</f>
        <v>-5.2915098078066179E-2</v>
      </c>
      <c r="K52" s="133">
        <f>IF(ISERROR((RealAuthFY11!K52-RealAuthFY10!K52)/RealAuthFY10!K52),"",(RealAuthFY11!K52-RealAuthFY10!K52)/RealAuthFY10!K52)</f>
        <v>-0.32004160887656036</v>
      </c>
      <c r="L52" s="133">
        <f>IF(ISERROR((RealAuthFY11!L52-RealAuthFY10!L52)/RealAuthFY10!L52),"",(RealAuthFY11!L52-RealAuthFY10!L52)/RealAuthFY10!L52)</f>
        <v>4.4476492225394758E-2</v>
      </c>
      <c r="M52" s="133">
        <f>IF(ISERROR((RealAuthFY11!M52-RealAuthFY10!M52)/RealAuthFY10!M52),"",(RealAuthFY11!M52-RealAuthFY10!M52)/RealAuthFY10!M52)</f>
        <v>1.9937586685159502E-2</v>
      </c>
      <c r="N52" s="133" t="str">
        <f>IF(ISERROR((RealAuthFY11!N52-RealAuthFY10!N52)/RealAuthFY10!N52),"",(RealAuthFY11!N52-RealAuthFY10!N52)/RealAuthFY10!N52)</f>
        <v/>
      </c>
      <c r="O52" s="133" t="str">
        <f>IF(ISERROR((RealAuthFY11!O52-RealAuthFY10!O52)/RealAuthFY10!O52),"",(RealAuthFY11!O52-RealAuthFY10!O52)/RealAuthFY10!O52)</f>
        <v/>
      </c>
      <c r="P52" s="133">
        <f>IF(ISERROR((RealAuthFY11!P52-RealAuthFY10!P52)/RealAuthFY10!P52),"",(RealAuthFY11!P52-RealAuthFY10!P52)/RealAuthFY10!P52)</f>
        <v>-1</v>
      </c>
      <c r="Q52" s="133">
        <f>IF(ISERROR((RealAuthFY11!Q52-RealAuthFY10!Q52)/RealAuthFY10!Q52),"",(RealAuthFY11!Q52-RealAuthFY10!Q52)/RealAuthFY10!Q52)</f>
        <v>0.28706409748365358</v>
      </c>
      <c r="R52" s="133">
        <f>IF(ISERROR((RealAuthFY11!R52-RealAuthFY10!R52)/RealAuthFY10!R52),"",(RealAuthFY11!R52-RealAuthFY10!R52)/RealAuthFY10!R52)</f>
        <v>4.4016101162163634</v>
      </c>
      <c r="S52" s="133">
        <f>IF(ISERROR((RealAuthFY11!S52-RealAuthFY10!S52)/RealAuthFY10!S52),"",(RealAuthFY11!S52-RealAuthFY10!S52)/RealAuthFY10!S52)</f>
        <v>4.401194383890016</v>
      </c>
      <c r="T52" s="133">
        <f>IF(ISERROR((RealAuthFY11!T52-RealAuthFY10!T52)/RealAuthFY10!T52),"",(RealAuthFY11!T52-RealAuthFY10!T52)/RealAuthFY10!T52)</f>
        <v>4.4014664502646177</v>
      </c>
      <c r="U52" s="133">
        <f>IF(ISERROR((RealAuthFY11!U52-RealAuthFY10!U52)/RealAuthFY10!U52),"",(RealAuthFY11!U52-RealAuthFY10!U52)/RealAuthFY10!U52)</f>
        <v>0.13466516963534547</v>
      </c>
    </row>
    <row r="53" spans="1:21" s="45" customFormat="1" ht="11" x14ac:dyDescent="0.3">
      <c r="A53" s="45">
        <f>'FY2017 Alpha RPDC '!A54</f>
        <v>47</v>
      </c>
      <c r="B53" s="45">
        <f>'FY2017 Alpha RPDC '!B54</f>
        <v>1053</v>
      </c>
      <c r="C53" s="45">
        <f>'FY2017 Alpha RPDC '!C54</f>
        <v>1053</v>
      </c>
      <c r="D53" s="50" t="str">
        <f>'FY2017 Alpha RPDC '!D54</f>
        <v>CEDAR RAPIDS</v>
      </c>
      <c r="E53" s="133">
        <f>IF(ISERROR((RealAuthFY11!E53-RealAuthFY10!E53)/RealAuthFY10!E53),"",(RealAuthFY11!E53-RealAuthFY10!E53)/RealAuthFY10!E53)</f>
        <v>5.7593084079965327E-3</v>
      </c>
      <c r="F53" s="133">
        <f>IF(ISERROR((RealAuthFY11!F53-RealAuthFY10!F53)/RealAuthFY10!F53),"",(RealAuthFY11!F53-RealAuthFY10!F53)/RealAuthFY10!F53)</f>
        <v>2.2494570276140241E-2</v>
      </c>
      <c r="G53" s="133">
        <f>IF(ISERROR((RealAuthFY11!G53-RealAuthFY10!G53)/RealAuthFY10!G53),"",(RealAuthFY11!G53-RealAuthFY10!G53)/RealAuthFY10!G53)</f>
        <v>2.8383429957367815E-2</v>
      </c>
      <c r="H53" s="133" t="str">
        <f>IF(ISERROR((RealAuthFY11!H53-RealAuthFY10!H53)/RealAuthFY10!H53),"",(RealAuthFY11!H53-RealAuthFY10!H53)/RealAuthFY10!H53)</f>
        <v/>
      </c>
      <c r="I53" s="133">
        <f>IF(ISERROR((RealAuthFY11!I53-RealAuthFY10!I53)/RealAuthFY10!I53),"",(RealAuthFY11!I53-RealAuthFY10!I53)/RealAuthFY10!I53)</f>
        <v>2.8383429957367815E-2</v>
      </c>
      <c r="J53" s="133">
        <f>IF(ISERROR((RealAuthFY11!J53-RealAuthFY10!J53)/RealAuthFY10!J53),"",(RealAuthFY11!J53-RealAuthFY10!J53)/RealAuthFY10!J53)</f>
        <v>-9.0564860409657458E-2</v>
      </c>
      <c r="K53" s="133">
        <f>IF(ISERROR((RealAuthFY11!K53-RealAuthFY10!K53)/RealAuthFY10!K53),"",(RealAuthFY11!K53-RealAuthFY10!K53)/RealAuthFY10!K53)</f>
        <v>-1</v>
      </c>
      <c r="L53" s="133">
        <f>IF(ISERROR((RealAuthFY11!L53-RealAuthFY10!L53)/RealAuthFY10!L53),"",(RealAuthFY11!L53-RealAuthFY10!L53)/RealAuthFY10!L53)</f>
        <v>0.40524734165510867</v>
      </c>
      <c r="M53" s="133">
        <f>IF(ISERROR((RealAuthFY11!M53-RealAuthFY10!M53)/RealAuthFY10!M53),"",(RealAuthFY11!M53-RealAuthFY10!M53)/RealAuthFY10!M53)</f>
        <v>-0.32004160887656036</v>
      </c>
      <c r="N53" s="133">
        <f>IF(ISERROR((RealAuthFY11!N53-RealAuthFY10!N53)/RealAuthFY10!N53),"",(RealAuthFY11!N53-RealAuthFY10!N53)/RealAuthFY10!N53)</f>
        <v>0</v>
      </c>
      <c r="O53" s="133" t="str">
        <f>IF(ISERROR((RealAuthFY11!O53-RealAuthFY10!O53)/RealAuthFY10!O53),"",(RealAuthFY11!O53-RealAuthFY10!O53)/RealAuthFY10!O53)</f>
        <v/>
      </c>
      <c r="P53" s="133">
        <f>IF(ISERROR((RealAuthFY11!P53-RealAuthFY10!P53)/RealAuthFY10!P53),"",(RealAuthFY11!P53-RealAuthFY10!P53)/RealAuthFY10!P53)</f>
        <v>-0.80876170249653268</v>
      </c>
      <c r="Q53" s="133" t="str">
        <f>IF(ISERROR((RealAuthFY11!Q53-RealAuthFY10!Q53)/RealAuthFY10!Q53),"",(RealAuthFY11!Q53-RealAuthFY10!Q53)/RealAuthFY10!Q53)</f>
        <v/>
      </c>
      <c r="R53" s="133">
        <f>IF(ISERROR((RealAuthFY11!R53-RealAuthFY10!R53)/RealAuthFY10!R53),"",(RealAuthFY11!R53-RealAuthFY10!R53)/RealAuthFY10!R53)</f>
        <v>26.368894311043327</v>
      </c>
      <c r="S53" s="133">
        <f>IF(ISERROR((RealAuthFY11!S53-RealAuthFY10!S53)/RealAuthFY10!S53),"",(RealAuthFY11!S53-RealAuthFY10!S53)/RealAuthFY10!S53)</f>
        <v>26.370643875946673</v>
      </c>
      <c r="T53" s="133">
        <f>IF(ISERROR((RealAuthFY11!T53-RealAuthFY10!T53)/RealAuthFY10!T53),"",(RealAuthFY11!T53-RealAuthFY10!T53)/RealAuthFY10!T53)</f>
        <v>26.369221412487118</v>
      </c>
      <c r="U53" s="133">
        <f>IF(ISERROR((RealAuthFY11!U53-RealAuthFY10!U53)/RealAuthFY10!U53),"",(RealAuthFY11!U53-RealAuthFY10!U53)/RealAuthFY10!U53)</f>
        <v>0.12822194704368284</v>
      </c>
    </row>
    <row r="54" spans="1:21" s="45" customFormat="1" ht="11" x14ac:dyDescent="0.3">
      <c r="A54" s="45">
        <f>'FY2017 Alpha RPDC '!A55</f>
        <v>48</v>
      </c>
      <c r="B54" s="45">
        <f>'FY2017 Alpha RPDC '!B55</f>
        <v>1062</v>
      </c>
      <c r="C54" s="45">
        <f>'FY2017 Alpha RPDC '!C55</f>
        <v>1062</v>
      </c>
      <c r="D54" s="50" t="str">
        <f>'FY2017 Alpha RPDC '!D55</f>
        <v>CENTER POINT-URBANA</v>
      </c>
      <c r="E54" s="133">
        <f>IF(ISERROR((RealAuthFY11!E54-RealAuthFY10!E54)/RealAuthFY10!E54),"",(RealAuthFY11!E54-RealAuthFY10!E54)/RealAuthFY10!E54)</f>
        <v>3.2179720704310938E-2</v>
      </c>
      <c r="F54" s="133">
        <f>IF(ISERROR((RealAuthFY11!F54-RealAuthFY10!F54)/RealAuthFY10!F54),"",(RealAuthFY11!F54-RealAuthFY10!F54)/RealAuthFY10!F54)</f>
        <v>2.2494570276140241E-2</v>
      </c>
      <c r="G54" s="133">
        <f>IF(ISERROR((RealAuthFY11!G54-RealAuthFY10!G54)/RealAuthFY10!G54),"",(RealAuthFY11!G54-RealAuthFY10!G54)/RealAuthFY10!G54)</f>
        <v>5.5398110264033205E-2</v>
      </c>
      <c r="H54" s="133" t="str">
        <f>IF(ISERROR((RealAuthFY11!H54-RealAuthFY10!H54)/RealAuthFY10!H54),"",(RealAuthFY11!H54-RealAuthFY10!H54)/RealAuthFY10!H54)</f>
        <v/>
      </c>
      <c r="I54" s="133">
        <f>IF(ISERROR((RealAuthFY11!I54-RealAuthFY10!I54)/RealAuthFY10!I54),"",(RealAuthFY11!I54-RealAuthFY10!I54)/RealAuthFY10!I54)</f>
        <v>5.5398110264033205E-2</v>
      </c>
      <c r="J54" s="133">
        <f>IF(ISERROR((RealAuthFY11!J54-RealAuthFY10!J54)/RealAuthFY10!J54),"",(RealAuthFY11!J54-RealAuthFY10!J54)/RealAuthFY10!J54)</f>
        <v>-0.10900103853597903</v>
      </c>
      <c r="K54" s="133">
        <f>IF(ISERROR((RealAuthFY11!K54-RealAuthFY10!K54)/RealAuthFY10!K54),"",(RealAuthFY11!K54-RealAuthFY10!K54)/RealAuthFY10!K54)</f>
        <v>7.9933915313698298E-2</v>
      </c>
      <c r="L54" s="133">
        <f>IF(ISERROR((RealAuthFY11!L54-RealAuthFY10!L54)/RealAuthFY10!L54),"",(RealAuthFY11!L54-RealAuthFY10!L54)/RealAuthFY10!L54)</f>
        <v>0.36402642087454845</v>
      </c>
      <c r="M54" s="133">
        <f>IF(ISERROR((RealAuthFY11!M54-RealAuthFY10!M54)/RealAuthFY10!M54),"",(RealAuthFY11!M54-RealAuthFY10!M54)/RealAuthFY10!M54)</f>
        <v>-0.49003120665742023</v>
      </c>
      <c r="N54" s="133">
        <f>IF(ISERROR((RealAuthFY11!N54-RealAuthFY10!N54)/RealAuthFY10!N54),"",(RealAuthFY11!N54-RealAuthFY10!N54)/RealAuthFY10!N54)</f>
        <v>0</v>
      </c>
      <c r="O54" s="133" t="str">
        <f>IF(ISERROR((RealAuthFY11!O54-RealAuthFY10!O54)/RealAuthFY10!O54),"",(RealAuthFY11!O54-RealAuthFY10!O54)/RealAuthFY10!O54)</f>
        <v/>
      </c>
      <c r="P54" s="133">
        <f>IF(ISERROR((RealAuthFY11!P54-RealAuthFY10!P54)/RealAuthFY10!P54),"",(RealAuthFY11!P54-RealAuthFY10!P54)/RealAuthFY10!P54)</f>
        <v>-0.72183520363132003</v>
      </c>
      <c r="Q54" s="133">
        <f>IF(ISERROR((RealAuthFY11!Q54-RealAuthFY10!Q54)/RealAuthFY10!Q54),"",(RealAuthFY11!Q54-RealAuthFY10!Q54)/RealAuthFY10!Q54)</f>
        <v>-2.5919720959606638E-4</v>
      </c>
      <c r="R54" s="133">
        <f>IF(ISERROR((RealAuthFY11!R54-RealAuthFY10!R54)/RealAuthFY10!R54),"",(RealAuthFY11!R54-RealAuthFY10!R54)/RealAuthFY10!R54)</f>
        <v>3.1490925857085713E-7</v>
      </c>
      <c r="S54" s="133">
        <f>IF(ISERROR((RealAuthFY11!S54-RealAuthFY10!S54)/RealAuthFY10!S54),"",(RealAuthFY11!S54-RealAuthFY10!S54)/RealAuthFY10!S54)</f>
        <v>-5.50036263104506E-6</v>
      </c>
      <c r="T54" s="133">
        <f>IF(ISERROR((RealAuthFY11!T54-RealAuthFY10!T54)/RealAuthFY10!T54),"",(RealAuthFY11!T54-RealAuthFY10!T54)/RealAuthFY10!T54)</f>
        <v>-2.8927724276842812E-6</v>
      </c>
      <c r="U54" s="133">
        <f>IF(ISERROR((RealAuthFY11!U54-RealAuthFY10!U54)/RealAuthFY10!U54),"",(RealAuthFY11!U54-RealAuthFY10!U54)/RealAuthFY10!U54)</f>
        <v>6.7729955768274633E-2</v>
      </c>
    </row>
    <row r="55" spans="1:21" s="45" customFormat="1" ht="11" x14ac:dyDescent="0.3">
      <c r="A55" s="45">
        <f>'FY2017 Alpha RPDC '!A56</f>
        <v>49</v>
      </c>
      <c r="B55" s="45">
        <f>'FY2017 Alpha RPDC '!B56</f>
        <v>1071</v>
      </c>
      <c r="C55" s="45">
        <f>'FY2017 Alpha RPDC '!C56</f>
        <v>1071</v>
      </c>
      <c r="D55" s="50" t="str">
        <f>'FY2017 Alpha RPDC '!D56</f>
        <v>CENTERVILLE</v>
      </c>
      <c r="E55" s="133">
        <f>IF(ISERROR((RealAuthFY11!E55-RealAuthFY10!E55)/RealAuthFY10!E55),"",(RealAuthFY11!E55-RealAuthFY10!E55)/RealAuthFY10!E55)</f>
        <v>-2.0252421485177509E-2</v>
      </c>
      <c r="F55" s="133">
        <f>IF(ISERROR((RealAuthFY11!F55-RealAuthFY10!F55)/RealAuthFY10!F55),"",(RealAuthFY11!F55-RealAuthFY10!F55)/RealAuthFY10!F55)</f>
        <v>2.2290545734050732E-2</v>
      </c>
      <c r="G55" s="133">
        <f>IF(ISERROR((RealAuthFY11!G55-RealAuthFY10!G55)/RealAuthFY10!G55),"",(RealAuthFY11!G55-RealAuthFY10!G55)/RealAuthFY10!G55)</f>
        <v>1.5866867215325322E-3</v>
      </c>
      <c r="H55" s="133">
        <f>IF(ISERROR((RealAuthFY11!H55-RealAuthFY10!H55)/RealAuthFY10!H55),"",(RealAuthFY11!H55-RealAuthFY10!H55)/RealAuthFY10!H55)</f>
        <v>1.9527748525278354</v>
      </c>
      <c r="I55" s="133">
        <f>IF(ISERROR((RealAuthFY11!I55-RealAuthFY10!I55)/RealAuthFY10!I55),"",(RealAuthFY11!I55-RealAuthFY10!I55)/RealAuthFY10!I55)</f>
        <v>7.130392958686488E-3</v>
      </c>
      <c r="J55" s="133">
        <f>IF(ISERROR((RealAuthFY11!J55-RealAuthFY10!J55)/RealAuthFY10!J55),"",(RealAuthFY11!J55-RealAuthFY10!J55)/RealAuthFY10!J55)</f>
        <v>-4.9389398193567073E-3</v>
      </c>
      <c r="K55" s="133">
        <f>IF(ISERROR((RealAuthFY11!K55-RealAuthFY10!K55)/RealAuthFY10!K55),"",(RealAuthFY11!K55-RealAuthFY10!K55)/RealAuthFY10!K55)</f>
        <v>0.52990638002773927</v>
      </c>
      <c r="L55" s="133">
        <f>IF(ISERROR((RealAuthFY11!L55-RealAuthFY10!L55)/RealAuthFY10!L55),"",(RealAuthFY11!L55-RealAuthFY10!L55)/RealAuthFY10!L55)</f>
        <v>0.22101099663166229</v>
      </c>
      <c r="M55" s="133">
        <f>IF(ISERROR((RealAuthFY11!M55-RealAuthFY10!M55)/RealAuthFY10!M55),"",(RealAuthFY11!M55-RealAuthFY10!M55)/RealAuthFY10!M55)</f>
        <v>-0.74501560332871009</v>
      </c>
      <c r="N55" s="133">
        <f>IF(ISERROR((RealAuthFY11!N55-RealAuthFY10!N55)/RealAuthFY10!N55),"",(RealAuthFY11!N55-RealAuthFY10!N55)/RealAuthFY10!N55)</f>
        <v>0</v>
      </c>
      <c r="O55" s="133" t="str">
        <f>IF(ISERROR((RealAuthFY11!O55-RealAuthFY10!O55)/RealAuthFY10!O55),"",(RealAuthFY11!O55-RealAuthFY10!O55)/RealAuthFY10!O55)</f>
        <v/>
      </c>
      <c r="P55" s="133">
        <f>IF(ISERROR((RealAuthFY11!P55-RealAuthFY10!P55)/RealAuthFY10!P55),"",(RealAuthFY11!P55-RealAuthFY10!P55)/RealAuthFY10!P55)</f>
        <v>-0.36253900832177532</v>
      </c>
      <c r="Q55" s="133">
        <f>IF(ISERROR((RealAuthFY11!Q55-RealAuthFY10!Q55)/RealAuthFY10!Q55),"",(RealAuthFY11!Q55-RealAuthFY10!Q55)/RealAuthFY10!Q55)</f>
        <v>0.34723099136771057</v>
      </c>
      <c r="R55" s="133">
        <f>IF(ISERROR((RealAuthFY11!R55-RealAuthFY10!R55)/RealAuthFY10!R55),"",(RealAuthFY11!R55-RealAuthFY10!R55)/RealAuthFY10!R55)</f>
        <v>-6.3534910883642251E-8</v>
      </c>
      <c r="S55" s="133">
        <f>IF(ISERROR((RealAuthFY11!S55-RealAuthFY10!S55)/RealAuthFY10!S55),"",(RealAuthFY11!S55-RealAuthFY10!S55)/RealAuthFY10!S55)</f>
        <v>4.7495548798738082E-6</v>
      </c>
      <c r="T55" s="133">
        <f>IF(ISERROR((RealAuthFY11!T55-RealAuthFY10!T55)/RealAuthFY10!T55),"",(RealAuthFY11!T55-RealAuthFY10!T55)/RealAuthFY10!T55)</f>
        <v>-4.2898063424838298E-6</v>
      </c>
      <c r="U55" s="133">
        <f>IF(ISERROR((RealAuthFY11!U55-RealAuthFY10!U55)/RealAuthFY10!U55),"",(RealAuthFY11!U55-RealAuthFY10!U55)/RealAuthFY10!U55)</f>
        <v>2.6532317954814866E-2</v>
      </c>
    </row>
    <row r="56" spans="1:21" s="45" customFormat="1" ht="11" x14ac:dyDescent="0.3">
      <c r="A56" s="45">
        <f>'FY2017 Alpha RPDC '!A57</f>
        <v>50</v>
      </c>
      <c r="B56" s="45">
        <f>'FY2017 Alpha RPDC '!B57</f>
        <v>1080</v>
      </c>
      <c r="C56" s="45">
        <f>'FY2017 Alpha RPDC '!C57</f>
        <v>1080</v>
      </c>
      <c r="D56" s="50" t="str">
        <f>'FY2017 Alpha RPDC '!D57</f>
        <v>CENTRAL</v>
      </c>
      <c r="E56" s="133">
        <f>IF(ISERROR((RealAuthFY11!E56-RealAuthFY10!E56)/RealAuthFY10!E56),"",(RealAuthFY11!E56-RealAuthFY10!E56)/RealAuthFY10!E56)</f>
        <v>-3.9991113085981146E-3</v>
      </c>
      <c r="F56" s="133">
        <f>IF(ISERROR((RealAuthFY11!F56-RealAuthFY10!F56)/RealAuthFY10!F56),"",(RealAuthFY11!F56-RealAuthFY10!F56)/RealAuthFY10!F56)</f>
        <v>2.2494570276140241E-2</v>
      </c>
      <c r="G56" s="133">
        <f>IF(ISERROR((RealAuthFY11!G56-RealAuthFY10!G56)/RealAuthFY10!G56),"",(RealAuthFY11!G56-RealAuthFY10!G56)/RealAuthFY10!G56)</f>
        <v>1.8405360272563339E-2</v>
      </c>
      <c r="H56" s="133">
        <f>IF(ISERROR((RealAuthFY11!H56-RealAuthFY10!H56)/RealAuthFY10!H56),"",(RealAuthFY11!H56-RealAuthFY10!H56)/RealAuthFY10!H56)</f>
        <v>-1</v>
      </c>
      <c r="I56" s="133">
        <f>IF(ISERROR((RealAuthFY11!I56-RealAuthFY10!I56)/RealAuthFY10!I56),"",(RealAuthFY11!I56-RealAuthFY10!I56)/RealAuthFY10!I56)</f>
        <v>-1.6165478249722295E-2</v>
      </c>
      <c r="J56" s="133">
        <f>IF(ISERROR((RealAuthFY11!J56-RealAuthFY10!J56)/RealAuthFY10!J56),"",(RealAuthFY11!J56-RealAuthFY10!J56)/RealAuthFY10!J56)</f>
        <v>-2.1826809015421115E-2</v>
      </c>
      <c r="K56" s="133">
        <f>IF(ISERROR((RealAuthFY11!K56-RealAuthFY10!K56)/RealAuthFY10!K56),"",(RealAuthFY11!K56-RealAuthFY10!K56)/RealAuthFY10!K56)</f>
        <v>-0.87690700104493213</v>
      </c>
      <c r="L56" s="133">
        <f>IF(ISERROR((RealAuthFY11!L56-RealAuthFY10!L56)/RealAuthFY10!L56),"",(RealAuthFY11!L56-RealAuthFY10!L56)/RealAuthFY10!L56)</f>
        <v>0.15668341875238426</v>
      </c>
      <c r="M56" s="133">
        <f>IF(ISERROR((RealAuthFY11!M56-RealAuthFY10!M56)/RealAuthFY10!M56),"",(RealAuthFY11!M56-RealAuthFY10!M56)/RealAuthFY10!M56)</f>
        <v>1.9913419913419914E-2</v>
      </c>
      <c r="N56" s="133">
        <f>IF(ISERROR((RealAuthFY11!N56-RealAuthFY10!N56)/RealAuthFY10!N56),"",(RealAuthFY11!N56-RealAuthFY10!N56)/RealAuthFY10!N56)</f>
        <v>0</v>
      </c>
      <c r="O56" s="133" t="str">
        <f>IF(ISERROR((RealAuthFY11!O56-RealAuthFY10!O56)/RealAuthFY10!O56),"",(RealAuthFY11!O56-RealAuthFY10!O56)/RealAuthFY10!O56)</f>
        <v/>
      </c>
      <c r="P56" s="133">
        <f>IF(ISERROR((RealAuthFY11!P56-RealAuthFY10!P56)/RealAuthFY10!P56),"",(RealAuthFY11!P56-RealAuthFY10!P56)/RealAuthFY10!P56)</f>
        <v>0.11263282172373085</v>
      </c>
      <c r="Q56" s="133" t="str">
        <f>IF(ISERROR((RealAuthFY11!Q56-RealAuthFY10!Q56)/RealAuthFY10!Q56),"",(RealAuthFY11!Q56-RealAuthFY10!Q56)/RealAuthFY10!Q56)</f>
        <v/>
      </c>
      <c r="R56" s="133">
        <f>IF(ISERROR((RealAuthFY11!R56-RealAuthFY10!R56)/RealAuthFY10!R56),"",(RealAuthFY11!R56-RealAuthFY10!R56)/RealAuthFY10!R56)</f>
        <v>-1.3681334334180476E-7</v>
      </c>
      <c r="S56" s="133">
        <f>IF(ISERROR((RealAuthFY11!S56-RealAuthFY10!S56)/RealAuthFY10!S56),"",(RealAuthFY11!S56-RealAuthFY10!S56)/RealAuthFY10!S56)</f>
        <v>-7.491487600161812E-7</v>
      </c>
      <c r="T56" s="133">
        <f>IF(ISERROR((RealAuthFY11!T56-RealAuthFY10!T56)/RealAuthFY10!T56),"",(RealAuthFY11!T56-RealAuthFY10!T56)/RealAuthFY10!T56)</f>
        <v>-3.2078389313274793E-7</v>
      </c>
      <c r="U56" s="133">
        <f>IF(ISERROR((RealAuthFY11!U56-RealAuthFY10!U56)/RealAuthFY10!U56),"",(RealAuthFY11!U56-RealAuthFY10!U56)/RealAuthFY10!U56)</f>
        <v>7.371856842019639E-2</v>
      </c>
    </row>
    <row r="57" spans="1:21" s="45" customFormat="1" ht="11" x14ac:dyDescent="0.3">
      <c r="A57" s="45">
        <f>'FY2017 Alpha RPDC '!A58</f>
        <v>51</v>
      </c>
      <c r="B57" s="45">
        <f>'FY2017 Alpha RPDC '!B58</f>
        <v>1089</v>
      </c>
      <c r="C57" s="45">
        <f>'FY2017 Alpha RPDC '!C58</f>
        <v>1089</v>
      </c>
      <c r="D57" s="50" t="str">
        <f>'FY2017 Alpha RPDC '!D58</f>
        <v>CENTRAL CITY</v>
      </c>
      <c r="E57" s="133">
        <f>IF(ISERROR((RealAuthFY11!E57-RealAuthFY10!E57)/RealAuthFY10!E57),"",(RealAuthFY11!E57-RealAuthFY10!E57)/RealAuthFY10!E57)</f>
        <v>-4.2476457623722791E-2</v>
      </c>
      <c r="F57" s="133">
        <f>IF(ISERROR((RealAuthFY11!F57-RealAuthFY10!F57)/RealAuthFY10!F57),"",(RealAuthFY11!F57-RealAuthFY10!F57)/RealAuthFY10!F57)</f>
        <v>2.2283694482864606E-2</v>
      </c>
      <c r="G57" s="133">
        <f>IF(ISERROR((RealAuthFY11!G57-RealAuthFY10!G57)/RealAuthFY10!G57),"",(RealAuthFY11!G57-RealAuthFY10!G57)/RealAuthFY10!G57)</f>
        <v>-2.1139385967181189E-2</v>
      </c>
      <c r="H57" s="133" t="str">
        <f>IF(ISERROR((RealAuthFY11!H57-RealAuthFY10!H57)/RealAuthFY10!H57),"",(RealAuthFY11!H57-RealAuthFY10!H57)/RealAuthFY10!H57)</f>
        <v/>
      </c>
      <c r="I57" s="133">
        <f>IF(ISERROR((RealAuthFY11!I57-RealAuthFY10!I57)/RealAuthFY10!I57),"",(RealAuthFY11!I57-RealAuthFY10!I57)/RealAuthFY10!I57)</f>
        <v>9.9999999999999829E-3</v>
      </c>
      <c r="J57" s="133">
        <f>IF(ISERROR((RealAuthFY11!J57-RealAuthFY10!J57)/RealAuthFY10!J57),"",(RealAuthFY11!J57-RealAuthFY10!J57)/RealAuthFY10!J57)</f>
        <v>0.11591083302964723</v>
      </c>
      <c r="K57" s="133">
        <f>IF(ISERROR((RealAuthFY11!K57-RealAuthFY10!K57)/RealAuthFY10!K57),"",(RealAuthFY11!K57-RealAuthFY10!K57)/RealAuthFY10!K57)</f>
        <v>-0.18622001062354296</v>
      </c>
      <c r="L57" s="133">
        <f>IF(ISERROR((RealAuthFY11!L57-RealAuthFY10!L57)/RealAuthFY10!L57),"",(RealAuthFY11!L57-RealAuthFY10!L57)/RealAuthFY10!L57)</f>
        <v>-5.4027352807275664E-2</v>
      </c>
      <c r="M57" s="133">
        <f>IF(ISERROR((RealAuthFY11!M57-RealAuthFY10!M57)/RealAuthFY10!M57),"",(RealAuthFY11!M57-RealAuthFY10!M57)/RealAuthFY10!M57)</f>
        <v>0.14742978502080445</v>
      </c>
      <c r="N57" s="133">
        <f>IF(ISERROR((RealAuthFY11!N57-RealAuthFY10!N57)/RealAuthFY10!N57),"",(RealAuthFY11!N57-RealAuthFY10!N57)/RealAuthFY10!N57)</f>
        <v>0</v>
      </c>
      <c r="O57" s="133" t="str">
        <f>IF(ISERROR((RealAuthFY11!O57-RealAuthFY10!O57)/RealAuthFY10!O57),"",(RealAuthFY11!O57-RealAuthFY10!O57)/RealAuthFY10!O57)</f>
        <v/>
      </c>
      <c r="P57" s="133">
        <f>IF(ISERROR((RealAuthFY11!P57-RealAuthFY10!P57)/RealAuthFY10!P57),"",(RealAuthFY11!P57-RealAuthFY10!P57)/RealAuthFY10!P57)</f>
        <v>6.1662306140461566E-2</v>
      </c>
      <c r="Q57" s="133">
        <f>IF(ISERROR((RealAuthFY11!Q57-RealAuthFY10!Q57)/RealAuthFY10!Q57),"",(RealAuthFY11!Q57-RealAuthFY10!Q57)/RealAuthFY10!Q57)</f>
        <v>0.25587495613522054</v>
      </c>
      <c r="R57" s="133">
        <f>IF(ISERROR((RealAuthFY11!R57-RealAuthFY10!R57)/RealAuthFY10!R57),"",(RealAuthFY11!R57-RealAuthFY10!R57)/RealAuthFY10!R57)</f>
        <v>-9.4043827388848645E-9</v>
      </c>
      <c r="S57" s="133">
        <f>IF(ISERROR((RealAuthFY11!S57-RealAuthFY10!S57)/RealAuthFY10!S57),"",(RealAuthFY11!S57-RealAuthFY10!S57)/RealAuthFY10!S57)</f>
        <v>-4.3555065832702048E-7</v>
      </c>
      <c r="T57" s="133">
        <f>IF(ISERROR((RealAuthFY11!T57-RealAuthFY10!T57)/RealAuthFY10!T57),"",(RealAuthFY11!T57-RealAuthFY10!T57)/RealAuthFY10!T57)</f>
        <v>-1.8135637940039674E-8</v>
      </c>
      <c r="U57" s="133">
        <f>IF(ISERROR((RealAuthFY11!U57-RealAuthFY10!U57)/RealAuthFY10!U57),"",(RealAuthFY11!U57-RealAuthFY10!U57)/RealAuthFY10!U57)</f>
        <v>-3.7975454625461765E-3</v>
      </c>
    </row>
    <row r="58" spans="1:21" s="45" customFormat="1" ht="11" x14ac:dyDescent="0.3">
      <c r="A58" s="45">
        <f>'FY2017 Alpha RPDC '!A59</f>
        <v>52</v>
      </c>
      <c r="B58" s="45">
        <f>'FY2017 Alpha RPDC '!B59</f>
        <v>1082</v>
      </c>
      <c r="C58" s="45">
        <f>'FY2017 Alpha RPDC '!C59</f>
        <v>1082</v>
      </c>
      <c r="D58" s="50" t="str">
        <f>'FY2017 Alpha RPDC '!D59</f>
        <v>CENTRAL CLINTON</v>
      </c>
      <c r="E58" s="133">
        <f>IF(ISERROR((RealAuthFY11!E58-RealAuthFY10!E58)/RealAuthFY10!E58),"",(RealAuthFY11!E58-RealAuthFY10!E58)/RealAuthFY10!E58)</f>
        <v>-3.8448335049776237E-3</v>
      </c>
      <c r="F58" s="133">
        <f>IF(ISERROR((RealAuthFY11!F58-RealAuthFY10!F58)/RealAuthFY10!F58),"",(RealAuthFY11!F58-RealAuthFY10!F58)/RealAuthFY10!F58)</f>
        <v>2.2494570276140241E-2</v>
      </c>
      <c r="G58" s="133">
        <f>IF(ISERROR((RealAuthFY11!G58-RealAuthFY10!G58)/RealAuthFY10!G58),"",(RealAuthFY11!G58-RealAuthFY10!G58)/RealAuthFY10!G58)</f>
        <v>1.8563248893684815E-2</v>
      </c>
      <c r="H58" s="133">
        <f>IF(ISERROR((RealAuthFY11!H58-RealAuthFY10!H58)/RealAuthFY10!H58),"",(RealAuthFY11!H58-RealAuthFY10!H58)/RealAuthFY10!H58)</f>
        <v>-1</v>
      </c>
      <c r="I58" s="133">
        <f>IF(ISERROR((RealAuthFY11!I58-RealAuthFY10!I58)/RealAuthFY10!I58),"",(RealAuthFY11!I58-RealAuthFY10!I58)/RealAuthFY10!I58)</f>
        <v>6.5697724722135076E-3</v>
      </c>
      <c r="J58" s="133">
        <f>IF(ISERROR((RealAuthFY11!J58-RealAuthFY10!J58)/RealAuthFY10!J58),"",(RealAuthFY11!J58-RealAuthFY10!J58)/RealAuthFY10!J58)</f>
        <v>-0.17302357836338428</v>
      </c>
      <c r="K58" s="133">
        <f>IF(ISERROR((RealAuthFY11!K58-RealAuthFY10!K58)/RealAuthFY10!K58),"",(RealAuthFY11!K58-RealAuthFY10!K58)/RealAuthFY10!K58)</f>
        <v>-1</v>
      </c>
      <c r="L58" s="133">
        <f>IF(ISERROR((RealAuthFY11!L58-RealAuthFY10!L58)/RealAuthFY10!L58),"",(RealAuthFY11!L58-RealAuthFY10!L58)/RealAuthFY10!L58)</f>
        <v>0.15418578185568488</v>
      </c>
      <c r="M58" s="133">
        <f>IF(ISERROR((RealAuthFY11!M58-RealAuthFY10!M58)/RealAuthFY10!M58),"",(RealAuthFY11!M58-RealAuthFY10!M58)/RealAuthFY10!M58)</f>
        <v>0.2239251040221914</v>
      </c>
      <c r="N58" s="133">
        <f>IF(ISERROR((RealAuthFY11!N58-RealAuthFY10!N58)/RealAuthFY10!N58),"",(RealAuthFY11!N58-RealAuthFY10!N58)/RealAuthFY10!N58)</f>
        <v>0</v>
      </c>
      <c r="O58" s="133" t="str">
        <f>IF(ISERROR((RealAuthFY11!O58-RealAuthFY10!O58)/RealAuthFY10!O58),"",(RealAuthFY11!O58-RealAuthFY10!O58)/RealAuthFY10!O58)</f>
        <v/>
      </c>
      <c r="P58" s="133">
        <f>IF(ISERROR((RealAuthFY11!P58-RealAuthFY10!P58)/RealAuthFY10!P58),"",(RealAuthFY11!P58-RealAuthFY10!P58)/RealAuthFY10!P58)</f>
        <v>-1</v>
      </c>
      <c r="Q58" s="133">
        <f>IF(ISERROR((RealAuthFY11!Q58-RealAuthFY10!Q58)/RealAuthFY10!Q58),"",(RealAuthFY11!Q58-RealAuthFY10!Q58)/RealAuthFY10!Q58)</f>
        <v>-0.22113857016769636</v>
      </c>
      <c r="R58" s="133">
        <f>IF(ISERROR((RealAuthFY11!R58-RealAuthFY10!R58)/RealAuthFY10!R58),"",(RealAuthFY11!R58-RealAuthFY10!R58)/RealAuthFY10!R58)</f>
        <v>0.13821472603950075</v>
      </c>
      <c r="S58" s="133">
        <f>IF(ISERROR((RealAuthFY11!S58-RealAuthFY10!S58)/RealAuthFY10!S58),"",(RealAuthFY11!S58-RealAuthFY10!S58)/RealAuthFY10!S58)</f>
        <v>0.13828494575952999</v>
      </c>
      <c r="T58" s="133">
        <f>IF(ISERROR((RealAuthFY11!T58-RealAuthFY10!T58)/RealAuthFY10!T58),"",(RealAuthFY11!T58-RealAuthFY10!T58)/RealAuthFY10!T58)</f>
        <v>0.13822335025380711</v>
      </c>
      <c r="U58" s="133">
        <f>IF(ISERROR((RealAuthFY11!U58-RealAuthFY10!U58)/RealAuthFY10!U58),"",(RealAuthFY11!U58-RealAuthFY10!U58)/RealAuthFY10!U58)</f>
        <v>2.2574317798449837E-2</v>
      </c>
    </row>
    <row r="59" spans="1:21" s="45" customFormat="1" ht="11" x14ac:dyDescent="0.3">
      <c r="A59" s="45">
        <f>'FY2017 Alpha RPDC '!A60</f>
        <v>53</v>
      </c>
      <c r="B59" s="45">
        <f>'FY2017 Alpha RPDC '!B60</f>
        <v>1093</v>
      </c>
      <c r="C59" s="45">
        <f>'FY2017 Alpha RPDC '!C60</f>
        <v>1093</v>
      </c>
      <c r="D59" s="50" t="str">
        <f>'FY2017 Alpha RPDC '!D60</f>
        <v>CENTRAL DECATUR</v>
      </c>
      <c r="E59" s="133">
        <f>IF(ISERROR((RealAuthFY11!E59-RealAuthFY10!E59)/RealAuthFY10!E59),"",(RealAuthFY11!E59-RealAuthFY10!E59)/RealAuthFY10!E59)</f>
        <v>-5.235602094240871E-3</v>
      </c>
      <c r="F59" s="133">
        <f>IF(ISERROR((RealAuthFY11!F59-RealAuthFY10!F59)/RealAuthFY10!F59),"",(RealAuthFY11!F59-RealAuthFY10!F59)/RealAuthFY10!F59)</f>
        <v>2.2494570276140241E-2</v>
      </c>
      <c r="G59" s="133">
        <f>IF(ISERROR((RealAuthFY11!G59-RealAuthFY10!G59)/RealAuthFY10!G59),"",(RealAuthFY11!G59-RealAuthFY10!G59)/RealAuthFY10!G59)</f>
        <v>1.7141103768497857E-2</v>
      </c>
      <c r="H59" s="133" t="str">
        <f>IF(ISERROR((RealAuthFY11!H59-RealAuthFY10!H59)/RealAuthFY10!H59),"",(RealAuthFY11!H59-RealAuthFY10!H59)/RealAuthFY10!H59)</f>
        <v/>
      </c>
      <c r="I59" s="133">
        <f>IF(ISERROR((RealAuthFY11!I59-RealAuthFY10!I59)/RealAuthFY10!I59),"",(RealAuthFY11!I59-RealAuthFY10!I59)/RealAuthFY10!I59)</f>
        <v>1.7141103768497857E-2</v>
      </c>
      <c r="J59" s="133">
        <f>IF(ISERROR((RealAuthFY11!J59-RealAuthFY10!J59)/RealAuthFY10!J59),"",(RealAuthFY11!J59-RealAuthFY10!J59)/RealAuthFY10!J59)</f>
        <v>0.12686748057980457</v>
      </c>
      <c r="K59" s="133">
        <f>IF(ISERROR((RealAuthFY11!K59-RealAuthFY10!K59)/RealAuthFY10!K59),"",(RealAuthFY11!K59-RealAuthFY10!K59)/RealAuthFY10!K59)</f>
        <v>0.27466964132486699</v>
      </c>
      <c r="L59" s="133">
        <f>IF(ISERROR((RealAuthFY11!L59-RealAuthFY10!L59)/RealAuthFY10!L59),"",(RealAuthFY11!L59-RealAuthFY10!L59)/RealAuthFY10!L59)</f>
        <v>-4.2697085698875398E-2</v>
      </c>
      <c r="M59" s="133">
        <f>IF(ISERROR((RealAuthFY11!M59-RealAuthFY10!M59)/RealAuthFY10!M59),"",(RealAuthFY11!M59-RealAuthFY10!M59)/RealAuthFY10!M59)</f>
        <v>1.9735713059893599E-2</v>
      </c>
      <c r="N59" s="133">
        <f>IF(ISERROR((RealAuthFY11!N59-RealAuthFY10!N59)/RealAuthFY10!N59),"",(RealAuthFY11!N59-RealAuthFY10!N59)/RealAuthFY10!N59)</f>
        <v>0</v>
      </c>
      <c r="O59" s="133">
        <f>IF(ISERROR((RealAuthFY11!O59-RealAuthFY10!O59)/RealAuthFY10!O59),"",(RealAuthFY11!O59-RealAuthFY10!O59)/RealAuthFY10!O59)</f>
        <v>0</v>
      </c>
      <c r="P59" s="133">
        <f>IF(ISERROR((RealAuthFY11!P59-RealAuthFY10!P59)/RealAuthFY10!P59),"",(RealAuthFY11!P59-RealAuthFY10!P59)/RealAuthFY10!P59)</f>
        <v>0.6995595217664895</v>
      </c>
      <c r="Q59" s="133">
        <f>IF(ISERROR((RealAuthFY11!Q59-RealAuthFY10!Q59)/RealAuthFY10!Q59),"",(RealAuthFY11!Q59-RealAuthFY10!Q59)/RealAuthFY10!Q59)</f>
        <v>-0.10598512827625763</v>
      </c>
      <c r="R59" s="133">
        <f>IF(ISERROR((RealAuthFY11!R59-RealAuthFY10!R59)/RealAuthFY10!R59),"",(RealAuthFY11!R59-RealAuthFY10!R59)/RealAuthFY10!R59)</f>
        <v>0</v>
      </c>
      <c r="S59" s="133">
        <f>IF(ISERROR((RealAuthFY11!S59-RealAuthFY10!S59)/RealAuthFY10!S59),"",(RealAuthFY11!S59-RealAuthFY10!S59)/RealAuthFY10!S59)</f>
        <v>-3.4489775506385824E-6</v>
      </c>
      <c r="T59" s="133">
        <f>IF(ISERROR((RealAuthFY11!T59-RealAuthFY10!T59)/RealAuthFY10!T59),"",(RealAuthFY11!T59-RealAuthFY10!T59)/RealAuthFY10!T59)</f>
        <v>-4.5907951060184424E-6</v>
      </c>
      <c r="U59" s="133">
        <f>IF(ISERROR((RealAuthFY11!U59-RealAuthFY10!U59)/RealAuthFY10!U59),"",(RealAuthFY11!U59-RealAuthFY10!U59)/RealAuthFY10!U59)</f>
        <v>-1.8556246257051283E-3</v>
      </c>
    </row>
    <row r="60" spans="1:21" s="45" customFormat="1" ht="11" x14ac:dyDescent="0.3">
      <c r="A60" s="45">
        <f>'FY2017 Alpha RPDC '!A61</f>
        <v>54</v>
      </c>
      <c r="B60" s="45">
        <f>'FY2017 Alpha RPDC '!B61</f>
        <v>1079</v>
      </c>
      <c r="C60" s="45">
        <f>'FY2017 Alpha RPDC '!C61</f>
        <v>1079</v>
      </c>
      <c r="D60" s="50" t="str">
        <f>'FY2017 Alpha RPDC '!D61</f>
        <v>CENTRAL LEE</v>
      </c>
      <c r="E60" s="133">
        <f>IF(ISERROR((RealAuthFY11!E60-RealAuthFY10!E60)/RealAuthFY10!E60),"",(RealAuthFY11!E60-RealAuthFY10!E60)/RealAuthFY10!E60)</f>
        <v>-4.5995145631067935E-2</v>
      </c>
      <c r="F60" s="133">
        <f>IF(ISERROR((RealAuthFY11!F60-RealAuthFY10!F60)/RealAuthFY10!F60),"",(RealAuthFY11!F60-RealAuthFY10!F60)/RealAuthFY10!F60)</f>
        <v>2.2494570276140241E-2</v>
      </c>
      <c r="G60" s="133">
        <f>IF(ISERROR((RealAuthFY11!G60-RealAuthFY10!G60)/RealAuthFY10!G60),"",(RealAuthFY11!G60-RealAuthFY10!G60)/RealAuthFY10!G60)</f>
        <v>-2.4535216390686978E-2</v>
      </c>
      <c r="H60" s="133" t="str">
        <f>IF(ISERROR((RealAuthFY11!H60-RealAuthFY10!H60)/RealAuthFY10!H60),"",(RealAuthFY11!H60-RealAuthFY10!H60)/RealAuthFY10!H60)</f>
        <v/>
      </c>
      <c r="I60" s="133">
        <f>IF(ISERROR((RealAuthFY11!I60-RealAuthFY10!I60)/RealAuthFY10!I60),"",(RealAuthFY11!I60-RealAuthFY10!I60)/RealAuthFY10!I60)</f>
        <v>1.0000000000000007E-2</v>
      </c>
      <c r="J60" s="133">
        <f>IF(ISERROR((RealAuthFY11!J60-RealAuthFY10!J60)/RealAuthFY10!J60),"",(RealAuthFY11!J60-RealAuthFY10!J60)/RealAuthFY10!J60)</f>
        <v>0.17389042995839113</v>
      </c>
      <c r="K60" s="133">
        <f>IF(ISERROR((RealAuthFY11!K60-RealAuthFY10!K60)/RealAuthFY10!K60),"",(RealAuthFY11!K60-RealAuthFY10!K60)/RealAuthFY10!K60)</f>
        <v>-0.49003120665742023</v>
      </c>
      <c r="L60" s="133">
        <f>IF(ISERROR((RealAuthFY11!L60-RealAuthFY10!L60)/RealAuthFY10!L60),"",(RealAuthFY11!L60-RealAuthFY10!L60)/RealAuthFY10!L60)</f>
        <v>0.35522093700431406</v>
      </c>
      <c r="M60" s="133">
        <f>IF(ISERROR((RealAuthFY11!M60-RealAuthFY10!M60)/RealAuthFY10!M60),"",(RealAuthFY11!M60-RealAuthFY10!M60)/RealAuthFY10!M60)</f>
        <v>1.9937586685159502E-2</v>
      </c>
      <c r="N60" s="133">
        <f>IF(ISERROR((RealAuthFY11!N60-RealAuthFY10!N60)/RealAuthFY10!N60),"",(RealAuthFY11!N60-RealAuthFY10!N60)/RealAuthFY10!N60)</f>
        <v>0</v>
      </c>
      <c r="O60" s="133" t="str">
        <f>IF(ISERROR((RealAuthFY11!O60-RealAuthFY10!O60)/RealAuthFY10!O60),"",(RealAuthFY11!O60-RealAuthFY10!O60)/RealAuthFY10!O60)</f>
        <v/>
      </c>
      <c r="P60" s="133" t="str">
        <f>IF(ISERROR((RealAuthFY11!P60-RealAuthFY10!P60)/RealAuthFY10!P60),"",(RealAuthFY11!P60-RealAuthFY10!P60)/RealAuthFY10!P60)</f>
        <v/>
      </c>
      <c r="Q60" s="133">
        <f>IF(ISERROR((RealAuthFY11!Q60-RealAuthFY10!Q60)/RealAuthFY10!Q60),"",(RealAuthFY11!Q60-RealAuthFY10!Q60)/RealAuthFY10!Q60)</f>
        <v>0.10493238557558954</v>
      </c>
      <c r="R60" s="133">
        <f>IF(ISERROR((RealAuthFY11!R60-RealAuthFY10!R60)/RealAuthFY10!R60),"",(RealAuthFY11!R60-RealAuthFY10!R60)/RealAuthFY10!R60)</f>
        <v>0.51231316209372524</v>
      </c>
      <c r="S60" s="133">
        <f>IF(ISERROR((RealAuthFY11!S60-RealAuthFY10!S60)/RealAuthFY10!S60),"",(RealAuthFY11!S60-RealAuthFY10!S60)/RealAuthFY10!S60)</f>
        <v>0.51243149832028012</v>
      </c>
      <c r="T60" s="133">
        <f>IF(ISERROR((RealAuthFY11!T60-RealAuthFY10!T60)/RealAuthFY10!T60),"",(RealAuthFY11!T60-RealAuthFY10!T60)/RealAuthFY10!T60)</f>
        <v>0.5122190395230749</v>
      </c>
      <c r="U60" s="133">
        <f>IF(ISERROR((RealAuthFY11!U60-RealAuthFY10!U60)/RealAuthFY10!U60),"",(RealAuthFY11!U60-RealAuthFY10!U60)/RealAuthFY10!U60)</f>
        <v>4.9950944135533311E-2</v>
      </c>
    </row>
    <row r="61" spans="1:21" s="45" customFormat="1" ht="11" x14ac:dyDescent="0.3">
      <c r="A61" s="45">
        <f>'FY2017 Alpha RPDC '!A62</f>
        <v>55</v>
      </c>
      <c r="B61" s="45">
        <f>'FY2017 Alpha RPDC '!B62</f>
        <v>1095</v>
      </c>
      <c r="C61" s="45">
        <f>'FY2017 Alpha RPDC '!C62</f>
        <v>1095</v>
      </c>
      <c r="D61" s="50" t="str">
        <f>'FY2017 Alpha RPDC '!D62</f>
        <v>CENTRAL LYON</v>
      </c>
      <c r="E61" s="133">
        <f>IF(ISERROR((RealAuthFY11!E61-RealAuthFY10!E61)/RealAuthFY10!E61),"",(RealAuthFY11!E61-RealAuthFY10!E61)/RealAuthFY10!E61)</f>
        <v>6.1506565307532825E-2</v>
      </c>
      <c r="F61" s="133">
        <f>IF(ISERROR((RealAuthFY11!F61-RealAuthFY10!F61)/RealAuthFY10!F61),"",(RealAuthFY11!F61-RealAuthFY10!F61)/RealAuthFY10!F61)</f>
        <v>2.2494570276140241E-2</v>
      </c>
      <c r="G61" s="133">
        <f>IF(ISERROR((RealAuthFY11!G61-RealAuthFY10!G61)/RealAuthFY10!G61),"",(RealAuthFY11!G61-RealAuthFY10!G61)/RealAuthFY10!G61)</f>
        <v>8.538469933942737E-2</v>
      </c>
      <c r="H61" s="133" t="str">
        <f>IF(ISERROR((RealAuthFY11!H61-RealAuthFY10!H61)/RealAuthFY10!H61),"",(RealAuthFY11!H61-RealAuthFY10!H61)/RealAuthFY10!H61)</f>
        <v/>
      </c>
      <c r="I61" s="133">
        <f>IF(ISERROR((RealAuthFY11!I61-RealAuthFY10!I61)/RealAuthFY10!I61),"",(RealAuthFY11!I61-RealAuthFY10!I61)/RealAuthFY10!I61)</f>
        <v>8.538469933942737E-2</v>
      </c>
      <c r="J61" s="133">
        <f>IF(ISERROR((RealAuthFY11!J61-RealAuthFY10!J61)/RealAuthFY10!J61),"",(RealAuthFY11!J61-RealAuthFY10!J61)/RealAuthFY10!J61)</f>
        <v>5.1466107472993745E-2</v>
      </c>
      <c r="K61" s="133">
        <f>IF(ISERROR((RealAuthFY11!K61-RealAuthFY10!K61)/RealAuthFY10!K61),"",(RealAuthFY11!K61-RealAuthFY10!K61)/RealAuthFY10!K61)</f>
        <v>0.52959341224909928</v>
      </c>
      <c r="L61" s="133">
        <f>IF(ISERROR((RealAuthFY11!L61-RealAuthFY10!L61)/RealAuthFY10!L61),"",(RealAuthFY11!L61-RealAuthFY10!L61)/RealAuthFY10!L61)</f>
        <v>-5.059719239711076E-2</v>
      </c>
      <c r="M61" s="133">
        <f>IF(ISERROR((RealAuthFY11!M61-RealAuthFY10!M61)/RealAuthFY10!M61),"",(RealAuthFY11!M61-RealAuthFY10!M61)/RealAuthFY10!M61)</f>
        <v>1.9728941499399553E-2</v>
      </c>
      <c r="N61" s="133">
        <f>IF(ISERROR((RealAuthFY11!N61-RealAuthFY10!N61)/RealAuthFY10!N61),"",(RealAuthFY11!N61-RealAuthFY10!N61)/RealAuthFY10!N61)</f>
        <v>0</v>
      </c>
      <c r="O61" s="133" t="str">
        <f>IF(ISERROR((RealAuthFY11!O61-RealAuthFY10!O61)/RealAuthFY10!O61),"",(RealAuthFY11!O61-RealAuthFY10!O61)/RealAuthFY10!O61)</f>
        <v/>
      </c>
      <c r="P61" s="133" t="str">
        <f>IF(ISERROR((RealAuthFY11!P61-RealAuthFY10!P61)/RealAuthFY10!P61),"",(RealAuthFY11!P61-RealAuthFY10!P61)/RealAuthFY10!P61)</f>
        <v/>
      </c>
      <c r="Q61" s="133">
        <f>IF(ISERROR((RealAuthFY11!Q61-RealAuthFY10!Q61)/RealAuthFY10!Q61),"",(RealAuthFY11!Q61-RealAuthFY10!Q61)/RealAuthFY10!Q61)</f>
        <v>9.4343254292038631E-2</v>
      </c>
      <c r="R61" s="133">
        <f>IF(ISERROR((RealAuthFY11!R61-RealAuthFY10!R61)/RealAuthFY10!R61),"",(RealAuthFY11!R61-RealAuthFY10!R61)/RealAuthFY10!R61)</f>
        <v>0.6835699608890361</v>
      </c>
      <c r="S61" s="133">
        <f>IF(ISERROR((RealAuthFY11!S61-RealAuthFY10!S61)/RealAuthFY10!S61),"",(RealAuthFY11!S61-RealAuthFY10!S61)/RealAuthFY10!S61)</f>
        <v>0.68366726861971117</v>
      </c>
      <c r="T61" s="133">
        <f>IF(ISERROR((RealAuthFY11!T61-RealAuthFY10!T61)/RealAuthFY10!T61),"",(RealAuthFY11!T61-RealAuthFY10!T61)/RealAuthFY10!T61)</f>
        <v>0.68348702664929306</v>
      </c>
      <c r="U61" s="133">
        <f>IF(ISERROR((RealAuthFY11!U61-RealAuthFY10!U61)/RealAuthFY10!U61),"",(RealAuthFY11!U61-RealAuthFY10!U61)/RealAuthFY10!U61)</f>
        <v>0.11971867641850248</v>
      </c>
    </row>
    <row r="62" spans="1:21" s="45" customFormat="1" ht="11" x14ac:dyDescent="0.3">
      <c r="A62" s="45">
        <f>'FY2017 Alpha RPDC '!A63</f>
        <v>56</v>
      </c>
      <c r="B62" s="45">
        <f>'FY2017 Alpha RPDC '!B63</f>
        <v>4772</v>
      </c>
      <c r="C62" s="45">
        <f>'FY2017 Alpha RPDC '!C63</f>
        <v>4772</v>
      </c>
      <c r="D62" s="50" t="str">
        <f>'FY2017 Alpha RPDC '!D63</f>
        <v>CENTRAL SPRINGS</v>
      </c>
      <c r="E62" s="133">
        <f>IF(ISERROR((RealAuthFY11!E62-RealAuthFY10!E62)/RealAuthFY10!E62),"",(RealAuthFY11!E62-RealAuthFY10!E62)/RealAuthFY10!E62)</f>
        <v>-1.3381995133819951E-2</v>
      </c>
      <c r="F62" s="133">
        <f>IF(ISERROR((RealAuthFY11!F62-RealAuthFY10!F62)/RealAuthFY10!F62),"",(RealAuthFY11!F62-RealAuthFY10!F62)/RealAuthFY10!F62)</f>
        <v>2.2404202719406675E-2</v>
      </c>
      <c r="G62" s="133">
        <f>IF(ISERROR((RealAuthFY11!G62-RealAuthFY10!G62)/RealAuthFY10!G62),"",(RealAuthFY11!G62-RealAuthFY10!G62)/RealAuthFY10!G62)</f>
        <v>8.7223946538185076E-3</v>
      </c>
      <c r="H62" s="133">
        <f>IF(ISERROR((RealAuthFY11!H62-RealAuthFY10!H62)/RealAuthFY10!H62),"",(RealAuthFY11!H62-RealAuthFY10!H62)/RealAuthFY10!H62)</f>
        <v>-0.9461551136813765</v>
      </c>
      <c r="I62" s="133">
        <f>IF(ISERROR((RealAuthFY11!I62-RealAuthFY10!I62)/RealAuthFY10!I62),"",(RealAuthFY11!I62-RealAuthFY10!I62)/RealAuthFY10!I62)</f>
        <v>-1.3409344546505178E-2</v>
      </c>
      <c r="J62" s="133">
        <f>IF(ISERROR((RealAuthFY11!J62-RealAuthFY10!J62)/RealAuthFY10!J62),"",(RealAuthFY11!J62-RealAuthFY10!J62)/RealAuthFY10!J62)</f>
        <v>7.7398859174464263E-2</v>
      </c>
      <c r="K62" s="133">
        <f>IF(ISERROR((RealAuthFY11!K62-RealAuthFY10!K62)/RealAuthFY10!K62),"",(RealAuthFY11!K62-RealAuthFY10!K62)/RealAuthFY10!K62)</f>
        <v>0.16564295621161085</v>
      </c>
      <c r="L62" s="133">
        <f>IF(ISERROR((RealAuthFY11!L62-RealAuthFY10!L62)/RealAuthFY10!L62),"",(RealAuthFY11!L62-RealAuthFY10!L62)/RealAuthFY10!L62)</f>
        <v>0.32784327323162249</v>
      </c>
      <c r="M62" s="133">
        <f>IF(ISERROR((RealAuthFY11!M62-RealAuthFY10!M62)/RealAuthFY10!M62),"",(RealAuthFY11!M62-RealAuthFY10!M62)/RealAuthFY10!M62)</f>
        <v>-0.85429463047354859</v>
      </c>
      <c r="N62" s="133">
        <f>IF(ISERROR((RealAuthFY11!N62-RealAuthFY10!N62)/RealAuthFY10!N62),"",(RealAuthFY11!N62-RealAuthFY10!N62)/RealAuthFY10!N62)</f>
        <v>0</v>
      </c>
      <c r="O62" s="133" t="str">
        <f>IF(ISERROR((RealAuthFY11!O62-RealAuthFY10!O62)/RealAuthFY10!O62),"",(RealAuthFY11!O62-RealAuthFY10!O62)/RealAuthFY10!O62)</f>
        <v/>
      </c>
      <c r="P62" s="133" t="str">
        <f>IF(ISERROR((RealAuthFY11!P62-RealAuthFY10!P62)/RealAuthFY10!P62),"",(RealAuthFY11!P62-RealAuthFY10!P62)/RealAuthFY10!P62)</f>
        <v/>
      </c>
      <c r="Q62" s="133" t="str">
        <f>IF(ISERROR((RealAuthFY11!Q62-RealAuthFY10!Q62)/RealAuthFY10!Q62),"",(RealAuthFY11!Q62-RealAuthFY10!Q62)/RealAuthFY10!Q62)</f>
        <v/>
      </c>
      <c r="R62" s="133">
        <f>IF(ISERROR((RealAuthFY11!R62-RealAuthFY10!R62)/RealAuthFY10!R62),"",(RealAuthFY11!R62-RealAuthFY10!R62)/RealAuthFY10!R62)</f>
        <v>1.8493027436595705E-7</v>
      </c>
      <c r="S62" s="133">
        <f>IF(ISERROR((RealAuthFY11!S62-RealAuthFY10!S62)/RealAuthFY10!S62),"",(RealAuthFY11!S62-RealAuthFY10!S62)/RealAuthFY10!S62)</f>
        <v>4.348260497517896E-6</v>
      </c>
      <c r="T62" s="133">
        <f>IF(ISERROR((RealAuthFY11!T62-RealAuthFY10!T62)/RealAuthFY10!T62),"",(RealAuthFY11!T62-RealAuthFY10!T62)/RealAuthFY10!T62)</f>
        <v>2.8553339845376415E-6</v>
      </c>
      <c r="U62" s="133">
        <f>IF(ISERROR((RealAuthFY11!U62-RealAuthFY10!U62)/RealAuthFY10!U62),"",(RealAuthFY11!U62-RealAuthFY10!U62)/RealAuthFY10!U62)</f>
        <v>3.9620787259467799E-2</v>
      </c>
    </row>
    <row r="63" spans="1:21" s="45" customFormat="1" ht="11" x14ac:dyDescent="0.3">
      <c r="A63" s="45">
        <f>'FY2017 Alpha RPDC '!A64</f>
        <v>57</v>
      </c>
      <c r="B63" s="45">
        <f>'FY2017 Alpha RPDC '!B64</f>
        <v>1107</v>
      </c>
      <c r="C63" s="45">
        <f>'FY2017 Alpha RPDC '!C64</f>
        <v>1107</v>
      </c>
      <c r="D63" s="50" t="str">
        <f>'FY2017 Alpha RPDC '!D64</f>
        <v>CHARITON</v>
      </c>
      <c r="E63" s="133">
        <f>IF(ISERROR((RealAuthFY11!E63-RealAuthFY10!E63)/RealAuthFY10!E63),"",(RealAuthFY11!E63-RealAuthFY10!E63)/RealAuthFY10!E63)</f>
        <v>-4.5350973906651999E-2</v>
      </c>
      <c r="F63" s="133">
        <f>IF(ISERROR((RealAuthFY11!F63-RealAuthFY10!F63)/RealAuthFY10!F63),"",(RealAuthFY11!F63-RealAuthFY10!F63)/RealAuthFY10!F63)</f>
        <v>2.2494570276140241E-2</v>
      </c>
      <c r="G63" s="133">
        <f>IF(ISERROR((RealAuthFY11!G63-RealAuthFY10!G63)/RealAuthFY10!G63),"",(RealAuthFY11!G63-RealAuthFY10!G63)/RealAuthFY10!G63)</f>
        <v>-2.3876554300146437E-2</v>
      </c>
      <c r="H63" s="133" t="str">
        <f>IF(ISERROR((RealAuthFY11!H63-RealAuthFY10!H63)/RealAuthFY10!H63),"",(RealAuthFY11!H63-RealAuthFY10!H63)/RealAuthFY10!H63)</f>
        <v/>
      </c>
      <c r="I63" s="133">
        <f>IF(ISERROR((RealAuthFY11!I63-RealAuthFY10!I63)/RealAuthFY10!I63),"",(RealAuthFY11!I63-RealAuthFY10!I63)/RealAuthFY10!I63)</f>
        <v>1.0000000000000009E-2</v>
      </c>
      <c r="J63" s="133">
        <f>IF(ISERROR((RealAuthFY11!J63-RealAuthFY10!J63)/RealAuthFY10!J63),"",(RealAuthFY11!J63-RealAuthFY10!J63)/RealAuthFY10!J63)</f>
        <v>-1.8405931611275066E-2</v>
      </c>
      <c r="K63" s="133">
        <f>IF(ISERROR((RealAuthFY11!K63-RealAuthFY10!K63)/RealAuthFY10!K63),"",(RealAuthFY11!K63-RealAuthFY10!K63)/RealAuthFY10!K63)</f>
        <v>0.27492198335644935</v>
      </c>
      <c r="L63" s="133">
        <f>IF(ISERROR((RealAuthFY11!L63-RealAuthFY10!L63)/RealAuthFY10!L63),"",(RealAuthFY11!L63-RealAuthFY10!L63)/RealAuthFY10!L63)</f>
        <v>-1.1910638864727674E-3</v>
      </c>
      <c r="M63" s="133">
        <f>IF(ISERROR((RealAuthFY11!M63-RealAuthFY10!M63)/RealAuthFY10!M63),"",(RealAuthFY11!M63-RealAuthFY10!M63)/RealAuthFY10!M63)</f>
        <v>-1</v>
      </c>
      <c r="N63" s="133">
        <f>IF(ISERROR((RealAuthFY11!N63-RealAuthFY10!N63)/RealAuthFY10!N63),"",(RealAuthFY11!N63-RealAuthFY10!N63)/RealAuthFY10!N63)</f>
        <v>0</v>
      </c>
      <c r="O63" s="133">
        <f>IF(ISERROR((RealAuthFY11!O63-RealAuthFY10!O63)/RealAuthFY10!O63),"",(RealAuthFY11!O63-RealAuthFY10!O63)/RealAuthFY10!O63)</f>
        <v>0</v>
      </c>
      <c r="P63" s="133" t="str">
        <f>IF(ISERROR((RealAuthFY11!P63-RealAuthFY10!P63)/RealAuthFY10!P63),"",(RealAuthFY11!P63-RealAuthFY10!P63)/RealAuthFY10!P63)</f>
        <v/>
      </c>
      <c r="Q63" s="133">
        <f>IF(ISERROR((RealAuthFY11!Q63-RealAuthFY10!Q63)/RealAuthFY10!Q63),"",(RealAuthFY11!Q63-RealAuthFY10!Q63)/RealAuthFY10!Q63)</f>
        <v>0.90683983597660223</v>
      </c>
      <c r="R63" s="133">
        <f>IF(ISERROR((RealAuthFY11!R63-RealAuthFY10!R63)/RealAuthFY10!R63),"",(RealAuthFY11!R63-RealAuthFY10!R63)/RealAuthFY10!R63)</f>
        <v>0.96263037319692002</v>
      </c>
      <c r="S63" s="133">
        <f>IF(ISERROR((RealAuthFY11!S63-RealAuthFY10!S63)/RealAuthFY10!S63),"",(RealAuthFY11!S63-RealAuthFY10!S63)/RealAuthFY10!S63)</f>
        <v>0.96257311116693156</v>
      </c>
      <c r="T63" s="133">
        <f>IF(ISERROR((RealAuthFY11!T63-RealAuthFY10!T63)/RealAuthFY10!T63),"",(RealAuthFY11!T63-RealAuthFY10!T63)/RealAuthFY10!T63)</f>
        <v>0.96265823088768832</v>
      </c>
      <c r="U63" s="133">
        <f>IF(ISERROR((RealAuthFY11!U63-RealAuthFY10!U63)/RealAuthFY10!U63),"",(RealAuthFY11!U63-RealAuthFY10!U63)/RealAuthFY10!U63)</f>
        <v>5.994507336117455E-2</v>
      </c>
    </row>
    <row r="64" spans="1:21" s="45" customFormat="1" ht="11" x14ac:dyDescent="0.3">
      <c r="A64" s="45">
        <f>'FY2017 Alpha RPDC '!A65</f>
        <v>58</v>
      </c>
      <c r="B64" s="45">
        <f>'FY2017 Alpha RPDC '!B65</f>
        <v>1116</v>
      </c>
      <c r="C64" s="45">
        <f>'FY2017 Alpha RPDC '!C65</f>
        <v>1116</v>
      </c>
      <c r="D64" s="50" t="str">
        <f>'FY2017 Alpha RPDC '!D65</f>
        <v>CHARLES CITY</v>
      </c>
      <c r="E64" s="133">
        <f>IF(ISERROR((RealAuthFY11!E64-RealAuthFY10!E64)/RealAuthFY10!E64),"",(RealAuthFY11!E64-RealAuthFY10!E64)/RealAuthFY10!E64)</f>
        <v>-7.0673669195356701E-3</v>
      </c>
      <c r="F64" s="133">
        <f>IF(ISERROR((RealAuthFY11!F64-RealAuthFY10!F64)/RealAuthFY10!F64),"",(RealAuthFY11!F64-RealAuthFY10!F64)/RealAuthFY10!F64)</f>
        <v>2.2287119581924378E-2</v>
      </c>
      <c r="G64" s="133">
        <f>IF(ISERROR((RealAuthFY11!G64-RealAuthFY10!G64)/RealAuthFY10!G64),"",(RealAuthFY11!G64-RealAuthFY10!G64)/RealAuthFY10!G64)</f>
        <v>1.5062221178680479E-2</v>
      </c>
      <c r="H64" s="133">
        <f>IF(ISERROR((RealAuthFY11!H64-RealAuthFY10!H64)/RealAuthFY10!H64),"",(RealAuthFY11!H64-RealAuthFY10!H64)/RealAuthFY10!H64)</f>
        <v>-1</v>
      </c>
      <c r="I64" s="133">
        <f>IF(ISERROR((RealAuthFY11!I64-RealAuthFY10!I64)/RealAuthFY10!I64),"",(RealAuthFY11!I64-RealAuthFY10!I64)/RealAuthFY10!I64)</f>
        <v>-1.2567036065058806E-2</v>
      </c>
      <c r="J64" s="133">
        <f>IF(ISERROR((RealAuthFY11!J64-RealAuthFY10!J64)/RealAuthFY10!J64),"",(RealAuthFY11!J64-RealAuthFY10!J64)/RealAuthFY10!J64)</f>
        <v>-0.22026510583127307</v>
      </c>
      <c r="K64" s="133">
        <f>IF(ISERROR((RealAuthFY11!K64-RealAuthFY10!K64)/RealAuthFY10!K64),"",(RealAuthFY11!K64-RealAuthFY10!K64)/RealAuthFY10!K64)</f>
        <v>-0.32004160887656036</v>
      </c>
      <c r="L64" s="133">
        <f>IF(ISERROR((RealAuthFY11!L64-RealAuthFY10!L64)/RealAuthFY10!L64),"",(RealAuthFY11!L64-RealAuthFY10!L64)/RealAuthFY10!L64)</f>
        <v>-1.9611013614877337E-2</v>
      </c>
      <c r="M64" s="133">
        <f>IF(ISERROR((RealAuthFY11!M64-RealAuthFY10!M64)/RealAuthFY10!M64),"",(RealAuthFY11!M64-RealAuthFY10!M64)/RealAuthFY10!M64)</f>
        <v>-1</v>
      </c>
      <c r="N64" s="133">
        <f>IF(ISERROR((RealAuthFY11!N64-RealAuthFY10!N64)/RealAuthFY10!N64),"",(RealAuthFY11!N64-RealAuthFY10!N64)/RealAuthFY10!N64)</f>
        <v>0</v>
      </c>
      <c r="O64" s="133" t="str">
        <f>IF(ISERROR((RealAuthFY11!O64-RealAuthFY10!O64)/RealAuthFY10!O64),"",(RealAuthFY11!O64-RealAuthFY10!O64)/RealAuthFY10!O64)</f>
        <v/>
      </c>
      <c r="P64" s="133" t="str">
        <f>IF(ISERROR((RealAuthFY11!P64-RealAuthFY10!P64)/RealAuthFY10!P64),"",(RealAuthFY11!P64-RealAuthFY10!P64)/RealAuthFY10!P64)</f>
        <v/>
      </c>
      <c r="Q64" s="133" t="str">
        <f>IF(ISERROR((RealAuthFY11!Q64-RealAuthFY10!Q64)/RealAuthFY10!Q64),"",(RealAuthFY11!Q64-RealAuthFY10!Q64)/RealAuthFY10!Q64)</f>
        <v/>
      </c>
      <c r="R64" s="133">
        <f>IF(ISERROR((RealAuthFY11!R64-RealAuthFY10!R64)/RealAuthFY10!R64),"",(RealAuthFY11!R64-RealAuthFY10!R64)/RealAuthFY10!R64)</f>
        <v>0.75645467931251198</v>
      </c>
      <c r="S64" s="133">
        <f>IF(ISERROR((RealAuthFY11!S64-RealAuthFY10!S64)/RealAuthFY10!S64),"",(RealAuthFY11!S64-RealAuthFY10!S64)/RealAuthFY10!S64)</f>
        <v>0.75645908031983555</v>
      </c>
      <c r="T64" s="133">
        <f>IF(ISERROR((RealAuthFY11!T64-RealAuthFY10!T64)/RealAuthFY10!T64),"",(RealAuthFY11!T64-RealAuthFY10!T64)/RealAuthFY10!T64)</f>
        <v>0.75640161452952315</v>
      </c>
      <c r="U64" s="133">
        <f>IF(ISERROR((RealAuthFY11!U64-RealAuthFY10!U64)/RealAuthFY10!U64),"",(RealAuthFY11!U64-RealAuthFY10!U64)/RealAuthFY10!U64)</f>
        <v>3.0232124333400508E-2</v>
      </c>
    </row>
    <row r="65" spans="1:21" s="45" customFormat="1" ht="11" x14ac:dyDescent="0.3">
      <c r="A65" s="45">
        <f>'FY2017 Alpha RPDC '!A66</f>
        <v>59</v>
      </c>
      <c r="B65" s="45">
        <f>'FY2017 Alpha RPDC '!B66</f>
        <v>1134</v>
      </c>
      <c r="C65" s="45">
        <f>'FY2017 Alpha RPDC '!C66</f>
        <v>1134</v>
      </c>
      <c r="D65" s="50" t="str">
        <f>'FY2017 Alpha RPDC '!D66</f>
        <v>CHARTER OAK-UTE</v>
      </c>
      <c r="E65" s="133">
        <f>IF(ISERROR((RealAuthFY11!E65-RealAuthFY10!E65)/RealAuthFY10!E65),"",(RealAuthFY11!E65-RealAuthFY10!E65)/RealAuthFY10!E65)</f>
        <v>-5.1193358699412002E-2</v>
      </c>
      <c r="F65" s="133">
        <f>IF(ISERROR((RealAuthFY11!F65-RealAuthFY10!F65)/RealAuthFY10!F65),"",(RealAuthFY11!F65-RealAuthFY10!F65)/RealAuthFY10!F65)</f>
        <v>2.2435401516323689E-2</v>
      </c>
      <c r="G65" s="133">
        <f>IF(ISERROR((RealAuthFY11!G65-RealAuthFY10!G65)/RealAuthFY10!G65),"",(RealAuthFY11!G65-RealAuthFY10!G65)/RealAuthFY10!G65)</f>
        <v>-2.9906344981650519E-2</v>
      </c>
      <c r="H65" s="133">
        <f>IF(ISERROR((RealAuthFY11!H65-RealAuthFY10!H65)/RealAuthFY10!H65),"",(RealAuthFY11!H65-RealAuthFY10!H65)/RealAuthFY10!H65)</f>
        <v>2.0639024490466751</v>
      </c>
      <c r="I65" s="133">
        <f>IF(ISERROR((RealAuthFY11!I65-RealAuthFY10!I65)/RealAuthFY10!I65),"",(RealAuthFY11!I65-RealAuthFY10!I65)/RealAuthFY10!I65)</f>
        <v>-2.9857897525820214E-3</v>
      </c>
      <c r="J65" s="133">
        <f>IF(ISERROR((RealAuthFY11!J65-RealAuthFY10!J65)/RealAuthFY10!J65),"",(RealAuthFY11!J65-RealAuthFY10!J65)/RealAuthFY10!J65)</f>
        <v>9.8394324122479462E-2</v>
      </c>
      <c r="K65" s="133">
        <f>IF(ISERROR((RealAuthFY11!K65-RealAuthFY10!K65)/RealAuthFY10!K65),"",(RealAuthFY11!K65-RealAuthFY10!K65)/RealAuthFY10!K65)</f>
        <v>-0.92154326256268004</v>
      </c>
      <c r="L65" s="133">
        <f>IF(ISERROR((RealAuthFY11!L65-RealAuthFY10!L65)/RealAuthFY10!L65),"",(RealAuthFY11!L65-RealAuthFY10!L65)/RealAuthFY10!L65)</f>
        <v>0.12193134535367545</v>
      </c>
      <c r="M65" s="133">
        <f>IF(ISERROR((RealAuthFY11!M65-RealAuthFY10!M65)/RealAuthFY10!M65),"",(RealAuthFY11!M65-RealAuthFY10!M65)/RealAuthFY10!M65)</f>
        <v>1.9937586685159502E-2</v>
      </c>
      <c r="N65" s="133">
        <f>IF(ISERROR((RealAuthFY11!N65-RealAuthFY10!N65)/RealAuthFY10!N65),"",(RealAuthFY11!N65-RealAuthFY10!N65)/RealAuthFY10!N65)</f>
        <v>0</v>
      </c>
      <c r="O65" s="133">
        <f>IF(ISERROR((RealAuthFY11!O65-RealAuthFY10!O65)/RealAuthFY10!O65),"",(RealAuthFY11!O65-RealAuthFY10!O65)/RealAuthFY10!O65)</f>
        <v>0</v>
      </c>
      <c r="P65" s="133" t="str">
        <f>IF(ISERROR((RealAuthFY11!P65-RealAuthFY10!P65)/RealAuthFY10!P65),"",(RealAuthFY11!P65-RealAuthFY10!P65)/RealAuthFY10!P65)</f>
        <v/>
      </c>
      <c r="Q65" s="133" t="str">
        <f>IF(ISERROR((RealAuthFY11!Q65-RealAuthFY10!Q65)/RealAuthFY10!Q65),"",(RealAuthFY11!Q65-RealAuthFY10!Q65)/RealAuthFY10!Q65)</f>
        <v/>
      </c>
      <c r="R65" s="133">
        <f>IF(ISERROR((RealAuthFY11!R65-RealAuthFY10!R65)/RealAuthFY10!R65),"",(RealAuthFY11!R65-RealAuthFY10!R65)/RealAuthFY10!R65)</f>
        <v>-1.3228887657469713E-6</v>
      </c>
      <c r="S65" s="133">
        <f>IF(ISERROR((RealAuthFY11!S65-RealAuthFY10!S65)/RealAuthFY10!S65),"",(RealAuthFY11!S65-RealAuthFY10!S65)/RealAuthFY10!S65)</f>
        <v>4.9969019206909364E-6</v>
      </c>
      <c r="T65" s="133">
        <f>IF(ISERROR((RealAuthFY11!T65-RealAuthFY10!T65)/RealAuthFY10!T65),"",(RealAuthFY11!T65-RealAuthFY10!T65)/RealAuthFY10!T65)</f>
        <v>9.5269431244418246E-6</v>
      </c>
      <c r="U65" s="133">
        <f>IF(ISERROR((RealAuthFY11!U65-RealAuthFY10!U65)/RealAuthFY10!U65),"",(RealAuthFY11!U65-RealAuthFY10!U65)/RealAuthFY10!U65)</f>
        <v>1.3755597692733306E-2</v>
      </c>
    </row>
    <row r="66" spans="1:21" s="45" customFormat="1" ht="11" x14ac:dyDescent="0.3">
      <c r="A66" s="45">
        <f>'FY2017 Alpha RPDC '!A67</f>
        <v>60</v>
      </c>
      <c r="B66" s="45">
        <f>'FY2017 Alpha RPDC '!B67</f>
        <v>1152</v>
      </c>
      <c r="C66" s="45">
        <f>'FY2017 Alpha RPDC '!C67</f>
        <v>1152</v>
      </c>
      <c r="D66" s="50" t="str">
        <f>'FY2017 Alpha RPDC '!D67</f>
        <v>CHEROKEE</v>
      </c>
      <c r="E66" s="133">
        <f>IF(ISERROR((RealAuthFY11!E66-RealAuthFY10!E66)/RealAuthFY10!E66),"",(RealAuthFY11!E66-RealAuthFY10!E66)/RealAuthFY10!E66)</f>
        <v>-1.5268772223384252E-2</v>
      </c>
      <c r="F66" s="133">
        <f>IF(ISERROR((RealAuthFY11!F66-RealAuthFY10!F66)/RealAuthFY10!F66),"",(RealAuthFY11!F66-RealAuthFY10!F66)/RealAuthFY10!F66)</f>
        <v>2.2317992919809144E-2</v>
      </c>
      <c r="G66" s="133">
        <f>IF(ISERROR((RealAuthFY11!G66-RealAuthFY10!G66)/RealAuthFY10!G66),"",(RealAuthFY11!G66-RealAuthFY10!G66)/RealAuthFY10!G66)</f>
        <v>6.7085171650196496E-3</v>
      </c>
      <c r="H66" s="133">
        <f>IF(ISERROR((RealAuthFY11!H66-RealAuthFY10!H66)/RealAuthFY10!H66),"",(RealAuthFY11!H66-RealAuthFY10!H66)/RealAuthFY10!H66)</f>
        <v>-0.80953343020548629</v>
      </c>
      <c r="I66" s="133">
        <f>IF(ISERROR((RealAuthFY11!I66-RealAuthFY10!I66)/RealAuthFY10!I66),"",(RealAuthFY11!I66-RealAuthFY10!I66)/RealAuthFY10!I66)</f>
        <v>-7.1574683901630912E-3</v>
      </c>
      <c r="J66" s="133">
        <f>IF(ISERROR((RealAuthFY11!J66-RealAuthFY10!J66)/RealAuthFY10!J66),"",(RealAuthFY11!J66-RealAuthFY10!J66)/RealAuthFY10!J66)</f>
        <v>4.0523482930181029E-2</v>
      </c>
      <c r="K66" s="133">
        <f>IF(ISERROR((RealAuthFY11!K66-RealAuthFY10!K66)/RealAuthFY10!K66),"",(RealAuthFY11!K66-RealAuthFY10!K66)/RealAuthFY10!K66)</f>
        <v>-0.20671521035598706</v>
      </c>
      <c r="L66" s="133">
        <f>IF(ISERROR((RealAuthFY11!L66-RealAuthFY10!L66)/RealAuthFY10!L66),"",(RealAuthFY11!L66-RealAuthFY10!L66)/RealAuthFY10!L66)</f>
        <v>-7.6282940360610264E-3</v>
      </c>
      <c r="M66" s="133" t="str">
        <f>IF(ISERROR((RealAuthFY11!M66-RealAuthFY10!M66)/RealAuthFY10!M66),"",(RealAuthFY11!M66-RealAuthFY10!M66)/RealAuthFY10!M66)</f>
        <v/>
      </c>
      <c r="N66" s="133">
        <f>IF(ISERROR((RealAuthFY11!N66-RealAuthFY10!N66)/RealAuthFY10!N66),"",(RealAuthFY11!N66-RealAuthFY10!N66)/RealAuthFY10!N66)</f>
        <v>0</v>
      </c>
      <c r="O66" s="133" t="str">
        <f>IF(ISERROR((RealAuthFY11!O66-RealAuthFY10!O66)/RealAuthFY10!O66),"",(RealAuthFY11!O66-RealAuthFY10!O66)/RealAuthFY10!O66)</f>
        <v/>
      </c>
      <c r="P66" s="133">
        <f>IF(ISERROR((RealAuthFY11!P66-RealAuthFY10!P66)/RealAuthFY10!P66),"",(RealAuthFY11!P66-RealAuthFY10!P66)/RealAuthFY10!P66)</f>
        <v>-0.30587580906148865</v>
      </c>
      <c r="Q66" s="133">
        <f>IF(ISERROR((RealAuthFY11!Q66-RealAuthFY10!Q66)/RealAuthFY10!Q66),"",(RealAuthFY11!Q66-RealAuthFY10!Q66)/RealAuthFY10!Q66)</f>
        <v>0.30204798300233121</v>
      </c>
      <c r="R66" s="133">
        <f>IF(ISERROR((RealAuthFY11!R66-RealAuthFY10!R66)/RealAuthFY10!R66),"",(RealAuthFY11!R66-RealAuthFY10!R66)/RealAuthFY10!R66)</f>
        <v>6.7582001710163639E-8</v>
      </c>
      <c r="S66" s="133">
        <f>IF(ISERROR((RealAuthFY11!S66-RealAuthFY10!S66)/RealAuthFY10!S66),"",(RealAuthFY11!S66-RealAuthFY10!S66)/RealAuthFY10!S66)</f>
        <v>2.2353411911540326E-6</v>
      </c>
      <c r="T66" s="133">
        <f>IF(ISERROR((RealAuthFY11!T66-RealAuthFY10!T66)/RealAuthFY10!T66),"",(RealAuthFY11!T66-RealAuthFY10!T66)/RealAuthFY10!T66)</f>
        <v>-2.1654765767979665E-6</v>
      </c>
      <c r="U66" s="133">
        <f>IF(ISERROR((RealAuthFY11!U66-RealAuthFY10!U66)/RealAuthFY10!U66),"",(RealAuthFY11!U66-RealAuthFY10!U66)/RealAuthFY10!U66)</f>
        <v>-2.9665432728102257E-3</v>
      </c>
    </row>
    <row r="67" spans="1:21" s="45" customFormat="1" ht="11" x14ac:dyDescent="0.3">
      <c r="A67" s="45">
        <f>'FY2017 Alpha RPDC '!A68</f>
        <v>61</v>
      </c>
      <c r="B67" s="45">
        <f>'FY2017 Alpha RPDC '!B68</f>
        <v>1197</v>
      </c>
      <c r="C67" s="45">
        <f>'FY2017 Alpha RPDC '!C68</f>
        <v>1197</v>
      </c>
      <c r="D67" s="50" t="str">
        <f>'FY2017 Alpha RPDC '!D68</f>
        <v>CLARINDA</v>
      </c>
      <c r="E67" s="133">
        <f>IF(ISERROR((RealAuthFY11!E67-RealAuthFY10!E67)/RealAuthFY10!E67),"",(RealAuthFY11!E67-RealAuthFY10!E67)/RealAuthFY10!E67)</f>
        <v>5.9603362793705615E-2</v>
      </c>
      <c r="F67" s="133">
        <f>IF(ISERROR((RealAuthFY11!F67-RealAuthFY10!F67)/RealAuthFY10!F67),"",(RealAuthFY11!F67-RealAuthFY10!F67)/RealAuthFY10!F67)</f>
        <v>2.2494570276140241E-2</v>
      </c>
      <c r="G67" s="133">
        <f>IF(ISERROR((RealAuthFY11!G67-RealAuthFY10!G67)/RealAuthFY10!G67),"",(RealAuthFY11!G67-RealAuthFY10!G67)/RealAuthFY10!G67)</f>
        <v>8.3438648871124871E-2</v>
      </c>
      <c r="H67" s="133">
        <f>IF(ISERROR((RealAuthFY11!H67-RealAuthFY10!H67)/RealAuthFY10!H67),"",(RealAuthFY11!H67-RealAuthFY10!H67)/RealAuthFY10!H67)</f>
        <v>-1</v>
      </c>
      <c r="I67" s="133">
        <f>IF(ISERROR((RealAuthFY11!I67-RealAuthFY10!I67)/RealAuthFY10!I67),"",(RealAuthFY11!I67-RealAuthFY10!I67)/RealAuthFY10!I67)</f>
        <v>7.3579402079886475E-2</v>
      </c>
      <c r="J67" s="133">
        <f>IF(ISERROR((RealAuthFY11!J67-RealAuthFY10!J67)/RealAuthFY10!J67),"",(RealAuthFY11!J67-RealAuthFY10!J67)/RealAuthFY10!J67)</f>
        <v>-0.13714956971648803</v>
      </c>
      <c r="K67" s="133">
        <f>IF(ISERROR((RealAuthFY11!K67-RealAuthFY10!K67)/RealAuthFY10!K67),"",(RealAuthFY11!K67-RealAuthFY10!K67)/RealAuthFY10!K67)</f>
        <v>-0.7814859299931366</v>
      </c>
      <c r="L67" s="133">
        <f>IF(ISERROR((RealAuthFY11!L67-RealAuthFY10!L67)/RealAuthFY10!L67),"",(RealAuthFY11!L67-RealAuthFY10!L67)/RealAuthFY10!L67)</f>
        <v>-5.8468005103351282E-2</v>
      </c>
      <c r="M67" s="133">
        <f>IF(ISERROR((RealAuthFY11!M67-RealAuthFY10!M67)/RealAuthFY10!M67),"",(RealAuthFY11!M67-RealAuthFY10!M67)/RealAuthFY10!M67)</f>
        <v>0.52959849004804394</v>
      </c>
      <c r="N67" s="133">
        <f>IF(ISERROR((RealAuthFY11!N67-RealAuthFY10!N67)/RealAuthFY10!N67),"",(RealAuthFY11!N67-RealAuthFY10!N67)/RealAuthFY10!N67)</f>
        <v>0</v>
      </c>
      <c r="O67" s="133" t="str">
        <f>IF(ISERROR((RealAuthFY11!O67-RealAuthFY10!O67)/RealAuthFY10!O67),"",(RealAuthFY11!O67-RealAuthFY10!O67)/RealAuthFY10!O67)</f>
        <v/>
      </c>
      <c r="P67" s="133">
        <f>IF(ISERROR((RealAuthFY11!P67-RealAuthFY10!P67)/RealAuthFY10!P67),"",(RealAuthFY11!P67-RealAuthFY10!P67)/RealAuthFY10!P67)</f>
        <v>-0.35902539464653399</v>
      </c>
      <c r="Q67" s="133" t="str">
        <f>IF(ISERROR((RealAuthFY11!Q67-RealAuthFY10!Q67)/RealAuthFY10!Q67),"",(RealAuthFY11!Q67-RealAuthFY10!Q67)/RealAuthFY10!Q67)</f>
        <v/>
      </c>
      <c r="R67" s="133">
        <f>IF(ISERROR((RealAuthFY11!R67-RealAuthFY10!R67)/RealAuthFY10!R67),"",(RealAuthFY11!R67-RealAuthFY10!R67)/RealAuthFY10!R67)</f>
        <v>-5.2300830489024842E-7</v>
      </c>
      <c r="S67" s="133">
        <f>IF(ISERROR((RealAuthFY11!S67-RealAuthFY10!S67)/RealAuthFY10!S67),"",(RealAuthFY11!S67-RealAuthFY10!S67)/RealAuthFY10!S67)</f>
        <v>3.4279870100170721E-6</v>
      </c>
      <c r="T67" s="133">
        <f>IF(ISERROR((RealAuthFY11!T67-RealAuthFY10!T67)/RealAuthFY10!T67),"",(RealAuthFY11!T67-RealAuthFY10!T67)/RealAuthFY10!T67)</f>
        <v>3.2585904481622522E-6</v>
      </c>
      <c r="U67" s="133">
        <f>IF(ISERROR((RealAuthFY11!U67-RealAuthFY10!U67)/RealAuthFY10!U67),"",(RealAuthFY11!U67-RealAuthFY10!U67)/RealAuthFY10!U67)</f>
        <v>7.2551157040643535E-2</v>
      </c>
    </row>
    <row r="68" spans="1:21" s="45" customFormat="1" ht="11" x14ac:dyDescent="0.3">
      <c r="A68" s="45">
        <f>'FY2017 Alpha RPDC '!A69</f>
        <v>62</v>
      </c>
      <c r="B68" s="45">
        <f>'FY2017 Alpha RPDC '!B69</f>
        <v>1206</v>
      </c>
      <c r="C68" s="45">
        <f>'FY2017 Alpha RPDC '!C69</f>
        <v>1206</v>
      </c>
      <c r="D68" s="50" t="str">
        <f>'FY2017 Alpha RPDC '!D69</f>
        <v>CLARION-GOLDFIELD-DOWS</v>
      </c>
      <c r="E68" s="133">
        <f>IF(ISERROR((RealAuthFY11!E68-RealAuthFY10!E68)/RealAuthFY10!E68),"",(RealAuthFY11!E68-RealAuthFY10!E68)/RealAuthFY10!E68)</f>
        <v>-2.7262241795114003E-3</v>
      </c>
      <c r="F68" s="133">
        <f>IF(ISERROR((RealAuthFY11!F68-RealAuthFY10!F68)/RealAuthFY10!F68),"",(RealAuthFY11!F68-RealAuthFY10!F68)/RealAuthFY10!F68)</f>
        <v>2.2373090572442526E-2</v>
      </c>
      <c r="G68" s="133">
        <f>IF(ISERROR((RealAuthFY11!G68-RealAuthFY10!G68)/RealAuthFY10!G68),"",(RealAuthFY11!G68-RealAuthFY10!G68)/RealAuthFY10!G68)</f>
        <v>1.95858228454295E-2</v>
      </c>
      <c r="H68" s="133" t="str">
        <f>IF(ISERROR((RealAuthFY11!H68-RealAuthFY10!H68)/RealAuthFY10!H68),"",(RealAuthFY11!H68-RealAuthFY10!H68)/RealAuthFY10!H68)</f>
        <v/>
      </c>
      <c r="I68" s="133">
        <f>IF(ISERROR((RealAuthFY11!I68-RealAuthFY10!I68)/RealAuthFY10!I68),"",(RealAuthFY11!I68-RealAuthFY10!I68)/RealAuthFY10!I68)</f>
        <v>1.95858228454295E-2</v>
      </c>
      <c r="J68" s="133">
        <f>IF(ISERROR((RealAuthFY11!J68-RealAuthFY10!J68)/RealAuthFY10!J68),"",(RealAuthFY11!J68-RealAuthFY10!J68)/RealAuthFY10!J68)</f>
        <v>0.11259526989864069</v>
      </c>
      <c r="K68" s="133">
        <f>IF(ISERROR((RealAuthFY11!K68-RealAuthFY10!K68)/RealAuthFY10!K68),"",(RealAuthFY11!K68-RealAuthFY10!K68)/RealAuthFY10!K68)</f>
        <v>-0.49006050129645634</v>
      </c>
      <c r="L68" s="133">
        <f>IF(ISERROR((RealAuthFY11!L68-RealAuthFY10!L68)/RealAuthFY10!L68),"",(RealAuthFY11!L68-RealAuthFY10!L68)/RealAuthFY10!L68)</f>
        <v>0.50968930537233315</v>
      </c>
      <c r="M68" s="133">
        <f>IF(ISERROR((RealAuthFY11!M68-RealAuthFY10!M68)/RealAuthFY10!M68),"",(RealAuthFY11!M68-RealAuthFY10!M68)/RealAuthFY10!M68)</f>
        <v>-1</v>
      </c>
      <c r="N68" s="133">
        <f>IF(ISERROR((RealAuthFY11!N68-RealAuthFY10!N68)/RealAuthFY10!N68),"",(RealAuthFY11!N68-RealAuthFY10!N68)/RealAuthFY10!N68)</f>
        <v>0</v>
      </c>
      <c r="O68" s="133">
        <f>IF(ISERROR((RealAuthFY11!O68-RealAuthFY10!O68)/RealAuthFY10!O68),"",(RealAuthFY11!O68-RealAuthFY10!O68)/RealAuthFY10!O68)</f>
        <v>0</v>
      </c>
      <c r="P68" s="133" t="str">
        <f>IF(ISERROR((RealAuthFY11!P68-RealAuthFY10!P68)/RealAuthFY10!P68),"",(RealAuthFY11!P68-RealAuthFY10!P68)/RealAuthFY10!P68)</f>
        <v/>
      </c>
      <c r="Q68" s="133" t="str">
        <f>IF(ISERROR((RealAuthFY11!Q68-RealAuthFY10!Q68)/RealAuthFY10!Q68),"",(RealAuthFY11!Q68-RealAuthFY10!Q68)/RealAuthFY10!Q68)</f>
        <v/>
      </c>
      <c r="R68" s="133">
        <f>IF(ISERROR((RealAuthFY11!R68-RealAuthFY10!R68)/RealAuthFY10!R68),"",(RealAuthFY11!R68-RealAuthFY10!R68)/RealAuthFY10!R68)</f>
        <v>2.0137120502482273</v>
      </c>
      <c r="S68" s="133">
        <f>IF(ISERROR((RealAuthFY11!S68-RealAuthFY10!S68)/RealAuthFY10!S68),"",(RealAuthFY11!S68-RealAuthFY10!S68)/RealAuthFY10!S68)</f>
        <v>2.0138586507973759</v>
      </c>
      <c r="T68" s="133">
        <f>IF(ISERROR((RealAuthFY11!T68-RealAuthFY10!T68)/RealAuthFY10!T68),"",(RealAuthFY11!T68-RealAuthFY10!T68)/RealAuthFY10!T68)</f>
        <v>2.0137002754763209</v>
      </c>
      <c r="U68" s="133">
        <f>IF(ISERROR((RealAuthFY11!U68-RealAuthFY10!U68)/RealAuthFY10!U68),"",(RealAuthFY11!U68-RealAuthFY10!U68)/RealAuthFY10!U68)</f>
        <v>9.6285742063210361E-2</v>
      </c>
    </row>
    <row r="69" spans="1:21" s="45" customFormat="1" ht="11" x14ac:dyDescent="0.3">
      <c r="A69" s="45">
        <f>'FY2017 Alpha RPDC '!A70</f>
        <v>63</v>
      </c>
      <c r="B69" s="45">
        <f>'FY2017 Alpha RPDC '!B70</f>
        <v>1211</v>
      </c>
      <c r="C69" s="45">
        <f>'FY2017 Alpha RPDC '!C70</f>
        <v>1211</v>
      </c>
      <c r="D69" s="50" t="str">
        <f>'FY2017 Alpha RPDC '!D70</f>
        <v>CLARKE</v>
      </c>
      <c r="E69" s="133">
        <f>IF(ISERROR((RealAuthFY11!E69-RealAuthFY10!E69)/RealAuthFY10!E69),"",(RealAuthFY11!E69-RealAuthFY10!E69)/RealAuthFY10!E69)</f>
        <v>9.2039626220755538E-3</v>
      </c>
      <c r="F69" s="133">
        <f>IF(ISERROR((RealAuthFY11!F69-RealAuthFY10!F69)/RealAuthFY10!F69),"",(RealAuthFY11!F69-RealAuthFY10!F69)/RealAuthFY10!F69)</f>
        <v>2.2494570276140241E-2</v>
      </c>
      <c r="G69" s="133">
        <f>IF(ISERROR((RealAuthFY11!G69-RealAuthFY10!G69)/RealAuthFY10!G69),"",(RealAuthFY11!G69-RealAuthFY10!G69)/RealAuthFY10!G69)</f>
        <v>3.1905549587382238E-2</v>
      </c>
      <c r="H69" s="133">
        <f>IF(ISERROR((RealAuthFY11!H69-RealAuthFY10!H69)/RealAuthFY10!H69),"",(RealAuthFY11!H69-RealAuthFY10!H69)/RealAuthFY10!H69)</f>
        <v>-1</v>
      </c>
      <c r="I69" s="133">
        <f>IF(ISERROR((RealAuthFY11!I69-RealAuthFY10!I69)/RealAuthFY10!I69),"",(RealAuthFY11!I69-RealAuthFY10!I69)/RealAuthFY10!I69)</f>
        <v>1.6810752169176643E-2</v>
      </c>
      <c r="J69" s="133">
        <f>IF(ISERROR((RealAuthFY11!J69-RealAuthFY10!J69)/RealAuthFY10!J69),"",(RealAuthFY11!J69-RealAuthFY10!J69)/RealAuthFY10!J69)</f>
        <v>-2.6210069331950973E-2</v>
      </c>
      <c r="K69" s="133">
        <f>IF(ISERROR((RealAuthFY11!K69-RealAuthFY10!K69)/RealAuthFY10!K69),"",(RealAuthFY11!K69-RealAuthFY10!K69)/RealAuthFY10!K69)</f>
        <v>1.0395256916996047</v>
      </c>
      <c r="L69" s="133">
        <f>IF(ISERROR((RealAuthFY11!L69-RealAuthFY10!L69)/RealAuthFY10!L69),"",(RealAuthFY11!L69-RealAuthFY10!L69)/RealAuthFY10!L69)</f>
        <v>0.10134387351778656</v>
      </c>
      <c r="M69" s="133">
        <f>IF(ISERROR((RealAuthFY11!M69-RealAuthFY10!M69)/RealAuthFY10!M69),"",(RealAuthFY11!M69-RealAuthFY10!M69)/RealAuthFY10!M69)</f>
        <v>1.9762845849802372E-2</v>
      </c>
      <c r="N69" s="133">
        <f>IF(ISERROR((RealAuthFY11!N69-RealAuthFY10!N69)/RealAuthFY10!N69),"",(RealAuthFY11!N69-RealAuthFY10!N69)/RealAuthFY10!N69)</f>
        <v>0</v>
      </c>
      <c r="O69" s="133" t="str">
        <f>IF(ISERROR((RealAuthFY11!O69-RealAuthFY10!O69)/RealAuthFY10!O69),"",(RealAuthFY11!O69-RealAuthFY10!O69)/RealAuthFY10!O69)</f>
        <v/>
      </c>
      <c r="P69" s="133">
        <f>IF(ISERROR((RealAuthFY11!P69-RealAuthFY10!P69)/RealAuthFY10!P69),"",(RealAuthFY11!P69-RealAuthFY10!P69)/RealAuthFY10!P69)</f>
        <v>-0.52934022499239886</v>
      </c>
      <c r="Q69" s="133">
        <f>IF(ISERROR((RealAuthFY11!Q69-RealAuthFY10!Q69)/RealAuthFY10!Q69),"",(RealAuthFY11!Q69-RealAuthFY10!Q69)/RealAuthFY10!Q69)</f>
        <v>4.2424242424242385E-2</v>
      </c>
      <c r="R69" s="133">
        <f>IF(ISERROR((RealAuthFY11!R69-RealAuthFY10!R69)/RealAuthFY10!R69),"",(RealAuthFY11!R69-RealAuthFY10!R69)/RealAuthFY10!R69)</f>
        <v>0.46307293994476922</v>
      </c>
      <c r="S69" s="133">
        <f>IF(ISERROR((RealAuthFY11!S69-RealAuthFY10!S69)/RealAuthFY10!S69),"",(RealAuthFY11!S69-RealAuthFY10!S69)/RealAuthFY10!S69)</f>
        <v>0.46317982050260542</v>
      </c>
      <c r="T69" s="133">
        <f>IF(ISERROR((RealAuthFY11!T69-RealAuthFY10!T69)/RealAuthFY10!T69),"",(RealAuthFY11!T69-RealAuthFY10!T69)/RealAuthFY10!T69)</f>
        <v>0.46304680570175394</v>
      </c>
      <c r="U69" s="133">
        <f>IF(ISERROR((RealAuthFY11!U69-RealAuthFY10!U69)/RealAuthFY10!U69),"",(RealAuthFY11!U69-RealAuthFY10!U69)/RealAuthFY10!U69)</f>
        <v>4.4879418897519618E-2</v>
      </c>
    </row>
    <row r="70" spans="1:21" s="45" customFormat="1" ht="11" x14ac:dyDescent="0.3">
      <c r="A70" s="45">
        <f>'FY2017 Alpha RPDC '!A71</f>
        <v>64</v>
      </c>
      <c r="B70" s="45">
        <f>'FY2017 Alpha RPDC '!B71</f>
        <v>1215</v>
      </c>
      <c r="C70" s="45">
        <f>'FY2017 Alpha RPDC '!C71</f>
        <v>1215</v>
      </c>
      <c r="D70" s="50" t="str">
        <f>'FY2017 Alpha RPDC '!D71</f>
        <v>CLARKSVILLE</v>
      </c>
      <c r="E70" s="133">
        <f>IF(ISERROR((RealAuthFY11!E70-RealAuthFY10!E70)/RealAuthFY10!E70),"",(RealAuthFY11!E70-RealAuthFY10!E70)/RealAuthFY10!E70)</f>
        <v>-2.9154518950437317E-3</v>
      </c>
      <c r="F70" s="133">
        <f>IF(ISERROR((RealAuthFY11!F70-RealAuthFY10!F70)/RealAuthFY10!F70),"",(RealAuthFY11!F70-RealAuthFY10!F70)/RealAuthFY10!F70)</f>
        <v>2.2494570276140241E-2</v>
      </c>
      <c r="G70" s="133">
        <f>IF(ISERROR((RealAuthFY11!G70-RealAuthFY10!G70)/RealAuthFY10!G70),"",(RealAuthFY11!G70-RealAuthFY10!G70)/RealAuthFY10!G70)</f>
        <v>1.9513536543556743E-2</v>
      </c>
      <c r="H70" s="133" t="str">
        <f>IF(ISERROR((RealAuthFY11!H70-RealAuthFY10!H70)/RealAuthFY10!H70),"",(RealAuthFY11!H70-RealAuthFY10!H70)/RealAuthFY10!H70)</f>
        <v/>
      </c>
      <c r="I70" s="133">
        <f>IF(ISERROR((RealAuthFY11!I70-RealAuthFY10!I70)/RealAuthFY10!I70),"",(RealAuthFY11!I70-RealAuthFY10!I70)/RealAuthFY10!I70)</f>
        <v>1.9513536543556743E-2</v>
      </c>
      <c r="J70" s="133">
        <f>IF(ISERROR((RealAuthFY11!J70-RealAuthFY10!J70)/RealAuthFY10!J70),"",(RealAuthFY11!J70-RealAuthFY10!J70)/RealAuthFY10!J70)</f>
        <v>-0.1698182433958004</v>
      </c>
      <c r="K70" s="133">
        <f>IF(ISERROR((RealAuthFY11!K70-RealAuthFY10!K70)/RealAuthFY10!K70),"",(RealAuthFY11!K70-RealAuthFY10!K70)/RealAuthFY10!K70)</f>
        <v>-0.59202496532593618</v>
      </c>
      <c r="L70" s="133">
        <f>IF(ISERROR((RealAuthFY11!L70-RealAuthFY10!L70)/RealAuthFY10!L70),"",(RealAuthFY11!L70-RealAuthFY10!L70)/RealAuthFY10!L70)</f>
        <v>0.18363127343709867</v>
      </c>
      <c r="M70" s="133">
        <f>IF(ISERROR((RealAuthFY11!M70-RealAuthFY10!M70)/RealAuthFY10!M70),"",(RealAuthFY11!M70-RealAuthFY10!M70)/RealAuthFY10!M70)</f>
        <v>-0.63697136745104488</v>
      </c>
      <c r="N70" s="133">
        <f>IF(ISERROR((RealAuthFY11!N70-RealAuthFY10!N70)/RealAuthFY10!N70),"",(RealAuthFY11!N70-RealAuthFY10!N70)/RealAuthFY10!N70)</f>
        <v>0</v>
      </c>
      <c r="O70" s="133" t="str">
        <f>IF(ISERROR((RealAuthFY11!O70-RealAuthFY10!O70)/RealAuthFY10!O70),"",(RealAuthFY11!O70-RealAuthFY10!O70)/RealAuthFY10!O70)</f>
        <v/>
      </c>
      <c r="P70" s="133">
        <f>IF(ISERROR((RealAuthFY11!P70-RealAuthFY10!P70)/RealAuthFY10!P70),"",(RealAuthFY11!P70-RealAuthFY10!P70)/RealAuthFY10!P70)</f>
        <v>1.9937586685159544E-2</v>
      </c>
      <c r="Q70" s="133" t="str">
        <f>IF(ISERROR((RealAuthFY11!Q70-RealAuthFY10!Q70)/RealAuthFY10!Q70),"",(RealAuthFY11!Q70-RealAuthFY10!Q70)/RealAuthFY10!Q70)</f>
        <v/>
      </c>
      <c r="R70" s="133">
        <f>IF(ISERROR((RealAuthFY11!R70-RealAuthFY10!R70)/RealAuthFY10!R70),"",(RealAuthFY11!R70-RealAuthFY10!R70)/RealAuthFY10!R70)</f>
        <v>-3.373753998307317E-7</v>
      </c>
      <c r="S70" s="133">
        <f>IF(ISERROR((RealAuthFY11!S70-RealAuthFY10!S70)/RealAuthFY10!S70),"",(RealAuthFY11!S70-RealAuthFY10!S70)/RealAuthFY10!S70)</f>
        <v>-3.7986560354258823E-6</v>
      </c>
      <c r="T70" s="133">
        <f>IF(ISERROR((RealAuthFY11!T70-RealAuthFY10!T70)/RealAuthFY10!T70),"",(RealAuthFY11!T70-RealAuthFY10!T70)/RealAuthFY10!T70)</f>
        <v>4.4913304629800411E-6</v>
      </c>
      <c r="U70" s="133">
        <f>IF(ISERROR((RealAuthFY11!U70-RealAuthFY10!U70)/RealAuthFY10!U70),"",(RealAuthFY11!U70-RealAuthFY10!U70)/RealAuthFY10!U70)</f>
        <v>-0.11486690953592148</v>
      </c>
    </row>
    <row r="71" spans="1:21" s="45" customFormat="1" ht="11" x14ac:dyDescent="0.3">
      <c r="A71" s="45">
        <f>'FY2017 Alpha RPDC '!A72</f>
        <v>65</v>
      </c>
      <c r="B71" s="45">
        <f>'FY2017 Alpha RPDC '!B72</f>
        <v>1218</v>
      </c>
      <c r="C71" s="45">
        <f>'FY2017 Alpha RPDC '!C72</f>
        <v>1218</v>
      </c>
      <c r="D71" s="50" t="str">
        <f>'FY2017 Alpha RPDC '!D72</f>
        <v>CLAY CENTRAL-EVERLY</v>
      </c>
      <c r="E71" s="133">
        <f>IF(ISERROR((RealAuthFY11!E71-RealAuthFY10!E71)/RealAuthFY10!E71),"",(RealAuthFY11!E71-RealAuthFY10!E71)/RealAuthFY10!E71)</f>
        <v>-3.9473684210526314E-2</v>
      </c>
      <c r="F71" s="133">
        <f>IF(ISERROR((RealAuthFY11!F71-RealAuthFY10!F71)/RealAuthFY10!F71),"",(RealAuthFY11!F71-RealAuthFY10!F71)/RealAuthFY10!F71)</f>
        <v>2.2056586553087922E-2</v>
      </c>
      <c r="G71" s="133">
        <f>IF(ISERROR((RealAuthFY11!G71-RealAuthFY10!G71)/RealAuthFY10!G71),"",(RealAuthFY11!G71-RealAuthFY10!G71)/RealAuthFY10!G71)</f>
        <v>-1.8287752389797126E-2</v>
      </c>
      <c r="H71" s="133" t="str">
        <f>IF(ISERROR((RealAuthFY11!H71-RealAuthFY10!H71)/RealAuthFY10!H71),"",(RealAuthFY11!H71-RealAuthFY10!H71)/RealAuthFY10!H71)</f>
        <v/>
      </c>
      <c r="I71" s="133">
        <f>IF(ISERROR((RealAuthFY11!I71-RealAuthFY10!I71)/RealAuthFY10!I71),"",(RealAuthFY11!I71-RealAuthFY10!I71)/RealAuthFY10!I71)</f>
        <v>1.0000000000000075E-2</v>
      </c>
      <c r="J71" s="133">
        <f>IF(ISERROR((RealAuthFY11!J71-RealAuthFY10!J71)/RealAuthFY10!J71),"",(RealAuthFY11!J71-RealAuthFY10!J71)/RealAuthFY10!J71)</f>
        <v>-6.7529772199436677E-2</v>
      </c>
      <c r="K71" s="133">
        <f>IF(ISERROR((RealAuthFY11!K71-RealAuthFY10!K71)/RealAuthFY10!K71),"",(RealAuthFY11!K71-RealAuthFY10!K71)/RealAuthFY10!K71)</f>
        <v>-0.4050645682001614</v>
      </c>
      <c r="L71" s="133">
        <f>IF(ISERROR((RealAuthFY11!L71-RealAuthFY10!L71)/RealAuthFY10!L71),"",(RealAuthFY11!L71-RealAuthFY10!L71)/RealAuthFY10!L71)</f>
        <v>-7.0509968239992407E-2</v>
      </c>
      <c r="M71" s="133">
        <f>IF(ISERROR((RealAuthFY11!M71-RealAuthFY10!M71)/RealAuthFY10!M71),"",(RealAuthFY11!M71-RealAuthFY10!M71)/RealAuthFY10!M71)</f>
        <v>7.6549828971136477E-2</v>
      </c>
      <c r="N71" s="133">
        <f>IF(ISERROR((RealAuthFY11!N71-RealAuthFY10!N71)/RealAuthFY10!N71),"",(RealAuthFY11!N71-RealAuthFY10!N71)/RealAuthFY10!N71)</f>
        <v>0</v>
      </c>
      <c r="O71" s="133">
        <f>IF(ISERROR((RealAuthFY11!O71-RealAuthFY10!O71)/RealAuthFY10!O71),"",(RealAuthFY11!O71-RealAuthFY10!O71)/RealAuthFY10!O71)</f>
        <v>0</v>
      </c>
      <c r="P71" s="133">
        <f>IF(ISERROR((RealAuthFY11!P71-RealAuthFY10!P71)/RealAuthFY10!P71),"",(RealAuthFY11!P71-RealAuthFY10!P71)/RealAuthFY10!P71)</f>
        <v>-0.28289032774126593</v>
      </c>
      <c r="Q71" s="133" t="str">
        <f>IF(ISERROR((RealAuthFY11!Q71-RealAuthFY10!Q71)/RealAuthFY10!Q71),"",(RealAuthFY11!Q71-RealAuthFY10!Q71)/RealAuthFY10!Q71)</f>
        <v/>
      </c>
      <c r="R71" s="133">
        <f>IF(ISERROR((RealAuthFY11!R71-RealAuthFY10!R71)/RealAuthFY10!R71),"",(RealAuthFY11!R71-RealAuthFY10!R71)/RealAuthFY10!R71)</f>
        <v>7.5054581229521121E-7</v>
      </c>
      <c r="S71" s="133">
        <f>IF(ISERROR((RealAuthFY11!S71-RealAuthFY10!S71)/RealAuthFY10!S71),"",(RealAuthFY11!S71-RealAuthFY10!S71)/RealAuthFY10!S71)</f>
        <v>2.7101896144050123E-6</v>
      </c>
      <c r="T71" s="133">
        <f>IF(ISERROR((RealAuthFY11!T71-RealAuthFY10!T71)/RealAuthFY10!T71),"",(RealAuthFY11!T71-RealAuthFY10!T71)/RealAuthFY10!T71)</f>
        <v>-4.6425233795329095E-7</v>
      </c>
      <c r="U71" s="133">
        <f>IF(ISERROR((RealAuthFY11!U71-RealAuthFY10!U71)/RealAuthFY10!U71),"",(RealAuthFY11!U71-RealAuthFY10!U71)/RealAuthFY10!U71)</f>
        <v>1.3523523363634733E-2</v>
      </c>
    </row>
    <row r="72" spans="1:21" s="45" customFormat="1" ht="11" x14ac:dyDescent="0.3">
      <c r="A72" s="45">
        <f>'FY2017 Alpha RPDC '!A73</f>
        <v>66</v>
      </c>
      <c r="B72" s="45">
        <f>'FY2017 Alpha RPDC '!B73</f>
        <v>2763</v>
      </c>
      <c r="C72" s="45">
        <f>'FY2017 Alpha RPDC '!C73</f>
        <v>2763</v>
      </c>
      <c r="D72" s="50" t="str">
        <f>'FY2017 Alpha RPDC '!D73</f>
        <v>CLAYTON RIDGE</v>
      </c>
      <c r="E72" s="133">
        <f>IF(ISERROR((RealAuthFY11!E72-RealAuthFY10!E72)/RealAuthFY10!E72),"",(RealAuthFY11!E72-RealAuthFY10!E72)/RealAuthFY10!E72)</f>
        <v>-1.8707198931017278E-2</v>
      </c>
      <c r="F72" s="133">
        <f>IF(ISERROR((RealAuthFY11!F72-RealAuthFY10!F72)/RealAuthFY10!F72),"",(RealAuthFY11!F72-RealAuthFY10!F72)/RealAuthFY10!F72)</f>
        <v>2.2178036096665646E-2</v>
      </c>
      <c r="G72" s="133">
        <f>IF(ISERROR((RealAuthFY11!G72-RealAuthFY10!G72)/RealAuthFY10!G72),"",(RealAuthFY11!G72-RealAuthFY10!G72)/RealAuthFY10!G72)</f>
        <v>3.0558457308214161E-3</v>
      </c>
      <c r="H72" s="133">
        <f>IF(ISERROR((RealAuthFY11!H72-RealAuthFY10!H72)/RealAuthFY10!H72),"",(RealAuthFY11!H72-RealAuthFY10!H72)/RealAuthFY10!H72)</f>
        <v>-0.80141217470081794</v>
      </c>
      <c r="I72" s="133">
        <f>IF(ISERROR((RealAuthFY11!I72-RealAuthFY10!I72)/RealAuthFY10!I72),"",(RealAuthFY11!I72-RealAuthFY10!I72)/RealAuthFY10!I72)</f>
        <v>-2.4124109671885257E-2</v>
      </c>
      <c r="J72" s="133">
        <f>IF(ISERROR((RealAuthFY11!J72-RealAuthFY10!J72)/RealAuthFY10!J72),"",(RealAuthFY11!J72-RealAuthFY10!J72)/RealAuthFY10!J72)</f>
        <v>0.22617496634576148</v>
      </c>
      <c r="K72" s="133">
        <f>IF(ISERROR((RealAuthFY11!K72-RealAuthFY10!K72)/RealAuthFY10!K72),"",(RealAuthFY11!K72-RealAuthFY10!K72)/RealAuthFY10!K72)</f>
        <v>0.3113483257380622</v>
      </c>
      <c r="L72" s="133">
        <f>IF(ISERROR((RealAuthFY11!L72-RealAuthFY10!L72)/RealAuthFY10!L72),"",(RealAuthFY11!L72-RealAuthFY10!L72)/RealAuthFY10!L72)</f>
        <v>0.17292822468793342</v>
      </c>
      <c r="M72" s="133">
        <f>IF(ISERROR((RealAuthFY11!M72-RealAuthFY10!M72)/RealAuthFY10!M72),"",(RealAuthFY11!M72-RealAuthFY10!M72)/RealAuthFY10!M72)</f>
        <v>0.60275906479096497</v>
      </c>
      <c r="N72" s="133">
        <f>IF(ISERROR((RealAuthFY11!N72-RealAuthFY10!N72)/RealAuthFY10!N72),"",(RealAuthFY11!N72-RealAuthFY10!N72)/RealAuthFY10!N72)</f>
        <v>0</v>
      </c>
      <c r="O72" s="133" t="str">
        <f>IF(ISERROR((RealAuthFY11!O72-RealAuthFY10!O72)/RealAuthFY10!O72),"",(RealAuthFY11!O72-RealAuthFY10!O72)/RealAuthFY10!O72)</f>
        <v/>
      </c>
      <c r="P72" s="133">
        <f>IF(ISERROR((RealAuthFY11!P72-RealAuthFY10!P72)/RealAuthFY10!P72),"",(RealAuthFY11!P72-RealAuthFY10!P72)/RealAuthFY10!P72)</f>
        <v>-0.21543262562680035</v>
      </c>
      <c r="Q72" s="133">
        <f>IF(ISERROR((RealAuthFY11!Q72-RealAuthFY10!Q72)/RealAuthFY10!Q72),"",(RealAuthFY11!Q72-RealAuthFY10!Q72)/RealAuthFY10!Q72)</f>
        <v>-6.0583801737353053E-2</v>
      </c>
      <c r="R72" s="133">
        <f>IF(ISERROR((RealAuthFY11!R72-RealAuthFY10!R72)/RealAuthFY10!R72),"",(RealAuthFY11!R72-RealAuthFY10!R72)/RealAuthFY10!R72)</f>
        <v>-5.4271845501145944E-7</v>
      </c>
      <c r="S72" s="133">
        <f>IF(ISERROR((RealAuthFY11!S72-RealAuthFY10!S72)/RealAuthFY10!S72),"",(RealAuthFY11!S72-RealAuthFY10!S72)/RealAuthFY10!S72)</f>
        <v>-3.6787475550697899E-6</v>
      </c>
      <c r="T72" s="133">
        <f>IF(ISERROR((RealAuthFY11!T72-RealAuthFY10!T72)/RealAuthFY10!T72),"",(RealAuthFY11!T72-RealAuthFY10!T72)/RealAuthFY10!T72)</f>
        <v>4.9141408587759922E-6</v>
      </c>
      <c r="U72" s="133">
        <f>IF(ISERROR((RealAuthFY11!U72-RealAuthFY10!U72)/RealAuthFY10!U72),"",(RealAuthFY11!U72-RealAuthFY10!U72)/RealAuthFY10!U72)</f>
        <v>-3.8365477594302221E-2</v>
      </c>
    </row>
    <row r="73" spans="1:21" s="45" customFormat="1" ht="11" x14ac:dyDescent="0.3">
      <c r="A73" s="45">
        <f>'FY2017 Alpha RPDC '!A74</f>
        <v>67</v>
      </c>
      <c r="B73" s="45">
        <f>'FY2017 Alpha RPDC '!B74</f>
        <v>1221</v>
      </c>
      <c r="C73" s="45">
        <f>'FY2017 Alpha RPDC '!C74</f>
        <v>1221</v>
      </c>
      <c r="D73" s="50" t="str">
        <f>'FY2017 Alpha RPDC '!D74</f>
        <v>CLEAR CREEK-AMANA</v>
      </c>
      <c r="E73" s="133">
        <f>IF(ISERROR((RealAuthFY11!E73-RealAuthFY10!E73)/RealAuthFY10!E73),"",(RealAuthFY11!E73-RealAuthFY10!E73)/RealAuthFY10!E73)</f>
        <v>3.0169602087410308E-2</v>
      </c>
      <c r="F73" s="133">
        <f>IF(ISERROR((RealAuthFY11!F73-RealAuthFY10!F73)/RealAuthFY10!F73),"",(RealAuthFY11!F73-RealAuthFY10!F73)/RealAuthFY10!F73)</f>
        <v>2.2369639000308545E-2</v>
      </c>
      <c r="G73" s="133">
        <f>IF(ISERROR((RealAuthFY11!G73-RealAuthFY10!G73)/RealAuthFY10!G73),"",(RealAuthFY11!G73-RealAuthFY10!G73)/RealAuthFY10!G73)</f>
        <v>5.3214141860221852E-2</v>
      </c>
      <c r="H73" s="133" t="str">
        <f>IF(ISERROR((RealAuthFY11!H73-RealAuthFY10!H73)/RealAuthFY10!H73),"",(RealAuthFY11!H73-RealAuthFY10!H73)/RealAuthFY10!H73)</f>
        <v/>
      </c>
      <c r="I73" s="133">
        <f>IF(ISERROR((RealAuthFY11!I73-RealAuthFY10!I73)/RealAuthFY10!I73),"",(RealAuthFY11!I73-RealAuthFY10!I73)/RealAuthFY10!I73)</f>
        <v>5.3214141860221852E-2</v>
      </c>
      <c r="J73" s="133">
        <f>IF(ISERROR((RealAuthFY11!J73-RealAuthFY10!J73)/RealAuthFY10!J73),"",(RealAuthFY11!J73-RealAuthFY10!J73)/RealAuthFY10!J73)</f>
        <v>0.34777466811967506</v>
      </c>
      <c r="K73" s="133">
        <f>IF(ISERROR((RealAuthFY11!K73-RealAuthFY10!K73)/RealAuthFY10!K73),"",(RealAuthFY11!K73-RealAuthFY10!K73)/RealAuthFY10!K73)</f>
        <v>1.9937586685159502E-2</v>
      </c>
      <c r="L73" s="133">
        <f>IF(ISERROR((RealAuthFY11!L73-RealAuthFY10!L73)/RealAuthFY10!L73),"",(RealAuthFY11!L73-RealAuthFY10!L73)/RealAuthFY10!L73)</f>
        <v>-0.18404993065187239</v>
      </c>
      <c r="M73" s="133" t="str">
        <f>IF(ISERROR((RealAuthFY11!M73-RealAuthFY10!M73)/RealAuthFY10!M73),"",(RealAuthFY11!M73-RealAuthFY10!M73)/RealAuthFY10!M73)</f>
        <v/>
      </c>
      <c r="N73" s="133">
        <f>IF(ISERROR((RealAuthFY11!N73-RealAuthFY10!N73)/RealAuthFY10!N73),"",(RealAuthFY11!N73-RealAuthFY10!N73)/RealAuthFY10!N73)</f>
        <v>0</v>
      </c>
      <c r="O73" s="133" t="str">
        <f>IF(ISERROR((RealAuthFY11!O73-RealAuthFY10!O73)/RealAuthFY10!O73),"",(RealAuthFY11!O73-RealAuthFY10!O73)/RealAuthFY10!O73)</f>
        <v/>
      </c>
      <c r="P73" s="133">
        <f>IF(ISERROR((RealAuthFY11!P73-RealAuthFY10!P73)/RealAuthFY10!P73),"",(RealAuthFY11!P73-RealAuthFY10!P73)/RealAuthFY10!P73)</f>
        <v>-0.79601248266296809</v>
      </c>
      <c r="Q73" s="133">
        <f>IF(ISERROR((RealAuthFY11!Q73-RealAuthFY10!Q73)/RealAuthFY10!Q73),"",(RealAuthFY11!Q73-RealAuthFY10!Q73)/RealAuthFY10!Q73)</f>
        <v>-0.10755461165048529</v>
      </c>
      <c r="R73" s="133">
        <f>IF(ISERROR((RealAuthFY11!R73-RealAuthFY10!R73)/RealAuthFY10!R73),"",(RealAuthFY11!R73-RealAuthFY10!R73)/RealAuthFY10!R73)</f>
        <v>4.1990331152415834</v>
      </c>
      <c r="S73" s="133">
        <f>IF(ISERROR((RealAuthFY11!S73-RealAuthFY10!S73)/RealAuthFY10!S73),"",(RealAuthFY11!S73-RealAuthFY10!S73)/RealAuthFY10!S73)</f>
        <v>4.1992854294060669</v>
      </c>
      <c r="T73" s="133">
        <f>IF(ISERROR((RealAuthFY11!T73-RealAuthFY10!T73)/RealAuthFY10!T73),"",(RealAuthFY11!T73-RealAuthFY10!T73)/RealAuthFY10!T73)</f>
        <v>4.199391529165184</v>
      </c>
      <c r="U73" s="133">
        <f>IF(ISERROR((RealAuthFY11!U73-RealAuthFY10!U73)/RealAuthFY10!U73),"",(RealAuthFY11!U73-RealAuthFY10!U73)/RealAuthFY10!U73)</f>
        <v>0.12699227008500646</v>
      </c>
    </row>
    <row r="74" spans="1:21" s="45" customFormat="1" ht="11" x14ac:dyDescent="0.3">
      <c r="A74" s="45">
        <f>'FY2017 Alpha RPDC '!A75</f>
        <v>68</v>
      </c>
      <c r="B74" s="45">
        <f>'FY2017 Alpha RPDC '!B75</f>
        <v>1233</v>
      </c>
      <c r="C74" s="45">
        <f>'FY2017 Alpha RPDC '!C75</f>
        <v>1233</v>
      </c>
      <c r="D74" s="50" t="str">
        <f>'FY2017 Alpha RPDC '!D75</f>
        <v>CLEAR LAKE</v>
      </c>
      <c r="E74" s="133">
        <f>IF(ISERROR((RealAuthFY11!E74-RealAuthFY10!E74)/RealAuthFY10!E74),"",(RealAuthFY11!E74-RealAuthFY10!E74)/RealAuthFY10!E74)</f>
        <v>1.0500206696982262E-2</v>
      </c>
      <c r="F74" s="133">
        <f>IF(ISERROR((RealAuthFY11!F74-RealAuthFY10!F74)/RealAuthFY10!F74),"",(RealAuthFY11!F74-RealAuthFY10!F74)/RealAuthFY10!F74)</f>
        <v>2.2494570276140241E-2</v>
      </c>
      <c r="G74" s="133">
        <f>IF(ISERROR((RealAuthFY11!G74-RealAuthFY10!G74)/RealAuthFY10!G74),"",(RealAuthFY11!G74-RealAuthFY10!G74)/RealAuthFY10!G74)</f>
        <v>3.3230974610581755E-2</v>
      </c>
      <c r="H74" s="133">
        <f>IF(ISERROR((RealAuthFY11!H74-RealAuthFY10!H74)/RealAuthFY10!H74),"",(RealAuthFY11!H74-RealAuthFY10!H74)/RealAuthFY10!H74)</f>
        <v>-1</v>
      </c>
      <c r="I74" s="133">
        <f>IF(ISERROR((RealAuthFY11!I74-RealAuthFY10!I74)/RealAuthFY10!I74),"",(RealAuthFY11!I74-RealAuthFY10!I74)/RealAuthFY10!I74)</f>
        <v>1.3074189215701094E-2</v>
      </c>
      <c r="J74" s="133">
        <f>IF(ISERROR((RealAuthFY11!J74-RealAuthFY10!J74)/RealAuthFY10!J74),"",(RealAuthFY11!J74-RealAuthFY10!J74)/RealAuthFY10!J74)</f>
        <v>1.5995266197567738E-2</v>
      </c>
      <c r="K74" s="133">
        <f>IF(ISERROR((RealAuthFY11!K74-RealAuthFY10!K74)/RealAuthFY10!K74),"",(RealAuthFY11!K74-RealAuthFY10!K74)/RealAuthFY10!K74)</f>
        <v>1.9504748982360924E-2</v>
      </c>
      <c r="L74" s="133">
        <f>IF(ISERROR((RealAuthFY11!L74-RealAuthFY10!L74)/RealAuthFY10!L74),"",(RealAuthFY11!L74-RealAuthFY10!L74)/RealAuthFY10!L74)</f>
        <v>-0.12613878658654779</v>
      </c>
      <c r="M74" s="133" t="str">
        <f>IF(ISERROR((RealAuthFY11!M74-RealAuthFY10!M74)/RealAuthFY10!M74),"",(RealAuthFY11!M74-RealAuthFY10!M74)/RealAuthFY10!M74)</f>
        <v/>
      </c>
      <c r="N74" s="133">
        <f>IF(ISERROR((RealAuthFY11!N74-RealAuthFY10!N74)/RealAuthFY10!N74),"",(RealAuthFY11!N74-RealAuthFY10!N74)/RealAuthFY10!N74)</f>
        <v>0</v>
      </c>
      <c r="O74" s="133" t="str">
        <f>IF(ISERROR((RealAuthFY11!O74-RealAuthFY10!O74)/RealAuthFY10!O74),"",(RealAuthFY11!O74-RealAuthFY10!O74)/RealAuthFY10!O74)</f>
        <v/>
      </c>
      <c r="P74" s="133">
        <f>IF(ISERROR((RealAuthFY11!P74-RealAuthFY10!P74)/RealAuthFY10!P74),"",(RealAuthFY11!P74-RealAuthFY10!P74)/RealAuthFY10!P74)</f>
        <v>-1</v>
      </c>
      <c r="Q74" s="133" t="str">
        <f>IF(ISERROR((RealAuthFY11!Q74-RealAuthFY10!Q74)/RealAuthFY10!Q74),"",(RealAuthFY11!Q74-RealAuthFY10!Q74)/RealAuthFY10!Q74)</f>
        <v/>
      </c>
      <c r="R74" s="133">
        <f>IF(ISERROR((RealAuthFY11!R74-RealAuthFY10!R74)/RealAuthFY10!R74),"",(RealAuthFY11!R74-RealAuthFY10!R74)/RealAuthFY10!R74)</f>
        <v>2.1624579193255928</v>
      </c>
      <c r="S74" s="133">
        <f>IF(ISERROR((RealAuthFY11!S74-RealAuthFY10!S74)/RealAuthFY10!S74),"",(RealAuthFY11!S74-RealAuthFY10!S74)/RealAuthFY10!S74)</f>
        <v>2.1623225924988856</v>
      </c>
      <c r="T74" s="133">
        <f>IF(ISERROR((RealAuthFY11!T74-RealAuthFY10!T74)/RealAuthFY10!T74),"",(RealAuthFY11!T74-RealAuthFY10!T74)/RealAuthFY10!T74)</f>
        <v>2.162246313395606</v>
      </c>
      <c r="U74" s="133">
        <f>IF(ISERROR((RealAuthFY11!U74-RealAuthFY10!U74)/RealAuthFY10!U74),"",(RealAuthFY11!U74-RealAuthFY10!U74)/RealAuthFY10!U74)</f>
        <v>8.1019646860294725E-2</v>
      </c>
    </row>
    <row r="75" spans="1:21" s="45" customFormat="1" ht="11" x14ac:dyDescent="0.3">
      <c r="A75" s="45">
        <f>'FY2017 Alpha RPDC '!A76</f>
        <v>69</v>
      </c>
      <c r="B75" s="45">
        <f>'FY2017 Alpha RPDC '!B76</f>
        <v>1278</v>
      </c>
      <c r="C75" s="45">
        <f>'FY2017 Alpha RPDC '!C76</f>
        <v>1278</v>
      </c>
      <c r="D75" s="50" t="str">
        <f>'FY2017 Alpha RPDC '!D76</f>
        <v>CLINTON</v>
      </c>
      <c r="E75" s="133">
        <f>IF(ISERROR((RealAuthFY11!E75-RealAuthFY10!E75)/RealAuthFY10!E75),"",(RealAuthFY11!E75-RealAuthFY10!E75)/RealAuthFY10!E75)</f>
        <v>3.3388981636060574E-3</v>
      </c>
      <c r="F75" s="133">
        <f>IF(ISERROR((RealAuthFY11!F75-RealAuthFY10!F75)/RealAuthFY10!F75),"",(RealAuthFY11!F75-RealAuthFY10!F75)/RealAuthFY10!F75)</f>
        <v>2.2335181762168824E-2</v>
      </c>
      <c r="G75" s="133">
        <f>IF(ISERROR((RealAuthFY11!G75-RealAuthFY10!G75)/RealAuthFY10!G75),"",(RealAuthFY11!G75-RealAuthFY10!G75)/RealAuthFY10!G75)</f>
        <v>2.5748663066150979E-2</v>
      </c>
      <c r="H75" s="133">
        <f>IF(ISERROR((RealAuthFY11!H75-RealAuthFY10!H75)/RealAuthFY10!H75),"",(RealAuthFY11!H75-RealAuthFY10!H75)/RealAuthFY10!H75)</f>
        <v>-1</v>
      </c>
      <c r="I75" s="133">
        <f>IF(ISERROR((RealAuthFY11!I75-RealAuthFY10!I75)/RealAuthFY10!I75),"",(RealAuthFY11!I75-RealAuthFY10!I75)/RealAuthFY10!I75)</f>
        <v>2.1363499333955763E-2</v>
      </c>
      <c r="J75" s="133">
        <f>IF(ISERROR((RealAuthFY11!J75-RealAuthFY10!J75)/RealAuthFY10!J75),"",(RealAuthFY11!J75-RealAuthFY10!J75)/RealAuthFY10!J75)</f>
        <v>-6.0872103466858271E-2</v>
      </c>
      <c r="K75" s="133">
        <f>IF(ISERROR((RealAuthFY11!K75-RealAuthFY10!K75)/RealAuthFY10!K75),"",(RealAuthFY11!K75-RealAuthFY10!K75)/RealAuthFY10!K75)</f>
        <v>1.9624573378839591E-2</v>
      </c>
      <c r="L75" s="133">
        <f>IF(ISERROR((RealAuthFY11!L75-RealAuthFY10!L75)/RealAuthFY10!L75),"",(RealAuthFY11!L75-RealAuthFY10!L75)/RealAuthFY10!L75)</f>
        <v>0.29152445961319684</v>
      </c>
      <c r="M75" s="133">
        <f>IF(ISERROR((RealAuthFY11!M75-RealAuthFY10!M75)/RealAuthFY10!M75),"",(RealAuthFY11!M75-RealAuthFY10!M75)/RealAuthFY10!M75)</f>
        <v>-0.4901877133105802</v>
      </c>
      <c r="N75" s="133">
        <f>IF(ISERROR((RealAuthFY11!N75-RealAuthFY10!N75)/RealAuthFY10!N75),"",(RealAuthFY11!N75-RealAuthFY10!N75)/RealAuthFY10!N75)</f>
        <v>0</v>
      </c>
      <c r="O75" s="133" t="str">
        <f>IF(ISERROR((RealAuthFY11!O75-RealAuthFY10!O75)/RealAuthFY10!O75),"",(RealAuthFY11!O75-RealAuthFY10!O75)/RealAuthFY10!O75)</f>
        <v/>
      </c>
      <c r="P75" s="133">
        <f>IF(ISERROR((RealAuthFY11!P75-RealAuthFY10!P75)/RealAuthFY10!P75),"",(RealAuthFY11!P75-RealAuthFY10!P75)/RealAuthFY10!P75)</f>
        <v>-0.4901877133105802</v>
      </c>
      <c r="Q75" s="133" t="str">
        <f>IF(ISERROR((RealAuthFY11!Q75-RealAuthFY10!Q75)/RealAuthFY10!Q75),"",(RealAuthFY11!Q75-RealAuthFY10!Q75)/RealAuthFY10!Q75)</f>
        <v/>
      </c>
      <c r="R75" s="133">
        <f>IF(ISERROR((RealAuthFY11!R75-RealAuthFY10!R75)/RealAuthFY10!R75),"",(RealAuthFY11!R75-RealAuthFY10!R75)/RealAuthFY10!R75)</f>
        <v>4.8627389080114591</v>
      </c>
      <c r="S75" s="133">
        <f>IF(ISERROR((RealAuthFY11!S75-RealAuthFY10!S75)/RealAuthFY10!S75),"",(RealAuthFY11!S75-RealAuthFY10!S75)/RealAuthFY10!S75)</f>
        <v>4.862247626128064</v>
      </c>
      <c r="T75" s="133">
        <f>IF(ISERROR((RealAuthFY11!T75-RealAuthFY10!T75)/RealAuthFY10!T75),"",(RealAuthFY11!T75-RealAuthFY10!T75)/RealAuthFY10!T75)</f>
        <v>4.8623628583711493</v>
      </c>
      <c r="U75" s="133">
        <f>IF(ISERROR((RealAuthFY11!U75-RealAuthFY10!U75)/RealAuthFY10!U75),"",(RealAuthFY11!U75-RealAuthFY10!U75)/RealAuthFY10!U75)</f>
        <v>0.10333181908686094</v>
      </c>
    </row>
    <row r="76" spans="1:21" s="45" customFormat="1" ht="11" x14ac:dyDescent="0.3">
      <c r="A76" s="45" t="e">
        <f>'FY2017 Alpha RPDC '!#REF!</f>
        <v>#REF!</v>
      </c>
      <c r="B76" s="45" t="e">
        <f>'FY2017 Alpha RPDC '!#REF!</f>
        <v>#REF!</v>
      </c>
      <c r="C76" s="45" t="e">
        <f>'FY2017 Alpha RPDC '!#REF!</f>
        <v>#REF!</v>
      </c>
      <c r="D76" s="50" t="e">
        <f>'FY2017 Alpha RPDC '!#REF!</f>
        <v>#REF!</v>
      </c>
      <c r="E76" s="133" t="str">
        <f>IF(ISERROR((RealAuthFY11!E76-RealAuthFY10!E76)/RealAuthFY10!E76),"",(RealAuthFY11!E76-RealAuthFY10!E76)/RealAuthFY10!E76)</f>
        <v/>
      </c>
      <c r="F76" s="133" t="str">
        <f>IF(ISERROR((RealAuthFY11!F76-RealAuthFY10!F76)/RealAuthFY10!F76),"",(RealAuthFY11!F76-RealAuthFY10!F76)/RealAuthFY10!F76)</f>
        <v/>
      </c>
      <c r="G76" s="133" t="str">
        <f>IF(ISERROR((RealAuthFY11!G76-RealAuthFY10!G76)/RealAuthFY10!G76),"",(RealAuthFY11!G76-RealAuthFY10!G76)/RealAuthFY10!G76)</f>
        <v/>
      </c>
      <c r="H76" s="133" t="str">
        <f>IF(ISERROR((RealAuthFY11!H76-RealAuthFY10!H76)/RealAuthFY10!H76),"",(RealAuthFY11!H76-RealAuthFY10!H76)/RealAuthFY10!H76)</f>
        <v/>
      </c>
      <c r="I76" s="133" t="str">
        <f>IF(ISERROR((RealAuthFY11!I76-RealAuthFY10!I76)/RealAuthFY10!I76),"",(RealAuthFY11!I76-RealAuthFY10!I76)/RealAuthFY10!I76)</f>
        <v/>
      </c>
      <c r="J76" s="133">
        <f>IF(ISERROR((RealAuthFY11!J76-RealAuthFY10!J76)/RealAuthFY10!J76),"",(RealAuthFY11!J76-RealAuthFY10!J76)/RealAuthFY10!J76)</f>
        <v>-9.7598865573651661E-2</v>
      </c>
      <c r="K76" s="133">
        <f>IF(ISERROR((RealAuthFY11!K76-RealAuthFY10!K76)/RealAuthFY10!K76),"",(RealAuthFY11!K76-RealAuthFY10!K76)/RealAuthFY10!K76)</f>
        <v>-0.23513955892487939</v>
      </c>
      <c r="L76" s="133">
        <f>IF(ISERROR((RealAuthFY11!L76-RealAuthFY10!L76)/RealAuthFY10!L76),"",(RealAuthFY11!L76-RealAuthFY10!L76)/RealAuthFY10!L76)</f>
        <v>5.5596866045195689E-2</v>
      </c>
      <c r="M76" s="133">
        <f>IF(ISERROR((RealAuthFY11!M76-RealAuthFY10!M76)/RealAuthFY10!M76),"",(RealAuthFY11!M76-RealAuthFY10!M76)/RealAuthFY10!M76)</f>
        <v>0.60256473368120511</v>
      </c>
      <c r="N76" s="133">
        <f>IF(ISERROR((RealAuthFY11!N76-RealAuthFY10!N76)/RealAuthFY10!N76),"",(RealAuthFY11!N76-RealAuthFY10!N76)/RealAuthFY10!N76)</f>
        <v>0</v>
      </c>
      <c r="O76" s="133" t="str">
        <f>IF(ISERROR((RealAuthFY11!O76-RealAuthFY10!O76)/RealAuthFY10!O76),"",(RealAuthFY11!O76-RealAuthFY10!O76)/RealAuthFY10!O76)</f>
        <v/>
      </c>
      <c r="P76" s="133">
        <f>IF(ISERROR((RealAuthFY11!P76-RealAuthFY10!P76)/RealAuthFY10!P76),"",(RealAuthFY11!P76-RealAuthFY10!P76)/RealAuthFY10!P76)</f>
        <v>0.52972088215024105</v>
      </c>
      <c r="Q76" s="133" t="str">
        <f>IF(ISERROR((RealAuthFY11!Q76-RealAuthFY10!Q76)/RealAuthFY10!Q76),"",(RealAuthFY11!Q76-RealAuthFY10!Q76)/RealAuthFY10!Q76)</f>
        <v/>
      </c>
      <c r="R76" s="133" t="str">
        <f>IF(ISERROR((RealAuthFY11!R76-RealAuthFY10!R76)/RealAuthFY10!R76),"",(RealAuthFY11!R76-RealAuthFY10!R76)/RealAuthFY10!R76)</f>
        <v/>
      </c>
      <c r="S76" s="133" t="str">
        <f>IF(ISERROR((RealAuthFY11!S76-RealAuthFY10!S76)/RealAuthFY10!S76),"",(RealAuthFY11!S76-RealAuthFY10!S76)/RealAuthFY10!S76)</f>
        <v/>
      </c>
      <c r="T76" s="133" t="str">
        <f>IF(ISERROR((RealAuthFY11!T76-RealAuthFY10!T76)/RealAuthFY10!T76),"",(RealAuthFY11!T76-RealAuthFY10!T76)/RealAuthFY10!T76)</f>
        <v/>
      </c>
      <c r="U76" s="133" t="str">
        <f>IF(ISERROR((RealAuthFY11!U76-RealAuthFY10!U76)/RealAuthFY10!U76),"",(RealAuthFY11!U76-RealAuthFY10!U76)/RealAuthFY10!U76)</f>
        <v/>
      </c>
    </row>
    <row r="77" spans="1:21" s="45" customFormat="1" ht="11" x14ac:dyDescent="0.3">
      <c r="A77" s="45">
        <f>'FY2017 Alpha RPDC '!A77</f>
        <v>70</v>
      </c>
      <c r="B77" s="45">
        <f>'FY2017 Alpha RPDC '!B77</f>
        <v>1332</v>
      </c>
      <c r="C77" s="45">
        <f>'FY2017 Alpha RPDC '!C77</f>
        <v>1332</v>
      </c>
      <c r="D77" s="50" t="str">
        <f>'FY2017 Alpha RPDC '!D77</f>
        <v>COLFAX-MINGO</v>
      </c>
      <c r="E77" s="133">
        <f>IF(ISERROR((RealAuthFY11!E77-RealAuthFY10!E77)/RealAuthFY10!E77),"",(RealAuthFY11!E77-RealAuthFY10!E77)/RealAuthFY10!E77)</f>
        <v>-1.849122336861846E-2</v>
      </c>
      <c r="F77" s="133">
        <f>IF(ISERROR((RealAuthFY11!F77-RealAuthFY10!F77)/RealAuthFY10!F77),"",(RealAuthFY11!F77-RealAuthFY10!F77)/RealAuthFY10!F77)</f>
        <v>2.2494570276140241E-2</v>
      </c>
      <c r="G77" s="133">
        <f>IF(ISERROR((RealAuthFY11!G77-RealAuthFY10!G77)/RealAuthFY10!G77),"",(RealAuthFY11!G77-RealAuthFY10!G77)/RealAuthFY10!G77)</f>
        <v>3.5873530603972438E-3</v>
      </c>
      <c r="H77" s="133" t="str">
        <f>IF(ISERROR((RealAuthFY11!H77-RealAuthFY10!H77)/RealAuthFY10!H77),"",(RealAuthFY11!H77-RealAuthFY10!H77)/RealAuthFY10!H77)</f>
        <v/>
      </c>
      <c r="I77" s="133">
        <f>IF(ISERROR((RealAuthFY11!I77-RealAuthFY10!I77)/RealAuthFY10!I77),"",(RealAuthFY11!I77-RealAuthFY10!I77)/RealAuthFY10!I77)</f>
        <v>0.01</v>
      </c>
      <c r="J77" s="133">
        <f>IF(ISERROR((RealAuthFY11!J77-RealAuthFY10!J77)/RealAuthFY10!J77),"",(RealAuthFY11!J77-RealAuthFY10!J77)/RealAuthFY10!J77)</f>
        <v>-8.7694017939907581E-2</v>
      </c>
      <c r="K77" s="133">
        <f>IF(ISERROR((RealAuthFY11!K77-RealAuthFY10!K77)/RealAuthFY10!K77),"",(RealAuthFY11!K77-RealAuthFY10!K77)/RealAuthFY10!K77)</f>
        <v>0.39082398184339934</v>
      </c>
      <c r="L77" s="133">
        <f>IF(ISERROR((RealAuthFY11!L77-RealAuthFY10!L77)/RealAuthFY10!L77),"",(RealAuthFY11!L77-RealAuthFY10!L77)/RealAuthFY10!L77)</f>
        <v>0.11408567160994346</v>
      </c>
      <c r="M77" s="133">
        <f>IF(ISERROR((RealAuthFY11!M77-RealAuthFY10!M77)/RealAuthFY10!M77),"",(RealAuthFY11!M77-RealAuthFY10!M77)/RealAuthFY10!M77)</f>
        <v>1.9937586685159502E-2</v>
      </c>
      <c r="N77" s="133">
        <f>IF(ISERROR((RealAuthFY11!N77-RealAuthFY10!N77)/RealAuthFY10!N77),"",(RealAuthFY11!N77-RealAuthFY10!N77)/RealAuthFY10!N77)</f>
        <v>0</v>
      </c>
      <c r="O77" s="133" t="str">
        <f>IF(ISERROR((RealAuthFY11!O77-RealAuthFY10!O77)/RealAuthFY10!O77),"",(RealAuthFY11!O77-RealAuthFY10!O77)/RealAuthFY10!O77)</f>
        <v/>
      </c>
      <c r="P77" s="133" t="str">
        <f>IF(ISERROR((RealAuthFY11!P77-RealAuthFY10!P77)/RealAuthFY10!P77),"",(RealAuthFY11!P77-RealAuthFY10!P77)/RealAuthFY10!P77)</f>
        <v/>
      </c>
      <c r="Q77" s="133" t="str">
        <f>IF(ISERROR((RealAuthFY11!Q77-RealAuthFY10!Q77)/RealAuthFY10!Q77),"",(RealAuthFY11!Q77-RealAuthFY10!Q77)/RealAuthFY10!Q77)</f>
        <v/>
      </c>
      <c r="R77" s="133">
        <f>IF(ISERROR((RealAuthFY11!R77-RealAuthFY10!R77)/RealAuthFY10!R77),"",(RealAuthFY11!R77-RealAuthFY10!R77)/RealAuthFY10!R77)</f>
        <v>3.1681317294992803E-7</v>
      </c>
      <c r="S77" s="133">
        <f>IF(ISERROR((RealAuthFY11!S77-RealAuthFY10!S77)/RealAuthFY10!S77),"",(RealAuthFY11!S77-RealAuthFY10!S77)/RealAuthFY10!S77)</f>
        <v>9.4375063042960561E-7</v>
      </c>
      <c r="T77" s="133">
        <f>IF(ISERROR((RealAuthFY11!T77-RealAuthFY10!T77)/RealAuthFY10!T77),"",(RealAuthFY11!T77-RealAuthFY10!T77)/RealAuthFY10!T77)</f>
        <v>5.45645212918427E-6</v>
      </c>
      <c r="U77" s="133">
        <f>IF(ISERROR((RealAuthFY11!U77-RealAuthFY10!U77)/RealAuthFY10!U77),"",(RealAuthFY11!U77-RealAuthFY10!U77)/RealAuthFY10!U77)</f>
        <v>8.1367373686524982E-2</v>
      </c>
    </row>
    <row r="78" spans="1:21" s="45" customFormat="1" ht="11" x14ac:dyDescent="0.3">
      <c r="A78" s="45">
        <f>'FY2017 Alpha RPDC '!A78</f>
        <v>71</v>
      </c>
      <c r="B78" s="45">
        <f>'FY2017 Alpha RPDC '!B78</f>
        <v>1337</v>
      </c>
      <c r="C78" s="45">
        <f>'FY2017 Alpha RPDC '!C78</f>
        <v>1337</v>
      </c>
      <c r="D78" s="50" t="str">
        <f>'FY2017 Alpha RPDC '!D78</f>
        <v>COLLEGE</v>
      </c>
      <c r="E78" s="133">
        <f>IF(ISERROR((RealAuthFY11!E78-RealAuthFY10!E78)/RealAuthFY10!E78),"",(RealAuthFY11!E78-RealAuthFY10!E78)/RealAuthFY10!E78)</f>
        <v>3.0515111749880232E-2</v>
      </c>
      <c r="F78" s="133">
        <f>IF(ISERROR((RealAuthFY11!F78-RealAuthFY10!F78)/RealAuthFY10!F78),"",(RealAuthFY11!F78-RealAuthFY10!F78)/RealAuthFY10!F78)</f>
        <v>2.2494570276140241E-2</v>
      </c>
      <c r="G78" s="133">
        <f>IF(ISERROR((RealAuthFY11!G78-RealAuthFY10!G78)/RealAuthFY10!G78),"",(RealAuthFY11!G78-RealAuthFY10!G78)/RealAuthFY10!G78)</f>
        <v>5.3696119971301484E-2</v>
      </c>
      <c r="H78" s="133" t="str">
        <f>IF(ISERROR((RealAuthFY11!H78-RealAuthFY10!H78)/RealAuthFY10!H78),"",(RealAuthFY11!H78-RealAuthFY10!H78)/RealAuthFY10!H78)</f>
        <v/>
      </c>
      <c r="I78" s="133">
        <f>IF(ISERROR((RealAuthFY11!I78-RealAuthFY10!I78)/RealAuthFY10!I78),"",(RealAuthFY11!I78-RealAuthFY10!I78)/RealAuthFY10!I78)</f>
        <v>5.3696119971301484E-2</v>
      </c>
      <c r="J78" s="133">
        <f>IF(ISERROR((RealAuthFY11!J78-RealAuthFY10!J78)/RealAuthFY10!J78),"",(RealAuthFY11!J78-RealAuthFY10!J78)/RealAuthFY10!J78)</f>
        <v>-0.14460319232057151</v>
      </c>
      <c r="K78" s="133">
        <f>IF(ISERROR((RealAuthFY11!K78-RealAuthFY10!K78)/RealAuthFY10!K78),"",(RealAuthFY11!K78-RealAuthFY10!K78)/RealAuthFY10!K78)</f>
        <v>-9.2436974789915968E-3</v>
      </c>
      <c r="L78" s="133">
        <f>IF(ISERROR((RealAuthFY11!L78-RealAuthFY10!L78)/RealAuthFY10!L78),"",(RealAuthFY11!L78-RealAuthFY10!L78)/RealAuthFY10!L78)</f>
        <v>1.9896193771626297E-2</v>
      </c>
      <c r="M78" s="133" t="str">
        <f>IF(ISERROR((RealAuthFY11!M78-RealAuthFY10!M78)/RealAuthFY10!M78),"",(RealAuthFY11!M78-RealAuthFY10!M78)/RealAuthFY10!M78)</f>
        <v/>
      </c>
      <c r="N78" s="133">
        <f>IF(ISERROR((RealAuthFY11!N78-RealAuthFY10!N78)/RealAuthFY10!N78),"",(RealAuthFY11!N78-RealAuthFY10!N78)/RealAuthFY10!N78)</f>
        <v>0</v>
      </c>
      <c r="O78" s="133">
        <f>IF(ISERROR((RealAuthFY11!O78-RealAuthFY10!O78)/RealAuthFY10!O78),"",(RealAuthFY11!O78-RealAuthFY10!O78)/RealAuthFY10!O78)</f>
        <v>0</v>
      </c>
      <c r="P78" s="133" t="str">
        <f>IF(ISERROR((RealAuthFY11!P78-RealAuthFY10!P78)/RealAuthFY10!P78),"",(RealAuthFY11!P78-RealAuthFY10!P78)/RealAuthFY10!P78)</f>
        <v/>
      </c>
      <c r="Q78" s="133" t="str">
        <f>IF(ISERROR((RealAuthFY11!Q78-RealAuthFY10!Q78)/RealAuthFY10!Q78),"",(RealAuthFY11!Q78-RealAuthFY10!Q78)/RealAuthFY10!Q78)</f>
        <v/>
      </c>
      <c r="R78" s="133">
        <f>IF(ISERROR((RealAuthFY11!R78-RealAuthFY10!R78)/RealAuthFY10!R78),"",(RealAuthFY11!R78-RealAuthFY10!R78)/RealAuthFY10!R78)</f>
        <v>53.851207443220254</v>
      </c>
      <c r="S78" s="133">
        <f>IF(ISERROR((RealAuthFY11!S78-RealAuthFY10!S78)/RealAuthFY10!S78),"",(RealAuthFY11!S78-RealAuthFY10!S78)/RealAuthFY10!S78)</f>
        <v>53.846257841228635</v>
      </c>
      <c r="T78" s="133">
        <f>IF(ISERROR((RealAuthFY11!T78-RealAuthFY10!T78)/RealAuthFY10!T78),"",(RealAuthFY11!T78-RealAuthFY10!T78)/RealAuthFY10!T78)</f>
        <v>53.851084306700855</v>
      </c>
      <c r="U78" s="133">
        <f>IF(ISERROR((RealAuthFY11!U78-RealAuthFY10!U78)/RealAuthFY10!U78),"",(RealAuthFY11!U78-RealAuthFY10!U78)/RealAuthFY10!U78)</f>
        <v>0.14538175669063796</v>
      </c>
    </row>
    <row r="79" spans="1:21" s="45" customFormat="1" ht="11" x14ac:dyDescent="0.3">
      <c r="A79" s="45">
        <f>'FY2017 Alpha RPDC '!A79</f>
        <v>72</v>
      </c>
      <c r="B79" s="45">
        <f>'FY2017 Alpha RPDC '!B79</f>
        <v>1350</v>
      </c>
      <c r="C79" s="45">
        <f>'FY2017 Alpha RPDC '!C79</f>
        <v>1350</v>
      </c>
      <c r="D79" s="50" t="str">
        <f>'FY2017 Alpha RPDC '!D79</f>
        <v>COLLINS-MAXWELL</v>
      </c>
      <c r="E79" s="133">
        <f>IF(ISERROR((RealAuthFY11!E79-RealAuthFY10!E79)/RealAuthFY10!E79),"",(RealAuthFY11!E79-RealAuthFY10!E79)/RealAuthFY10!E79)</f>
        <v>1.0862753290160829E-2</v>
      </c>
      <c r="F79" s="133">
        <f>IF(ISERROR((RealAuthFY11!F79-RealAuthFY10!F79)/RealAuthFY10!F79),"",(RealAuthFY11!F79-RealAuthFY10!F79)/RealAuthFY10!F79)</f>
        <v>2.2494570276140241E-2</v>
      </c>
      <c r="G79" s="133">
        <f>IF(ISERROR((RealAuthFY11!G79-RealAuthFY10!G79)/RealAuthFY10!G79),"",(RealAuthFY11!G79-RealAuthFY10!G79)/RealAuthFY10!G79)</f>
        <v>3.3601743526590372E-2</v>
      </c>
      <c r="H79" s="133">
        <f>IF(ISERROR((RealAuthFY11!H79-RealAuthFY10!H79)/RealAuthFY10!H79),"",(RealAuthFY11!H79-RealAuthFY10!H79)/RealAuthFY10!H79)</f>
        <v>-1</v>
      </c>
      <c r="I79" s="133">
        <f>IF(ISERROR((RealAuthFY11!I79-RealAuthFY10!I79)/RealAuthFY10!I79),"",(RealAuthFY11!I79-RealAuthFY10!I79)/RealAuthFY10!I79)</f>
        <v>1.6897431057636973E-2</v>
      </c>
      <c r="J79" s="133">
        <f>IF(ISERROR((RealAuthFY11!J79-RealAuthFY10!J79)/RealAuthFY10!J79),"",(RealAuthFY11!J79-RealAuthFY10!J79)/RealAuthFY10!J79)</f>
        <v>7.8469032135237649E-2</v>
      </c>
      <c r="K79" s="133">
        <f>IF(ISERROR((RealAuthFY11!K79-RealAuthFY10!K79)/RealAuthFY10!K79),"",(RealAuthFY11!K79-RealAuthFY10!K79)/RealAuthFY10!K79)</f>
        <v>-0.11323492020759486</v>
      </c>
      <c r="L79" s="133">
        <f>IF(ISERROR((RealAuthFY11!L79-RealAuthFY10!L79)/RealAuthFY10!L79),"",(RealAuthFY11!L79-RealAuthFY10!L79)/RealAuthFY10!L79)</f>
        <v>-0.12590299277605779</v>
      </c>
      <c r="M79" s="133">
        <f>IF(ISERROR((RealAuthFY11!M79-RealAuthFY10!M79)/RealAuthFY10!M79),"",(RealAuthFY11!M79-RealAuthFY10!M79)/RealAuthFY10!M79)</f>
        <v>-0.24858327449169881</v>
      </c>
      <c r="N79" s="133" t="str">
        <f>IF(ISERROR((RealAuthFY11!N79-RealAuthFY10!N79)/RealAuthFY10!N79),"",(RealAuthFY11!N79-RealAuthFY10!N79)/RealAuthFY10!N79)</f>
        <v/>
      </c>
      <c r="O79" s="133" t="str">
        <f>IF(ISERROR((RealAuthFY11!O79-RealAuthFY10!O79)/RealAuthFY10!O79),"",(RealAuthFY11!O79-RealAuthFY10!O79)/RealAuthFY10!O79)</f>
        <v/>
      </c>
      <c r="P79" s="133">
        <f>IF(ISERROR((RealAuthFY11!P79-RealAuthFY10!P79)/RealAuthFY10!P79),"",(RealAuthFY11!P79-RealAuthFY10!P79)/RealAuthFY10!P79)</f>
        <v>-0.2485832744916987</v>
      </c>
      <c r="Q79" s="133">
        <f>IF(ISERROR((RealAuthFY11!Q79-RealAuthFY10!Q79)/RealAuthFY10!Q79),"",(RealAuthFY11!Q79-RealAuthFY10!Q79)/RealAuthFY10!Q79)</f>
        <v>0.17925158656343912</v>
      </c>
      <c r="R79" s="133">
        <f>IF(ISERROR((RealAuthFY11!R79-RealAuthFY10!R79)/RealAuthFY10!R79),"",(RealAuthFY11!R79-RealAuthFY10!R79)/RealAuthFY10!R79)</f>
        <v>8.1143794439222075E-8</v>
      </c>
      <c r="S79" s="133">
        <f>IF(ISERROR((RealAuthFY11!S79-RealAuthFY10!S79)/RealAuthFY10!S79),"",(RealAuthFY11!S79-RealAuthFY10!S79)/RealAuthFY10!S79)</f>
        <v>-9.7983883607021414E-7</v>
      </c>
      <c r="T79" s="133">
        <f>IF(ISERROR((RealAuthFY11!T79-RealAuthFY10!T79)/RealAuthFY10!T79),"",(RealAuthFY11!T79-RealAuthFY10!T79)/RealAuthFY10!T79)</f>
        <v>6.3781961975988858E-7</v>
      </c>
      <c r="U79" s="133">
        <f>IF(ISERROR((RealAuthFY11!U79-RealAuthFY10!U79)/RealAuthFY10!U79),"",(RealAuthFY11!U79-RealAuthFY10!U79)/RealAuthFY10!U79)</f>
        <v>6.0449296799613113E-3</v>
      </c>
    </row>
    <row r="80" spans="1:21" s="45" customFormat="1" ht="11" x14ac:dyDescent="0.3">
      <c r="A80" s="45">
        <f>'FY2017 Alpha RPDC '!A80</f>
        <v>73</v>
      </c>
      <c r="B80" s="45">
        <f>'FY2017 Alpha RPDC '!B80</f>
        <v>1359</v>
      </c>
      <c r="C80" s="45">
        <f>'FY2017 Alpha RPDC '!C80</f>
        <v>1359</v>
      </c>
      <c r="D80" s="50" t="str">
        <f>'FY2017 Alpha RPDC '!D80</f>
        <v>COLO-NESCO</v>
      </c>
      <c r="E80" s="133">
        <f>IF(ISERROR((RealAuthFY11!E80-RealAuthFY10!E80)/RealAuthFY10!E80),"",(RealAuthFY11!E80-RealAuthFY10!E80)/RealAuthFY10!E80)</f>
        <v>-6.6972828166858012E-2</v>
      </c>
      <c r="F80" s="133">
        <f>IF(ISERROR((RealAuthFY11!F80-RealAuthFY10!F80)/RealAuthFY10!F80),"",(RealAuthFY11!F80-RealAuthFY10!F80)/RealAuthFY10!F80)</f>
        <v>2.2414592672746946E-2</v>
      </c>
      <c r="G80" s="133">
        <f>IF(ISERROR((RealAuthFY11!G80-RealAuthFY10!G80)/RealAuthFY10!G80),"",(RealAuthFY11!G80-RealAuthFY10!G80)/RealAuthFY10!G80)</f>
        <v>-4.6059291288576602E-2</v>
      </c>
      <c r="H80" s="133">
        <f>IF(ISERROR((RealAuthFY11!H80-RealAuthFY10!H80)/RealAuthFY10!H80),"",(RealAuthFY11!H80-RealAuthFY10!H80)/RealAuthFY10!H80)</f>
        <v>6.1714379233359766</v>
      </c>
      <c r="I80" s="133">
        <f>IF(ISERROR((RealAuthFY11!I80-RealAuthFY10!I80)/RealAuthFY10!I80),"",(RealAuthFY11!I80-RealAuthFY10!I80)/RealAuthFY10!I80)</f>
        <v>2.1660455175418294E-3</v>
      </c>
      <c r="J80" s="133">
        <f>IF(ISERROR((RealAuthFY11!J80-RealAuthFY10!J80)/RealAuthFY10!J80),"",(RealAuthFY11!J80-RealAuthFY10!J80)/RealAuthFY10!J80)</f>
        <v>-6.3981328675011939E-2</v>
      </c>
      <c r="K80" s="133">
        <f>IF(ISERROR((RealAuthFY11!K80-RealAuthFY10!K80)/RealAuthFY10!K80),"",(RealAuthFY11!K80-RealAuthFY10!K80)/RealAuthFY10!K80)</f>
        <v>-0.66002080443828015</v>
      </c>
      <c r="L80" s="133">
        <f>IF(ISERROR((RealAuthFY11!L80-RealAuthFY10!L80)/RealAuthFY10!L80),"",(RealAuthFY11!L80-RealAuthFY10!L80)/RealAuthFY10!L80)</f>
        <v>7.0934466019417469E-2</v>
      </c>
      <c r="M80" s="133">
        <f>IF(ISERROR((RealAuthFY11!M80-RealAuthFY10!M80)/RealAuthFY10!M80),"",(RealAuthFY11!M80-RealAuthFY10!M80)/RealAuthFY10!M80)</f>
        <v>-1</v>
      </c>
      <c r="N80" s="133">
        <f>IF(ISERROR((RealAuthFY11!N80-RealAuthFY10!N80)/RealAuthFY10!N80),"",(RealAuthFY11!N80-RealAuthFY10!N80)/RealAuthFY10!N80)</f>
        <v>0</v>
      </c>
      <c r="O80" s="133" t="str">
        <f>IF(ISERROR((RealAuthFY11!O80-RealAuthFY10!O80)/RealAuthFY10!O80),"",(RealAuthFY11!O80-RealAuthFY10!O80)/RealAuthFY10!O80)</f>
        <v/>
      </c>
      <c r="P80" s="133" t="str">
        <f>IF(ISERROR((RealAuthFY11!P80-RealAuthFY10!P80)/RealAuthFY10!P80),"",(RealAuthFY11!P80-RealAuthFY10!P80)/RealAuthFY10!P80)</f>
        <v/>
      </c>
      <c r="Q80" s="133" t="str">
        <f>IF(ISERROR((RealAuthFY11!Q80-RealAuthFY10!Q80)/RealAuthFY10!Q80),"",(RealAuthFY11!Q80-RealAuthFY10!Q80)/RealAuthFY10!Q80)</f>
        <v/>
      </c>
      <c r="R80" s="133">
        <f>IF(ISERROR((RealAuthFY11!R80-RealAuthFY10!R80)/RealAuthFY10!R80),"",(RealAuthFY11!R80-RealAuthFY10!R80)/RealAuthFY10!R80)</f>
        <v>-4.6973007972566126E-7</v>
      </c>
      <c r="S80" s="133">
        <f>IF(ISERROR((RealAuthFY11!S80-RealAuthFY10!S80)/RealAuthFY10!S80),"",(RealAuthFY11!S80-RealAuthFY10!S80)/RealAuthFY10!S80)</f>
        <v>9.02535221443406E-6</v>
      </c>
      <c r="T80" s="133">
        <f>IF(ISERROR((RealAuthFY11!T80-RealAuthFY10!T80)/RealAuthFY10!T80),"",(RealAuthFY11!T80-RealAuthFY10!T80)/RealAuthFY10!T80)</f>
        <v>-1.0000719723877573E-5</v>
      </c>
      <c r="U80" s="133">
        <f>IF(ISERROR((RealAuthFY11!U80-RealAuthFY10!U80)/RealAuthFY10!U80),"",(RealAuthFY11!U80-RealAuthFY10!U80)/RealAuthFY10!U80)</f>
        <v>1.0443769655301189E-2</v>
      </c>
    </row>
    <row r="81" spans="1:21" s="45" customFormat="1" ht="11" x14ac:dyDescent="0.3">
      <c r="A81" s="45">
        <f>'FY2017 Alpha RPDC '!A81</f>
        <v>74</v>
      </c>
      <c r="B81" s="45">
        <f>'FY2017 Alpha RPDC '!B81</f>
        <v>1368</v>
      </c>
      <c r="C81" s="45">
        <f>'FY2017 Alpha RPDC '!C81</f>
        <v>1368</v>
      </c>
      <c r="D81" s="50" t="str">
        <f>'FY2017 Alpha RPDC '!D81</f>
        <v>COLUMBUS</v>
      </c>
      <c r="E81" s="133">
        <f>IF(ISERROR((RealAuthFY11!E81-RealAuthFY10!E81)/RealAuthFY10!E81),"",(RealAuthFY11!E81-RealAuthFY10!E81)/RealAuthFY10!E81)</f>
        <v>2.2056120573458577E-3</v>
      </c>
      <c r="F81" s="133">
        <f>IF(ISERROR((RealAuthFY11!F81-RealAuthFY10!F81)/RealAuthFY10!F81),"",(RealAuthFY11!F81-RealAuthFY10!F81)/RealAuthFY10!F81)</f>
        <v>2.2494570276140241E-2</v>
      </c>
      <c r="G81" s="133">
        <f>IF(ISERROR((RealAuthFY11!G81-RealAuthFY10!G81)/RealAuthFY10!G81),"",(RealAuthFY11!G81-RealAuthFY10!G81)/RealAuthFY10!G81)</f>
        <v>2.4749718709777387E-2</v>
      </c>
      <c r="H81" s="133" t="str">
        <f>IF(ISERROR((RealAuthFY11!H81-RealAuthFY10!H81)/RealAuthFY10!H81),"",(RealAuthFY11!H81-RealAuthFY10!H81)/RealAuthFY10!H81)</f>
        <v/>
      </c>
      <c r="I81" s="133">
        <f>IF(ISERROR((RealAuthFY11!I81-RealAuthFY10!I81)/RealAuthFY10!I81),"",(RealAuthFY11!I81-RealAuthFY10!I81)/RealAuthFY10!I81)</f>
        <v>2.4749718709777387E-2</v>
      </c>
      <c r="J81" s="133">
        <f>IF(ISERROR((RealAuthFY11!J81-RealAuthFY10!J81)/RealAuthFY10!J81),"",(RealAuthFY11!J81-RealAuthFY10!J81)/RealAuthFY10!J81)</f>
        <v>-1.6400402777362803E-3</v>
      </c>
      <c r="K81" s="133">
        <f>IF(ISERROR((RealAuthFY11!K81-RealAuthFY10!K81)/RealAuthFY10!K81),"",(RealAuthFY11!K81-RealAuthFY10!K81)/RealAuthFY10!K81)</f>
        <v>-0.59202496532593618</v>
      </c>
      <c r="L81" s="133">
        <f>IF(ISERROR((RealAuthFY11!L81-RealAuthFY10!L81)/RealAuthFY10!L81),"",(RealAuthFY11!L81-RealAuthFY10!L81)/RealAuthFY10!L81)</f>
        <v>5.1663151720867669E-2</v>
      </c>
      <c r="M81" s="133">
        <f>IF(ISERROR((RealAuthFY11!M81-RealAuthFY10!M81)/RealAuthFY10!M81),"",(RealAuthFY11!M81-RealAuthFY10!M81)/RealAuthFY10!M81)</f>
        <v>0.44491158113730928</v>
      </c>
      <c r="N81" s="133">
        <f>IF(ISERROR((RealAuthFY11!N81-RealAuthFY10!N81)/RealAuthFY10!N81),"",(RealAuthFY11!N81-RealAuthFY10!N81)/RealAuthFY10!N81)</f>
        <v>0</v>
      </c>
      <c r="O81" s="133" t="str">
        <f>IF(ISERROR((RealAuthFY11!O81-RealAuthFY10!O81)/RealAuthFY10!O81),"",(RealAuthFY11!O81-RealAuthFY10!O81)/RealAuthFY10!O81)</f>
        <v/>
      </c>
      <c r="P81" s="133">
        <f>IF(ISERROR((RealAuthFY11!P81-RealAuthFY10!P81)/RealAuthFY10!P81),"",(RealAuthFY11!P81-RealAuthFY10!P81)/RealAuthFY10!P81)</f>
        <v>-3.6725612575127006E-2</v>
      </c>
      <c r="Q81" s="133" t="str">
        <f>IF(ISERROR((RealAuthFY11!Q81-RealAuthFY10!Q81)/RealAuthFY10!Q81),"",(RealAuthFY11!Q81-RealAuthFY10!Q81)/RealAuthFY10!Q81)</f>
        <v/>
      </c>
      <c r="R81" s="133">
        <f>IF(ISERROR((RealAuthFY11!R81-RealAuthFY10!R81)/RealAuthFY10!R81),"",(RealAuthFY11!R81-RealAuthFY10!R81)/RealAuthFY10!R81)</f>
        <v>1.0898929198513511E-7</v>
      </c>
      <c r="S81" s="133">
        <f>IF(ISERROR((RealAuthFY11!S81-RealAuthFY10!S81)/RealAuthFY10!S81),"",(RealAuthFY11!S81-RealAuthFY10!S81)/RealAuthFY10!S81)</f>
        <v>6.2091271268766508E-7</v>
      </c>
      <c r="T81" s="133">
        <f>IF(ISERROR((RealAuthFY11!T81-RealAuthFY10!T81)/RealAuthFY10!T81),"",(RealAuthFY11!T81-RealAuthFY10!T81)/RealAuthFY10!T81)</f>
        <v>7.565868550091065E-7</v>
      </c>
      <c r="U81" s="133">
        <f>IF(ISERROR((RealAuthFY11!U81-RealAuthFY10!U81)/RealAuthFY10!U81),"",(RealAuthFY11!U81-RealAuthFY10!U81)/RealAuthFY10!U81)</f>
        <v>0.13595042479511565</v>
      </c>
    </row>
    <row r="82" spans="1:21" s="45" customFormat="1" ht="11" x14ac:dyDescent="0.3">
      <c r="A82" s="45">
        <f>'FY2017 Alpha RPDC '!A82</f>
        <v>75</v>
      </c>
      <c r="B82" s="45">
        <f>'FY2017 Alpha RPDC '!B82</f>
        <v>1413</v>
      </c>
      <c r="C82" s="45">
        <f>'FY2017 Alpha RPDC '!C82</f>
        <v>1413</v>
      </c>
      <c r="D82" s="50" t="str">
        <f>'FY2017 Alpha RPDC '!D82</f>
        <v>COON RAPIDS-BAYARD</v>
      </c>
      <c r="E82" s="133">
        <f>IF(ISERROR((RealAuthFY11!E82-RealAuthFY10!E82)/RealAuthFY10!E82),"",(RealAuthFY11!E82-RealAuthFY10!E82)/RealAuthFY10!E82)</f>
        <v>2.586427656850198E-2</v>
      </c>
      <c r="F82" s="133">
        <f>IF(ISERROR((RealAuthFY11!F82-RealAuthFY10!F82)/RealAuthFY10!F82),"",(RealAuthFY11!F82-RealAuthFY10!F82)/RealAuthFY10!F82)</f>
        <v>2.1993022903079022E-2</v>
      </c>
      <c r="G82" s="133">
        <f>IF(ISERROR((RealAuthFY11!G82-RealAuthFY10!G82)/RealAuthFY10!G82),"",(RealAuthFY11!G82-RealAuthFY10!G82)/RealAuthFY10!G82)</f>
        <v>4.8425929486395299E-2</v>
      </c>
      <c r="H82" s="133">
        <f>IF(ISERROR((RealAuthFY11!H82-RealAuthFY10!H82)/RealAuthFY10!H82),"",(RealAuthFY11!H82-RealAuthFY10!H82)/RealAuthFY10!H82)</f>
        <v>-1</v>
      </c>
      <c r="I82" s="133">
        <f>IF(ISERROR((RealAuthFY11!I82-RealAuthFY10!I82)/RealAuthFY10!I82),"",(RealAuthFY11!I82-RealAuthFY10!I82)/RealAuthFY10!I82)</f>
        <v>2.3026369648071275E-2</v>
      </c>
      <c r="J82" s="133">
        <f>IF(ISERROR((RealAuthFY11!J82-RealAuthFY10!J82)/RealAuthFY10!J82),"",(RealAuthFY11!J82-RealAuthFY10!J82)/RealAuthFY10!J82)</f>
        <v>-0.10315832894925631</v>
      </c>
      <c r="K82" s="133">
        <f>IF(ISERROR((RealAuthFY11!K82-RealAuthFY10!K82)/RealAuthFY10!K82),"",(RealAuthFY11!K82-RealAuthFY10!K82)/RealAuthFY10!K82)</f>
        <v>-0.27147315236774322</v>
      </c>
      <c r="L82" s="133">
        <f>IF(ISERROR((RealAuthFY11!L82-RealAuthFY10!L82)/RealAuthFY10!L82),"",(RealAuthFY11!L82-RealAuthFY10!L82)/RealAuthFY10!L82)</f>
        <v>-0.12576778284129186</v>
      </c>
      <c r="M82" s="133">
        <f>IF(ISERROR((RealAuthFY11!M82-RealAuthFY10!M82)/RealAuthFY10!M82),"",(RealAuthFY11!M82-RealAuthFY10!M82)/RealAuthFY10!M82)</f>
        <v>1.9937586685159502E-2</v>
      </c>
      <c r="N82" s="133">
        <f>IF(ISERROR((RealAuthFY11!N82-RealAuthFY10!N82)/RealAuthFY10!N82),"",(RealAuthFY11!N82-RealAuthFY10!N82)/RealAuthFY10!N82)</f>
        <v>0</v>
      </c>
      <c r="O82" s="133" t="str">
        <f>IF(ISERROR((RealAuthFY11!O82-RealAuthFY10!O82)/RealAuthFY10!O82),"",(RealAuthFY11!O82-RealAuthFY10!O82)/RealAuthFY10!O82)</f>
        <v/>
      </c>
      <c r="P82" s="133" t="str">
        <f>IF(ISERROR((RealAuthFY11!P82-RealAuthFY10!P82)/RealAuthFY10!P82),"",(RealAuthFY11!P82-RealAuthFY10!P82)/RealAuthFY10!P82)</f>
        <v/>
      </c>
      <c r="Q82" s="133" t="str">
        <f>IF(ISERROR((RealAuthFY11!Q82-RealAuthFY10!Q82)/RealAuthFY10!Q82),"",(RealAuthFY11!Q82-RealAuthFY10!Q82)/RealAuthFY10!Q82)</f>
        <v/>
      </c>
      <c r="R82" s="133">
        <f>IF(ISERROR((RealAuthFY11!R82-RealAuthFY10!R82)/RealAuthFY10!R82),"",(RealAuthFY11!R82-RealAuthFY10!R82)/RealAuthFY10!R82)</f>
        <v>-1.4043796985618011E-6</v>
      </c>
      <c r="S82" s="133">
        <f>IF(ISERROR((RealAuthFY11!S82-RealAuthFY10!S82)/RealAuthFY10!S82),"",(RealAuthFY11!S82-RealAuthFY10!S82)/RealAuthFY10!S82)</f>
        <v>-4.5446075958571357E-6</v>
      </c>
      <c r="T82" s="133">
        <f>IF(ISERROR((RealAuthFY11!T82-RealAuthFY10!T82)/RealAuthFY10!T82),"",(RealAuthFY11!T82-RealAuthFY10!T82)/RealAuthFY10!T82)</f>
        <v>1.4966597049236868E-6</v>
      </c>
      <c r="U82" s="133">
        <f>IF(ISERROR((RealAuthFY11!U82-RealAuthFY10!U82)/RealAuthFY10!U82),"",(RealAuthFY11!U82-RealAuthFY10!U82)/RealAuthFY10!U82)</f>
        <v>3.5641277064558788E-2</v>
      </c>
    </row>
    <row r="83" spans="1:21" s="45" customFormat="1" ht="11" x14ac:dyDescent="0.3">
      <c r="A83" s="45">
        <f>'FY2017 Alpha RPDC '!A83</f>
        <v>76</v>
      </c>
      <c r="B83" s="45">
        <f>'FY2017 Alpha RPDC '!B83</f>
        <v>1431</v>
      </c>
      <c r="C83" s="45">
        <f>'FY2017 Alpha RPDC '!C83</f>
        <v>1431</v>
      </c>
      <c r="D83" s="50" t="str">
        <f>'FY2017 Alpha RPDC '!D83</f>
        <v>CORNING</v>
      </c>
      <c r="E83" s="133">
        <f>IF(ISERROR((RealAuthFY11!E83-RealAuthFY10!E83)/RealAuthFY10!E83),"",(RealAuthFY11!E83-RealAuthFY10!E83)/RealAuthFY10!E83)</f>
        <v>3.6900369003690037E-2</v>
      </c>
      <c r="F83" s="133">
        <f>IF(ISERROR((RealAuthFY11!F83-RealAuthFY10!F83)/RealAuthFY10!F83),"",(RealAuthFY11!F83-RealAuthFY10!F83)/RealAuthFY10!F83)</f>
        <v>2.2331741875866319E-2</v>
      </c>
      <c r="G83" s="133">
        <f>IF(ISERROR((RealAuthFY11!G83-RealAuthFY10!G83)/RealAuthFY10!G83),"",(RealAuthFY11!G83-RealAuthFY10!G83)/RealAuthFY10!G83)</f>
        <v>6.0055959581799684E-2</v>
      </c>
      <c r="H83" s="133">
        <f>IF(ISERROR((RealAuthFY11!H83-RealAuthFY10!H83)/RealAuthFY10!H83),"",(RealAuthFY11!H83-RealAuthFY10!H83)/RealAuthFY10!H83)</f>
        <v>-1</v>
      </c>
      <c r="I83" s="133">
        <f>IF(ISERROR((RealAuthFY11!I83-RealAuthFY10!I83)/RealAuthFY10!I83),"",(RealAuthFY11!I83-RealAuthFY10!I83)/RealAuthFY10!I83)</f>
        <v>3.3664931156538382E-2</v>
      </c>
      <c r="J83" s="133">
        <f>IF(ISERROR((RealAuthFY11!J83-RealAuthFY10!J83)/RealAuthFY10!J83),"",(RealAuthFY11!J83-RealAuthFY10!J83)/RealAuthFY10!J83)</f>
        <v>-7.995752763826483E-2</v>
      </c>
      <c r="K83" s="133">
        <f>IF(ISERROR((RealAuthFY11!K83-RealAuthFY10!K83)/RealAuthFY10!K83),"",(RealAuthFY11!K83-RealAuthFY10!K83)/RealAuthFY10!K83)</f>
        <v>-0.36258849939561388</v>
      </c>
      <c r="L83" s="133">
        <f>IF(ISERROR((RealAuthFY11!L83-RealAuthFY10!L83)/RealAuthFY10!L83),"",(RealAuthFY11!L83-RealAuthFY10!L83)/RealAuthFY10!L83)</f>
        <v>-0.14331894318770505</v>
      </c>
      <c r="M83" s="133">
        <f>IF(ISERROR((RealAuthFY11!M83-RealAuthFY10!M83)/RealAuthFY10!M83),"",(RealAuthFY11!M83-RealAuthFY10!M83)/RealAuthFY10!M83)</f>
        <v>-1</v>
      </c>
      <c r="N83" s="133">
        <f>IF(ISERROR((RealAuthFY11!N83-RealAuthFY10!N83)/RealAuthFY10!N83),"",(RealAuthFY11!N83-RealAuthFY10!N83)/RealAuthFY10!N83)</f>
        <v>0</v>
      </c>
      <c r="O83" s="133" t="str">
        <f>IF(ISERROR((RealAuthFY11!O83-RealAuthFY10!O83)/RealAuthFY10!O83),"",(RealAuthFY11!O83-RealAuthFY10!O83)/RealAuthFY10!O83)</f>
        <v/>
      </c>
      <c r="P83" s="133" t="str">
        <f>IF(ISERROR((RealAuthFY11!P83-RealAuthFY10!P83)/RealAuthFY10!P83),"",(RealAuthFY11!P83-RealAuthFY10!P83)/RealAuthFY10!P83)</f>
        <v/>
      </c>
      <c r="Q83" s="133" t="str">
        <f>IF(ISERROR((RealAuthFY11!Q83-RealAuthFY10!Q83)/RealAuthFY10!Q83),"",(RealAuthFY11!Q83-RealAuthFY10!Q83)/RealAuthFY10!Q83)</f>
        <v/>
      </c>
      <c r="R83" s="133">
        <f>IF(ISERROR((RealAuthFY11!R83-RealAuthFY10!R83)/RealAuthFY10!R83),"",(RealAuthFY11!R83-RealAuthFY10!R83)/RealAuthFY10!R83)</f>
        <v>8.0275470852059597E-7</v>
      </c>
      <c r="S83" s="133">
        <f>IF(ISERROR((RealAuthFY11!S83-RealAuthFY10!S83)/RealAuthFY10!S83),"",(RealAuthFY11!S83-RealAuthFY10!S83)/RealAuthFY10!S83)</f>
        <v>-5.6726091448051216E-6</v>
      </c>
      <c r="T83" s="133">
        <f>IF(ISERROR((RealAuthFY11!T83-RealAuthFY10!T83)/RealAuthFY10!T83),"",(RealAuthFY11!T83-RealAuthFY10!T83)/RealAuthFY10!T83)</f>
        <v>6.264488494128992E-6</v>
      </c>
      <c r="U83" s="133">
        <f>IF(ISERROR((RealAuthFY11!U83-RealAuthFY10!U83)/RealAuthFY10!U83),"",(RealAuthFY11!U83-RealAuthFY10!U83)/RealAuthFY10!U83)</f>
        <v>3.5800644288943709E-2</v>
      </c>
    </row>
    <row r="84" spans="1:21" s="45" customFormat="1" ht="11" x14ac:dyDescent="0.3">
      <c r="A84" s="45">
        <f>'FY2017 Alpha RPDC '!A84</f>
        <v>77</v>
      </c>
      <c r="B84" s="45">
        <f>'FY2017 Alpha RPDC '!B84</f>
        <v>1476</v>
      </c>
      <c r="C84" s="45">
        <f>'FY2017 Alpha RPDC '!C84</f>
        <v>1476</v>
      </c>
      <c r="D84" s="50" t="str">
        <f>'FY2017 Alpha RPDC '!D84</f>
        <v>COUNCIL BLUFFS</v>
      </c>
      <c r="E84" s="133">
        <f>IF(ISERROR((RealAuthFY11!E84-RealAuthFY10!E84)/RealAuthFY10!E84),"",(RealAuthFY11!E84-RealAuthFY10!E84)/RealAuthFY10!E84)</f>
        <v>2.6918639784650881E-3</v>
      </c>
      <c r="F84" s="133">
        <f>IF(ISERROR((RealAuthFY11!F84-RealAuthFY10!F84)/RealAuthFY10!F84),"",(RealAuthFY11!F84-RealAuthFY10!F84)/RealAuthFY10!F84)</f>
        <v>2.2256331542594012E-2</v>
      </c>
      <c r="G84" s="133">
        <f>IF(ISERROR((RealAuthFY11!G84-RealAuthFY10!G84)/RealAuthFY10!G84),"",(RealAuthFY11!G84-RealAuthFY10!G84)/RealAuthFY10!G84)</f>
        <v>2.5008097895124034E-2</v>
      </c>
      <c r="H84" s="133" t="str">
        <f>IF(ISERROR((RealAuthFY11!H84-RealAuthFY10!H84)/RealAuthFY10!H84),"",(RealAuthFY11!H84-RealAuthFY10!H84)/RealAuthFY10!H84)</f>
        <v/>
      </c>
      <c r="I84" s="133">
        <f>IF(ISERROR((RealAuthFY11!I84-RealAuthFY10!I84)/RealAuthFY10!I84),"",(RealAuthFY11!I84-RealAuthFY10!I84)/RealAuthFY10!I84)</f>
        <v>2.5008097895124034E-2</v>
      </c>
      <c r="J84" s="133">
        <f>IF(ISERROR((RealAuthFY11!J84-RealAuthFY10!J84)/RealAuthFY10!J84),"",(RealAuthFY11!J84-RealAuthFY10!J84)/RealAuthFY10!J84)</f>
        <v>2.741513497464014E-2</v>
      </c>
      <c r="K84" s="133" t="str">
        <f>IF(ISERROR((RealAuthFY11!K84-RealAuthFY10!K84)/RealAuthFY10!K84),"",(RealAuthFY11!K84-RealAuthFY10!K84)/RealAuthFY10!K84)</f>
        <v/>
      </c>
      <c r="L84" s="133">
        <f>IF(ISERROR((RealAuthFY11!L84-RealAuthFY10!L84)/RealAuthFY10!L84),"",(RealAuthFY11!L84-RealAuthFY10!L84)/RealAuthFY10!L84)</f>
        <v>-7.7199326332474741E-2</v>
      </c>
      <c r="M84" s="133">
        <f>IF(ISERROR((RealAuthFY11!M84-RealAuthFY10!M84)/RealAuthFY10!M84),"",(RealAuthFY11!M84-RealAuthFY10!M84)/RealAuthFY10!M84)</f>
        <v>-0.49003120665742023</v>
      </c>
      <c r="N84" s="133">
        <f>IF(ISERROR((RealAuthFY11!N84-RealAuthFY10!N84)/RealAuthFY10!N84),"",(RealAuthFY11!N84-RealAuthFY10!N84)/RealAuthFY10!N84)</f>
        <v>0</v>
      </c>
      <c r="O84" s="133" t="str">
        <f>IF(ISERROR((RealAuthFY11!O84-RealAuthFY10!O84)/RealAuthFY10!O84),"",(RealAuthFY11!O84-RealAuthFY10!O84)/RealAuthFY10!O84)</f>
        <v/>
      </c>
      <c r="P84" s="133">
        <f>IF(ISERROR((RealAuthFY11!P84-RealAuthFY10!P84)/RealAuthFY10!P84),"",(RealAuthFY11!P84-RealAuthFY10!P84)/RealAuthFY10!P84)</f>
        <v>3.486980448302045E-3</v>
      </c>
      <c r="Q84" s="133" t="str">
        <f>IF(ISERROR((RealAuthFY11!Q84-RealAuthFY10!Q84)/RealAuthFY10!Q84),"",(RealAuthFY11!Q84-RealAuthFY10!Q84)/RealAuthFY10!Q84)</f>
        <v/>
      </c>
      <c r="R84" s="133">
        <f>IF(ISERROR((RealAuthFY11!R84-RealAuthFY10!R84)/RealAuthFY10!R84),"",(RealAuthFY11!R84-RealAuthFY10!R84)/RealAuthFY10!R84)</f>
        <v>8.4102362822380226</v>
      </c>
      <c r="S84" s="133">
        <f>IF(ISERROR((RealAuthFY11!S84-RealAuthFY10!S84)/RealAuthFY10!S84),"",(RealAuthFY11!S84-RealAuthFY10!S84)/RealAuthFY10!S84)</f>
        <v>8.4105830835197093</v>
      </c>
      <c r="T84" s="133">
        <f>IF(ISERROR((RealAuthFY11!T84-RealAuthFY10!T84)/RealAuthFY10!T84),"",(RealAuthFY11!T84-RealAuthFY10!T84)/RealAuthFY10!T84)</f>
        <v>8.4095319530048069</v>
      </c>
      <c r="U84" s="133">
        <f>IF(ISERROR((RealAuthFY11!U84-RealAuthFY10!U84)/RealAuthFY10!U84),"",(RealAuthFY11!U84-RealAuthFY10!U84)/RealAuthFY10!U84)</f>
        <v>0.11615192305545657</v>
      </c>
    </row>
    <row r="85" spans="1:21" s="45" customFormat="1" ht="11" x14ac:dyDescent="0.3">
      <c r="A85" s="45">
        <f>'FY2017 Alpha RPDC '!A85</f>
        <v>78</v>
      </c>
      <c r="B85" s="45">
        <f>'FY2017 Alpha RPDC '!B85</f>
        <v>1503</v>
      </c>
      <c r="C85" s="45">
        <f>'FY2017 Alpha RPDC '!C85</f>
        <v>1503</v>
      </c>
      <c r="D85" s="50" t="str">
        <f>'FY2017 Alpha RPDC '!D85</f>
        <v>CRESTON</v>
      </c>
      <c r="E85" s="133">
        <f>IF(ISERROR((RealAuthFY11!E85-RealAuthFY10!E85)/RealAuthFY10!E85),"",(RealAuthFY11!E85-RealAuthFY10!E85)/RealAuthFY10!E85)</f>
        <v>-5.1546391752577648E-3</v>
      </c>
      <c r="F85" s="133">
        <f>IF(ISERROR((RealAuthFY11!F85-RealAuthFY10!F85)/RealAuthFY10!F85),"",(RealAuthFY11!F85-RealAuthFY10!F85)/RealAuthFY10!F85)</f>
        <v>2.2494570276140241E-2</v>
      </c>
      <c r="G85" s="133">
        <f>IF(ISERROR((RealAuthFY11!G85-RealAuthFY10!G85)/RealAuthFY10!G85),"",(RealAuthFY11!G85-RealAuthFY10!G85)/RealAuthFY10!G85)</f>
        <v>1.7223957112201697E-2</v>
      </c>
      <c r="H85" s="133">
        <f>IF(ISERROR((RealAuthFY11!H85-RealAuthFY10!H85)/RealAuthFY10!H85),"",(RealAuthFY11!H85-RealAuthFY10!H85)/RealAuthFY10!H85)</f>
        <v>-1</v>
      </c>
      <c r="I85" s="133">
        <f>IF(ISERROR((RealAuthFY11!I85-RealAuthFY10!I85)/RealAuthFY10!I85),"",(RealAuthFY11!I85-RealAuthFY10!I85)/RealAuthFY10!I85)</f>
        <v>-7.2297359221779685E-4</v>
      </c>
      <c r="J85" s="133">
        <f>IF(ISERROR((RealAuthFY11!J85-RealAuthFY10!J85)/RealAuthFY10!J85),"",(RealAuthFY11!J85-RealAuthFY10!J85)/RealAuthFY10!J85)</f>
        <v>0.2047952047952048</v>
      </c>
      <c r="K85" s="133">
        <f>IF(ISERROR((RealAuthFY11!K85-RealAuthFY10!K85)/RealAuthFY10!K85),"",(RealAuthFY11!K85-RealAuthFY10!K85)/RealAuthFY10!K85)</f>
        <v>1.944209636517329E-2</v>
      </c>
      <c r="L85" s="133">
        <f>IF(ISERROR((RealAuthFY11!L85-RealAuthFY10!L85)/RealAuthFY10!L85),"",(RealAuthFY11!L85-RealAuthFY10!L85)/RealAuthFY10!L85)</f>
        <v>0.17627934195981534</v>
      </c>
      <c r="M85" s="133" t="str">
        <f>IF(ISERROR((RealAuthFY11!M85-RealAuthFY10!M85)/RealAuthFY10!M85),"",(RealAuthFY11!M85-RealAuthFY10!M85)/RealAuthFY10!M85)</f>
        <v/>
      </c>
      <c r="N85" s="133">
        <f>IF(ISERROR((RealAuthFY11!N85-RealAuthFY10!N85)/RealAuthFY10!N85),"",(RealAuthFY11!N85-RealAuthFY10!N85)/RealAuthFY10!N85)</f>
        <v>0</v>
      </c>
      <c r="O85" s="133" t="str">
        <f>IF(ISERROR((RealAuthFY11!O85-RealAuthFY10!O85)/RealAuthFY10!O85),"",(RealAuthFY11!O85-RealAuthFY10!O85)/RealAuthFY10!O85)</f>
        <v/>
      </c>
      <c r="P85" s="133">
        <f>IF(ISERROR((RealAuthFY11!P85-RealAuthFY10!P85)/RealAuthFY10!P85),"",(RealAuthFY11!P85-RealAuthFY10!P85)/RealAuthFY10!P85)</f>
        <v>-0.68632550881071586</v>
      </c>
      <c r="Q85" s="133">
        <f>IF(ISERROR((RealAuthFY11!Q85-RealAuthFY10!Q85)/RealAuthFY10!Q85),"",(RealAuthFY11!Q85-RealAuthFY10!Q85)/RealAuthFY10!Q85)</f>
        <v>-0.35126412049488975</v>
      </c>
      <c r="R85" s="133">
        <f>IF(ISERROR((RealAuthFY11!R85-RealAuthFY10!R85)/RealAuthFY10!R85),"",(RealAuthFY11!R85-RealAuthFY10!R85)/RealAuthFY10!R85)</f>
        <v>2.1894280536802002</v>
      </c>
      <c r="S85" s="133">
        <f>IF(ISERROR((RealAuthFY11!S85-RealAuthFY10!S85)/RealAuthFY10!S85),"",(RealAuthFY11!S85-RealAuthFY10!S85)/RealAuthFY10!S85)</f>
        <v>2.1896463449995713</v>
      </c>
      <c r="T85" s="133">
        <f>IF(ISERROR((RealAuthFY11!T85-RealAuthFY10!T85)/RealAuthFY10!T85),"",(RealAuthFY11!T85-RealAuthFY10!T85)/RealAuthFY10!T85)</f>
        <v>2.1893069583243818</v>
      </c>
      <c r="U85" s="133">
        <f>IF(ISERROR((RealAuthFY11!U85-RealAuthFY10!U85)/RealAuthFY10!U85),"",(RealAuthFY11!U85-RealAuthFY10!U85)/RealAuthFY10!U85)</f>
        <v>6.1012668155861378E-2</v>
      </c>
    </row>
    <row r="86" spans="1:21" s="45" customFormat="1" ht="11" x14ac:dyDescent="0.3">
      <c r="A86" s="45">
        <f>'FY2017 Alpha RPDC '!A86</f>
        <v>79</v>
      </c>
      <c r="B86" s="45">
        <f>'FY2017 Alpha RPDC '!B86</f>
        <v>1576</v>
      </c>
      <c r="C86" s="45">
        <f>'FY2017 Alpha RPDC '!C86</f>
        <v>1576</v>
      </c>
      <c r="D86" s="50" t="str">
        <f>'FY2017 Alpha RPDC '!D86</f>
        <v>DALLAS CENTER-GRIMES</v>
      </c>
      <c r="E86" s="133">
        <f>IF(ISERROR((RealAuthFY11!E86-RealAuthFY10!E86)/RealAuthFY10!E86),"",(RealAuthFY11!E86-RealAuthFY10!E86)/RealAuthFY10!E86)</f>
        <v>5.5921752073144801E-2</v>
      </c>
      <c r="F86" s="133">
        <f>IF(ISERROR((RealAuthFY11!F86-RealAuthFY10!F86)/RealAuthFY10!F86),"",(RealAuthFY11!F86-RealAuthFY10!F86)/RealAuthFY10!F86)</f>
        <v>2.2494570276140241E-2</v>
      </c>
      <c r="G86" s="133">
        <f>IF(ISERROR((RealAuthFY11!G86-RealAuthFY10!G86)/RealAuthFY10!G86),"",(RealAuthFY11!G86-RealAuthFY10!G86)/RealAuthFY10!G86)</f>
        <v>7.9674258131259293E-2</v>
      </c>
      <c r="H86" s="133" t="str">
        <f>IF(ISERROR((RealAuthFY11!H86-RealAuthFY10!H86)/RealAuthFY10!H86),"",(RealAuthFY11!H86-RealAuthFY10!H86)/RealAuthFY10!H86)</f>
        <v/>
      </c>
      <c r="I86" s="133">
        <f>IF(ISERROR((RealAuthFY11!I86-RealAuthFY10!I86)/RealAuthFY10!I86),"",(RealAuthFY11!I86-RealAuthFY10!I86)/RealAuthFY10!I86)</f>
        <v>7.9674258131259293E-2</v>
      </c>
      <c r="J86" s="133">
        <f>IF(ISERROR((RealAuthFY11!J86-RealAuthFY10!J86)/RealAuthFY10!J86),"",(RealAuthFY11!J86-RealAuthFY10!J86)/RealAuthFY10!J86)</f>
        <v>-9.3532053119327413E-2</v>
      </c>
      <c r="K86" s="133">
        <f>IF(ISERROR((RealAuthFY11!K86-RealAuthFY10!K86)/RealAuthFY10!K86),"",(RealAuthFY11!K86-RealAuthFY10!K86)/RealAuthFY10!K86)</f>
        <v>1.9776440240756664E-2</v>
      </c>
      <c r="L86" s="133">
        <f>IF(ISERROR((RealAuthFY11!L86-RealAuthFY10!L86)/RealAuthFY10!L86),"",(RealAuthFY11!L86-RealAuthFY10!L86)/RealAuthFY10!L86)</f>
        <v>-0.31361201137641376</v>
      </c>
      <c r="M86" s="133">
        <f>IF(ISERROR((RealAuthFY11!M86-RealAuthFY10!M86)/RealAuthFY10!M86),"",(RealAuthFY11!M86-RealAuthFY10!M86)/RealAuthFY10!M86)</f>
        <v>1.5494411006018916</v>
      </c>
      <c r="N86" s="133">
        <f>IF(ISERROR((RealAuthFY11!N86-RealAuthFY10!N86)/RealAuthFY10!N86),"",(RealAuthFY11!N86-RealAuthFY10!N86)/RealAuthFY10!N86)</f>
        <v>0</v>
      </c>
      <c r="O86" s="133">
        <f>IF(ISERROR((RealAuthFY11!O86-RealAuthFY10!O86)/RealAuthFY10!O86),"",(RealAuthFY11!O86-RealAuthFY10!O86)/RealAuthFY10!O86)</f>
        <v>0</v>
      </c>
      <c r="P86" s="133">
        <f>IF(ISERROR((RealAuthFY11!P86-RealAuthFY10!P86)/RealAuthFY10!P86),"",(RealAuthFY11!P86-RealAuthFY10!P86)/RealAuthFY10!P86)</f>
        <v>1.9776440240756629E-2</v>
      </c>
      <c r="Q86" s="133" t="str">
        <f>IF(ISERROR((RealAuthFY11!Q86-RealAuthFY10!Q86)/RealAuthFY10!Q86),"",(RealAuthFY11!Q86-RealAuthFY10!Q86)/RealAuthFY10!Q86)</f>
        <v/>
      </c>
      <c r="R86" s="133">
        <f>IF(ISERROR((RealAuthFY11!R86-RealAuthFY10!R86)/RealAuthFY10!R86),"",(RealAuthFY11!R86-RealAuthFY10!R86)/RealAuthFY10!R86)</f>
        <v>4.3240517961046852</v>
      </c>
      <c r="S86" s="133">
        <f>IF(ISERROR((RealAuthFY11!S86-RealAuthFY10!S86)/RealAuthFY10!S86),"",(RealAuthFY11!S86-RealAuthFY10!S86)/RealAuthFY10!S86)</f>
        <v>4.3240516396468438</v>
      </c>
      <c r="T86" s="133">
        <f>IF(ISERROR((RealAuthFY11!T86-RealAuthFY10!T86)/RealAuthFY10!T86),"",(RealAuthFY11!T86-RealAuthFY10!T86)/RealAuthFY10!T86)</f>
        <v>4.3241606478693928</v>
      </c>
      <c r="U86" s="133">
        <f>IF(ISERROR((RealAuthFY11!U86-RealAuthFY10!U86)/RealAuthFY10!U86),"",(RealAuthFY11!U86-RealAuthFY10!U86)/RealAuthFY10!U86)</f>
        <v>0.16920662762637589</v>
      </c>
    </row>
    <row r="87" spans="1:21" s="45" customFormat="1" ht="11" x14ac:dyDescent="0.3">
      <c r="A87" s="45">
        <f>'FY2017 Alpha RPDC '!A87</f>
        <v>80</v>
      </c>
      <c r="B87" s="45">
        <f>'FY2017 Alpha RPDC '!B87</f>
        <v>1602</v>
      </c>
      <c r="C87" s="45">
        <f>'FY2017 Alpha RPDC '!C87</f>
        <v>1602</v>
      </c>
      <c r="D87" s="50" t="str">
        <f>'FY2017 Alpha RPDC '!D87</f>
        <v>DANVILLE</v>
      </c>
      <c r="E87" s="133">
        <f>IF(ISERROR((RealAuthFY11!E87-RealAuthFY10!E87)/RealAuthFY10!E87),"",(RealAuthFY11!E87-RealAuthFY10!E87)/RealAuthFY10!E87)</f>
        <v>3.2915993537964483E-2</v>
      </c>
      <c r="F87" s="133">
        <f>IF(ISERROR((RealAuthFY11!F87-RealAuthFY10!F87)/RealAuthFY10!F87),"",(RealAuthFY11!F87-RealAuthFY10!F87)/RealAuthFY10!F87)</f>
        <v>2.2494570276140241E-2</v>
      </c>
      <c r="G87" s="133">
        <f>IF(ISERROR((RealAuthFY11!G87-RealAuthFY10!G87)/RealAuthFY10!G87),"",(RealAuthFY11!G87-RealAuthFY10!G87)/RealAuthFY10!G87)</f>
        <v>5.6151061117604657E-2</v>
      </c>
      <c r="H87" s="133" t="str">
        <f>IF(ISERROR((RealAuthFY11!H87-RealAuthFY10!H87)/RealAuthFY10!H87),"",(RealAuthFY11!H87-RealAuthFY10!H87)/RealAuthFY10!H87)</f>
        <v/>
      </c>
      <c r="I87" s="133">
        <f>IF(ISERROR((RealAuthFY11!I87-RealAuthFY10!I87)/RealAuthFY10!I87),"",(RealAuthFY11!I87-RealAuthFY10!I87)/RealAuthFY10!I87)</f>
        <v>5.6151061117604657E-2</v>
      </c>
      <c r="J87" s="133">
        <f>IF(ISERROR((RealAuthFY11!J87-RealAuthFY10!J87)/RealAuthFY10!J87),"",(RealAuthFY11!J87-RealAuthFY10!J87)/RealAuthFY10!J87)</f>
        <v>-7.3317730561546821E-2</v>
      </c>
      <c r="K87" s="133">
        <f>IF(ISERROR((RealAuthFY11!K87-RealAuthFY10!K87)/RealAuthFY10!K87),"",(RealAuthFY11!K87-RealAuthFY10!K87)/RealAuthFY10!K87)</f>
        <v>0.7838633686690224</v>
      </c>
      <c r="L87" s="133">
        <f>IF(ISERROR((RealAuthFY11!L87-RealAuthFY10!L87)/RealAuthFY10!L87),"",(RealAuthFY11!L87-RealAuthFY10!L87)/RealAuthFY10!L87)</f>
        <v>-0.56313550155044345</v>
      </c>
      <c r="M87" s="133">
        <f>IF(ISERROR((RealAuthFY11!M87-RealAuthFY10!M87)/RealAuthFY10!M87),"",(RealAuthFY11!M87-RealAuthFY10!M87)/RealAuthFY10!M87)</f>
        <v>-0.10806831566548881</v>
      </c>
      <c r="N87" s="133">
        <f>IF(ISERROR((RealAuthFY11!N87-RealAuthFY10!N87)/RealAuthFY10!N87),"",(RealAuthFY11!N87-RealAuthFY10!N87)/RealAuthFY10!N87)</f>
        <v>0</v>
      </c>
      <c r="O87" s="133">
        <f>IF(ISERROR((RealAuthFY11!O87-RealAuthFY10!O87)/RealAuthFY10!O87),"",(RealAuthFY11!O87-RealAuthFY10!O87)/RealAuthFY10!O87)</f>
        <v>0</v>
      </c>
      <c r="P87" s="133" t="str">
        <f>IF(ISERROR((RealAuthFY11!P87-RealAuthFY10!P87)/RealAuthFY10!P87),"",(RealAuthFY11!P87-RealAuthFY10!P87)/RealAuthFY10!P87)</f>
        <v/>
      </c>
      <c r="Q87" s="133" t="str">
        <f>IF(ISERROR((RealAuthFY11!Q87-RealAuthFY10!Q87)/RealAuthFY10!Q87),"",(RealAuthFY11!Q87-RealAuthFY10!Q87)/RealAuthFY10!Q87)</f>
        <v/>
      </c>
      <c r="R87" s="133">
        <f>IF(ISERROR((RealAuthFY11!R87-RealAuthFY10!R87)/RealAuthFY10!R87),"",(RealAuthFY11!R87-RealAuthFY10!R87)/RealAuthFY10!R87)</f>
        <v>2.8935258520117704</v>
      </c>
      <c r="S87" s="133">
        <f>IF(ISERROR((RealAuthFY11!S87-RealAuthFY10!S87)/RealAuthFY10!S87),"",(RealAuthFY11!S87-RealAuthFY10!S87)/RealAuthFY10!S87)</f>
        <v>2.8935147341680016</v>
      </c>
      <c r="T87" s="133">
        <f>IF(ISERROR((RealAuthFY11!T87-RealAuthFY10!T87)/RealAuthFY10!T87),"",(RealAuthFY11!T87-RealAuthFY10!T87)/RealAuthFY10!T87)</f>
        <v>2.8935074626865673</v>
      </c>
      <c r="U87" s="133">
        <f>IF(ISERROR((RealAuthFY11!U87-RealAuthFY10!U87)/RealAuthFY10!U87),"",(RealAuthFY11!U87-RealAuthFY10!U87)/RealAuthFY10!U87)</f>
        <v>0.11379839648026127</v>
      </c>
    </row>
    <row r="88" spans="1:21" s="45" customFormat="1" ht="11" x14ac:dyDescent="0.3">
      <c r="A88" s="45">
        <f>'FY2017 Alpha RPDC '!A88</f>
        <v>81</v>
      </c>
      <c r="B88" s="45">
        <f>'FY2017 Alpha RPDC '!B88</f>
        <v>1611</v>
      </c>
      <c r="C88" s="45">
        <f>'FY2017 Alpha RPDC '!C88</f>
        <v>1611</v>
      </c>
      <c r="D88" s="50" t="str">
        <f>'FY2017 Alpha RPDC '!D88</f>
        <v>DAVENPORT</v>
      </c>
      <c r="E88" s="133">
        <f>IF(ISERROR((RealAuthFY11!E88-RealAuthFY10!E88)/RealAuthFY10!E88),"",(RealAuthFY11!E88-RealAuthFY10!E88)/RealAuthFY10!E88)</f>
        <v>-1.3903547300499895E-3</v>
      </c>
      <c r="F88" s="133">
        <f>IF(ISERROR((RealAuthFY11!F88-RealAuthFY10!F88)/RealAuthFY10!F88),"",(RealAuthFY11!F88-RealAuthFY10!F88)/RealAuthFY10!F88)</f>
        <v>2.2494570276140241E-2</v>
      </c>
      <c r="G88" s="133">
        <f>IF(ISERROR((RealAuthFY11!G88-RealAuthFY10!G88)/RealAuthFY10!G88),"",(RealAuthFY11!G88-RealAuthFY10!G88)/RealAuthFY10!G88)</f>
        <v>2.1072938111743503E-2</v>
      </c>
      <c r="H88" s="133">
        <f>IF(ISERROR((RealAuthFY11!H88-RealAuthFY10!H88)/RealAuthFY10!H88),"",(RealAuthFY11!H88-RealAuthFY10!H88)/RealAuthFY10!H88)</f>
        <v>-1</v>
      </c>
      <c r="I88" s="133">
        <f>IF(ISERROR((RealAuthFY11!I88-RealAuthFY10!I88)/RealAuthFY10!I88),"",(RealAuthFY11!I88-RealAuthFY10!I88)/RealAuthFY10!I88)</f>
        <v>1.3559971558992289E-2</v>
      </c>
      <c r="J88" s="133">
        <f>IF(ISERROR((RealAuthFY11!J88-RealAuthFY10!J88)/RealAuthFY10!J88),"",(RealAuthFY11!J88-RealAuthFY10!J88)/RealAuthFY10!J88)</f>
        <v>6.1574682136779461E-2</v>
      </c>
      <c r="K88" s="133">
        <f>IF(ISERROR((RealAuthFY11!K88-RealAuthFY10!K88)/RealAuthFY10!K88),"",(RealAuthFY11!K88-RealAuthFY10!K88)/RealAuthFY10!K88)</f>
        <v>-0.14629608232964528</v>
      </c>
      <c r="L88" s="133">
        <f>IF(ISERROR((RealAuthFY11!L88-RealAuthFY10!L88)/RealAuthFY10!L88),"",(RealAuthFY11!L88-RealAuthFY10!L88)/RealAuthFY10!L88)</f>
        <v>-2.2860611576275971E-2</v>
      </c>
      <c r="M88" s="133">
        <f>IF(ISERROR((RealAuthFY11!M88-RealAuthFY10!M88)/RealAuthFY10!M88),"",(RealAuthFY11!M88-RealAuthFY10!M88)/RealAuthFY10!M88)</f>
        <v>-0.14215554304641165</v>
      </c>
      <c r="N88" s="133">
        <f>IF(ISERROR((RealAuthFY11!N88-RealAuthFY10!N88)/RealAuthFY10!N88),"",(RealAuthFY11!N88-RealAuthFY10!N88)/RealAuthFY10!N88)</f>
        <v>0</v>
      </c>
      <c r="O88" s="133" t="str">
        <f>IF(ISERROR((RealAuthFY11!O88-RealAuthFY10!O88)/RealAuthFY10!O88),"",(RealAuthFY11!O88-RealAuthFY10!O88)/RealAuthFY10!O88)</f>
        <v/>
      </c>
      <c r="P88" s="133">
        <f>IF(ISERROR((RealAuthFY11!P88-RealAuthFY10!P88)/RealAuthFY10!P88),"",(RealAuthFY11!P88-RealAuthFY10!P88)/RealAuthFY10!P88)</f>
        <v>-2.3312818755683161E-2</v>
      </c>
      <c r="Q88" s="133">
        <f>IF(ISERROR((RealAuthFY11!Q88-RealAuthFY10!Q88)/RealAuthFY10!Q88),"",(RealAuthFY11!Q88-RealAuthFY10!Q88)/RealAuthFY10!Q88)</f>
        <v>0.24234423826919521</v>
      </c>
      <c r="R88" s="133">
        <f>IF(ISERROR((RealAuthFY11!R88-RealAuthFY10!R88)/RealAuthFY10!R88),"",(RealAuthFY11!R88-RealAuthFY10!R88)/RealAuthFY10!R88)</f>
        <v>0.74957982443391724</v>
      </c>
      <c r="S88" s="133">
        <f>IF(ISERROR((RealAuthFY11!S88-RealAuthFY10!S88)/RealAuthFY10!S88),"",(RealAuthFY11!S88-RealAuthFY10!S88)/RealAuthFY10!S88)</f>
        <v>0.7496997135491783</v>
      </c>
      <c r="T88" s="133">
        <f>IF(ISERROR((RealAuthFY11!T88-RealAuthFY10!T88)/RealAuthFY10!T88),"",(RealAuthFY11!T88-RealAuthFY10!T88)/RealAuthFY10!T88)</f>
        <v>0.74954427139800517</v>
      </c>
      <c r="U88" s="133">
        <f>IF(ISERROR((RealAuthFY11!U88-RealAuthFY10!U88)/RealAuthFY10!U88),"",(RealAuthFY11!U88-RealAuthFY10!U88)/RealAuthFY10!U88)</f>
        <v>5.0992441981050476E-2</v>
      </c>
    </row>
    <row r="89" spans="1:21" s="45" customFormat="1" ht="11" x14ac:dyDescent="0.3">
      <c r="A89" s="45">
        <f>'FY2017 Alpha RPDC '!A89</f>
        <v>82</v>
      </c>
      <c r="B89" s="45">
        <f>'FY2017 Alpha RPDC '!B89</f>
        <v>1619</v>
      </c>
      <c r="C89" s="45">
        <f>'FY2017 Alpha RPDC '!C89</f>
        <v>1619</v>
      </c>
      <c r="D89" s="50" t="str">
        <f>'FY2017 Alpha RPDC '!D89</f>
        <v>DAVIS COUNTY</v>
      </c>
      <c r="E89" s="133">
        <f>IF(ISERROR((RealAuthFY11!E89-RealAuthFY10!E89)/RealAuthFY10!E89),"",(RealAuthFY11!E89-RealAuthFY10!E89)/RealAuthFY10!E89)</f>
        <v>5.4724241128688254E-3</v>
      </c>
      <c r="F89" s="133">
        <f>IF(ISERROR((RealAuthFY11!F89-RealAuthFY10!F89)/RealAuthFY10!F89),"",(RealAuthFY11!F89-RealAuthFY10!F89)/RealAuthFY10!F89)</f>
        <v>2.2494570276140241E-2</v>
      </c>
      <c r="G89" s="133">
        <f>IF(ISERROR((RealAuthFY11!G89-RealAuthFY10!G89)/RealAuthFY10!G89),"",(RealAuthFY11!G89-RealAuthFY10!G89)/RealAuthFY10!G89)</f>
        <v>2.8090094217796808E-2</v>
      </c>
      <c r="H89" s="133">
        <f>IF(ISERROR((RealAuthFY11!H89-RealAuthFY10!H89)/RealAuthFY10!H89),"",(RealAuthFY11!H89-RealAuthFY10!H89)/RealAuthFY10!H89)</f>
        <v>-1</v>
      </c>
      <c r="I89" s="133">
        <f>IF(ISERROR((RealAuthFY11!I89-RealAuthFY10!I89)/RealAuthFY10!I89),"",(RealAuthFY11!I89-RealAuthFY10!I89)/RealAuthFY10!I89)</f>
        <v>1.9802856842851588E-2</v>
      </c>
      <c r="J89" s="133">
        <f>IF(ISERROR((RealAuthFY11!J89-RealAuthFY10!J89)/RealAuthFY10!J89),"",(RealAuthFY11!J89-RealAuthFY10!J89)/RealAuthFY10!J89)</f>
        <v>-9.9794216969185251E-2</v>
      </c>
      <c r="K89" s="133">
        <f>IF(ISERROR((RealAuthFY11!K89-RealAuthFY10!K89)/RealAuthFY10!K89),"",(RealAuthFY11!K89-RealAuthFY10!K89)/RealAuthFY10!K89)</f>
        <v>0.35991678224687934</v>
      </c>
      <c r="L89" s="133">
        <f>IF(ISERROR((RealAuthFY11!L89-RealAuthFY10!L89)/RealAuthFY10!L89),"",(RealAuthFY11!L89-RealAuthFY10!L89)/RealAuthFY10!L89)</f>
        <v>-6.9306952149791962E-2</v>
      </c>
      <c r="M89" s="133">
        <f>IF(ISERROR((RealAuthFY11!M89-RealAuthFY10!M89)/RealAuthFY10!M89),"",(RealAuthFY11!M89-RealAuthFY10!M89)/RealAuthFY10!M89)</f>
        <v>0.35991678224687934</v>
      </c>
      <c r="N89" s="133">
        <f>IF(ISERROR((RealAuthFY11!N89-RealAuthFY10!N89)/RealAuthFY10!N89),"",(RealAuthFY11!N89-RealAuthFY10!N89)/RealAuthFY10!N89)</f>
        <v>0</v>
      </c>
      <c r="O89" s="133">
        <f>IF(ISERROR((RealAuthFY11!O89-RealAuthFY10!O89)/RealAuthFY10!O89),"",(RealAuthFY11!O89-RealAuthFY10!O89)/RealAuthFY10!O89)</f>
        <v>0</v>
      </c>
      <c r="P89" s="133">
        <f>IF(ISERROR((RealAuthFY11!P89-RealAuthFY10!P89)/RealAuthFY10!P89),"",(RealAuthFY11!P89-RealAuthFY10!P89)/RealAuthFY10!P89)</f>
        <v>-0.2987929091539529</v>
      </c>
      <c r="Q89" s="133">
        <f>IF(ISERROR((RealAuthFY11!Q89-RealAuthFY10!Q89)/RealAuthFY10!Q89),"",(RealAuthFY11!Q89-RealAuthFY10!Q89)/RealAuthFY10!Q89)</f>
        <v>0.18578109671526674</v>
      </c>
      <c r="R89" s="133">
        <f>IF(ISERROR((RealAuthFY11!R89-RealAuthFY10!R89)/RealAuthFY10!R89),"",(RealAuthFY11!R89-RealAuthFY10!R89)/RealAuthFY10!R89)</f>
        <v>-2.8923251006651941E-7</v>
      </c>
      <c r="S89" s="133">
        <f>IF(ISERROR((RealAuthFY11!S89-RealAuthFY10!S89)/RealAuthFY10!S89),"",(RealAuthFY11!S89-RealAuthFY10!S89)/RealAuthFY10!S89)</f>
        <v>-1.5667612643593055E-6</v>
      </c>
      <c r="T89" s="133">
        <f>IF(ISERROR((RealAuthFY11!T89-RealAuthFY10!T89)/RealAuthFY10!T89),"",(RealAuthFY11!T89-RealAuthFY10!T89)/RealAuthFY10!T89)</f>
        <v>2.9140665451904603E-6</v>
      </c>
      <c r="U89" s="133">
        <f>IF(ISERROR((RealAuthFY11!U89-RealAuthFY10!U89)/RealAuthFY10!U89),"",(RealAuthFY11!U89-RealAuthFY10!U89)/RealAuthFY10!U89)</f>
        <v>2.0676816604905526E-2</v>
      </c>
    </row>
    <row r="90" spans="1:21" s="45" customFormat="1" ht="11" x14ac:dyDescent="0.3">
      <c r="A90" s="45">
        <f>'FY2017 Alpha RPDC '!A90</f>
        <v>83</v>
      </c>
      <c r="B90" s="45">
        <f>'FY2017 Alpha RPDC '!B90</f>
        <v>1638</v>
      </c>
      <c r="C90" s="45">
        <f>'FY2017 Alpha RPDC '!C90</f>
        <v>1638</v>
      </c>
      <c r="D90" s="50" t="str">
        <f>'FY2017 Alpha RPDC '!D90</f>
        <v>DECORAH</v>
      </c>
      <c r="E90" s="133">
        <f>IF(ISERROR((RealAuthFY11!E90-RealAuthFY10!E90)/RealAuthFY10!E90),"",(RealAuthFY11!E90-RealAuthFY10!E90)/RealAuthFY10!E90)</f>
        <v>-5.377500537750054E-3</v>
      </c>
      <c r="F90" s="133">
        <f>IF(ISERROR((RealAuthFY11!F90-RealAuthFY10!F90)/RealAuthFY10!F90),"",(RealAuthFY11!F90-RealAuthFY10!F90)/RealAuthFY10!F90)</f>
        <v>2.2445820433436531E-2</v>
      </c>
      <c r="G90" s="133">
        <f>IF(ISERROR((RealAuthFY11!G90-RealAuthFY10!G90)/RealAuthFY10!G90),"",(RealAuthFY11!G90-RealAuthFY10!G90)/RealAuthFY10!G90)</f>
        <v>1.6947617484235431E-2</v>
      </c>
      <c r="H90" s="133" t="str">
        <f>IF(ISERROR((RealAuthFY11!H90-RealAuthFY10!H90)/RealAuthFY10!H90),"",(RealAuthFY11!H90-RealAuthFY10!H90)/RealAuthFY10!H90)</f>
        <v/>
      </c>
      <c r="I90" s="133">
        <f>IF(ISERROR((RealAuthFY11!I90-RealAuthFY10!I90)/RealAuthFY10!I90),"",(RealAuthFY11!I90-RealAuthFY10!I90)/RealAuthFY10!I90)</f>
        <v>1.6947617484235431E-2</v>
      </c>
      <c r="J90" s="133">
        <f>IF(ISERROR((RealAuthFY11!J90-RealAuthFY10!J90)/RealAuthFY10!J90),"",(RealAuthFY11!J90-RealAuthFY10!J90)/RealAuthFY10!J90)</f>
        <v>1.629495244699811E-2</v>
      </c>
      <c r="K90" s="133">
        <f>IF(ISERROR((RealAuthFY11!K90-RealAuthFY10!K90)/RealAuthFY10!K90),"",(RealAuthFY11!K90-RealAuthFY10!K90)/RealAuthFY10!K90)</f>
        <v>-0.38803744798890433</v>
      </c>
      <c r="L90" s="133">
        <f>IF(ISERROR((RealAuthFY11!L90-RealAuthFY10!L90)/RealAuthFY10!L90),"",(RealAuthFY11!L90-RealAuthFY10!L90)/RealAuthFY10!L90)</f>
        <v>0.27534861647971404</v>
      </c>
      <c r="M90" s="133">
        <f>IF(ISERROR((RealAuthFY11!M90-RealAuthFY10!M90)/RealAuthFY10!M90),"",(RealAuthFY11!M90-RealAuthFY10!M90)/RealAuthFY10!M90)</f>
        <v>1.0398751733703191</v>
      </c>
      <c r="N90" s="133">
        <f>IF(ISERROR((RealAuthFY11!N90-RealAuthFY10!N90)/RealAuthFY10!N90),"",(RealAuthFY11!N90-RealAuthFY10!N90)/RealAuthFY10!N90)</f>
        <v>0</v>
      </c>
      <c r="O90" s="133" t="str">
        <f>IF(ISERROR((RealAuthFY11!O90-RealAuthFY10!O90)/RealAuthFY10!O90),"",(RealAuthFY11!O90-RealAuthFY10!O90)/RealAuthFY10!O90)</f>
        <v/>
      </c>
      <c r="P90" s="133">
        <f>IF(ISERROR((RealAuthFY11!P90-RealAuthFY10!P90)/RealAuthFY10!P90),"",(RealAuthFY11!P90-RealAuthFY10!P90)/RealAuthFY10!P90)</f>
        <v>1.9937586685159544E-2</v>
      </c>
      <c r="Q90" s="133" t="str">
        <f>IF(ISERROR((RealAuthFY11!Q90-RealAuthFY10!Q90)/RealAuthFY10!Q90),"",(RealAuthFY11!Q90-RealAuthFY10!Q90)/RealAuthFY10!Q90)</f>
        <v/>
      </c>
      <c r="R90" s="133">
        <f>IF(ISERROR((RealAuthFY11!R90-RealAuthFY10!R90)/RealAuthFY10!R90),"",(RealAuthFY11!R90-RealAuthFY10!R90)/RealAuthFY10!R90)</f>
        <v>3.0726695561849254E-7</v>
      </c>
      <c r="S90" s="133">
        <f>IF(ISERROR((RealAuthFY11!S90-RealAuthFY10!S90)/RealAuthFY10!S90),"",(RealAuthFY11!S90-RealAuthFY10!S90)/RealAuthFY10!S90)</f>
        <v>5.2631855957356365E-6</v>
      </c>
      <c r="T90" s="133">
        <f>IF(ISERROR((RealAuthFY11!T90-RealAuthFY10!T90)/RealAuthFY10!T90),"",(RealAuthFY11!T90-RealAuthFY10!T90)/RealAuthFY10!T90)</f>
        <v>-7.4501713912841505E-7</v>
      </c>
      <c r="U90" s="133">
        <f>IF(ISERROR((RealAuthFY11!U90-RealAuthFY10!U90)/RealAuthFY10!U90),"",(RealAuthFY11!U90-RealAuthFY10!U90)/RealAuthFY10!U90)</f>
        <v>4.2022265943604142E-2</v>
      </c>
    </row>
    <row r="91" spans="1:21" s="45" customFormat="1" ht="11" x14ac:dyDescent="0.3">
      <c r="A91" s="45">
        <f>'FY2017 Alpha RPDC '!A91</f>
        <v>84</v>
      </c>
      <c r="B91" s="45">
        <f>'FY2017 Alpha RPDC '!B91</f>
        <v>1675</v>
      </c>
      <c r="C91" s="45">
        <f>'FY2017 Alpha RPDC '!C91</f>
        <v>1675</v>
      </c>
      <c r="D91" s="50" t="str">
        <f>'FY2017 Alpha RPDC '!D91</f>
        <v>DELWOOD</v>
      </c>
      <c r="E91" s="133">
        <f>IF(ISERROR((RealAuthFY11!E91-RealAuthFY10!E91)/RealAuthFY10!E91),"",(RealAuthFY11!E91-RealAuthFY10!E91)/RealAuthFY10!E91)</f>
        <v>-2.4742268041237171E-2</v>
      </c>
      <c r="F91" s="133">
        <f>IF(ISERROR((RealAuthFY11!F91-RealAuthFY10!F91)/RealAuthFY10!F91),"",(RealAuthFY11!F91-RealAuthFY10!F91)/RealAuthFY10!F91)</f>
        <v>2.1900015103458691E-2</v>
      </c>
      <c r="G91" s="133">
        <f>IF(ISERROR((RealAuthFY11!G91-RealAuthFY10!G91)/RealAuthFY10!G91),"",(RealAuthFY11!G91-RealAuthFY10!G91)/RealAuthFY10!G91)</f>
        <v>-3.3841089815753738E-3</v>
      </c>
      <c r="H91" s="133">
        <f>IF(ISERROR((RealAuthFY11!H91-RealAuthFY10!H91)/RealAuthFY10!H91),"",(RealAuthFY11!H91-RealAuthFY10!H91)/RealAuthFY10!H91)</f>
        <v>-0.85190558642374092</v>
      </c>
      <c r="I91" s="133">
        <f>IF(ISERROR((RealAuthFY11!I91-RealAuthFY10!I91)/RealAuthFY10!I91),"",(RealAuthFY11!I91-RealAuthFY10!I91)/RealAuthFY10!I91)</f>
        <v>-7.3713610065695198E-2</v>
      </c>
      <c r="J91" s="133">
        <f>IF(ISERROR((RealAuthFY11!J91-RealAuthFY10!J91)/RealAuthFY10!J91),"",(RealAuthFY11!J91-RealAuthFY10!J91)/RealAuthFY10!J91)</f>
        <v>0.4374558970241138</v>
      </c>
      <c r="K91" s="133">
        <f>IF(ISERROR((RealAuthFY11!K91-RealAuthFY10!K91)/RealAuthFY10!K91),"",(RealAuthFY11!K91-RealAuthFY10!K91)/RealAuthFY10!K91)</f>
        <v>2.3997919556171983</v>
      </c>
      <c r="L91" s="133">
        <f>IF(ISERROR((RealAuthFY11!L91-RealAuthFY10!L91)/RealAuthFY10!L91),"",(RealAuthFY11!L91-RealAuthFY10!L91)/RealAuthFY10!L91)</f>
        <v>0.10984745857207412</v>
      </c>
      <c r="M91" s="133">
        <f>IF(ISERROR((RealAuthFY11!M91-RealAuthFY10!M91)/RealAuthFY10!M91),"",(RealAuthFY11!M91-RealAuthFY10!M91)/RealAuthFY10!M91)</f>
        <v>-1</v>
      </c>
      <c r="N91" s="133">
        <f>IF(ISERROR((RealAuthFY11!N91-RealAuthFY10!N91)/RealAuthFY10!N91),"",(RealAuthFY11!N91-RealAuthFY10!N91)/RealAuthFY10!N91)</f>
        <v>0</v>
      </c>
      <c r="O91" s="133" t="str">
        <f>IF(ISERROR((RealAuthFY11!O91-RealAuthFY10!O91)/RealAuthFY10!O91),"",(RealAuthFY11!O91-RealAuthFY10!O91)/RealAuthFY10!O91)</f>
        <v/>
      </c>
      <c r="P91" s="133" t="str">
        <f>IF(ISERROR((RealAuthFY11!P91-RealAuthFY10!P91)/RealAuthFY10!P91),"",(RealAuthFY11!P91-RealAuthFY10!P91)/RealAuthFY10!P91)</f>
        <v/>
      </c>
      <c r="Q91" s="133" t="str">
        <f>IF(ISERROR((RealAuthFY11!Q91-RealAuthFY10!Q91)/RealAuthFY10!Q91),"",(RealAuthFY11!Q91-RealAuthFY10!Q91)/RealAuthFY10!Q91)</f>
        <v/>
      </c>
      <c r="R91" s="133">
        <f>IF(ISERROR((RealAuthFY11!R91-RealAuthFY10!R91)/RealAuthFY10!R91),"",(RealAuthFY11!R91-RealAuthFY10!R91)/RealAuthFY10!R91)</f>
        <v>-2.0883110434258129E-7</v>
      </c>
      <c r="S91" s="133">
        <f>IF(ISERROR((RealAuthFY11!S91-RealAuthFY10!S91)/RealAuthFY10!S91),"",(RealAuthFY11!S91-RealAuthFY10!S91)/RealAuthFY10!S91)</f>
        <v>-1.2670476604319258E-6</v>
      </c>
      <c r="T91" s="133">
        <f>IF(ISERROR((RealAuthFY11!T91-RealAuthFY10!T91)/RealAuthFY10!T91),"",(RealAuthFY11!T91-RealAuthFY10!T91)/RealAuthFY10!T91)</f>
        <v>3.7291209183769194E-6</v>
      </c>
      <c r="U91" s="133">
        <f>IF(ISERROR((RealAuthFY11!U91-RealAuthFY10!U91)/RealAuthFY10!U91),"",(RealAuthFY11!U91-RealAuthFY10!U91)/RealAuthFY10!U91)</f>
        <v>-3.478068782161893E-2</v>
      </c>
    </row>
    <row r="92" spans="1:21" s="45" customFormat="1" ht="11" x14ac:dyDescent="0.3">
      <c r="A92" s="45">
        <f>'FY2017 Alpha RPDC '!A92</f>
        <v>85</v>
      </c>
      <c r="B92" s="45">
        <f>'FY2017 Alpha RPDC '!B92</f>
        <v>1701</v>
      </c>
      <c r="C92" s="45">
        <f>'FY2017 Alpha RPDC '!C92</f>
        <v>1701</v>
      </c>
      <c r="D92" s="50" t="str">
        <f>'FY2017 Alpha RPDC '!D92</f>
        <v>DENISON</v>
      </c>
      <c r="E92" s="133">
        <f>IF(ISERROR((RealAuthFY11!E92-RealAuthFY10!E92)/RealAuthFY10!E92),"",(RealAuthFY11!E92-RealAuthFY10!E92)/RealAuthFY10!E92)</f>
        <v>5.4906658680239039E-4</v>
      </c>
      <c r="F92" s="133">
        <f>IF(ISERROR((RealAuthFY11!F92-RealAuthFY10!F92)/RealAuthFY10!F92),"",(RealAuthFY11!F92-RealAuthFY10!F92)/RealAuthFY10!F92)</f>
        <v>2.2494570276140241E-2</v>
      </c>
      <c r="G92" s="133">
        <f>IF(ISERROR((RealAuthFY11!G92-RealAuthFY10!G92)/RealAuthFY10!G92),"",(RealAuthFY11!G92-RealAuthFY10!G92)/RealAuthFY10!G92)</f>
        <v>2.3056019568347821E-2</v>
      </c>
      <c r="H92" s="133">
        <f>IF(ISERROR((RealAuthFY11!H92-RealAuthFY10!H92)/RealAuthFY10!H92),"",(RealAuthFY11!H92-RealAuthFY10!H92)/RealAuthFY10!H92)</f>
        <v>-1</v>
      </c>
      <c r="I92" s="133">
        <f>IF(ISERROR((RealAuthFY11!I92-RealAuthFY10!I92)/RealAuthFY10!I92),"",(RealAuthFY11!I92-RealAuthFY10!I92)/RealAuthFY10!I92)</f>
        <v>3.8100100034084224E-3</v>
      </c>
      <c r="J92" s="133">
        <f>IF(ISERROR((RealAuthFY11!J92-RealAuthFY10!J92)/RealAuthFY10!J92),"",(RealAuthFY11!J92-RealAuthFY10!J92)/RealAuthFY10!J92)</f>
        <v>-9.2357943974092551E-3</v>
      </c>
      <c r="K92" s="133">
        <f>IF(ISERROR((RealAuthFY11!K92-RealAuthFY10!K92)/RealAuthFY10!K92),"",(RealAuthFY11!K92-RealAuthFY10!K92)/RealAuthFY10!K92)</f>
        <v>-0.50381414701803051</v>
      </c>
      <c r="L92" s="133">
        <f>IF(ISERROR((RealAuthFY11!L92-RealAuthFY10!L92)/RealAuthFY10!L92),"",(RealAuthFY11!L92-RealAuthFY10!L92)/RealAuthFY10!L92)</f>
        <v>-0.12917609557875262</v>
      </c>
      <c r="M92" s="133">
        <f>IF(ISERROR((RealAuthFY11!M92-RealAuthFY10!M92)/RealAuthFY10!M92),"",(RealAuthFY11!M92-RealAuthFY10!M92)/RealAuthFY10!M92)</f>
        <v>-0.20977808599167821</v>
      </c>
      <c r="N92" s="133">
        <f>IF(ISERROR((RealAuthFY11!N92-RealAuthFY10!N92)/RealAuthFY10!N92),"",(RealAuthFY11!N92-RealAuthFY10!N92)/RealAuthFY10!N92)</f>
        <v>0</v>
      </c>
      <c r="O92" s="133" t="str">
        <f>IF(ISERROR((RealAuthFY11!O92-RealAuthFY10!O92)/RealAuthFY10!O92),"",(RealAuthFY11!O92-RealAuthFY10!O92)/RealAuthFY10!O92)</f>
        <v/>
      </c>
      <c r="P92" s="133">
        <f>IF(ISERROR((RealAuthFY11!P92-RealAuthFY10!P92)/RealAuthFY10!P92),"",(RealAuthFY11!P92-RealAuthFY10!P92)/RealAuthFY10!P92)</f>
        <v>-3.1986508636994114E-2</v>
      </c>
      <c r="Q92" s="133">
        <f>IF(ISERROR((RealAuthFY11!Q92-RealAuthFY10!Q92)/RealAuthFY10!Q92),"",(RealAuthFY11!Q92-RealAuthFY10!Q92)/RealAuthFY10!Q92)</f>
        <v>5.6363929066772483E-2</v>
      </c>
      <c r="R92" s="133">
        <f>IF(ISERROR((RealAuthFY11!R92-RealAuthFY10!R92)/RealAuthFY10!R92),"",(RealAuthFY11!R92-RealAuthFY10!R92)/RealAuthFY10!R92)</f>
        <v>9.9333750182953566E-9</v>
      </c>
      <c r="S92" s="133">
        <f>IF(ISERROR((RealAuthFY11!S92-RealAuthFY10!S92)/RealAuthFY10!S92),"",(RealAuthFY11!S92-RealAuthFY10!S92)/RealAuthFY10!S92)</f>
        <v>6.6258045765849804E-8</v>
      </c>
      <c r="T92" s="133">
        <f>IF(ISERROR((RealAuthFY11!T92-RealAuthFY10!T92)/RealAuthFY10!T92),"",(RealAuthFY11!T92-RealAuthFY10!T92)/RealAuthFY10!T92)</f>
        <v>2.9513599054978801E-7</v>
      </c>
      <c r="U92" s="133">
        <f>IF(ISERROR((RealAuthFY11!U92-RealAuthFY10!U92)/RealAuthFY10!U92),"",(RealAuthFY11!U92-RealAuthFY10!U92)/RealAuthFY10!U92)</f>
        <v>4.5541479738561985E-3</v>
      </c>
    </row>
    <row r="93" spans="1:21" s="45" customFormat="1" ht="11" x14ac:dyDescent="0.3">
      <c r="A93" s="45">
        <f>'FY2017 Alpha RPDC '!A93</f>
        <v>86</v>
      </c>
      <c r="B93" s="45">
        <f>'FY2017 Alpha RPDC '!B93</f>
        <v>1719</v>
      </c>
      <c r="C93" s="45">
        <f>'FY2017 Alpha RPDC '!C93</f>
        <v>1719</v>
      </c>
      <c r="D93" s="50" t="str">
        <f>'FY2017 Alpha RPDC '!D93</f>
        <v>DENVER</v>
      </c>
      <c r="E93" s="133">
        <f>IF(ISERROR((RealAuthFY11!E93-RealAuthFY10!E93)/RealAuthFY10!E93),"",(RealAuthFY11!E93-RealAuthFY10!E93)/RealAuthFY10!E93)</f>
        <v>3.3093525179856115E-2</v>
      </c>
      <c r="F93" s="133">
        <f>IF(ISERROR((RealAuthFY11!F93-RealAuthFY10!F93)/RealAuthFY10!F93),"",(RealAuthFY11!F93-RealAuthFY10!F93)/RealAuthFY10!F93)</f>
        <v>2.2494570276140241E-2</v>
      </c>
      <c r="G93" s="133">
        <f>IF(ISERROR((RealAuthFY11!G93-RealAuthFY10!G93)/RealAuthFY10!G93),"",(RealAuthFY11!G93-RealAuthFY10!G93)/RealAuthFY10!G93)</f>
        <v>5.6332520083839849E-2</v>
      </c>
      <c r="H93" s="133">
        <f>IF(ISERROR((RealAuthFY11!H93-RealAuthFY10!H93)/RealAuthFY10!H93),"",(RealAuthFY11!H93-RealAuthFY10!H93)/RealAuthFY10!H93)</f>
        <v>-1</v>
      </c>
      <c r="I93" s="133">
        <f>IF(ISERROR((RealAuthFY11!I93-RealAuthFY10!I93)/RealAuthFY10!I93),"",(RealAuthFY11!I93-RealAuthFY10!I93)/RealAuthFY10!I93)</f>
        <v>5.2806066150297579E-2</v>
      </c>
      <c r="J93" s="133">
        <f>IF(ISERROR((RealAuthFY11!J93-RealAuthFY10!J93)/RealAuthFY10!J93),"",(RealAuthFY11!J93-RealAuthFY10!J93)/RealAuthFY10!J93)</f>
        <v>6.7087986069631511E-2</v>
      </c>
      <c r="K93" s="133">
        <f>IF(ISERROR((RealAuthFY11!K93-RealAuthFY10!K93)/RealAuthFY10!K93),"",(RealAuthFY11!K93-RealAuthFY10!K93)/RealAuthFY10!K93)</f>
        <v>-0.49003120665742023</v>
      </c>
      <c r="L93" s="133">
        <f>IF(ISERROR((RealAuthFY11!L93-RealAuthFY10!L93)/RealAuthFY10!L93),"",(RealAuthFY11!L93-RealAuthFY10!L93)/RealAuthFY10!L93)</f>
        <v>-6.1296380395959284E-2</v>
      </c>
      <c r="M93" s="133">
        <f>IF(ISERROR((RealAuthFY11!M93-RealAuthFY10!M93)/RealAuthFY10!M93),"",(RealAuthFY11!M93-RealAuthFY10!M93)/RealAuthFY10!M93)</f>
        <v>-0.23504680998613037</v>
      </c>
      <c r="N93" s="133">
        <f>IF(ISERROR((RealAuthFY11!N93-RealAuthFY10!N93)/RealAuthFY10!N93),"",(RealAuthFY11!N93-RealAuthFY10!N93)/RealAuthFY10!N93)</f>
        <v>0</v>
      </c>
      <c r="O93" s="133" t="str">
        <f>IF(ISERROR((RealAuthFY11!O93-RealAuthFY10!O93)/RealAuthFY10!O93),"",(RealAuthFY11!O93-RealAuthFY10!O93)/RealAuthFY10!O93)</f>
        <v/>
      </c>
      <c r="P93" s="133" t="str">
        <f>IF(ISERROR((RealAuthFY11!P93-RealAuthFY10!P93)/RealAuthFY10!P93),"",(RealAuthFY11!P93-RealAuthFY10!P93)/RealAuthFY10!P93)</f>
        <v/>
      </c>
      <c r="Q93" s="133">
        <f>IF(ISERROR((RealAuthFY11!Q93-RealAuthFY10!Q93)/RealAuthFY10!Q93),"",(RealAuthFY11!Q93-RealAuthFY10!Q93)/RealAuthFY10!Q93)</f>
        <v>1.0398751733703191</v>
      </c>
      <c r="R93" s="133">
        <f>IF(ISERROR((RealAuthFY11!R93-RealAuthFY10!R93)/RealAuthFY10!R93),"",(RealAuthFY11!R93-RealAuthFY10!R93)/RealAuthFY10!R93)</f>
        <v>-4.875269144339317E-7</v>
      </c>
      <c r="S93" s="133">
        <f>IF(ISERROR((RealAuthFY11!S93-RealAuthFY10!S93)/RealAuthFY10!S93),"",(RealAuthFY11!S93-RealAuthFY10!S93)/RealAuthFY10!S93)</f>
        <v>-3.9601390678192299E-6</v>
      </c>
      <c r="T93" s="133">
        <f>IF(ISERROR((RealAuthFY11!T93-RealAuthFY10!T93)/RealAuthFY10!T93),"",(RealAuthFY11!T93-RealAuthFY10!T93)/RealAuthFY10!T93)</f>
        <v>7.5266751793317584E-6</v>
      </c>
      <c r="U93" s="133">
        <f>IF(ISERROR((RealAuthFY11!U93-RealAuthFY10!U93)/RealAuthFY10!U93),"",(RealAuthFY11!U93-RealAuthFY10!U93)/RealAuthFY10!U93)</f>
        <v>5.751420853931645E-2</v>
      </c>
    </row>
    <row r="94" spans="1:21" s="45" customFormat="1" ht="11" x14ac:dyDescent="0.3">
      <c r="A94" s="45">
        <f>'FY2017 Alpha RPDC '!A94</f>
        <v>87</v>
      </c>
      <c r="B94" s="45">
        <f>'FY2017 Alpha RPDC '!B94</f>
        <v>1737</v>
      </c>
      <c r="C94" s="45">
        <f>'FY2017 Alpha RPDC '!C94</f>
        <v>1737</v>
      </c>
      <c r="D94" s="50" t="str">
        <f>'FY2017 Alpha RPDC '!D94</f>
        <v>DES MOINES</v>
      </c>
      <c r="E94" s="133">
        <f>IF(ISERROR((RealAuthFY11!E94-RealAuthFY10!E94)/RealAuthFY10!E94),"",(RealAuthFY11!E94-RealAuthFY10!E94)/RealAuthFY10!E94)</f>
        <v>5.7352582563951499E-3</v>
      </c>
      <c r="F94" s="133">
        <f>IF(ISERROR((RealAuthFY11!F94-RealAuthFY10!F94)/RealAuthFY10!F94),"",(RealAuthFY11!F94-RealAuthFY10!F94)/RealAuthFY10!F94)</f>
        <v>2.2259748234571691E-2</v>
      </c>
      <c r="G94" s="133">
        <f>IF(ISERROR((RealAuthFY11!G94-RealAuthFY10!G94)/RealAuthFY10!G94),"",(RealAuthFY11!G94-RealAuthFY10!G94)/RealAuthFY10!G94)</f>
        <v>2.8122673844601778E-2</v>
      </c>
      <c r="H94" s="133" t="str">
        <f>IF(ISERROR((RealAuthFY11!H94-RealAuthFY10!H94)/RealAuthFY10!H94),"",(RealAuthFY11!H94-RealAuthFY10!H94)/RealAuthFY10!H94)</f>
        <v/>
      </c>
      <c r="I94" s="133">
        <f>IF(ISERROR((RealAuthFY11!I94-RealAuthFY10!I94)/RealAuthFY10!I94),"",(RealAuthFY11!I94-RealAuthFY10!I94)/RealAuthFY10!I94)</f>
        <v>2.8122673844601778E-2</v>
      </c>
      <c r="J94" s="133">
        <f>IF(ISERROR((RealAuthFY11!J94-RealAuthFY10!J94)/RealAuthFY10!J94),"",(RealAuthFY11!J94-RealAuthFY10!J94)/RealAuthFY10!J94)</f>
        <v>-4.5768798535635973E-2</v>
      </c>
      <c r="K94" s="133">
        <f>IF(ISERROR((RealAuthFY11!K94-RealAuthFY10!K94)/RealAuthFY10!K94),"",(RealAuthFY11!K94-RealAuthFY10!K94)/RealAuthFY10!K94)</f>
        <v>-0.74502767208578347</v>
      </c>
      <c r="L94" s="133">
        <f>IF(ISERROR((RealAuthFY11!L94-RealAuthFY10!L94)/RealAuthFY10!L94),"",(RealAuthFY11!L94-RealAuthFY10!L94)/RealAuthFY10!L94)</f>
        <v>0.43760282396718159</v>
      </c>
      <c r="M94" s="133">
        <f>IF(ISERROR((RealAuthFY11!M94-RealAuthFY10!M94)/RealAuthFY10!M94),"",(RealAuthFY11!M94-RealAuthFY10!M94)/RealAuthFY10!M94)</f>
        <v>-0.32007379222875593</v>
      </c>
      <c r="N94" s="133">
        <f>IF(ISERROR((RealAuthFY11!N94-RealAuthFY10!N94)/RealAuthFY10!N94),"",(RealAuthFY11!N94-RealAuthFY10!N94)/RealAuthFY10!N94)</f>
        <v>0</v>
      </c>
      <c r="O94" s="133" t="str">
        <f>IF(ISERROR((RealAuthFY11!O94-RealAuthFY10!O94)/RealAuthFY10!O94),"",(RealAuthFY11!O94-RealAuthFY10!O94)/RealAuthFY10!O94)</f>
        <v/>
      </c>
      <c r="P94" s="133">
        <f>IF(ISERROR((RealAuthFY11!P94-RealAuthFY10!P94)/RealAuthFY10!P94),"",(RealAuthFY11!P94-RealAuthFY10!P94)/RealAuthFY10!P94)</f>
        <v>0.41215443152489145</v>
      </c>
      <c r="Q94" s="133" t="str">
        <f>IF(ISERROR((RealAuthFY11!Q94-RealAuthFY10!Q94)/RealAuthFY10!Q94),"",(RealAuthFY11!Q94-RealAuthFY10!Q94)/RealAuthFY10!Q94)</f>
        <v/>
      </c>
      <c r="R94" s="133">
        <f>IF(ISERROR((RealAuthFY11!R94-RealAuthFY10!R94)/RealAuthFY10!R94),"",(RealAuthFY11!R94-RealAuthFY10!R94)/RealAuthFY10!R94)</f>
        <v>22.20276373195059</v>
      </c>
      <c r="S94" s="133">
        <f>IF(ISERROR((RealAuthFY11!S94-RealAuthFY10!S94)/RealAuthFY10!S94),"",(RealAuthFY11!S94-RealAuthFY10!S94)/RealAuthFY10!S94)</f>
        <v>22.202770272973545</v>
      </c>
      <c r="T94" s="133">
        <f>IF(ISERROR((RealAuthFY11!T94-RealAuthFY10!T94)/RealAuthFY10!T94),"",(RealAuthFY11!T94-RealAuthFY10!T94)/RealAuthFY10!T94)</f>
        <v>22.204424583280939</v>
      </c>
      <c r="U94" s="133">
        <f>IF(ISERROR((RealAuthFY11!U94-RealAuthFY10!U94)/RealAuthFY10!U94),"",(RealAuthFY11!U94-RealAuthFY10!U94)/RealAuthFY10!U94)</f>
        <v>0.12103415177960922</v>
      </c>
    </row>
    <row r="95" spans="1:21" s="45" customFormat="1" ht="11" x14ac:dyDescent="0.3">
      <c r="A95" s="45">
        <f>'FY2017 Alpha RPDC '!A95</f>
        <v>88</v>
      </c>
      <c r="B95" s="45">
        <f>'FY2017 Alpha RPDC '!B95</f>
        <v>1782</v>
      </c>
      <c r="C95" s="45">
        <f>'FY2017 Alpha RPDC '!C95</f>
        <v>1782</v>
      </c>
      <c r="D95" s="50" t="str">
        <f>'FY2017 Alpha RPDC '!D95</f>
        <v>DIAGONAL</v>
      </c>
      <c r="E95" s="133">
        <f>IF(ISERROR((RealAuthFY11!E95-RealAuthFY10!E95)/RealAuthFY10!E95),"",(RealAuthFY11!E95-RealAuthFY10!E95)/RealAuthFY10!E95)</f>
        <v>8.98876404494382E-2</v>
      </c>
      <c r="F95" s="133">
        <f>IF(ISERROR((RealAuthFY11!F95-RealAuthFY10!F95)/RealAuthFY10!F95),"",(RealAuthFY11!F95-RealAuthFY10!F95)/RealAuthFY10!F95)</f>
        <v>2.2456249032058232E-2</v>
      </c>
      <c r="G95" s="133">
        <f>IF(ISERROR((RealAuthFY11!G95-RealAuthFY10!G95)/RealAuthFY10!G95),"",(RealAuthFY11!G95-RealAuthFY10!G95)/RealAuthFY10!G95)</f>
        <v>0.11436242872033313</v>
      </c>
      <c r="H95" s="133">
        <f>IF(ISERROR((RealAuthFY11!H95-RealAuthFY10!H95)/RealAuthFY10!H95),"",(RealAuthFY11!H95-RealAuthFY10!H95)/RealAuthFY10!H95)</f>
        <v>-1</v>
      </c>
      <c r="I95" s="133">
        <f>IF(ISERROR((RealAuthFY11!I95-RealAuthFY10!I95)/RealAuthFY10!I95),"",(RealAuthFY11!I95-RealAuthFY10!I95)/RealAuthFY10!I95)</f>
        <v>-1.55629821157908E-2</v>
      </c>
      <c r="J95" s="133">
        <f>IF(ISERROR((RealAuthFY11!J95-RealAuthFY10!J95)/RealAuthFY10!J95),"",(RealAuthFY11!J95-RealAuthFY10!J95)/RealAuthFY10!J95)</f>
        <v>-4.5301754973872656E-2</v>
      </c>
      <c r="K95" s="133">
        <f>IF(ISERROR((RealAuthFY11!K95-RealAuthFY10!K95)/RealAuthFY10!K95),"",(RealAuthFY11!K95-RealAuthFY10!K95)/RealAuthFY10!K95)</f>
        <v>-1.4749438663722385E-3</v>
      </c>
      <c r="L95" s="133">
        <f>IF(ISERROR((RealAuthFY11!L95-RealAuthFY10!L95)/RealAuthFY10!L95),"",(RealAuthFY11!L95-RealAuthFY10!L95)/RealAuthFY10!L95)</f>
        <v>-0.29699965766738035</v>
      </c>
      <c r="M95" s="133" t="str">
        <f>IF(ISERROR((RealAuthFY11!M95-RealAuthFY10!M95)/RealAuthFY10!M95),"",(RealAuthFY11!M95-RealAuthFY10!M95)/RealAuthFY10!M95)</f>
        <v/>
      </c>
      <c r="N95" s="133" t="str">
        <f>IF(ISERROR((RealAuthFY11!N95-RealAuthFY10!N95)/RealAuthFY10!N95),"",(RealAuthFY11!N95-RealAuthFY10!N95)/RealAuthFY10!N95)</f>
        <v/>
      </c>
      <c r="O95" s="133" t="str">
        <f>IF(ISERROR((RealAuthFY11!O95-RealAuthFY10!O95)/RealAuthFY10!O95),"",(RealAuthFY11!O95-RealAuthFY10!O95)/RealAuthFY10!O95)</f>
        <v/>
      </c>
      <c r="P95" s="133" t="str">
        <f>IF(ISERROR((RealAuthFY11!P95-RealAuthFY10!P95)/RealAuthFY10!P95),"",(RealAuthFY11!P95-RealAuthFY10!P95)/RealAuthFY10!P95)</f>
        <v/>
      </c>
      <c r="Q95" s="133">
        <f>IF(ISERROR((RealAuthFY11!Q95-RealAuthFY10!Q95)/RealAuthFY10!Q95),"",(RealAuthFY11!Q95-RealAuthFY10!Q95)/RealAuthFY10!Q95)</f>
        <v>-8.9865628230090699E-2</v>
      </c>
      <c r="R95" s="133">
        <f>IF(ISERROR((RealAuthFY11!R95-RealAuthFY10!R95)/RealAuthFY10!R95),"",(RealAuthFY11!R95-RealAuthFY10!R95)/RealAuthFY10!R95)</f>
        <v>4.0135353309487047E-6</v>
      </c>
      <c r="S95" s="133">
        <f>IF(ISERROR((RealAuthFY11!S95-RealAuthFY10!S95)/RealAuthFY10!S95),"",(RealAuthFY11!S95-RealAuthFY10!S95)/RealAuthFY10!S95)</f>
        <v>-4.3090161190445597E-5</v>
      </c>
      <c r="T95" s="133">
        <f>IF(ISERROR((RealAuthFY11!T95-RealAuthFY10!T95)/RealAuthFY10!T95),"",(RealAuthFY11!T95-RealAuthFY10!T95)/RealAuthFY10!T95)</f>
        <v>1.998987880870104E-5</v>
      </c>
      <c r="U95" s="133">
        <f>IF(ISERROR((RealAuthFY11!U95-RealAuthFY10!U95)/RealAuthFY10!U95),"",(RealAuthFY11!U95-RealAuthFY10!U95)/RealAuthFY10!U95)</f>
        <v>-0.27123454752648524</v>
      </c>
    </row>
    <row r="96" spans="1:21" s="45" customFormat="1" ht="11" x14ac:dyDescent="0.3">
      <c r="A96" s="45">
        <f>'FY2017 Alpha RPDC '!A96</f>
        <v>89</v>
      </c>
      <c r="B96" s="45">
        <f>'FY2017 Alpha RPDC '!B96</f>
        <v>1791</v>
      </c>
      <c r="C96" s="45">
        <f>'FY2017 Alpha RPDC '!C96</f>
        <v>1791</v>
      </c>
      <c r="D96" s="50" t="str">
        <f>'FY2017 Alpha RPDC '!D96</f>
        <v>DIKE-NEW HARTFORD</v>
      </c>
      <c r="E96" s="133">
        <f>IF(ISERROR((RealAuthFY11!E96-RealAuthFY10!E96)/RealAuthFY10!E96),"",(RealAuthFY11!E96-RealAuthFY10!E96)/RealAuthFY10!E96)</f>
        <v>3.4137931034482809E-2</v>
      </c>
      <c r="F96" s="133">
        <f>IF(ISERROR((RealAuthFY11!F96-RealAuthFY10!F96)/RealAuthFY10!F96),"",(RealAuthFY11!F96-RealAuthFY10!F96)/RealAuthFY10!F96)</f>
        <v>2.2494570276140241E-2</v>
      </c>
      <c r="G96" s="133">
        <f>IF(ISERROR((RealAuthFY11!G96-RealAuthFY10!G96)/RealAuthFY10!G96),"",(RealAuthFY11!G96-RealAuthFY10!G96)/RealAuthFY10!G96)</f>
        <v>5.7400419399360234E-2</v>
      </c>
      <c r="H96" s="133">
        <f>IF(ISERROR((RealAuthFY11!H96-RealAuthFY10!H96)/RealAuthFY10!H96),"",(RealAuthFY11!H96-RealAuthFY10!H96)/RealAuthFY10!H96)</f>
        <v>-1</v>
      </c>
      <c r="I96" s="133">
        <f>IF(ISERROR((RealAuthFY11!I96-RealAuthFY10!I96)/RealAuthFY10!I96),"",(RealAuthFY11!I96-RealAuthFY10!I96)/RealAuthFY10!I96)</f>
        <v>4.744598252420465E-2</v>
      </c>
      <c r="J96" s="133">
        <f>IF(ISERROR((RealAuthFY11!J96-RealAuthFY10!J96)/RealAuthFY10!J96),"",(RealAuthFY11!J96-RealAuthFY10!J96)/RealAuthFY10!J96)</f>
        <v>0.45977081171255946</v>
      </c>
      <c r="K96" s="133">
        <f>IF(ISERROR((RealAuthFY11!K96-RealAuthFY10!K96)/RealAuthFY10!K96),"",(RealAuthFY11!K96-RealAuthFY10!K96)/RealAuthFY10!K96)</f>
        <v>-0.10755461165048544</v>
      </c>
      <c r="L96" s="133">
        <f>IF(ISERROR((RealAuthFY11!L96-RealAuthFY10!L96)/RealAuthFY10!L96),"",(RealAuthFY11!L96-RealAuthFY10!L96)/RealAuthFY10!L96)</f>
        <v>0.20068601976860548</v>
      </c>
      <c r="M96" s="133">
        <f>IF(ISERROR((RealAuthFY11!M96-RealAuthFY10!M96)/RealAuthFY10!M96),"",(RealAuthFY11!M96-RealAuthFY10!M96)/RealAuthFY10!M96)</f>
        <v>-0.14805213347474913</v>
      </c>
      <c r="N96" s="133">
        <f>IF(ISERROR((RealAuthFY11!N96-RealAuthFY10!N96)/RealAuthFY10!N96),"",(RealAuthFY11!N96-RealAuthFY10!N96)/RealAuthFY10!N96)</f>
        <v>0</v>
      </c>
      <c r="O96" s="133" t="str">
        <f>IF(ISERROR((RealAuthFY11!O96-RealAuthFY10!O96)/RealAuthFY10!O96),"",(RealAuthFY11!O96-RealAuthFY10!O96)/RealAuthFY10!O96)</f>
        <v/>
      </c>
      <c r="P96" s="133">
        <f>IF(ISERROR((RealAuthFY11!P96-RealAuthFY10!P96)/RealAuthFY10!P96),"",(RealAuthFY11!P96-RealAuthFY10!P96)/RealAuthFY10!P96)</f>
        <v>6.5389350797688622E-2</v>
      </c>
      <c r="Q96" s="133" t="str">
        <f>IF(ISERROR((RealAuthFY11!Q96-RealAuthFY10!Q96)/RealAuthFY10!Q96),"",(RealAuthFY11!Q96-RealAuthFY10!Q96)/RealAuthFY10!Q96)</f>
        <v/>
      </c>
      <c r="R96" s="133">
        <f>IF(ISERROR((RealAuthFY11!R96-RealAuthFY10!R96)/RealAuthFY10!R96),"",(RealAuthFY11!R96-RealAuthFY10!R96)/RealAuthFY10!R96)</f>
        <v>3.8352874891656642E-7</v>
      </c>
      <c r="S96" s="133">
        <f>IF(ISERROR((RealAuthFY11!S96-RealAuthFY10!S96)/RealAuthFY10!S96),"",(RealAuthFY11!S96-RealAuthFY10!S96)/RealAuthFY10!S96)</f>
        <v>4.2914234782883164E-6</v>
      </c>
      <c r="T96" s="133">
        <f>IF(ISERROR((RealAuthFY11!T96-RealAuthFY10!T96)/RealAuthFY10!T96),"",(RealAuthFY11!T96-RealAuthFY10!T96)/RealAuthFY10!T96)</f>
        <v>2.6403106062409996E-6</v>
      </c>
      <c r="U96" s="133">
        <f>IF(ISERROR((RealAuthFY11!U96-RealAuthFY10!U96)/RealAuthFY10!U96),"",(RealAuthFY11!U96-RealAuthFY10!U96)/RealAuthFY10!U96)</f>
        <v>2.7198674981529714E-2</v>
      </c>
    </row>
    <row r="97" spans="1:21" s="45" customFormat="1" ht="11" x14ac:dyDescent="0.3">
      <c r="A97" s="45">
        <f>'FY2017 Alpha RPDC '!A97</f>
        <v>90</v>
      </c>
      <c r="B97" s="45">
        <f>'FY2017 Alpha RPDC '!B97</f>
        <v>1863</v>
      </c>
      <c r="C97" s="45">
        <f>'FY2017 Alpha RPDC '!C97</f>
        <v>1863</v>
      </c>
      <c r="D97" s="50" t="str">
        <f>'FY2017 Alpha RPDC '!D97</f>
        <v>DUBUQUE</v>
      </c>
      <c r="E97" s="133">
        <f>IF(ISERROR((RealAuthFY11!E97-RealAuthFY10!E97)/RealAuthFY10!E97),"",(RealAuthFY11!E97-RealAuthFY10!E97)/RealAuthFY10!E97)</f>
        <v>-4.3070615119855825E-3</v>
      </c>
      <c r="F97" s="133">
        <f>IF(ISERROR((RealAuthFY11!F97-RealAuthFY10!F97)/RealAuthFY10!F97),"",(RealAuthFY11!F97-RealAuthFY10!F97)/RealAuthFY10!F97)</f>
        <v>2.2470168913683558E-2</v>
      </c>
      <c r="G97" s="133">
        <f>IF(ISERROR((RealAuthFY11!G97-RealAuthFY10!G97)/RealAuthFY10!G97),"",(RealAuthFY11!G97-RealAuthFY10!G97)/RealAuthFY10!G97)</f>
        <v>1.806632848564721E-2</v>
      </c>
      <c r="H97" s="133" t="str">
        <f>IF(ISERROR((RealAuthFY11!H97-RealAuthFY10!H97)/RealAuthFY10!H97),"",(RealAuthFY11!H97-RealAuthFY10!H97)/RealAuthFY10!H97)</f>
        <v/>
      </c>
      <c r="I97" s="133">
        <f>IF(ISERROR((RealAuthFY11!I97-RealAuthFY10!I97)/RealAuthFY10!I97),"",(RealAuthFY11!I97-RealAuthFY10!I97)/RealAuthFY10!I97)</f>
        <v>1.806632848564721E-2</v>
      </c>
      <c r="J97" s="133">
        <f>IF(ISERROR((RealAuthFY11!J97-RealAuthFY10!J97)/RealAuthFY10!J97),"",(RealAuthFY11!J97-RealAuthFY10!J97)/RealAuthFY10!J97)</f>
        <v>-0.28073765563243103</v>
      </c>
      <c r="K97" s="133">
        <f>IF(ISERROR((RealAuthFY11!K97-RealAuthFY10!K97)/RealAuthFY10!K97),"",(RealAuthFY11!K97-RealAuthFY10!K97)/RealAuthFY10!K97)</f>
        <v>-0.21543262562680038</v>
      </c>
      <c r="L97" s="133">
        <f>IF(ISERROR((RealAuthFY11!L97-RealAuthFY10!L97)/RealAuthFY10!L97),"",(RealAuthFY11!L97-RealAuthFY10!L97)/RealAuthFY10!L97)</f>
        <v>-1.1935462898751734E-2</v>
      </c>
      <c r="M97" s="133" t="str">
        <f>IF(ISERROR((RealAuthFY11!M97-RealAuthFY10!M97)/RealAuthFY10!M97),"",(RealAuthFY11!M97-RealAuthFY10!M97)/RealAuthFY10!M97)</f>
        <v/>
      </c>
      <c r="N97" s="133">
        <f>IF(ISERROR((RealAuthFY11!N97-RealAuthFY10!N97)/RealAuthFY10!N97),"",(RealAuthFY11!N97-RealAuthFY10!N97)/RealAuthFY10!N97)</f>
        <v>0</v>
      </c>
      <c r="O97" s="133" t="str">
        <f>IF(ISERROR((RealAuthFY11!O97-RealAuthFY10!O97)/RealAuthFY10!O97),"",(RealAuthFY11!O97-RealAuthFY10!O97)/RealAuthFY10!O97)</f>
        <v/>
      </c>
      <c r="P97" s="133" t="str">
        <f>IF(ISERROR((RealAuthFY11!P97-RealAuthFY10!P97)/RealAuthFY10!P97),"",(RealAuthFY11!P97-RealAuthFY10!P97)/RealAuthFY10!P97)</f>
        <v/>
      </c>
      <c r="Q97" s="133" t="str">
        <f>IF(ISERROR((RealAuthFY11!Q97-RealAuthFY10!Q97)/RealAuthFY10!Q97),"",(RealAuthFY11!Q97-RealAuthFY10!Q97)/RealAuthFY10!Q97)</f>
        <v/>
      </c>
      <c r="R97" s="133">
        <f>IF(ISERROR((RealAuthFY11!R97-RealAuthFY10!R97)/RealAuthFY10!R97),"",(RealAuthFY11!R97-RealAuthFY10!R97)/RealAuthFY10!R97)</f>
        <v>13.513618548346207</v>
      </c>
      <c r="S97" s="133">
        <f>IF(ISERROR((RealAuthFY11!S97-RealAuthFY10!S97)/RealAuthFY10!S97),"",(RealAuthFY11!S97-RealAuthFY10!S97)/RealAuthFY10!S97)</f>
        <v>13.515043524126295</v>
      </c>
      <c r="T97" s="133">
        <f>IF(ISERROR((RealAuthFY11!T97-RealAuthFY10!T97)/RealAuthFY10!T97),"",(RealAuthFY11!T97-RealAuthFY10!T97)/RealAuthFY10!T97)</f>
        <v>13.51371858621153</v>
      </c>
      <c r="U97" s="133">
        <f>IF(ISERROR((RealAuthFY11!U97-RealAuthFY10!U97)/RealAuthFY10!U97),"",(RealAuthFY11!U97-RealAuthFY10!U97)/RealAuthFY10!U97)</f>
        <v>9.6954795308606484E-2</v>
      </c>
    </row>
    <row r="98" spans="1:21" s="45" customFormat="1" ht="11" x14ac:dyDescent="0.3">
      <c r="A98" s="45">
        <f>'FY2017 Alpha RPDC '!A98</f>
        <v>91</v>
      </c>
      <c r="B98" s="45">
        <f>'FY2017 Alpha RPDC '!B98</f>
        <v>1908</v>
      </c>
      <c r="C98" s="45">
        <f>'FY2017 Alpha RPDC '!C98</f>
        <v>1908</v>
      </c>
      <c r="D98" s="50" t="str">
        <f>'FY2017 Alpha RPDC '!D98</f>
        <v>DUNKERTON</v>
      </c>
      <c r="E98" s="133">
        <f>IF(ISERROR((RealAuthFY11!E98-RealAuthFY10!E98)/RealAuthFY10!E98),"",(RealAuthFY11!E98-RealAuthFY10!E98)/RealAuthFY10!E98)</f>
        <v>-3.6155011907339225E-2</v>
      </c>
      <c r="F98" s="133">
        <f>IF(ISERROR((RealAuthFY11!F98-RealAuthFY10!F98)/RealAuthFY10!F98),"",(RealAuthFY11!F98-RealAuthFY10!F98)/RealAuthFY10!F98)</f>
        <v>2.2494570276140241E-2</v>
      </c>
      <c r="G98" s="133">
        <f>IF(ISERROR((RealAuthFY11!G98-RealAuthFY10!G98)/RealAuthFY10!G98),"",(RealAuthFY11!G98-RealAuthFY10!G98)/RealAuthFY10!G98)</f>
        <v>-1.4473600686772174E-2</v>
      </c>
      <c r="H98" s="133">
        <f>IF(ISERROR((RealAuthFY11!H98-RealAuthFY10!H98)/RealAuthFY10!H98),"",(RealAuthFY11!H98-RealAuthFY10!H98)/RealAuthFY10!H98)</f>
        <v>11.23641813602017</v>
      </c>
      <c r="I98" s="133">
        <f>IF(ISERROR((RealAuthFY11!I98-RealAuthFY10!I98)/RealAuthFY10!I98),"",(RealAuthFY11!I98-RealAuthFY10!I98)/RealAuthFY10!I98)</f>
        <v>7.9839690925874347E-3</v>
      </c>
      <c r="J98" s="133">
        <f>IF(ISERROR((RealAuthFY11!J98-RealAuthFY10!J98)/RealAuthFY10!J98),"",(RealAuthFY11!J98-RealAuthFY10!J98)/RealAuthFY10!J98)</f>
        <v>3.5092535322736429E-2</v>
      </c>
      <c r="K98" s="133">
        <f>IF(ISERROR((RealAuthFY11!K98-RealAuthFY10!K98)/RealAuthFY10!K98),"",(RealAuthFY11!K98-RealAuthFY10!K98)/RealAuthFY10!K98)</f>
        <v>-0.17639189117941689</v>
      </c>
      <c r="L98" s="133">
        <f>IF(ISERROR((RealAuthFY11!L98-RealAuthFY10!L98)/RealAuthFY10!L98),"",(RealAuthFY11!L98-RealAuthFY10!L98)/RealAuthFY10!L98)</f>
        <v>3.7356103650342011E-3</v>
      </c>
      <c r="M98" s="133">
        <f>IF(ISERROR((RealAuthFY11!M98-RealAuthFY10!M98)/RealAuthFY10!M98),"",(RealAuthFY11!M98-RealAuthFY10!M98)/RealAuthFY10!M98)</f>
        <v>-0.12696465959983852</v>
      </c>
      <c r="N98" s="133">
        <f>IF(ISERROR((RealAuthFY11!N98-RealAuthFY10!N98)/RealAuthFY10!N98),"",(RealAuthFY11!N98-RealAuthFY10!N98)/RealAuthFY10!N98)</f>
        <v>0</v>
      </c>
      <c r="O98" s="133" t="str">
        <f>IF(ISERROR((RealAuthFY11!O98-RealAuthFY10!O98)/RealAuthFY10!O98),"",(RealAuthFY11!O98-RealAuthFY10!O98)/RealAuthFY10!O98)</f>
        <v/>
      </c>
      <c r="P98" s="133">
        <f>IF(ISERROR((RealAuthFY11!P98-RealAuthFY10!P98)/RealAuthFY10!P98),"",(RealAuthFY11!P98-RealAuthFY10!P98)/RealAuthFY10!P98)</f>
        <v>5.5078642787218177E-2</v>
      </c>
      <c r="Q98" s="133">
        <f>IF(ISERROR((RealAuthFY11!Q98-RealAuthFY10!Q98)/RealAuthFY10!Q98),"",(RealAuthFY11!Q98-RealAuthFY10!Q98)/RealAuthFY10!Q98)</f>
        <v>5.1134549841794344E-2</v>
      </c>
      <c r="R98" s="133">
        <f>IF(ISERROR((RealAuthFY11!R98-RealAuthFY10!R98)/RealAuthFY10!R98),"",(RealAuthFY11!R98-RealAuthFY10!R98)/RealAuthFY10!R98)</f>
        <v>-5.5664978069546946E-9</v>
      </c>
      <c r="S98" s="133">
        <f>IF(ISERROR((RealAuthFY11!S98-RealAuthFY10!S98)/RealAuthFY10!S98),"",(RealAuthFY11!S98-RealAuthFY10!S98)/RealAuthFY10!S98)</f>
        <v>-1.0772990372094825E-7</v>
      </c>
      <c r="T98" s="133">
        <f>IF(ISERROR((RealAuthFY11!T98-RealAuthFY10!T98)/RealAuthFY10!T98),"",(RealAuthFY11!T98-RealAuthFY10!T98)/RealAuthFY10!T98)</f>
        <v>-6.0121152501999974E-8</v>
      </c>
      <c r="U98" s="133">
        <f>IF(ISERROR((RealAuthFY11!U98-RealAuthFY10!U98)/RealAuthFY10!U98),"",(RealAuthFY11!U98-RealAuthFY10!U98)/RealAuthFY10!U98)</f>
        <v>9.4208264690118435E-3</v>
      </c>
    </row>
    <row r="99" spans="1:21" s="45" customFormat="1" ht="11" x14ac:dyDescent="0.3">
      <c r="A99" s="45" t="e">
        <f>'FY2017 Alpha RPDC '!#REF!</f>
        <v>#REF!</v>
      </c>
      <c r="B99" s="45" t="e">
        <f>'FY2017 Alpha RPDC '!#REF!</f>
        <v>#REF!</v>
      </c>
      <c r="C99" s="45" t="e">
        <f>'FY2017 Alpha RPDC '!#REF!</f>
        <v>#REF!</v>
      </c>
      <c r="D99" s="50" t="e">
        <f>'FY2017 Alpha RPDC '!#REF!</f>
        <v>#REF!</v>
      </c>
      <c r="E99" s="133" t="str">
        <f>IF(ISERROR((RealAuthFY11!E99-RealAuthFY10!E99)/RealAuthFY10!E99),"",(RealAuthFY11!E99-RealAuthFY10!E99)/RealAuthFY10!E99)</f>
        <v/>
      </c>
      <c r="F99" s="133" t="str">
        <f>IF(ISERROR((RealAuthFY11!F99-RealAuthFY10!F99)/RealAuthFY10!F99),"",(RealAuthFY11!F99-RealAuthFY10!F99)/RealAuthFY10!F99)</f>
        <v/>
      </c>
      <c r="G99" s="133" t="str">
        <f>IF(ISERROR((RealAuthFY11!G99-RealAuthFY10!G99)/RealAuthFY10!G99),"",(RealAuthFY11!G99-RealAuthFY10!G99)/RealAuthFY10!G99)</f>
        <v/>
      </c>
      <c r="H99" s="133" t="str">
        <f>IF(ISERROR((RealAuthFY11!H99-RealAuthFY10!H99)/RealAuthFY10!H99),"",(RealAuthFY11!H99-RealAuthFY10!H99)/RealAuthFY10!H99)</f>
        <v/>
      </c>
      <c r="I99" s="133" t="str">
        <f>IF(ISERROR((RealAuthFY11!I99-RealAuthFY10!I99)/RealAuthFY10!I99),"",(RealAuthFY11!I99-RealAuthFY10!I99)/RealAuthFY10!I99)</f>
        <v/>
      </c>
      <c r="J99" s="133">
        <f>IF(ISERROR((RealAuthFY11!J99-RealAuthFY10!J99)/RealAuthFY10!J99),"",(RealAuthFY11!J99-RealAuthFY10!J99)/RealAuthFY10!J99)</f>
        <v>-7.7233662109938289E-2</v>
      </c>
      <c r="K99" s="133">
        <f>IF(ISERROR((RealAuthFY11!K99-RealAuthFY10!K99)/RealAuthFY10!K99),"",(RealAuthFY11!K99-RealAuthFY10!K99)/RealAuthFY10!K99)</f>
        <v>1.9899636615331371E-2</v>
      </c>
      <c r="L99" s="133">
        <f>IF(ISERROR((RealAuthFY11!L99-RealAuthFY10!L99)/RealAuthFY10!L99),"",(RealAuthFY11!L99-RealAuthFY10!L99)/RealAuthFY10!L99)</f>
        <v>9.274961065928361E-2</v>
      </c>
      <c r="M99" s="133">
        <f>IF(ISERROR((RealAuthFY11!M99-RealAuthFY10!M99)/RealAuthFY10!M99),"",(RealAuthFY11!M99-RealAuthFY10!M99)/RealAuthFY10!M99)</f>
        <v>-0.23507527253850147</v>
      </c>
      <c r="N99" s="133">
        <f>IF(ISERROR((RealAuthFY11!N99-RealAuthFY10!N99)/RealAuthFY10!N99),"",(RealAuthFY11!N99-RealAuthFY10!N99)/RealAuthFY10!N99)</f>
        <v>0</v>
      </c>
      <c r="O99" s="133">
        <f>IF(ISERROR((RealAuthFY11!O99-RealAuthFY10!O99)/RealAuthFY10!O99),"",(RealAuthFY11!O99-RealAuthFY10!O99)/RealAuthFY10!O99)</f>
        <v>0</v>
      </c>
      <c r="P99" s="133" t="str">
        <f>IF(ISERROR((RealAuthFY11!P99-RealAuthFY10!P99)/RealAuthFY10!P99),"",(RealAuthFY11!P99-RealAuthFY10!P99)/RealAuthFY10!P99)</f>
        <v/>
      </c>
      <c r="Q99" s="133" t="str">
        <f>IF(ISERROR((RealAuthFY11!Q99-RealAuthFY10!Q99)/RealAuthFY10!Q99),"",(RealAuthFY11!Q99-RealAuthFY10!Q99)/RealAuthFY10!Q99)</f>
        <v/>
      </c>
      <c r="R99" s="133" t="str">
        <f>IF(ISERROR((RealAuthFY11!R99-RealAuthFY10!R99)/RealAuthFY10!R99),"",(RealAuthFY11!R99-RealAuthFY10!R99)/RealAuthFY10!R99)</f>
        <v/>
      </c>
      <c r="S99" s="133" t="str">
        <f>IF(ISERROR((RealAuthFY11!S99-RealAuthFY10!S99)/RealAuthFY10!S99),"",(RealAuthFY11!S99-RealAuthFY10!S99)/RealAuthFY10!S99)</f>
        <v/>
      </c>
      <c r="T99" s="133" t="str">
        <f>IF(ISERROR((RealAuthFY11!T99-RealAuthFY10!T99)/RealAuthFY10!T99),"",(RealAuthFY11!T99-RealAuthFY10!T99)/RealAuthFY10!T99)</f>
        <v/>
      </c>
      <c r="U99" s="133" t="str">
        <f>IF(ISERROR((RealAuthFY11!U99-RealAuthFY10!U99)/RealAuthFY10!U99),"",(RealAuthFY11!U99-RealAuthFY10!U99)/RealAuthFY10!U99)</f>
        <v/>
      </c>
    </row>
    <row r="100" spans="1:21" s="45" customFormat="1" ht="11" x14ac:dyDescent="0.3">
      <c r="A100" s="45">
        <f>'FY2017 Alpha RPDC '!A99</f>
        <v>92</v>
      </c>
      <c r="B100" s="45">
        <f>'FY2017 Alpha RPDC '!B99</f>
        <v>1926</v>
      </c>
      <c r="C100" s="45">
        <f>'FY2017 Alpha RPDC '!C99</f>
        <v>1926</v>
      </c>
      <c r="D100" s="50" t="str">
        <f>'FY2017 Alpha RPDC '!D99</f>
        <v>DURANT</v>
      </c>
      <c r="E100" s="133">
        <f>IF(ISERROR((RealAuthFY11!E100-RealAuthFY10!E100)/RealAuthFY10!E100),"",(RealAuthFY11!E100-RealAuthFY10!E100)/RealAuthFY10!E100)</f>
        <v>-1.0216450216450177E-2</v>
      </c>
      <c r="F100" s="133">
        <f>IF(ISERROR((RealAuthFY11!F100-RealAuthFY10!F100)/RealAuthFY10!F100),"",(RealAuthFY11!F100-RealAuthFY10!F100)/RealAuthFY10!F100)</f>
        <v>2.2335181762168824E-2</v>
      </c>
      <c r="G100" s="133">
        <f>IF(ISERROR((RealAuthFY11!G100-RealAuthFY10!G100)/RealAuthFY10!G100),"",(RealAuthFY11!G100-RealAuthFY10!G100)/RealAuthFY10!G100)</f>
        <v>1.1890545273170091E-2</v>
      </c>
      <c r="H100" s="133" t="str">
        <f>IF(ISERROR((RealAuthFY11!H100-RealAuthFY10!H100)/RealAuthFY10!H100),"",(RealAuthFY11!H100-RealAuthFY10!H100)/RealAuthFY10!H100)</f>
        <v/>
      </c>
      <c r="I100" s="133">
        <f>IF(ISERROR((RealAuthFY11!I100-RealAuthFY10!I100)/RealAuthFY10!I100),"",(RealAuthFY11!I100-RealAuthFY10!I100)/RealAuthFY10!I100)</f>
        <v>1.1890545273170091E-2</v>
      </c>
      <c r="J100" s="133">
        <f>IF(ISERROR((RealAuthFY11!J100-RealAuthFY10!J100)/RealAuthFY10!J100),"",(RealAuthFY11!J100-RealAuthFY10!J100)/RealAuthFY10!J100)</f>
        <v>0.38665671897645276</v>
      </c>
      <c r="K100" s="133">
        <f>IF(ISERROR((RealAuthFY11!K100-RealAuthFY10!K100)/RealAuthFY10!K100),"",(RealAuthFY11!K100-RealAuthFY10!K100)/RealAuthFY10!K100)</f>
        <v>-0.60771631281340022</v>
      </c>
      <c r="L100" s="133">
        <f>IF(ISERROR((RealAuthFY11!L100-RealAuthFY10!L100)/RealAuthFY10!L100),"",(RealAuthFY11!L100-RealAuthFY10!L100)/RealAuthFY10!L100)</f>
        <v>-0.1411051901598657</v>
      </c>
      <c r="M100" s="133" t="str">
        <f>IF(ISERROR((RealAuthFY11!M100-RealAuthFY10!M100)/RealAuthFY10!M100),"",(RealAuthFY11!M100-RealAuthFY10!M100)/RealAuthFY10!M100)</f>
        <v/>
      </c>
      <c r="N100" s="133">
        <f>IF(ISERROR((RealAuthFY11!N100-RealAuthFY10!N100)/RealAuthFY10!N100),"",(RealAuthFY11!N100-RealAuthFY10!N100)/RealAuthFY10!N100)</f>
        <v>0</v>
      </c>
      <c r="O100" s="133" t="str">
        <f>IF(ISERROR((RealAuthFY11!O100-RealAuthFY10!O100)/RealAuthFY10!O100),"",(RealAuthFY11!O100-RealAuthFY10!O100)/RealAuthFY10!O100)</f>
        <v/>
      </c>
      <c r="P100" s="133">
        <f>IF(ISERROR((RealAuthFY11!P100-RealAuthFY10!P100)/RealAuthFY10!P100),"",(RealAuthFY11!P100-RealAuthFY10!P100)/RealAuthFY10!P100)</f>
        <v>-0.49003120665742028</v>
      </c>
      <c r="Q100" s="133" t="str">
        <f>IF(ISERROR((RealAuthFY11!Q100-RealAuthFY10!Q100)/RealAuthFY10!Q100),"",(RealAuthFY11!Q100-RealAuthFY10!Q100)/RealAuthFY10!Q100)</f>
        <v/>
      </c>
      <c r="R100" s="133">
        <f>IF(ISERROR((RealAuthFY11!R100-RealAuthFY10!R100)/RealAuthFY10!R100),"",(RealAuthFY11!R100-RealAuthFY10!R100)/RealAuthFY10!R100)</f>
        <v>3.3634452978169788E-7</v>
      </c>
      <c r="S100" s="133">
        <f>IF(ISERROR((RealAuthFY11!S100-RealAuthFY10!S100)/RealAuthFY10!S100),"",(RealAuthFY11!S100-RealAuthFY10!S100)/RealAuthFY10!S100)</f>
        <v>1.0069213287074388E-5</v>
      </c>
      <c r="T100" s="133">
        <f>IF(ISERROR((RealAuthFY11!T100-RealAuthFY10!T100)/RealAuthFY10!T100),"",(RealAuthFY11!T100-RealAuthFY10!T100)/RealAuthFY10!T100)</f>
        <v>1.7289363124225814E-6</v>
      </c>
      <c r="U100" s="133">
        <f>IF(ISERROR((RealAuthFY11!U100-RealAuthFY10!U100)/RealAuthFY10!U100),"",(RealAuthFY11!U100-RealAuthFY10!U100)/RealAuthFY10!U100)</f>
        <v>-5.1507113790305332E-3</v>
      </c>
    </row>
    <row r="101" spans="1:21" s="45" customFormat="1" ht="11" x14ac:dyDescent="0.3">
      <c r="A101" s="45">
        <f>'FY2017 Alpha RPDC '!A100</f>
        <v>93</v>
      </c>
      <c r="B101" s="45">
        <f>'FY2017 Alpha RPDC '!B100</f>
        <v>1944</v>
      </c>
      <c r="C101" s="45">
        <f>'FY2017 Alpha RPDC '!C100</f>
        <v>1944</v>
      </c>
      <c r="D101" s="50" t="str">
        <f>'FY2017 Alpha RPDC '!D100</f>
        <v>EAGLE GROVE</v>
      </c>
      <c r="E101" s="133">
        <f>IF(ISERROR((RealAuthFY11!E101-RealAuthFY10!E101)/RealAuthFY10!E101),"",(RealAuthFY11!E101-RealAuthFY10!E101)/RealAuthFY10!E101)</f>
        <v>3.5902345619913834E-3</v>
      </c>
      <c r="F101" s="133">
        <f>IF(ISERROR((RealAuthFY11!F101-RealAuthFY10!F101)/RealAuthFY10!F101),"",(RealAuthFY11!F101-RealAuthFY10!F101)/RealAuthFY10!F101)</f>
        <v>2.2090188909201707E-2</v>
      </c>
      <c r="G101" s="133">
        <f>IF(ISERROR((RealAuthFY11!G101-RealAuthFY10!G101)/RealAuthFY10!G101),"",(RealAuthFY11!G101-RealAuthFY10!G101)/RealAuthFY10!G101)</f>
        <v>2.5759807237280458E-2</v>
      </c>
      <c r="H101" s="133" t="str">
        <f>IF(ISERROR((RealAuthFY11!H101-RealAuthFY10!H101)/RealAuthFY10!H101),"",(RealAuthFY11!H101-RealAuthFY10!H101)/RealAuthFY10!H101)</f>
        <v/>
      </c>
      <c r="I101" s="133">
        <f>IF(ISERROR((RealAuthFY11!I101-RealAuthFY10!I101)/RealAuthFY10!I101),"",(RealAuthFY11!I101-RealAuthFY10!I101)/RealAuthFY10!I101)</f>
        <v>2.5759807237280458E-2</v>
      </c>
      <c r="J101" s="133">
        <f>IF(ISERROR((RealAuthFY11!J101-RealAuthFY10!J101)/RealAuthFY10!J101),"",(RealAuthFY11!J101-RealAuthFY10!J101)/RealAuthFY10!J101)</f>
        <v>-0.21125160582021665</v>
      </c>
      <c r="K101" s="133">
        <f>IF(ISERROR((RealAuthFY11!K101-RealAuthFY10!K101)/RealAuthFY10!K101),"",(RealAuthFY11!K101-RealAuthFY10!K101)/RealAuthFY10!K101)</f>
        <v>1.9376579612468407E-2</v>
      </c>
      <c r="L101" s="133">
        <f>IF(ISERROR((RealAuthFY11!L101-RealAuthFY10!L101)/RealAuthFY10!L101),"",(RealAuthFY11!L101-RealAuthFY10!L101)/RealAuthFY10!L101)</f>
        <v>-1</v>
      </c>
      <c r="M101" s="133" t="str">
        <f>IF(ISERROR((RealAuthFY11!M101-RealAuthFY10!M101)/RealAuthFY10!M101),"",(RealAuthFY11!M101-RealAuthFY10!M101)/RealAuthFY10!M101)</f>
        <v/>
      </c>
      <c r="N101" s="133">
        <f>IF(ISERROR((RealAuthFY11!N101-RealAuthFY10!N101)/RealAuthFY10!N101),"",(RealAuthFY11!N101-RealAuthFY10!N101)/RealAuthFY10!N101)</f>
        <v>0</v>
      </c>
      <c r="O101" s="133">
        <f>IF(ISERROR((RealAuthFY11!O101-RealAuthFY10!O101)/RealAuthFY10!O101),"",(RealAuthFY11!O101-RealAuthFY10!O101)/RealAuthFY10!O101)</f>
        <v>0</v>
      </c>
      <c r="P101" s="133">
        <f>IF(ISERROR((RealAuthFY11!P101-RealAuthFY10!P101)/RealAuthFY10!P101),"",(RealAuthFY11!P101-RealAuthFY10!P101)/RealAuthFY10!P101)</f>
        <v>-0.49031171019376579</v>
      </c>
      <c r="Q101" s="133" t="str">
        <f>IF(ISERROR((RealAuthFY11!Q101-RealAuthFY10!Q101)/RealAuthFY10!Q101),"",(RealAuthFY11!Q101-RealAuthFY10!Q101)/RealAuthFY10!Q101)</f>
        <v/>
      </c>
      <c r="R101" s="133">
        <f>IF(ISERROR((RealAuthFY11!R101-RealAuthFY10!R101)/RealAuthFY10!R101),"",(RealAuthFY11!R101-RealAuthFY10!R101)/RealAuthFY10!R101)</f>
        <v>5.0195371207776542</v>
      </c>
      <c r="S101" s="133">
        <f>IF(ISERROR((RealAuthFY11!S101-RealAuthFY10!S101)/RealAuthFY10!S101),"",(RealAuthFY11!S101-RealAuthFY10!S101)/RealAuthFY10!S101)</f>
        <v>5.0198338886277085</v>
      </c>
      <c r="T101" s="133">
        <f>IF(ISERROR((RealAuthFY11!T101-RealAuthFY10!T101)/RealAuthFY10!T101),"",(RealAuthFY11!T101-RealAuthFY10!T101)/RealAuthFY10!T101)</f>
        <v>5.0200154073403969</v>
      </c>
      <c r="U101" s="133">
        <f>IF(ISERROR((RealAuthFY11!U101-RealAuthFY10!U101)/RealAuthFY10!U101),"",(RealAuthFY11!U101-RealAuthFY10!U101)/RealAuthFY10!U101)</f>
        <v>0.11166053995585702</v>
      </c>
    </row>
    <row r="102" spans="1:21" s="45" customFormat="1" ht="11" x14ac:dyDescent="0.3">
      <c r="A102" s="45">
        <f>'FY2017 Alpha RPDC '!A101</f>
        <v>94</v>
      </c>
      <c r="B102" s="45">
        <f>'FY2017 Alpha RPDC '!B101</f>
        <v>1953</v>
      </c>
      <c r="C102" s="45">
        <f>'FY2017 Alpha RPDC '!C101</f>
        <v>1953</v>
      </c>
      <c r="D102" s="50" t="str">
        <f>'FY2017 Alpha RPDC '!D101</f>
        <v>EARLHAM</v>
      </c>
      <c r="E102" s="133">
        <f>IF(ISERROR((RealAuthFY11!E102-RealAuthFY10!E102)/RealAuthFY10!E102),"",(RealAuthFY11!E102-RealAuthFY10!E102)/RealAuthFY10!E102)</f>
        <v>-5.4881840796020001E-2</v>
      </c>
      <c r="F102" s="133">
        <f>IF(ISERROR((RealAuthFY11!F102-RealAuthFY10!F102)/RealAuthFY10!F102),"",(RealAuthFY11!F102-RealAuthFY10!F102)/RealAuthFY10!F102)</f>
        <v>2.2494570276140241E-2</v>
      </c>
      <c r="G102" s="133">
        <f>IF(ISERROR((RealAuthFY11!G102-RealAuthFY10!G102)/RealAuthFY10!G102),"",(RealAuthFY11!G102-RealAuthFY10!G102)/RealAuthFY10!G102)</f>
        <v>-3.3621767327927911E-2</v>
      </c>
      <c r="H102" s="133" t="str">
        <f>IF(ISERROR((RealAuthFY11!H102-RealAuthFY10!H102)/RealAuthFY10!H102),"",(RealAuthFY11!H102-RealAuthFY10!H102)/RealAuthFY10!H102)</f>
        <v/>
      </c>
      <c r="I102" s="133">
        <f>IF(ISERROR((RealAuthFY11!I102-RealAuthFY10!I102)/RealAuthFY10!I102),"",(RealAuthFY11!I102-RealAuthFY10!I102)/RealAuthFY10!I102)</f>
        <v>9.9999999999999829E-3</v>
      </c>
      <c r="J102" s="133">
        <f>IF(ISERROR((RealAuthFY11!J102-RealAuthFY10!J102)/RealAuthFY10!J102),"",(RealAuthFY11!J102-RealAuthFY10!J102)/RealAuthFY10!J102)</f>
        <v>0.19113204584707175</v>
      </c>
      <c r="K102" s="133">
        <f>IF(ISERROR((RealAuthFY11!K102-RealAuthFY10!K102)/RealAuthFY10!K102),"",(RealAuthFY11!K102-RealAuthFY10!K102)/RealAuthFY10!K102)</f>
        <v>-0.39239200515796263</v>
      </c>
      <c r="L102" s="133">
        <f>IF(ISERROR((RealAuthFY11!L102-RealAuthFY10!L102)/RealAuthFY10!L102),"",(RealAuthFY11!L102-RealAuthFY10!L102)/RealAuthFY10!L102)</f>
        <v>-7.5703463203463203E-2</v>
      </c>
      <c r="M102" s="133">
        <f>IF(ISERROR((RealAuthFY11!M102-RealAuthFY10!M102)/RealAuthFY10!M102),"",(RealAuthFY11!M102-RealAuthFY10!M102)/RealAuthFY10!M102)</f>
        <v>-0.18636120433873243</v>
      </c>
      <c r="N102" s="133">
        <f>IF(ISERROR((RealAuthFY11!N102-RealAuthFY10!N102)/RealAuthFY10!N102),"",(RealAuthFY11!N102-RealAuthFY10!N102)/RealAuthFY10!N102)</f>
        <v>0</v>
      </c>
      <c r="O102" s="133" t="str">
        <f>IF(ISERROR((RealAuthFY11!O102-RealAuthFY10!O102)/RealAuthFY10!O102),"",(RealAuthFY11!O102-RealAuthFY10!O102)/RealAuthFY10!O102)</f>
        <v/>
      </c>
      <c r="P102" s="133">
        <f>IF(ISERROR((RealAuthFY11!P102-RealAuthFY10!P102)/RealAuthFY10!P102),"",(RealAuthFY11!P102-RealAuthFY10!P102)/RealAuthFY10!P102)</f>
        <v>0.3258874458874455</v>
      </c>
      <c r="Q102" s="133">
        <f>IF(ISERROR((RealAuthFY11!Q102-RealAuthFY10!Q102)/RealAuthFY10!Q102),"",(RealAuthFY11!Q102-RealAuthFY10!Q102)/RealAuthFY10!Q102)</f>
        <v>9.9366134660252306E-2</v>
      </c>
      <c r="R102" s="133">
        <f>IF(ISERROR((RealAuthFY11!R102-RealAuthFY10!R102)/RealAuthFY10!R102),"",(RealAuthFY11!R102-RealAuthFY10!R102)/RealAuthFY10!R102)</f>
        <v>8.3460170524727463E-8</v>
      </c>
      <c r="S102" s="133">
        <f>IF(ISERROR((RealAuthFY11!S102-RealAuthFY10!S102)/RealAuthFY10!S102),"",(RealAuthFY11!S102-RealAuthFY10!S102)/RealAuthFY10!S102)</f>
        <v>-2.0438072276239552E-7</v>
      </c>
      <c r="T102" s="133">
        <f>IF(ISERROR((RealAuthFY11!T102-RealAuthFY10!T102)/RealAuthFY10!T102),"",(RealAuthFY11!T102-RealAuthFY10!T102)/RealAuthFY10!T102)</f>
        <v>4.2824278268906295E-7</v>
      </c>
      <c r="U102" s="133">
        <f>IF(ISERROR((RealAuthFY11!U102-RealAuthFY10!U102)/RealAuthFY10!U102),"",(RealAuthFY11!U102-RealAuthFY10!U102)/RealAuthFY10!U102)</f>
        <v>1.3844266215552422E-2</v>
      </c>
    </row>
    <row r="103" spans="1:21" s="45" customFormat="1" ht="11" x14ac:dyDescent="0.3">
      <c r="A103" s="45">
        <f>'FY2017 Alpha RPDC '!A102</f>
        <v>95</v>
      </c>
      <c r="B103" s="45">
        <f>'FY2017 Alpha RPDC '!B102</f>
        <v>1963</v>
      </c>
      <c r="C103" s="45">
        <f>'FY2017 Alpha RPDC '!C102</f>
        <v>1963</v>
      </c>
      <c r="D103" s="50" t="str">
        <f>'FY2017 Alpha RPDC '!D102</f>
        <v>EAST BUCHANAN</v>
      </c>
      <c r="E103" s="133">
        <f>IF(ISERROR((RealAuthFY11!E103-RealAuthFY10!E103)/RealAuthFY10!E103),"",(RealAuthFY11!E103-RealAuthFY10!E103)/RealAuthFY10!E103)</f>
        <v>-4.5115452930728203E-2</v>
      </c>
      <c r="F103" s="133">
        <f>IF(ISERROR((RealAuthFY11!F103-RealAuthFY10!F103)/RealAuthFY10!F103),"",(RealAuthFY11!F103-RealAuthFY10!F103)/RealAuthFY10!F103)</f>
        <v>2.2494570276140241E-2</v>
      </c>
      <c r="G103" s="133">
        <f>IF(ISERROR((RealAuthFY11!G103-RealAuthFY10!G103)/RealAuthFY10!G103),"",(RealAuthFY11!G103-RealAuthFY10!G103)/RealAuthFY10!G103)</f>
        <v>-2.3635735381078139E-2</v>
      </c>
      <c r="H103" s="133" t="str">
        <f>IF(ISERROR((RealAuthFY11!H103-RealAuthFY10!H103)/RealAuthFY10!H103),"",(RealAuthFY11!H103-RealAuthFY10!H103)/RealAuthFY10!H103)</f>
        <v/>
      </c>
      <c r="I103" s="133">
        <f>IF(ISERROR((RealAuthFY11!I103-RealAuthFY10!I103)/RealAuthFY10!I103),"",(RealAuthFY11!I103-RealAuthFY10!I103)/RealAuthFY10!I103)</f>
        <v>9.999999999999995E-3</v>
      </c>
      <c r="J103" s="133">
        <f>IF(ISERROR((RealAuthFY11!J103-RealAuthFY10!J103)/RealAuthFY10!J103),"",(RealAuthFY11!J103-RealAuthFY10!J103)/RealAuthFY10!J103)</f>
        <v>0.52990638002773927</v>
      </c>
      <c r="K103" s="133">
        <f>IF(ISERROR((RealAuthFY11!K103-RealAuthFY10!K103)/RealAuthFY10!K103),"",(RealAuthFY11!K103-RealAuthFY10!K103)/RealAuthFY10!K103)</f>
        <v>0.52990638002773927</v>
      </c>
      <c r="L103" s="133">
        <f>IF(ISERROR((RealAuthFY11!L103-RealAuthFY10!L103)/RealAuthFY10!L103),"",(RealAuthFY11!L103-RealAuthFY10!L103)/RealAuthFY10!L103)</f>
        <v>0.34631761442441056</v>
      </c>
      <c r="M103" s="133">
        <f>IF(ISERROR((RealAuthFY11!M103-RealAuthFY10!M103)/RealAuthFY10!M103),"",(RealAuthFY11!M103-RealAuthFY10!M103)/RealAuthFY10!M103)</f>
        <v>-1</v>
      </c>
      <c r="N103" s="133">
        <f>IF(ISERROR((RealAuthFY11!N103-RealAuthFY10!N103)/RealAuthFY10!N103),"",(RealAuthFY11!N103-RealAuthFY10!N103)/RealAuthFY10!N103)</f>
        <v>0</v>
      </c>
      <c r="O103" s="133" t="str">
        <f>IF(ISERROR((RealAuthFY11!O103-RealAuthFY10!O103)/RealAuthFY10!O103),"",(RealAuthFY11!O103-RealAuthFY10!O103)/RealAuthFY10!O103)</f>
        <v/>
      </c>
      <c r="P103" s="133">
        <f>IF(ISERROR((RealAuthFY11!P103-RealAuthFY10!P103)/RealAuthFY10!P103),"",(RealAuthFY11!P103-RealAuthFY10!P103)/RealAuthFY10!P103)</f>
        <v>-0.23504680998613037</v>
      </c>
      <c r="Q103" s="133" t="str">
        <f>IF(ISERROR((RealAuthFY11!Q103-RealAuthFY10!Q103)/RealAuthFY10!Q103),"",(RealAuthFY11!Q103-RealAuthFY10!Q103)/RealAuthFY10!Q103)</f>
        <v/>
      </c>
      <c r="R103" s="133">
        <f>IF(ISERROR((RealAuthFY11!R103-RealAuthFY10!R103)/RealAuthFY10!R103),"",(RealAuthFY11!R103-RealAuthFY10!R103)/RealAuthFY10!R103)</f>
        <v>0.17470174558799059</v>
      </c>
      <c r="S103" s="133">
        <f>IF(ISERROR((RealAuthFY11!S103-RealAuthFY10!S103)/RealAuthFY10!S103),"",(RealAuthFY11!S103-RealAuthFY10!S103)/RealAuthFY10!S103)</f>
        <v>0.17463632462892006</v>
      </c>
      <c r="T103" s="133">
        <f>IF(ISERROR((RealAuthFY11!T103-RealAuthFY10!T103)/RealAuthFY10!T103),"",(RealAuthFY11!T103-RealAuthFY10!T103)/RealAuthFY10!T103)</f>
        <v>0.17466076880165665</v>
      </c>
      <c r="U103" s="133">
        <f>IF(ISERROR((RealAuthFY11!U103-RealAuthFY10!U103)/RealAuthFY10!U103),"",(RealAuthFY11!U103-RealAuthFY10!U103)/RealAuthFY10!U103)</f>
        <v>1.2986355741961782E-2</v>
      </c>
    </row>
    <row r="104" spans="1:21" s="45" customFormat="1" ht="11" x14ac:dyDescent="0.3">
      <c r="A104" s="45">
        <f>'FY2017 Alpha RPDC '!A103</f>
        <v>96</v>
      </c>
      <c r="B104" s="45">
        <f>'FY2017 Alpha RPDC '!B103</f>
        <v>3582</v>
      </c>
      <c r="C104" s="45">
        <f>'FY2017 Alpha RPDC '!C103</f>
        <v>1968</v>
      </c>
      <c r="D104" s="50" t="str">
        <f>'FY2017 Alpha RPDC '!D103</f>
        <v>EAST MARSHALL</v>
      </c>
      <c r="E104" s="133">
        <f>IF(ISERROR((RealAuthFY11!E104-RealAuthFY10!E104)/RealAuthFY10!E104),"",(RealAuthFY11!E104-RealAuthFY10!E104)/RealAuthFY10!E104)</f>
        <v>-2.1642047406389593E-2</v>
      </c>
      <c r="F104" s="133">
        <f>IF(ISERROR((RealAuthFY11!F104-RealAuthFY10!F104)/RealAuthFY10!F104),"",(RealAuthFY11!F104-RealAuthFY10!F104)/RealAuthFY10!F104)</f>
        <v>2.22052067381317E-2</v>
      </c>
      <c r="G104" s="133">
        <f>IF(ISERROR((RealAuthFY11!G104-RealAuthFY10!G104)/RealAuthFY10!G104),"",(RealAuthFY11!G104-RealAuthFY10!G104)/RealAuthFY10!G104)</f>
        <v>8.2593194846815928E-5</v>
      </c>
      <c r="H104" s="133">
        <f>IF(ISERROR((RealAuthFY11!H104-RealAuthFY10!H104)/RealAuthFY10!H104),"",(RealAuthFY11!H104-RealAuthFY10!H104)/RealAuthFY10!H104)</f>
        <v>-0.77492905282385793</v>
      </c>
      <c r="I104" s="133">
        <f>IF(ISERROR((RealAuthFY11!I104-RealAuthFY10!I104)/RealAuthFY10!I104),"",(RealAuthFY11!I104-RealAuthFY10!I104)/RealAuthFY10!I104)</f>
        <v>-3.2625860828839413E-2</v>
      </c>
      <c r="J104" s="133">
        <f>IF(ISERROR((RealAuthFY11!J104-RealAuthFY10!J104)/RealAuthFY10!J104),"",(RealAuthFY11!J104-RealAuthFY10!J104)/RealAuthFY10!J104)</f>
        <v>-0.16363379884327831</v>
      </c>
      <c r="K104" s="133">
        <f>IF(ISERROR((RealAuthFY11!K104-RealAuthFY10!K104)/RealAuthFY10!K104),"",(RealAuthFY11!K104-RealAuthFY10!K104)/RealAuthFY10!K104)</f>
        <v>1.9779841761265911E-2</v>
      </c>
      <c r="L104" s="133">
        <f>IF(ISERROR((RealAuthFY11!L104-RealAuthFY10!L104)/RealAuthFY10!L104),"",(RealAuthFY11!L104-RealAuthFY10!L104)/RealAuthFY10!L104)</f>
        <v>4.0983185005807124E-2</v>
      </c>
      <c r="M104" s="133">
        <f>IF(ISERROR((RealAuthFY11!M104-RealAuthFY10!M104)/RealAuthFY10!M104),"",(RealAuthFY11!M104-RealAuthFY10!M104)/RealAuthFY10!M104)</f>
        <v>-0.11121397769149341</v>
      </c>
      <c r="N104" s="133">
        <f>IF(ISERROR((RealAuthFY11!N104-RealAuthFY10!N104)/RealAuthFY10!N104),"",(RealAuthFY11!N104-RealAuthFY10!N104)/RealAuthFY10!N104)</f>
        <v>0</v>
      </c>
      <c r="O104" s="133" t="str">
        <f>IF(ISERROR((RealAuthFY11!O104-RealAuthFY10!O104)/RealAuthFY10!O104),"",(RealAuthFY11!O104-RealAuthFY10!O104)/RealAuthFY10!O104)</f>
        <v/>
      </c>
      <c r="P104" s="133" t="str">
        <f>IF(ISERROR((RealAuthFY11!P104-RealAuthFY10!P104)/RealAuthFY10!P104),"",(RealAuthFY11!P104-RealAuthFY10!P104)/RealAuthFY10!P104)</f>
        <v/>
      </c>
      <c r="Q104" s="133">
        <f>IF(ISERROR((RealAuthFY11!Q104-RealAuthFY10!Q104)/RealAuthFY10!Q104),"",(RealAuthFY11!Q104-RealAuthFY10!Q104)/RealAuthFY10!Q104)</f>
        <v>-0.12590299277605765</v>
      </c>
      <c r="R104" s="133">
        <f>IF(ISERROR((RealAuthFY11!R104-RealAuthFY10!R104)/RealAuthFY10!R104),"",(RealAuthFY11!R104-RealAuthFY10!R104)/RealAuthFY10!R104)</f>
        <v>8.8391756714085827E-3</v>
      </c>
      <c r="S104" s="133">
        <f>IF(ISERROR((RealAuthFY11!S104-RealAuthFY10!S104)/RealAuthFY10!S104),"",(RealAuthFY11!S104-RealAuthFY10!S104)/RealAuthFY10!S104)</f>
        <v>8.8767825472221458E-3</v>
      </c>
      <c r="T104" s="133">
        <f>IF(ISERROR((RealAuthFY11!T104-RealAuthFY10!T104)/RealAuthFY10!T104),"",(RealAuthFY11!T104-RealAuthFY10!T104)/RealAuthFY10!T104)</f>
        <v>8.8304071572103213E-3</v>
      </c>
      <c r="U104" s="133">
        <f>IF(ISERROR((RealAuthFY11!U104-RealAuthFY10!U104)/RealAuthFY10!U104),"",(RealAuthFY11!U104-RealAuthFY10!U104)/RealAuthFY10!U104)</f>
        <v>-2.4856923870348213E-2</v>
      </c>
    </row>
    <row r="105" spans="1:21" s="45" customFormat="1" ht="11" x14ac:dyDescent="0.3">
      <c r="A105" s="45">
        <f>'FY2017 Alpha RPDC '!A104</f>
        <v>97</v>
      </c>
      <c r="B105" s="45">
        <f>'FY2017 Alpha RPDC '!B104</f>
        <v>3978</v>
      </c>
      <c r="C105" s="45">
        <f>'FY2017 Alpha RPDC '!C104</f>
        <v>3978</v>
      </c>
      <c r="D105" s="50" t="str">
        <f>'FY2017 Alpha RPDC '!D104</f>
        <v>EAST MILLS</v>
      </c>
      <c r="E105" s="133">
        <f>IF(ISERROR((RealAuthFY11!E105-RealAuthFY10!E105)/RealAuthFY10!E105),"",(RealAuthFY11!E105-RealAuthFY10!E105)/RealAuthFY10!E105)</f>
        <v>2.0430701270016609E-2</v>
      </c>
      <c r="F105" s="133">
        <f>IF(ISERROR((RealAuthFY11!F105-RealAuthFY10!F105)/RealAuthFY10!F105),"",(RealAuthFY11!F105-RealAuthFY10!F105)/RealAuthFY10!F105)</f>
        <v>2.227342549923195E-2</v>
      </c>
      <c r="G105" s="133">
        <f>IF(ISERROR((RealAuthFY11!G105-RealAuthFY10!G105)/RealAuthFY10!G105),"",(RealAuthFY11!G105-RealAuthFY10!G105)/RealAuthFY10!G105)</f>
        <v>4.315918847188329E-2</v>
      </c>
      <c r="H105" s="133">
        <f>IF(ISERROR((RealAuthFY11!H105-RealAuthFY10!H105)/RealAuthFY10!H105),"",(RealAuthFY11!H105-RealAuthFY10!H105)/RealAuthFY10!H105)</f>
        <v>-1</v>
      </c>
      <c r="I105" s="133">
        <f>IF(ISERROR((RealAuthFY11!I105-RealAuthFY10!I105)/RealAuthFY10!I105),"",(RealAuthFY11!I105-RealAuthFY10!I105)/RealAuthFY10!I105)</f>
        <v>4.2228018134243005E-2</v>
      </c>
      <c r="J105" s="133">
        <f>IF(ISERROR((RealAuthFY11!J105-RealAuthFY10!J105)/RealAuthFY10!J105),"",(RealAuthFY11!J105-RealAuthFY10!J105)/RealAuthFY10!J105)</f>
        <v>-8.2415902140672778E-2</v>
      </c>
      <c r="K105" s="133">
        <f>IF(ISERROR((RealAuthFY11!K105-RealAuthFY10!K105)/RealAuthFY10!K105),"",(RealAuthFY11!K105-RealAuthFY10!K105)/RealAuthFY10!K105)</f>
        <v>-9.3744100879676828E-2</v>
      </c>
      <c r="L105" s="133">
        <f>IF(ISERROR((RealAuthFY11!L105-RealAuthFY10!L105)/RealAuthFY10!L105),"",(RealAuthFY11!L105-RealAuthFY10!L105)/RealAuthFY10!L105)</f>
        <v>5.5949953885733705E-2</v>
      </c>
      <c r="M105" s="133" t="str">
        <f>IF(ISERROR((RealAuthFY11!M105-RealAuthFY10!M105)/RealAuthFY10!M105),"",(RealAuthFY11!M105-RealAuthFY10!M105)/RealAuthFY10!M105)</f>
        <v/>
      </c>
      <c r="N105" s="133">
        <f>IF(ISERROR((RealAuthFY11!N105-RealAuthFY10!N105)/RealAuthFY10!N105),"",(RealAuthFY11!N105-RealAuthFY10!N105)/RealAuthFY10!N105)</f>
        <v>0</v>
      </c>
      <c r="O105" s="133">
        <f>IF(ISERROR((RealAuthFY11!O105-RealAuthFY10!O105)/RealAuthFY10!O105),"",(RealAuthFY11!O105-RealAuthFY10!O105)/RealAuthFY10!O105)</f>
        <v>0</v>
      </c>
      <c r="P105" s="133">
        <f>IF(ISERROR((RealAuthFY11!P105-RealAuthFY10!P105)/RealAuthFY10!P105),"",(RealAuthFY11!P105-RealAuthFY10!P105)/RealAuthFY10!P105)</f>
        <v>-0.17465980615827703</v>
      </c>
      <c r="Q105" s="133">
        <f>IF(ISERROR((RealAuthFY11!Q105-RealAuthFY10!Q105)/RealAuthFY10!Q105),"",(RealAuthFY11!Q105-RealAuthFY10!Q105)/RealAuthFY10!Q105)</f>
        <v>6.2922477425698273E-2</v>
      </c>
      <c r="R105" s="133">
        <f>IF(ISERROR((RealAuthFY11!R105-RealAuthFY10!R105)/RealAuthFY10!R105),"",(RealAuthFY11!R105-RealAuthFY10!R105)/RealAuthFY10!R105)</f>
        <v>2.5272257451985792E-7</v>
      </c>
      <c r="S105" s="133">
        <f>IF(ISERROR((RealAuthFY11!S105-RealAuthFY10!S105)/RealAuthFY10!S105),"",(RealAuthFY11!S105-RealAuthFY10!S105)/RealAuthFY10!S105)</f>
        <v>-3.0396969219571498E-6</v>
      </c>
      <c r="T105" s="133">
        <f>IF(ISERROR((RealAuthFY11!T105-RealAuthFY10!T105)/RealAuthFY10!T105),"",(RealAuthFY11!T105-RealAuthFY10!T105)/RealAuthFY10!T105)</f>
        <v>-2.3475435361048601E-6</v>
      </c>
      <c r="U105" s="133">
        <f>IF(ISERROR((RealAuthFY11!U105-RealAuthFY10!U105)/RealAuthFY10!U105),"",(RealAuthFY11!U105-RealAuthFY10!U105)/RealAuthFY10!U105)</f>
        <v>4.4903290754218075E-2</v>
      </c>
    </row>
    <row r="106" spans="1:21" s="45" customFormat="1" ht="11" x14ac:dyDescent="0.3">
      <c r="A106" s="45" t="e">
        <f>'FY2017 Alpha RPDC '!#REF!</f>
        <v>#REF!</v>
      </c>
      <c r="B106" s="45" t="e">
        <f>'FY2017 Alpha RPDC '!#REF!</f>
        <v>#REF!</v>
      </c>
      <c r="C106" s="45" t="e">
        <f>'FY2017 Alpha RPDC '!#REF!</f>
        <v>#REF!</v>
      </c>
      <c r="D106" s="50" t="e">
        <f>'FY2017 Alpha RPDC '!#REF!</f>
        <v>#REF!</v>
      </c>
      <c r="E106" s="133" t="str">
        <f>IF(ISERROR((RealAuthFY11!E106-RealAuthFY10!E106)/RealAuthFY10!E106),"",(RealAuthFY11!E106-RealAuthFY10!E106)/RealAuthFY10!E106)</f>
        <v/>
      </c>
      <c r="F106" s="133" t="str">
        <f>IF(ISERROR((RealAuthFY11!F106-RealAuthFY10!F106)/RealAuthFY10!F106),"",(RealAuthFY11!F106-RealAuthFY10!F106)/RealAuthFY10!F106)</f>
        <v/>
      </c>
      <c r="G106" s="133" t="str">
        <f>IF(ISERROR((RealAuthFY11!G106-RealAuthFY10!G106)/RealAuthFY10!G106),"",(RealAuthFY11!G106-RealAuthFY10!G106)/RealAuthFY10!G106)</f>
        <v/>
      </c>
      <c r="H106" s="133" t="str">
        <f>IF(ISERROR((RealAuthFY11!H106-RealAuthFY10!H106)/RealAuthFY10!H106),"",(RealAuthFY11!H106-RealAuthFY10!H106)/RealAuthFY10!H106)</f>
        <v/>
      </c>
      <c r="I106" s="133" t="str">
        <f>IF(ISERROR((RealAuthFY11!I106-RealAuthFY10!I106)/RealAuthFY10!I106),"",(RealAuthFY11!I106-RealAuthFY10!I106)/RealAuthFY10!I106)</f>
        <v/>
      </c>
      <c r="J106" s="133">
        <f>IF(ISERROR((RealAuthFY11!J106-RealAuthFY10!J106)/RealAuthFY10!J106),"",(RealAuthFY11!J106-RealAuthFY10!J106)/RealAuthFY10!J106)</f>
        <v>1.9937586685159502E-2</v>
      </c>
      <c r="K106" s="133">
        <f>IF(ISERROR((RealAuthFY11!K106-RealAuthFY10!K106)/RealAuthFY10!K106),"",(RealAuthFY11!K106-RealAuthFY10!K106)/RealAuthFY10!K106)</f>
        <v>-0.59202496532593618</v>
      </c>
      <c r="L106" s="133">
        <f>IF(ISERROR((RealAuthFY11!L106-RealAuthFY10!L106)/RealAuthFY10!L106),"",(RealAuthFY11!L106-RealAuthFY10!L106)/RealAuthFY10!L106)</f>
        <v>0.13509183034316138</v>
      </c>
      <c r="M106" s="133">
        <f>IF(ISERROR((RealAuthFY11!M106-RealAuthFY10!M106)/RealAuthFY10!M106),"",(RealAuthFY11!M106-RealAuthFY10!M106)/RealAuthFY10!M106)</f>
        <v>-1</v>
      </c>
      <c r="N106" s="133">
        <f>IF(ISERROR((RealAuthFY11!N106-RealAuthFY10!N106)/RealAuthFY10!N106),"",(RealAuthFY11!N106-RealAuthFY10!N106)/RealAuthFY10!N106)</f>
        <v>0</v>
      </c>
      <c r="O106" s="133" t="str">
        <f>IF(ISERROR((RealAuthFY11!O106-RealAuthFY10!O106)/RealAuthFY10!O106),"",(RealAuthFY11!O106-RealAuthFY10!O106)/RealAuthFY10!O106)</f>
        <v/>
      </c>
      <c r="P106" s="133" t="str">
        <f>IF(ISERROR((RealAuthFY11!P106-RealAuthFY10!P106)/RealAuthFY10!P106),"",(RealAuthFY11!P106-RealAuthFY10!P106)/RealAuthFY10!P106)</f>
        <v/>
      </c>
      <c r="Q106" s="133" t="str">
        <f>IF(ISERROR((RealAuthFY11!Q106-RealAuthFY10!Q106)/RealAuthFY10!Q106),"",(RealAuthFY11!Q106-RealAuthFY10!Q106)/RealAuthFY10!Q106)</f>
        <v/>
      </c>
      <c r="R106" s="133" t="str">
        <f>IF(ISERROR((RealAuthFY11!R106-RealAuthFY10!R106)/RealAuthFY10!R106),"",(RealAuthFY11!R106-RealAuthFY10!R106)/RealAuthFY10!R106)</f>
        <v/>
      </c>
      <c r="S106" s="133" t="str">
        <f>IF(ISERROR((RealAuthFY11!S106-RealAuthFY10!S106)/RealAuthFY10!S106),"",(RealAuthFY11!S106-RealAuthFY10!S106)/RealAuthFY10!S106)</f>
        <v/>
      </c>
      <c r="T106" s="133" t="str">
        <f>IF(ISERROR((RealAuthFY11!T106-RealAuthFY10!T106)/RealAuthFY10!T106),"",(RealAuthFY11!T106-RealAuthFY10!T106)/RealAuthFY10!T106)</f>
        <v/>
      </c>
      <c r="U106" s="133" t="str">
        <f>IF(ISERROR((RealAuthFY11!U106-RealAuthFY10!U106)/RealAuthFY10!U106),"",(RealAuthFY11!U106-RealAuthFY10!U106)/RealAuthFY10!U106)</f>
        <v/>
      </c>
    </row>
    <row r="107" spans="1:21" s="45" customFormat="1" ht="11" x14ac:dyDescent="0.3">
      <c r="A107" s="45">
        <f>'FY2017 Alpha RPDC '!A105</f>
        <v>98</v>
      </c>
      <c r="B107" s="45">
        <f>'FY2017 Alpha RPDC '!B105</f>
        <v>6741</v>
      </c>
      <c r="C107" s="45">
        <f>'FY2017 Alpha RPDC '!C105</f>
        <v>6741</v>
      </c>
      <c r="D107" s="50" t="str">
        <f>'FY2017 Alpha RPDC '!D105</f>
        <v>EAST SAC COUNTY</v>
      </c>
      <c r="E107" s="133">
        <f>IF(ISERROR((RealAuthFY11!E107-RealAuthFY10!E107)/RealAuthFY10!E107),"",(RealAuthFY11!E107-RealAuthFY10!E107)/RealAuthFY10!E107)</f>
        <v>-6.735122005078969E-3</v>
      </c>
      <c r="F107" s="133">
        <f>IF(ISERROR((RealAuthFY11!F107-RealAuthFY10!F107)/RealAuthFY10!F107),"",(RealAuthFY11!F107-RealAuthFY10!F107)/RealAuthFY10!F107)</f>
        <v>2.2449295556587708E-2</v>
      </c>
      <c r="G107" s="133">
        <f>IF(ISERROR((RealAuthFY11!G107-RealAuthFY10!G107)/RealAuthFY10!G107),"",(RealAuthFY11!G107-RealAuthFY10!G107)/RealAuthFY10!G107)</f>
        <v>1.5563026887907514E-2</v>
      </c>
      <c r="H107" s="133">
        <f>IF(ISERROR((RealAuthFY11!H107-RealAuthFY10!H107)/RealAuthFY10!H107),"",(RealAuthFY11!H107-RealAuthFY10!H107)/RealAuthFY10!H107)</f>
        <v>-1</v>
      </c>
      <c r="I107" s="133">
        <f>IF(ISERROR((RealAuthFY11!I107-RealAuthFY10!I107)/RealAuthFY10!I107),"",(RealAuthFY11!I107-RealAuthFY10!I107)/RealAuthFY10!I107)</f>
        <v>-3.3403848767041772E-3</v>
      </c>
      <c r="J107" s="133">
        <f>IF(ISERROR((RealAuthFY11!J107-RealAuthFY10!J107)/RealAuthFY10!J107),"",(RealAuthFY11!J107-RealAuthFY10!J107)/RealAuthFY10!J107)</f>
        <v>-0.10976545902046776</v>
      </c>
      <c r="K107" s="133">
        <f>IF(ISERROR((RealAuthFY11!K107-RealAuthFY10!K107)/RealAuthFY10!K107),"",(RealAuthFY11!K107-RealAuthFY10!K107)/RealAuthFY10!K107)</f>
        <v>-0.49003120665742023</v>
      </c>
      <c r="L107" s="133">
        <f>IF(ISERROR((RealAuthFY11!L107-RealAuthFY10!L107)/RealAuthFY10!L107),"",(RealAuthFY11!L107-RealAuthFY10!L107)/RealAuthFY10!L107)</f>
        <v>0.66589805825242721</v>
      </c>
      <c r="M107" s="133">
        <f>IF(ISERROR((RealAuthFY11!M107-RealAuthFY10!M107)/RealAuthFY10!M107),"",(RealAuthFY11!M107-RealAuthFY10!M107)/RealAuthFY10!M107)</f>
        <v>-0.74501560332871009</v>
      </c>
      <c r="N107" s="133">
        <f>IF(ISERROR((RealAuthFY11!N107-RealAuthFY10!N107)/RealAuthFY10!N107),"",(RealAuthFY11!N107-RealAuthFY10!N107)/RealAuthFY10!N107)</f>
        <v>0</v>
      </c>
      <c r="O107" s="133" t="str">
        <f>IF(ISERROR((RealAuthFY11!O107-RealAuthFY10!O107)/RealAuthFY10!O107),"",(RealAuthFY11!O107-RealAuthFY10!O107)/RealAuthFY10!O107)</f>
        <v/>
      </c>
      <c r="P107" s="133" t="str">
        <f>IF(ISERROR((RealAuthFY11!P107-RealAuthFY10!P107)/RealAuthFY10!P107),"",(RealAuthFY11!P107-RealAuthFY10!P107)/RealAuthFY10!P107)</f>
        <v/>
      </c>
      <c r="Q107" s="133">
        <f>IF(ISERROR((RealAuthFY11!Q107-RealAuthFY10!Q107)/RealAuthFY10!Q107),"",(RealAuthFY11!Q107-RealAuthFY10!Q107)/RealAuthFY10!Q107)</f>
        <v>-6.1657420249653157E-2</v>
      </c>
      <c r="R107" s="133">
        <f>IF(ISERROR((RealAuthFY11!R107-RealAuthFY10!R107)/RealAuthFY10!R107),"",(RealAuthFY11!R107-RealAuthFY10!R107)/RealAuthFY10!R107)</f>
        <v>0.64177011656478178</v>
      </c>
      <c r="S107" s="133">
        <f>IF(ISERROR((RealAuthFY11!S107-RealAuthFY10!S107)/RealAuthFY10!S107),"",(RealAuthFY11!S107-RealAuthFY10!S107)/RealAuthFY10!S107)</f>
        <v>0.64181672403177026</v>
      </c>
      <c r="T107" s="133">
        <f>IF(ISERROR((RealAuthFY11!T107-RealAuthFY10!T107)/RealAuthFY10!T107),"",(RealAuthFY11!T107-RealAuthFY10!T107)/RealAuthFY10!T107)</f>
        <v>0.64174822144820676</v>
      </c>
      <c r="U107" s="133">
        <f>IF(ISERROR((RealAuthFY11!U107-RealAuthFY10!U107)/RealAuthFY10!U107),"",(RealAuthFY11!U107-RealAuthFY10!U107)/RealAuthFY10!U107)</f>
        <v>5.0855403432455641E-2</v>
      </c>
    </row>
    <row r="108" spans="1:21" s="45" customFormat="1" ht="11" x14ac:dyDescent="0.3">
      <c r="A108" s="45">
        <f>'FY2017 Alpha RPDC '!A106</f>
        <v>99</v>
      </c>
      <c r="B108" s="45">
        <f>'FY2017 Alpha RPDC '!B106</f>
        <v>1970</v>
      </c>
      <c r="C108" s="45">
        <f>'FY2017 Alpha RPDC '!C106</f>
        <v>1970</v>
      </c>
      <c r="D108" s="50" t="str">
        <f>'FY2017 Alpha RPDC '!D106</f>
        <v>EAST UNION</v>
      </c>
      <c r="E108" s="133">
        <f>IF(ISERROR((RealAuthFY11!E108-RealAuthFY10!E108)/RealAuthFY10!E108),"",(RealAuthFY11!E108-RealAuthFY10!E108)/RealAuthFY10!E108)</f>
        <v>-1.2433052792654936E-2</v>
      </c>
      <c r="F108" s="133">
        <f>IF(ISERROR((RealAuthFY11!F108-RealAuthFY10!F108)/RealAuthFY10!F108),"",(RealAuthFY11!F108-RealAuthFY10!F108)/RealAuthFY10!F108)</f>
        <v>2.241112828438949E-2</v>
      </c>
      <c r="G108" s="133">
        <f>IF(ISERROR((RealAuthFY11!G108-RealAuthFY10!G108)/RealAuthFY10!G108),"",(RealAuthFY11!G108-RealAuthFY10!G108)/RealAuthFY10!G108)</f>
        <v>9.6994367506316407E-3</v>
      </c>
      <c r="H108" s="133" t="str">
        <f>IF(ISERROR((RealAuthFY11!H108-RealAuthFY10!H108)/RealAuthFY10!H108),"",(RealAuthFY11!H108-RealAuthFY10!H108)/RealAuthFY10!H108)</f>
        <v/>
      </c>
      <c r="I108" s="133">
        <f>IF(ISERROR((RealAuthFY11!I108-RealAuthFY10!I108)/RealAuthFY10!I108),"",(RealAuthFY11!I108-RealAuthFY10!I108)/RealAuthFY10!I108)</f>
        <v>1.0000000000000044E-2</v>
      </c>
      <c r="J108" s="133">
        <f>IF(ISERROR((RealAuthFY11!J108-RealAuthFY10!J108)/RealAuthFY10!J108),"",(RealAuthFY11!J108-RealAuthFY10!J108)/RealAuthFY10!J108)</f>
        <v>1.9937586685159502E-2</v>
      </c>
      <c r="K108" s="133">
        <f>IF(ISERROR((RealAuthFY11!K108-RealAuthFY10!K108)/RealAuthFY10!K108),"",(RealAuthFY11!K108-RealAuthFY10!K108)/RealAuthFY10!K108)</f>
        <v>0.27492198335644935</v>
      </c>
      <c r="L108" s="133">
        <f>IF(ISERROR((RealAuthFY11!L108-RealAuthFY10!L108)/RealAuthFY10!L108),"",(RealAuthFY11!L108-RealAuthFY10!L108)/RealAuthFY10!L108)</f>
        <v>1.2151803580692596E-2</v>
      </c>
      <c r="M108" s="133" t="str">
        <f>IF(ISERROR((RealAuthFY11!M108-RealAuthFY10!M108)/RealAuthFY10!M108),"",(RealAuthFY11!M108-RealAuthFY10!M108)/RealAuthFY10!M108)</f>
        <v/>
      </c>
      <c r="N108" s="133">
        <f>IF(ISERROR((RealAuthFY11!N108-RealAuthFY10!N108)/RealAuthFY10!N108),"",(RealAuthFY11!N108-RealAuthFY10!N108)/RealAuthFY10!N108)</f>
        <v>0</v>
      </c>
      <c r="O108" s="133">
        <f>IF(ISERROR((RealAuthFY11!O108-RealAuthFY10!O108)/RealAuthFY10!O108),"",(RealAuthFY11!O108-RealAuthFY10!O108)/RealAuthFY10!O108)</f>
        <v>0</v>
      </c>
      <c r="P108" s="133" t="str">
        <f>IF(ISERROR((RealAuthFY11!P108-RealAuthFY10!P108)/RealAuthFY10!P108),"",(RealAuthFY11!P108-RealAuthFY10!P108)/RealAuthFY10!P108)</f>
        <v/>
      </c>
      <c r="Q108" s="133">
        <f>IF(ISERROR((RealAuthFY11!Q108-RealAuthFY10!Q108)/RealAuthFY10!Q108),"",(RealAuthFY11!Q108-RealAuthFY10!Q108)/RealAuthFY10!Q108)</f>
        <v>-0.37487696299941842</v>
      </c>
      <c r="R108" s="133">
        <f>IF(ISERROR((RealAuthFY11!R108-RealAuthFY10!R108)/RealAuthFY10!R108),"",(RealAuthFY11!R108-RealAuthFY10!R108)/RealAuthFY10!R108)</f>
        <v>0.33322482958386468</v>
      </c>
      <c r="S108" s="133">
        <f>IF(ISERROR((RealAuthFY11!S108-RealAuthFY10!S108)/RealAuthFY10!S108),"",(RealAuthFY11!S108-RealAuthFY10!S108)/RealAuthFY10!S108)</f>
        <v>0.33323037974683534</v>
      </c>
      <c r="T108" s="133">
        <f>IF(ISERROR((RealAuthFY11!T108-RealAuthFY10!T108)/RealAuthFY10!T108),"",(RealAuthFY11!T108-RealAuthFY10!T108)/RealAuthFY10!T108)</f>
        <v>0.33337976130198921</v>
      </c>
      <c r="U108" s="133">
        <f>IF(ISERROR((RealAuthFY11!U108-RealAuthFY10!U108)/RealAuthFY10!U108),"",(RealAuthFY11!U108-RealAuthFY10!U108)/RealAuthFY10!U108)</f>
        <v>1.6114146818408753E-2</v>
      </c>
    </row>
    <row r="109" spans="1:21" s="45" customFormat="1" ht="11" x14ac:dyDescent="0.3">
      <c r="A109" s="45">
        <f>'FY2017 Alpha RPDC '!A107</f>
        <v>100</v>
      </c>
      <c r="B109" s="45">
        <f>'FY2017 Alpha RPDC '!B107</f>
        <v>1972</v>
      </c>
      <c r="C109" s="45">
        <f>'FY2017 Alpha RPDC '!C107</f>
        <v>1972</v>
      </c>
      <c r="D109" s="50" t="str">
        <f>'FY2017 Alpha RPDC '!D107</f>
        <v>EASTERN ALLAMAKEE</v>
      </c>
      <c r="E109" s="133">
        <f>IF(ISERROR((RealAuthFY11!E109-RealAuthFY10!E109)/RealAuthFY10!E109),"",(RealAuthFY11!E109-RealAuthFY10!E109)/RealAuthFY10!E109)</f>
        <v>-1.5909090909090973E-2</v>
      </c>
      <c r="F109" s="133">
        <f>IF(ISERROR((RealAuthFY11!F109-RealAuthFY10!F109)/RealAuthFY10!F109),"",(RealAuthFY11!F109-RealAuthFY10!F109)/RealAuthFY10!F109)</f>
        <v>2.2494570276140241E-2</v>
      </c>
      <c r="G109" s="133">
        <f>IF(ISERROR((RealAuthFY11!G109-RealAuthFY10!G109)/RealAuthFY10!G109),"",(RealAuthFY11!G109-RealAuthFY10!G109)/RealAuthFY10!G109)</f>
        <v>6.2276112035652429E-3</v>
      </c>
      <c r="H109" s="133">
        <f>IF(ISERROR((RealAuthFY11!H109-RealAuthFY10!H109)/RealAuthFY10!H109),"",(RealAuthFY11!H109-RealAuthFY10!H109)/RealAuthFY10!H109)</f>
        <v>-0.88012548316620887</v>
      </c>
      <c r="I109" s="133">
        <f>IF(ISERROR((RealAuthFY11!I109-RealAuthFY10!I109)/RealAuthFY10!I109),"",(RealAuthFY11!I109-RealAuthFY10!I109)/RealAuthFY10!I109)</f>
        <v>-2.0814460458828368E-2</v>
      </c>
      <c r="J109" s="133">
        <f>IF(ISERROR((RealAuthFY11!J109-RealAuthFY10!J109)/RealAuthFY10!J109),"",(RealAuthFY11!J109-RealAuthFY10!J109)/RealAuthFY10!J109)</f>
        <v>0.1609685140371061</v>
      </c>
      <c r="K109" s="133">
        <f>IF(ISERROR((RealAuthFY11!K109-RealAuthFY10!K109)/RealAuthFY10!K109),"",(RealAuthFY11!K109-RealAuthFY10!K109)/RealAuthFY10!K109)</f>
        <v>-0.36264397455733194</v>
      </c>
      <c r="L109" s="133">
        <f>IF(ISERROR((RealAuthFY11!L109-RealAuthFY10!L109)/RealAuthFY10!L109),"",(RealAuthFY11!L109-RealAuthFY10!L109)/RealAuthFY10!L109)</f>
        <v>-2.2720760987909001E-2</v>
      </c>
      <c r="M109" s="133">
        <f>IF(ISERROR((RealAuthFY11!M109-RealAuthFY10!M109)/RealAuthFY10!M109),"",(RealAuthFY11!M109-RealAuthFY10!M109)/RealAuthFY10!M109)</f>
        <v>-1</v>
      </c>
      <c r="N109" s="133">
        <f>IF(ISERROR((RealAuthFY11!N109-RealAuthFY10!N109)/RealAuthFY10!N109),"",(RealAuthFY11!N109-RealAuthFY10!N109)/RealAuthFY10!N109)</f>
        <v>0</v>
      </c>
      <c r="O109" s="133">
        <f>IF(ISERROR((RealAuthFY11!O109-RealAuthFY10!O109)/RealAuthFY10!O109),"",(RealAuthFY11!O109-RealAuthFY10!O109)/RealAuthFY10!O109)</f>
        <v>0</v>
      </c>
      <c r="P109" s="133">
        <f>IF(ISERROR((RealAuthFY11!P109-RealAuthFY10!P109)/RealAuthFY10!P109),"",(RealAuthFY11!P109-RealAuthFY10!P109)/RealAuthFY10!P109)</f>
        <v>-0.23517276946879836</v>
      </c>
      <c r="Q109" s="133" t="str">
        <f>IF(ISERROR((RealAuthFY11!Q109-RealAuthFY10!Q109)/RealAuthFY10!Q109),"",(RealAuthFY11!Q109-RealAuthFY10!Q109)/RealAuthFY10!Q109)</f>
        <v/>
      </c>
      <c r="R109" s="133">
        <f>IF(ISERROR((RealAuthFY11!R109-RealAuthFY10!R109)/RealAuthFY10!R109),"",(RealAuthFY11!R109-RealAuthFY10!R109)/RealAuthFY10!R109)</f>
        <v>-1.201739512622385E-6</v>
      </c>
      <c r="S109" s="133">
        <f>IF(ISERROR((RealAuthFY11!S109-RealAuthFY10!S109)/RealAuthFY10!S109),"",(RealAuthFY11!S109-RealAuthFY10!S109)/RealAuthFY10!S109)</f>
        <v>2.1964712120978168E-5</v>
      </c>
      <c r="T109" s="133">
        <f>IF(ISERROR((RealAuthFY11!T109-RealAuthFY10!T109)/RealAuthFY10!T109),"",(RealAuthFY11!T109-RealAuthFY10!T109)/RealAuthFY10!T109)</f>
        <v>3.495828564574382E-5</v>
      </c>
      <c r="U109" s="133">
        <f>IF(ISERROR((RealAuthFY11!U109-RealAuthFY10!U109)/RealAuthFY10!U109),"",(RealAuthFY11!U109-RealAuthFY10!U109)/RealAuthFY10!U109)</f>
        <v>-2.5289038769133652E-2</v>
      </c>
    </row>
    <row r="110" spans="1:21" s="45" customFormat="1" ht="11" x14ac:dyDescent="0.3">
      <c r="A110" s="45">
        <f>'FY2017 Alpha RPDC '!A108</f>
        <v>101</v>
      </c>
      <c r="B110" s="45">
        <f>'FY2017 Alpha RPDC '!B108</f>
        <v>1965</v>
      </c>
      <c r="C110" s="45">
        <f>'FY2017 Alpha RPDC '!C108</f>
        <v>1965</v>
      </c>
      <c r="D110" s="50" t="str">
        <f>'FY2017 Alpha RPDC '!D108</f>
        <v>EASTON VALLEY</v>
      </c>
      <c r="E110" s="133">
        <f>IF(ISERROR((RealAuthFY11!E110-RealAuthFY10!E110)/RealAuthFY10!E110),"",(RealAuthFY11!E110-RealAuthFY10!E110)/RealAuthFY10!E110)</f>
        <v>-3.4214618973561428E-2</v>
      </c>
      <c r="F110" s="133">
        <f>IF(ISERROR((RealAuthFY11!F110-RealAuthFY10!F110)/RealAuthFY10!F110),"",(RealAuthFY11!F110-RealAuthFY10!F110)/RealAuthFY10!F110)</f>
        <v>2.2494570276140241E-2</v>
      </c>
      <c r="G110" s="133">
        <f>IF(ISERROR((RealAuthFY11!G110-RealAuthFY10!G110)/RealAuthFY10!G110),"",(RealAuthFY11!G110-RealAuthFY10!G110)/RealAuthFY10!G110)</f>
        <v>-1.2489691848393328E-2</v>
      </c>
      <c r="H110" s="133">
        <f>IF(ISERROR((RealAuthFY11!H110-RealAuthFY10!H110)/RealAuthFY10!H110),"",(RealAuthFY11!H110-RealAuthFY10!H110)/RealAuthFY10!H110)</f>
        <v>0.39859232696665009</v>
      </c>
      <c r="I110" s="133">
        <f>IF(ISERROR((RealAuthFY11!I110-RealAuthFY10!I110)/RealAuthFY10!I110),"",(RealAuthFY11!I110-RealAuthFY10!I110)/RealAuthFY10!I110)</f>
        <v>-5.9840096955259435E-3</v>
      </c>
      <c r="J110" s="133">
        <f>IF(ISERROR((RealAuthFY11!J110-RealAuthFY10!J110)/RealAuthFY10!J110),"",(RealAuthFY11!J110-RealAuthFY10!J110)/RealAuthFY10!J110)</f>
        <v>-8.7565162418336076E-2</v>
      </c>
      <c r="K110" s="133">
        <f>IF(ISERROR((RealAuthFY11!K110-RealAuthFY10!K110)/RealAuthFY10!K110),"",(RealAuthFY11!K110-RealAuthFY10!K110)/RealAuthFY10!K110)</f>
        <v>1.96514012303486E-2</v>
      </c>
      <c r="L110" s="133">
        <f>IF(ISERROR((RealAuthFY11!L110-RealAuthFY10!L110)/RealAuthFY10!L110),"",(RealAuthFY11!L110-RealAuthFY10!L110)/RealAuthFY10!L110)</f>
        <v>7.3317264452998521E-2</v>
      </c>
      <c r="M110" s="133">
        <f>IF(ISERROR((RealAuthFY11!M110-RealAuthFY10!M110)/RealAuthFY10!M110),"",(RealAuthFY11!M110-RealAuthFY10!M110)/RealAuthFY10!M110)</f>
        <v>0.86936090225563911</v>
      </c>
      <c r="N110" s="133">
        <f>IF(ISERROR((RealAuthFY11!N110-RealAuthFY10!N110)/RealAuthFY10!N110),"",(RealAuthFY11!N110-RealAuthFY10!N110)/RealAuthFY10!N110)</f>
        <v>0</v>
      </c>
      <c r="O110" s="133" t="str">
        <f>IF(ISERROR((RealAuthFY11!O110-RealAuthFY10!O110)/RealAuthFY10!O110),"",(RealAuthFY11!O110-RealAuthFY10!O110)/RealAuthFY10!O110)</f>
        <v/>
      </c>
      <c r="P110" s="133">
        <f>IF(ISERROR((RealAuthFY11!P110-RealAuthFY10!P110)/RealAuthFY10!P110),"",(RealAuthFY11!P110-RealAuthFY10!P110)/RealAuthFY10!P110)</f>
        <v>-0.32023239917976748</v>
      </c>
      <c r="Q110" s="133">
        <f>IF(ISERROR((RealAuthFY11!Q110-RealAuthFY10!Q110)/RealAuthFY10!Q110),"",(RealAuthFY11!Q110-RealAuthFY10!Q110)/RealAuthFY10!Q110)</f>
        <v>4.2825296712856599E-2</v>
      </c>
      <c r="R110" s="133">
        <f>IF(ISERROR((RealAuthFY11!R110-RealAuthFY10!R110)/RealAuthFY10!R110),"",(RealAuthFY11!R110-RealAuthFY10!R110)/RealAuthFY10!R110)</f>
        <v>-2.3684414934193149E-7</v>
      </c>
      <c r="S110" s="133">
        <f>IF(ISERROR((RealAuthFY11!S110-RealAuthFY10!S110)/RealAuthFY10!S110),"",(RealAuthFY11!S110-RealAuthFY10!S110)/RealAuthFY10!S110)</f>
        <v>-2.7168368634654361E-7</v>
      </c>
      <c r="T110" s="133">
        <f>IF(ISERROR((RealAuthFY11!T110-RealAuthFY10!T110)/RealAuthFY10!T110),"",(RealAuthFY11!T110-RealAuthFY10!T110)/RealAuthFY10!T110)</f>
        <v>-1.548020459715215E-6</v>
      </c>
      <c r="U110" s="133">
        <f>IF(ISERROR((RealAuthFY11!U110-RealAuthFY10!U110)/RealAuthFY10!U110),"",(RealAuthFY11!U110-RealAuthFY10!U110)/RealAuthFY10!U110)</f>
        <v>2.0741327071860795E-2</v>
      </c>
    </row>
    <row r="111" spans="1:21" s="45" customFormat="1" ht="11" x14ac:dyDescent="0.3">
      <c r="A111" s="45">
        <f>'FY2017 Alpha RPDC '!A109</f>
        <v>102</v>
      </c>
      <c r="B111" s="45">
        <f>'FY2017 Alpha RPDC '!B109</f>
        <v>657</v>
      </c>
      <c r="C111" s="45">
        <f>'FY2017 Alpha RPDC '!C109</f>
        <v>657</v>
      </c>
      <c r="D111" s="50" t="str">
        <f>'FY2017 Alpha RPDC '!D109</f>
        <v>EDDYVILLE-BLAKESBURG-FREMONT</v>
      </c>
      <c r="E111" s="133">
        <f>IF(ISERROR((RealAuthFY11!E111-RealAuthFY10!E111)/RealAuthFY10!E111),"",(RealAuthFY11!E111-RealAuthFY10!E111)/RealAuthFY10!E111)</f>
        <v>1.5357967667436438E-2</v>
      </c>
      <c r="F111" s="133">
        <f>IF(ISERROR((RealAuthFY11!F111-RealAuthFY10!F111)/RealAuthFY10!F111),"",(RealAuthFY11!F111-RealAuthFY10!F111)/RealAuthFY10!F111)</f>
        <v>2.2494570276140241E-2</v>
      </c>
      <c r="G111" s="133">
        <f>IF(ISERROR((RealAuthFY11!G111-RealAuthFY10!G111)/RealAuthFY10!G111),"",(RealAuthFY11!G111-RealAuthFY10!G111)/RealAuthFY10!G111)</f>
        <v>3.819800882657054E-2</v>
      </c>
      <c r="H111" s="133" t="str">
        <f>IF(ISERROR((RealAuthFY11!H111-RealAuthFY10!H111)/RealAuthFY10!H111),"",(RealAuthFY11!H111-RealAuthFY10!H111)/RealAuthFY10!H111)</f>
        <v/>
      </c>
      <c r="I111" s="133">
        <f>IF(ISERROR((RealAuthFY11!I111-RealAuthFY10!I111)/RealAuthFY10!I111),"",(RealAuthFY11!I111-RealAuthFY10!I111)/RealAuthFY10!I111)</f>
        <v>3.819800882657054E-2</v>
      </c>
      <c r="J111" s="133">
        <f>IF(ISERROR((RealAuthFY11!J111-RealAuthFY10!J111)/RealAuthFY10!J111),"",(RealAuthFY11!J111-RealAuthFY10!J111)/RealAuthFY10!J111)</f>
        <v>-1.0140762105947351E-2</v>
      </c>
      <c r="K111" s="133">
        <f>IF(ISERROR((RealAuthFY11!K111-RealAuthFY10!K111)/RealAuthFY10!K111),"",(RealAuthFY11!K111-RealAuthFY10!K111)/RealAuthFY10!K111)</f>
        <v>-0.18411602209944752</v>
      </c>
      <c r="L111" s="133">
        <f>IF(ISERROR((RealAuthFY11!L111-RealAuthFY10!L111)/RealAuthFY10!L111),"",(RealAuthFY11!L111-RealAuthFY10!L111)/RealAuthFY10!L111)</f>
        <v>0.12720812736260542</v>
      </c>
      <c r="M111" s="133" t="str">
        <f>IF(ISERROR((RealAuthFY11!M111-RealAuthFY10!M111)/RealAuthFY10!M111),"",(RealAuthFY11!M111-RealAuthFY10!M111)/RealAuthFY10!M111)</f>
        <v/>
      </c>
      <c r="N111" s="133">
        <f>IF(ISERROR((RealAuthFY11!N111-RealAuthFY10!N111)/RealAuthFY10!N111),"",(RealAuthFY11!N111-RealAuthFY10!N111)/RealAuthFY10!N111)</f>
        <v>0</v>
      </c>
      <c r="O111" s="133">
        <f>IF(ISERROR((RealAuthFY11!O111-RealAuthFY10!O111)/RealAuthFY10!O111),"",(RealAuthFY11!O111-RealAuthFY10!O111)/RealAuthFY10!O111)</f>
        <v>0</v>
      </c>
      <c r="P111" s="133">
        <f>IF(ISERROR((RealAuthFY11!P111-RealAuthFY10!P111)/RealAuthFY10!P111),"",(RealAuthFY11!P111-RealAuthFY10!P111)/RealAuthFY10!P111)</f>
        <v>-0.18411602209944763</v>
      </c>
      <c r="Q111" s="133">
        <f>IF(ISERROR((RealAuthFY11!Q111-RealAuthFY10!Q111)/RealAuthFY10!Q111),"",(RealAuthFY11!Q111-RealAuthFY10!Q111)/RealAuthFY10!Q111)</f>
        <v>0.20528314917127077</v>
      </c>
      <c r="R111" s="133">
        <f>IF(ISERROR((RealAuthFY11!R111-RealAuthFY10!R111)/RealAuthFY10!R111),"",(RealAuthFY11!R111-RealAuthFY10!R111)/RealAuthFY10!R111)</f>
        <v>0.79881138545408925</v>
      </c>
      <c r="S111" s="133">
        <f>IF(ISERROR((RealAuthFY11!S111-RealAuthFY10!S111)/RealAuthFY10!S111),"",(RealAuthFY11!S111-RealAuthFY10!S111)/RealAuthFY10!S111)</f>
        <v>0.79887356649323471</v>
      </c>
      <c r="T111" s="133">
        <f>IF(ISERROR((RealAuthFY11!T111-RealAuthFY10!T111)/RealAuthFY10!T111),"",(RealAuthFY11!T111-RealAuthFY10!T111)/RealAuthFY10!T111)</f>
        <v>0.79887085024155113</v>
      </c>
      <c r="U111" s="133">
        <f>IF(ISERROR((RealAuthFY11!U111-RealAuthFY10!U111)/RealAuthFY10!U111),"",(RealAuthFY11!U111-RealAuthFY10!U111)/RealAuthFY10!U111)</f>
        <v>8.556658267197953E-2</v>
      </c>
    </row>
    <row r="112" spans="1:21" s="45" customFormat="1" ht="11" x14ac:dyDescent="0.3">
      <c r="A112" s="45">
        <f>'FY2017 Alpha RPDC '!A110</f>
        <v>103</v>
      </c>
      <c r="B112" s="45">
        <f>'FY2017 Alpha RPDC '!B110</f>
        <v>1989</v>
      </c>
      <c r="C112" s="45">
        <f>'FY2017 Alpha RPDC '!C110</f>
        <v>1989</v>
      </c>
      <c r="D112" s="50" t="str">
        <f>'FY2017 Alpha RPDC '!D110</f>
        <v>EDGEWOOD-COLESBURG</v>
      </c>
      <c r="E112" s="133">
        <f>IF(ISERROR((RealAuthFY11!E112-RealAuthFY10!E112)/RealAuthFY10!E112),"",(RealAuthFY11!E112-RealAuthFY10!E112)/RealAuthFY10!E112)</f>
        <v>-2.2004889975550123E-2</v>
      </c>
      <c r="F112" s="133">
        <f>IF(ISERROR((RealAuthFY11!F112-RealAuthFY10!F112)/RealAuthFY10!F112),"",(RealAuthFY11!F112-RealAuthFY10!F112)/RealAuthFY10!F112)</f>
        <v>2.2494570276140241E-2</v>
      </c>
      <c r="G112" s="133">
        <f>IF(ISERROR((RealAuthFY11!G112-RealAuthFY10!G112)/RealAuthFY10!G112),"",(RealAuthFY11!G112-RealAuthFY10!G112)/RealAuthFY10!G112)</f>
        <v>-5.3102433836263952E-6</v>
      </c>
      <c r="H112" s="133">
        <f>IF(ISERROR((RealAuthFY11!H112-RealAuthFY10!H112)/RealAuthFY10!H112),"",(RealAuthFY11!H112-RealAuthFY10!H112)/RealAuthFY10!H112)</f>
        <v>3.5858629491463984E-2</v>
      </c>
      <c r="I112" s="133">
        <f>IF(ISERROR((RealAuthFY11!I112-RealAuthFY10!I112)/RealAuthFY10!I112),"",(RealAuthFY11!I112-RealAuthFY10!I112)/RealAuthFY10!I112)</f>
        <v>3.3778394885722844E-4</v>
      </c>
      <c r="J112" s="133">
        <f>IF(ISERROR((RealAuthFY11!J112-RealAuthFY10!J112)/RealAuthFY10!J112),"",(RealAuthFY11!J112-RealAuthFY10!J112)/RealAuthFY10!J112)</f>
        <v>-0.10755461165048544</v>
      </c>
      <c r="K112" s="133">
        <f>IF(ISERROR((RealAuthFY11!K112-RealAuthFY10!K112)/RealAuthFY10!K112),"",(RealAuthFY11!K112-RealAuthFY10!K112)/RealAuthFY10!K112)</f>
        <v>1.0398751733703191</v>
      </c>
      <c r="L112" s="133">
        <f>IF(ISERROR((RealAuthFY11!L112-RealAuthFY10!L112)/RealAuthFY10!L112),"",(RealAuthFY11!L112-RealAuthFY10!L112)/RealAuthFY10!L112)</f>
        <v>0.13993024394223708</v>
      </c>
      <c r="M112" s="133">
        <f>IF(ISERROR((RealAuthFY11!M112-RealAuthFY10!M112)/RealAuthFY10!M112),"",(RealAuthFY11!M112-RealAuthFY10!M112)/RealAuthFY10!M112)</f>
        <v>-0.32004160887656036</v>
      </c>
      <c r="N112" s="133">
        <f>IF(ISERROR((RealAuthFY11!N112-RealAuthFY10!N112)/RealAuthFY10!N112),"",(RealAuthFY11!N112-RealAuthFY10!N112)/RealAuthFY10!N112)</f>
        <v>0</v>
      </c>
      <c r="O112" s="133" t="str">
        <f>IF(ISERROR((RealAuthFY11!O112-RealAuthFY10!O112)/RealAuthFY10!O112),"",(RealAuthFY11!O112-RealAuthFY10!O112)/RealAuthFY10!O112)</f>
        <v/>
      </c>
      <c r="P112" s="133" t="str">
        <f>IF(ISERROR((RealAuthFY11!P112-RealAuthFY10!P112)/RealAuthFY10!P112),"",(RealAuthFY11!P112-RealAuthFY10!P112)/RealAuthFY10!P112)</f>
        <v/>
      </c>
      <c r="Q112" s="133">
        <f>IF(ISERROR((RealAuthFY11!Q112-RealAuthFY10!Q112)/RealAuthFY10!Q112),"",(RealAuthFY11!Q112-RealAuthFY10!Q112)/RealAuthFY10!Q112)</f>
        <v>-0.15591372136400594</v>
      </c>
      <c r="R112" s="133">
        <f>IF(ISERROR((RealAuthFY11!R112-RealAuthFY10!R112)/RealAuthFY10!R112),"",(RealAuthFY11!R112-RealAuthFY10!R112)/RealAuthFY10!R112)</f>
        <v>1.9087806982429794E-6</v>
      </c>
      <c r="S112" s="133">
        <f>IF(ISERROR((RealAuthFY11!S112-RealAuthFY10!S112)/RealAuthFY10!S112),"",(RealAuthFY11!S112-RealAuthFY10!S112)/RealAuthFY10!S112)</f>
        <v>2.6943356979574102E-6</v>
      </c>
      <c r="T112" s="133">
        <f>IF(ISERROR((RealAuthFY11!T112-RealAuthFY10!T112)/RealAuthFY10!T112),"",(RealAuthFY11!T112-RealAuthFY10!T112)/RealAuthFY10!T112)</f>
        <v>-1.7408031195308005E-5</v>
      </c>
      <c r="U112" s="133">
        <f>IF(ISERROR((RealAuthFY11!U112-RealAuthFY10!U112)/RealAuthFY10!U112),"",(RealAuthFY11!U112-RealAuthFY10!U112)/RealAuthFY10!U112)</f>
        <v>-8.4917987062992843E-4</v>
      </c>
    </row>
    <row r="113" spans="1:21" s="45" customFormat="1" ht="11" x14ac:dyDescent="0.3">
      <c r="A113" s="45">
        <f>'FY2017 Alpha RPDC '!A111</f>
        <v>104</v>
      </c>
      <c r="B113" s="45">
        <f>'FY2017 Alpha RPDC '!B111</f>
        <v>2007</v>
      </c>
      <c r="C113" s="45">
        <f>'FY2017 Alpha RPDC '!C111</f>
        <v>2007</v>
      </c>
      <c r="D113" s="50" t="str">
        <f>'FY2017 Alpha RPDC '!D111</f>
        <v>ELDORA-NEW PROVIDENCE</v>
      </c>
      <c r="E113" s="133">
        <f>IF(ISERROR((RealAuthFY11!E113-RealAuthFY10!E113)/RealAuthFY10!E113),"",(RealAuthFY11!E113-RealAuthFY10!E113)/RealAuthFY10!E113)</f>
        <v>-2.1684867394695752E-2</v>
      </c>
      <c r="F113" s="133">
        <f>IF(ISERROR((RealAuthFY11!F113-RealAuthFY10!F113)/RealAuthFY10!F113),"",(RealAuthFY11!F113-RealAuthFY10!F113)/RealAuthFY10!F113)</f>
        <v>2.2494570276140241E-2</v>
      </c>
      <c r="G113" s="133">
        <f>IF(ISERROR((RealAuthFY11!G113-RealAuthFY10!G113)/RealAuthFY10!G113),"",(RealAuthFY11!G113-RealAuthFY10!G113)/RealAuthFY10!G113)</f>
        <v>3.2191110790571017E-4</v>
      </c>
      <c r="H113" s="133" t="str">
        <f>IF(ISERROR((RealAuthFY11!H113-RealAuthFY10!H113)/RealAuthFY10!H113),"",(RealAuthFY11!H113-RealAuthFY10!H113)/RealAuthFY10!H113)</f>
        <v/>
      </c>
      <c r="I113" s="133">
        <f>IF(ISERROR((RealAuthFY11!I113-RealAuthFY10!I113)/RealAuthFY10!I113),"",(RealAuthFY11!I113-RealAuthFY10!I113)/RealAuthFY10!I113)</f>
        <v>9.999999999999969E-3</v>
      </c>
      <c r="J113" s="133">
        <f>IF(ISERROR((RealAuthFY11!J113-RealAuthFY10!J113)/RealAuthFY10!J113),"",(RealAuthFY11!J113-RealAuthFY10!J113)/RealAuthFY10!J113)</f>
        <v>-8.0384143152725046E-2</v>
      </c>
      <c r="K113" s="133">
        <f>IF(ISERROR((RealAuthFY11!K113-RealAuthFY10!K113)/RealAuthFY10!K113),"",(RealAuthFY11!K113-RealAuthFY10!K113)/RealAuthFY10!K113)</f>
        <v>1.9937586685159502E-2</v>
      </c>
      <c r="L113" s="133">
        <f>IF(ISERROR((RealAuthFY11!L113-RealAuthFY10!L113)/RealAuthFY10!L113),"",(RealAuthFY11!L113-RealAuthFY10!L113)/RealAuthFY10!L113)</f>
        <v>0.18547719499531617</v>
      </c>
      <c r="M113" s="133">
        <f>IF(ISERROR((RealAuthFY11!M113-RealAuthFY10!M113)/RealAuthFY10!M113),"",(RealAuthFY11!M113-RealAuthFY10!M113)/RealAuthFY10!M113)</f>
        <v>-0.14325242718446601</v>
      </c>
      <c r="N113" s="133" t="str">
        <f>IF(ISERROR((RealAuthFY11!N113-RealAuthFY10!N113)/RealAuthFY10!N113),"",(RealAuthFY11!N113-RealAuthFY10!N113)/RealAuthFY10!N113)</f>
        <v/>
      </c>
      <c r="O113" s="133" t="str">
        <f>IF(ISERROR((RealAuthFY11!O113-RealAuthFY10!O113)/RealAuthFY10!O113),"",(RealAuthFY11!O113-RealAuthFY10!O113)/RealAuthFY10!O113)</f>
        <v/>
      </c>
      <c r="P113" s="133">
        <f>IF(ISERROR((RealAuthFY11!P113-RealAuthFY10!P113)/RealAuthFY10!P113),"",(RealAuthFY11!P113-RealAuthFY10!P113)/RealAuthFY10!P113)</f>
        <v>-0.10755461165048549</v>
      </c>
      <c r="Q113" s="133">
        <f>IF(ISERROR((RealAuthFY11!Q113-RealAuthFY10!Q113)/RealAuthFY10!Q113),"",(RealAuthFY11!Q113-RealAuthFY10!Q113)/RealAuthFY10!Q113)</f>
        <v>-0.11605409153952854</v>
      </c>
      <c r="R113" s="133">
        <f>IF(ISERROR((RealAuthFY11!R113-RealAuthFY10!R113)/RealAuthFY10!R113),"",(RealAuthFY11!R113-RealAuthFY10!R113)/RealAuthFY10!R113)</f>
        <v>8.6553365502532757E-7</v>
      </c>
      <c r="S113" s="133">
        <f>IF(ISERROR((RealAuthFY11!S113-RealAuthFY10!S113)/RealAuthFY10!S113),"",(RealAuthFY11!S113-RealAuthFY10!S113)/RealAuthFY10!S113)</f>
        <v>3.5780010185723346E-6</v>
      </c>
      <c r="T113" s="133">
        <f>IF(ISERROR((RealAuthFY11!T113-RealAuthFY10!T113)/RealAuthFY10!T113),"",(RealAuthFY11!T113-RealAuthFY10!T113)/RealAuthFY10!T113)</f>
        <v>8.6434814762015748E-6</v>
      </c>
      <c r="U113" s="133">
        <f>IF(ISERROR((RealAuthFY11!U113-RealAuthFY10!U113)/RealAuthFY10!U113),"",(RealAuthFY11!U113-RealAuthFY10!U113)/RealAuthFY10!U113)</f>
        <v>1.7641943381224722E-2</v>
      </c>
    </row>
    <row r="114" spans="1:21" s="45" customFormat="1" ht="11" x14ac:dyDescent="0.3">
      <c r="A114" s="45">
        <f>'FY2017 Alpha RPDC '!A112</f>
        <v>105</v>
      </c>
      <c r="B114" s="45">
        <f>'FY2017 Alpha RPDC '!B112</f>
        <v>2088</v>
      </c>
      <c r="C114" s="45">
        <f>'FY2017 Alpha RPDC '!C112</f>
        <v>2088</v>
      </c>
      <c r="D114" s="50" t="str">
        <f>'FY2017 Alpha RPDC '!D112</f>
        <v>EMMETSBURG</v>
      </c>
      <c r="E114" s="133">
        <f>IF(ISERROR((RealAuthFY11!E114-RealAuthFY10!E114)/RealAuthFY10!E114),"",(RealAuthFY11!E114-RealAuthFY10!E114)/RealAuthFY10!E114)</f>
        <v>3.8146718146718217E-2</v>
      </c>
      <c r="F114" s="133">
        <f>IF(ISERROR((RealAuthFY11!F114-RealAuthFY10!F114)/RealAuthFY10!F114),"",(RealAuthFY11!F114-RealAuthFY10!F114)/RealAuthFY10!F114)</f>
        <v>2.2073374942913684E-2</v>
      </c>
      <c r="G114" s="133">
        <f>IF(ISERROR((RealAuthFY11!G114-RealAuthFY10!G114)/RealAuthFY10!G114),"",(RealAuthFY11!G114-RealAuthFY10!G114)/RealAuthFY10!G114)</f>
        <v>6.1061995171894472E-2</v>
      </c>
      <c r="H114" s="133">
        <f>IF(ISERROR((RealAuthFY11!H114-RealAuthFY10!H114)/RealAuthFY10!H114),"",(RealAuthFY11!H114-RealAuthFY10!H114)/RealAuthFY10!H114)</f>
        <v>-1</v>
      </c>
      <c r="I114" s="133">
        <f>IF(ISERROR((RealAuthFY11!I114-RealAuthFY10!I114)/RealAuthFY10!I114),"",(RealAuthFY11!I114-RealAuthFY10!I114)/RealAuthFY10!I114)</f>
        <v>2.9637841040454027E-2</v>
      </c>
      <c r="J114" s="133">
        <f>IF(ISERROR((RealAuthFY11!J114-RealAuthFY10!J114)/RealAuthFY10!J114),"",(RealAuthFY11!J114-RealAuthFY10!J114)/RealAuthFY10!J114)</f>
        <v>-4.5864838262270141E-2</v>
      </c>
      <c r="K114" s="133" t="str">
        <f>IF(ISERROR((RealAuthFY11!K114-RealAuthFY10!K114)/RealAuthFY10!K114),"",(RealAuthFY11!K114-RealAuthFY10!K114)/RealAuthFY10!K114)</f>
        <v/>
      </c>
      <c r="L114" s="133">
        <f>IF(ISERROR((RealAuthFY11!L114-RealAuthFY10!L114)/RealAuthFY10!L114),"",(RealAuthFY11!L114-RealAuthFY10!L114)/RealAuthFY10!L114)</f>
        <v>4.1246008450795081E-3</v>
      </c>
      <c r="M114" s="133" t="str">
        <f>IF(ISERROR((RealAuthFY11!M114-RealAuthFY10!M114)/RealAuthFY10!M114),"",(RealAuthFY11!M114-RealAuthFY10!M114)/RealAuthFY10!M114)</f>
        <v/>
      </c>
      <c r="N114" s="133">
        <f>IF(ISERROR((RealAuthFY11!N114-RealAuthFY10!N114)/RealAuthFY10!N114),"",(RealAuthFY11!N114-RealAuthFY10!N114)/RealAuthFY10!N114)</f>
        <v>0</v>
      </c>
      <c r="O114" s="133" t="str">
        <f>IF(ISERROR((RealAuthFY11!O114-RealAuthFY10!O114)/RealAuthFY10!O114),"",(RealAuthFY11!O114-RealAuthFY10!O114)/RealAuthFY10!O114)</f>
        <v/>
      </c>
      <c r="P114" s="133">
        <f>IF(ISERROR((RealAuthFY11!P114-RealAuthFY10!P114)/RealAuthFY10!P114),"",(RealAuthFY11!P114-RealAuthFY10!P114)/RealAuthFY10!P114)</f>
        <v>-1</v>
      </c>
      <c r="Q114" s="133">
        <f>IF(ISERROR((RealAuthFY11!Q114-RealAuthFY10!Q114)/RealAuthFY10!Q114),"",(RealAuthFY11!Q114-RealAuthFY10!Q114)/RealAuthFY10!Q114)</f>
        <v>0.32591886269070741</v>
      </c>
      <c r="R114" s="133">
        <f>IF(ISERROR((RealAuthFY11!R114-RealAuthFY10!R114)/RealAuthFY10!R114),"",(RealAuthFY11!R114-RealAuthFY10!R114)/RealAuthFY10!R114)</f>
        <v>0.40789821220916239</v>
      </c>
      <c r="S114" s="133">
        <f>IF(ISERROR((RealAuthFY11!S114-RealAuthFY10!S114)/RealAuthFY10!S114),"",(RealAuthFY11!S114-RealAuthFY10!S114)/RealAuthFY10!S114)</f>
        <v>0.40784393583937123</v>
      </c>
      <c r="T114" s="133">
        <f>IF(ISERROR((RealAuthFY11!T114-RealAuthFY10!T114)/RealAuthFY10!T114),"",(RealAuthFY11!T114-RealAuthFY10!T114)/RealAuthFY10!T114)</f>
        <v>0.4078974071424547</v>
      </c>
      <c r="U114" s="133">
        <f>IF(ISERROR((RealAuthFY11!U114-RealAuthFY10!U114)/RealAuthFY10!U114),"",(RealAuthFY11!U114-RealAuthFY10!U114)/RealAuthFY10!U114)</f>
        <v>5.5500288720749746E-2</v>
      </c>
    </row>
    <row r="115" spans="1:21" s="45" customFormat="1" ht="11" x14ac:dyDescent="0.3">
      <c r="A115" s="45">
        <f>'FY2017 Alpha RPDC '!A113</f>
        <v>106</v>
      </c>
      <c r="B115" s="45">
        <f>'FY2017 Alpha RPDC '!B113</f>
        <v>2097</v>
      </c>
      <c r="C115" s="45">
        <f>'FY2017 Alpha RPDC '!C113</f>
        <v>2097</v>
      </c>
      <c r="D115" s="50" t="str">
        <f>'FY2017 Alpha RPDC '!D113</f>
        <v>ENGLISH VALLEYS</v>
      </c>
      <c r="E115" s="133">
        <f>IF(ISERROR((RealAuthFY11!E115-RealAuthFY10!E115)/RealAuthFY10!E115),"",(RealAuthFY11!E115-RealAuthFY10!E115)/RealAuthFY10!E115)</f>
        <v>-5.4740529888329323E-3</v>
      </c>
      <c r="F115" s="133">
        <f>IF(ISERROR((RealAuthFY11!F115-RealAuthFY10!F115)/RealAuthFY10!F115),"",(RealAuthFY11!F115-RealAuthFY10!F115)/RealAuthFY10!F115)</f>
        <v>2.2242675256941249E-2</v>
      </c>
      <c r="G115" s="133">
        <f>IF(ISERROR((RealAuthFY11!G115-RealAuthFY10!G115)/RealAuthFY10!G115),"",(RealAuthFY11!G115-RealAuthFY10!G115)/RealAuthFY10!G115)</f>
        <v>1.664696712746452E-2</v>
      </c>
      <c r="H115" s="133">
        <f>IF(ISERROR((RealAuthFY11!H115-RealAuthFY10!H115)/RealAuthFY10!H115),"",(RealAuthFY11!H115-RealAuthFY10!H115)/RealAuthFY10!H115)</f>
        <v>-1</v>
      </c>
      <c r="I115" s="133">
        <f>IF(ISERROR((RealAuthFY11!I115-RealAuthFY10!I115)/RealAuthFY10!I115),"",(RealAuthFY11!I115-RealAuthFY10!I115)/RealAuthFY10!I115)</f>
        <v>1.442269891462262E-2</v>
      </c>
      <c r="J115" s="133">
        <f>IF(ISERROR((RealAuthFY11!J115-RealAuthFY10!J115)/RealAuthFY10!J115),"",(RealAuthFY11!J115-RealAuthFY10!J115)/RealAuthFY10!J115)</f>
        <v>-5.0486675252625249E-2</v>
      </c>
      <c r="K115" s="133">
        <f>IF(ISERROR((RealAuthFY11!K115-RealAuthFY10!K115)/RealAuthFY10!K115),"",(RealAuthFY11!K115-RealAuthFY10!K115)/RealAuthFY10!K115)</f>
        <v>-0.1411051901598657</v>
      </c>
      <c r="L115" s="133">
        <f>IF(ISERROR((RealAuthFY11!L115-RealAuthFY10!L115)/RealAuthFY10!L115),"",(RealAuthFY11!L115-RealAuthFY10!L115)/RealAuthFY10!L115)</f>
        <v>-0.27147315236774322</v>
      </c>
      <c r="M115" s="133">
        <f>IF(ISERROR((RealAuthFY11!M115-RealAuthFY10!M115)/RealAuthFY10!M115),"",(RealAuthFY11!M115-RealAuthFY10!M115)/RealAuthFY10!M115)</f>
        <v>-9.6536767349874125E-2</v>
      </c>
      <c r="N115" s="133">
        <f>IF(ISERROR((RealAuthFY11!N115-RealAuthFY10!N115)/RealAuthFY10!N115),"",(RealAuthFY11!N115-RealAuthFY10!N115)/RealAuthFY10!N115)</f>
        <v>0</v>
      </c>
      <c r="O115" s="133" t="str">
        <f>IF(ISERROR((RealAuthFY11!O115-RealAuthFY10!O115)/RealAuthFY10!O115),"",(RealAuthFY11!O115-RealAuthFY10!O115)/RealAuthFY10!O115)</f>
        <v/>
      </c>
      <c r="P115" s="133">
        <f>IF(ISERROR((RealAuthFY11!P115-RealAuthFY10!P115)/RealAuthFY10!P115),"",(RealAuthFY11!P115-RealAuthFY10!P115)/RealAuthFY10!P115)</f>
        <v>-0.44367040726264023</v>
      </c>
      <c r="Q115" s="133" t="str">
        <f>IF(ISERROR((RealAuthFY11!Q115-RealAuthFY10!Q115)/RealAuthFY10!Q115),"",(RealAuthFY11!Q115-RealAuthFY10!Q115)/RealAuthFY10!Q115)</f>
        <v/>
      </c>
      <c r="R115" s="133">
        <f>IF(ISERROR((RealAuthFY11!R115-RealAuthFY10!R115)/RealAuthFY10!R115),"",(RealAuthFY11!R115-RealAuthFY10!R115)/RealAuthFY10!R115)</f>
        <v>9.5673526217053706E-7</v>
      </c>
      <c r="S115" s="133">
        <f>IF(ISERROR((RealAuthFY11!S115-RealAuthFY10!S115)/RealAuthFY10!S115),"",(RealAuthFY11!S115-RealAuthFY10!S115)/RealAuthFY10!S115)</f>
        <v>7.5769630017631695E-6</v>
      </c>
      <c r="T115" s="133">
        <f>IF(ISERROR((RealAuthFY11!T115-RealAuthFY10!T115)/RealAuthFY10!T115),"",(RealAuthFY11!T115-RealAuthFY10!T115)/RealAuthFY10!T115)</f>
        <v>6.1924681009961289E-6</v>
      </c>
      <c r="U115" s="133">
        <f>IF(ISERROR((RealAuthFY11!U115-RealAuthFY10!U115)/RealAuthFY10!U115),"",(RealAuthFY11!U115-RealAuthFY10!U115)/RealAuthFY10!U115)</f>
        <v>6.2735865107972508E-2</v>
      </c>
    </row>
    <row r="116" spans="1:21" s="45" customFormat="1" ht="11" x14ac:dyDescent="0.3">
      <c r="A116" s="45" t="e">
        <f>'FY2017 Alpha RPDC '!#REF!</f>
        <v>#REF!</v>
      </c>
      <c r="B116" s="45" t="e">
        <f>'FY2017 Alpha RPDC '!#REF!</f>
        <v>#REF!</v>
      </c>
      <c r="C116" s="45" t="e">
        <f>'FY2017 Alpha RPDC '!#REF!</f>
        <v>#REF!</v>
      </c>
      <c r="D116" s="50" t="e">
        <f>'FY2017 Alpha RPDC '!#REF!</f>
        <v>#REF!</v>
      </c>
      <c r="E116" s="133" t="str">
        <f>IF(ISERROR((RealAuthFY11!E116-RealAuthFY10!E116)/RealAuthFY10!E116),"",(RealAuthFY11!E116-RealAuthFY10!E116)/RealAuthFY10!E116)</f>
        <v/>
      </c>
      <c r="F116" s="133" t="str">
        <f>IF(ISERROR((RealAuthFY11!F116-RealAuthFY10!F116)/RealAuthFY10!F116),"",(RealAuthFY11!F116-RealAuthFY10!F116)/RealAuthFY10!F116)</f>
        <v/>
      </c>
      <c r="G116" s="133" t="str">
        <f>IF(ISERROR((RealAuthFY11!G116-RealAuthFY10!G116)/RealAuthFY10!G116),"",(RealAuthFY11!G116-RealAuthFY10!G116)/RealAuthFY10!G116)</f>
        <v/>
      </c>
      <c r="H116" s="133" t="str">
        <f>IF(ISERROR((RealAuthFY11!H116-RealAuthFY10!H116)/RealAuthFY10!H116),"",(RealAuthFY11!H116-RealAuthFY10!H116)/RealAuthFY10!H116)</f>
        <v/>
      </c>
      <c r="I116" s="133" t="str">
        <f>IF(ISERROR((RealAuthFY11!I116-RealAuthFY10!I116)/RealAuthFY10!I116),"",(RealAuthFY11!I116-RealAuthFY10!I116)/RealAuthFY10!I116)</f>
        <v/>
      </c>
      <c r="J116" s="133">
        <f>IF(ISERROR((RealAuthFY11!J116-RealAuthFY10!J116)/RealAuthFY10!J116),"",(RealAuthFY11!J116-RealAuthFY10!J116)/RealAuthFY10!J116)</f>
        <v>-0.21586416952887044</v>
      </c>
      <c r="K116" s="133">
        <f>IF(ISERROR((RealAuthFY11!K116-RealAuthFY10!K116)/RealAuthFY10!K116),"",(RealAuthFY11!K116-RealAuthFY10!K116)/RealAuthFY10!K116)</f>
        <v>1.0387531592249368</v>
      </c>
      <c r="L116" s="133">
        <f>IF(ISERROR((RealAuthFY11!L116-RealAuthFY10!L116)/RealAuthFY10!L116),"",(RealAuthFY11!L116-RealAuthFY10!L116)/RealAuthFY10!L116)</f>
        <v>8.3087615838247683E-2</v>
      </c>
      <c r="M116" s="133" t="str">
        <f>IF(ISERROR((RealAuthFY11!M116-RealAuthFY10!M116)/RealAuthFY10!M116),"",(RealAuthFY11!M116-RealAuthFY10!M116)/RealAuthFY10!M116)</f>
        <v/>
      </c>
      <c r="N116" s="133">
        <f>IF(ISERROR((RealAuthFY11!N116-RealAuthFY10!N116)/RealAuthFY10!N116),"",(RealAuthFY11!N116-RealAuthFY10!N116)/RealAuthFY10!N116)</f>
        <v>0</v>
      </c>
      <c r="O116" s="133" t="str">
        <f>IF(ISERROR((RealAuthFY11!O116-RealAuthFY10!O116)/RealAuthFY10!O116),"",(RealAuthFY11!O116-RealAuthFY10!O116)/RealAuthFY10!O116)</f>
        <v/>
      </c>
      <c r="P116" s="133" t="str">
        <f>IF(ISERROR((RealAuthFY11!P116-RealAuthFY10!P116)/RealAuthFY10!P116),"",(RealAuthFY11!P116-RealAuthFY10!P116)/RealAuthFY10!P116)</f>
        <v/>
      </c>
      <c r="Q116" s="133" t="str">
        <f>IF(ISERROR((RealAuthFY11!Q116-RealAuthFY10!Q116)/RealAuthFY10!Q116),"",(RealAuthFY11!Q116-RealAuthFY10!Q116)/RealAuthFY10!Q116)</f>
        <v/>
      </c>
      <c r="R116" s="133" t="str">
        <f>IF(ISERROR((RealAuthFY11!R116-RealAuthFY10!R116)/RealAuthFY10!R116),"",(RealAuthFY11!R116-RealAuthFY10!R116)/RealAuthFY10!R116)</f>
        <v/>
      </c>
      <c r="S116" s="133" t="str">
        <f>IF(ISERROR((RealAuthFY11!S116-RealAuthFY10!S116)/RealAuthFY10!S116),"",(RealAuthFY11!S116-RealAuthFY10!S116)/RealAuthFY10!S116)</f>
        <v/>
      </c>
      <c r="T116" s="133" t="str">
        <f>IF(ISERROR((RealAuthFY11!T116-RealAuthFY10!T116)/RealAuthFY10!T116),"",(RealAuthFY11!T116-RealAuthFY10!T116)/RealAuthFY10!T116)</f>
        <v/>
      </c>
      <c r="U116" s="133" t="str">
        <f>IF(ISERROR((RealAuthFY11!U116-RealAuthFY10!U116)/RealAuthFY10!U116),"",(RealAuthFY11!U116-RealAuthFY10!U116)/RealAuthFY10!U116)</f>
        <v/>
      </c>
    </row>
    <row r="117" spans="1:21" s="45" customFormat="1" ht="11" x14ac:dyDescent="0.3">
      <c r="A117" s="45">
        <f>'FY2017 Alpha RPDC '!A114</f>
        <v>107</v>
      </c>
      <c r="B117" s="45">
        <f>'FY2017 Alpha RPDC '!B114</f>
        <v>2113</v>
      </c>
      <c r="C117" s="45">
        <f>'FY2017 Alpha RPDC '!C114</f>
        <v>2113</v>
      </c>
      <c r="D117" s="50" t="str">
        <f>'FY2017 Alpha RPDC '!D114</f>
        <v>ESSEX</v>
      </c>
      <c r="E117" s="133">
        <f>IF(ISERROR((RealAuthFY11!E117-RealAuthFY10!E117)/RealAuthFY10!E117),"",(RealAuthFY11!E117-RealAuthFY10!E117)/RealAuthFY10!E117)</f>
        <v>-8.5508550855085519E-2</v>
      </c>
      <c r="F117" s="133">
        <f>IF(ISERROR((RealAuthFY11!F117-RealAuthFY10!F117)/RealAuthFY10!F117),"",(RealAuthFY11!F117-RealAuthFY10!F117)/RealAuthFY10!F117)</f>
        <v>2.2494570276140241E-2</v>
      </c>
      <c r="G117" s="133">
        <f>IF(ISERROR((RealAuthFY11!G117-RealAuthFY10!G117)/RealAuthFY10!G117),"",(RealAuthFY11!G117-RealAuthFY10!G117)/RealAuthFY10!G117)</f>
        <v>-6.493732811748372E-2</v>
      </c>
      <c r="H117" s="133">
        <f>IF(ISERROR((RealAuthFY11!H117-RealAuthFY10!H117)/RealAuthFY10!H117),"",(RealAuthFY11!H117-RealAuthFY10!H117)/RealAuthFY10!H117)</f>
        <v>0.18937546402491115</v>
      </c>
      <c r="I117" s="133">
        <f>IF(ISERROR((RealAuthFY11!I117-RealAuthFY10!I117)/RealAuthFY10!I117),"",(RealAuthFY11!I117-RealAuthFY10!I117)/RealAuthFY10!I117)</f>
        <v>-4.9863905410943786E-2</v>
      </c>
      <c r="J117" s="133">
        <f>IF(ISERROR((RealAuthFY11!J117-RealAuthFY10!J117)/RealAuthFY10!J117),"",(RealAuthFY11!J117-RealAuthFY10!J117)/RealAuthFY10!J117)</f>
        <v>0.32537769478866069</v>
      </c>
      <c r="K117" s="133">
        <f>IF(ISERROR((RealAuthFY11!K117-RealAuthFY10!K117)/RealAuthFY10!K117),"",(RealAuthFY11!K117-RealAuthFY10!K117)/RealAuthFY10!K117)</f>
        <v>-0.32031913087760994</v>
      </c>
      <c r="L117" s="133">
        <f>IF(ISERROR((RealAuthFY11!L117-RealAuthFY10!L117)/RealAuthFY10!L117),"",(RealAuthFY11!L117-RealAuthFY10!L117)/RealAuthFY10!L117)</f>
        <v>0.17013240536411475</v>
      </c>
      <c r="M117" s="133" t="str">
        <f>IF(ISERROR((RealAuthFY11!M117-RealAuthFY10!M117)/RealAuthFY10!M117),"",(RealAuthFY11!M117-RealAuthFY10!M117)/RealAuthFY10!M117)</f>
        <v/>
      </c>
      <c r="N117" s="133">
        <f>IF(ISERROR((RealAuthFY11!N117-RealAuthFY10!N117)/RealAuthFY10!N117),"",(RealAuthFY11!N117-RealAuthFY10!N117)/RealAuthFY10!N117)</f>
        <v>0</v>
      </c>
      <c r="O117" s="133" t="str">
        <f>IF(ISERROR((RealAuthFY11!O117-RealAuthFY10!O117)/RealAuthFY10!O117),"",(RealAuthFY11!O117-RealAuthFY10!O117)/RealAuthFY10!O117)</f>
        <v/>
      </c>
      <c r="P117" s="133">
        <f>IF(ISERROR((RealAuthFY11!P117-RealAuthFY10!P117)/RealAuthFY10!P117),"",(RealAuthFY11!P117-RealAuthFY10!P117)/RealAuthFY10!P117)</f>
        <v>1.9521303683585095E-2</v>
      </c>
      <c r="Q117" s="133" t="str">
        <f>IF(ISERROR((RealAuthFY11!Q117-RealAuthFY10!Q117)/RealAuthFY10!Q117),"",(RealAuthFY11!Q117-RealAuthFY10!Q117)/RealAuthFY10!Q117)</f>
        <v/>
      </c>
      <c r="R117" s="133">
        <f>IF(ISERROR((RealAuthFY11!R117-RealAuthFY10!R117)/RealAuthFY10!R117),"",(RealAuthFY11!R117-RealAuthFY10!R117)/RealAuthFY10!R117)</f>
        <v>6.902113226452559E-7</v>
      </c>
      <c r="S117" s="133">
        <f>IF(ISERROR((RealAuthFY11!S117-RealAuthFY10!S117)/RealAuthFY10!S117),"",(RealAuthFY11!S117-RealAuthFY10!S117)/RealAuthFY10!S117)</f>
        <v>-1.2115554472336807E-5</v>
      </c>
      <c r="T117" s="133">
        <f>IF(ISERROR((RealAuthFY11!T117-RealAuthFY10!T117)/RealAuthFY10!T117),"",(RealAuthFY11!T117-RealAuthFY10!T117)/RealAuthFY10!T117)</f>
        <v>4.9649071881919062E-6</v>
      </c>
      <c r="U117" s="133">
        <f>IF(ISERROR((RealAuthFY11!U117-RealAuthFY10!U117)/RealAuthFY10!U117),"",(RealAuthFY11!U117-RealAuthFY10!U117)/RealAuthFY10!U117)</f>
        <v>-8.517039734978693E-3</v>
      </c>
    </row>
    <row r="118" spans="1:21" s="45" customFormat="1" ht="11" x14ac:dyDescent="0.3">
      <c r="A118" s="45">
        <f>'FY2017 Alpha RPDC '!A115</f>
        <v>108</v>
      </c>
      <c r="B118" s="45">
        <f>'FY2017 Alpha RPDC '!B115</f>
        <v>2124</v>
      </c>
      <c r="C118" s="45">
        <f>'FY2017 Alpha RPDC '!C115</f>
        <v>2124</v>
      </c>
      <c r="D118" s="50" t="str">
        <f>'FY2017 Alpha RPDC '!D115</f>
        <v>ESTHERVILLE-LINCOLN CENTRAL</v>
      </c>
      <c r="E118" s="133">
        <f>IF(ISERROR((RealAuthFY11!E118-RealAuthFY10!E118)/RealAuthFY10!E118),"",(RealAuthFY11!E118-RealAuthFY10!E118)/RealAuthFY10!E118)</f>
        <v>-9.8525710176195942E-3</v>
      </c>
      <c r="F118" s="133">
        <f>IF(ISERROR((RealAuthFY11!F118-RealAuthFY10!F118)/RealAuthFY10!F118),"",(RealAuthFY11!F118-RealAuthFY10!F118)/RealAuthFY10!F118)</f>
        <v>2.2431930693069306E-2</v>
      </c>
      <c r="G118" s="133">
        <f>IF(ISERROR((RealAuthFY11!G118-RealAuthFY10!G118)/RealAuthFY10!G118),"",(RealAuthFY11!G118-RealAuthFY10!G118)/RealAuthFY10!G118)</f>
        <v>1.2358347485233878E-2</v>
      </c>
      <c r="H118" s="133" t="str">
        <f>IF(ISERROR((RealAuthFY11!H118-RealAuthFY10!H118)/RealAuthFY10!H118),"",(RealAuthFY11!H118-RealAuthFY10!H118)/RealAuthFY10!H118)</f>
        <v/>
      </c>
      <c r="I118" s="133">
        <f>IF(ISERROR((RealAuthFY11!I118-RealAuthFY10!I118)/RealAuthFY10!I118),"",(RealAuthFY11!I118-RealAuthFY10!I118)/RealAuthFY10!I118)</f>
        <v>1.2358347485233878E-2</v>
      </c>
      <c r="J118" s="133">
        <f>IF(ISERROR((RealAuthFY11!J118-RealAuthFY10!J118)/RealAuthFY10!J118),"",(RealAuthFY11!J118-RealAuthFY10!J118)/RealAuthFY10!J118)</f>
        <v>0.64217261300430384</v>
      </c>
      <c r="K118" s="133">
        <f>IF(ISERROR((RealAuthFY11!K118-RealAuthFY10!K118)/RealAuthFY10!K118),"",(RealAuthFY11!K118-RealAuthFY10!K118)/RealAuthFY10!K118)</f>
        <v>1.9688409518917992E-2</v>
      </c>
      <c r="L118" s="133">
        <f>IF(ISERROR((RealAuthFY11!L118-RealAuthFY10!L118)/RealAuthFY10!L118),"",(RealAuthFY11!L118-RealAuthFY10!L118)/RealAuthFY10!L118)</f>
        <v>1.8736673359169507</v>
      </c>
      <c r="M118" s="133">
        <f>IF(ISERROR((RealAuthFY11!M118-RealAuthFY10!M118)/RealAuthFY10!M118),"",(RealAuthFY11!M118-RealAuthFY10!M118)/RealAuthFY10!M118)</f>
        <v>-1</v>
      </c>
      <c r="N118" s="133">
        <f>IF(ISERROR((RealAuthFY11!N118-RealAuthFY10!N118)/RealAuthFY10!N118),"",(RealAuthFY11!N118-RealAuthFY10!N118)/RealAuthFY10!N118)</f>
        <v>0</v>
      </c>
      <c r="O118" s="133">
        <f>IF(ISERROR((RealAuthFY11!O118-RealAuthFY10!O118)/RealAuthFY10!O118),"",(RealAuthFY11!O118-RealAuthFY10!O118)/RealAuthFY10!O118)</f>
        <v>0</v>
      </c>
      <c r="P118" s="133" t="str">
        <f>IF(ISERROR((RealAuthFY11!P118-RealAuthFY10!P118)/RealAuthFY10!P118),"",(RealAuthFY11!P118-RealAuthFY10!P118)/RealAuthFY10!P118)</f>
        <v/>
      </c>
      <c r="Q118" s="133">
        <f>IF(ISERROR((RealAuthFY11!Q118-RealAuthFY10!Q118)/RealAuthFY10!Q118),"",(RealAuthFY11!Q118-RealAuthFY10!Q118)/RealAuthFY10!Q118)</f>
        <v>-0.1077726416709467</v>
      </c>
      <c r="R118" s="133">
        <f>IF(ISERROR((RealAuthFY11!R118-RealAuthFY10!R118)/RealAuthFY10!R118),"",(RealAuthFY11!R118-RealAuthFY10!R118)/RealAuthFY10!R118)</f>
        <v>1.6156207455740876</v>
      </c>
      <c r="S118" s="133">
        <f>IF(ISERROR((RealAuthFY11!S118-RealAuthFY10!S118)/RealAuthFY10!S118),"",(RealAuthFY11!S118-RealAuthFY10!S118)/RealAuthFY10!S118)</f>
        <v>1.6157613063679148</v>
      </c>
      <c r="T118" s="133">
        <f>IF(ISERROR((RealAuthFY11!T118-RealAuthFY10!T118)/RealAuthFY10!T118),"",(RealAuthFY11!T118-RealAuthFY10!T118)/RealAuthFY10!T118)</f>
        <v>1.6157431338410417</v>
      </c>
      <c r="U118" s="133">
        <f>IF(ISERROR((RealAuthFY11!U118-RealAuthFY10!U118)/RealAuthFY10!U118),"",(RealAuthFY11!U118-RealAuthFY10!U118)/RealAuthFY10!U118)</f>
        <v>3.1409590628829379E-2</v>
      </c>
    </row>
    <row r="119" spans="1:21" s="45" customFormat="1" ht="11" x14ac:dyDescent="0.3">
      <c r="A119" s="45">
        <f>'FY2017 Alpha RPDC '!A116</f>
        <v>109</v>
      </c>
      <c r="B119" s="45">
        <f>'FY2017 Alpha RPDC '!B116</f>
        <v>2151</v>
      </c>
      <c r="C119" s="45">
        <f>'FY2017 Alpha RPDC '!C116</f>
        <v>2151</v>
      </c>
      <c r="D119" s="50" t="str">
        <f>'FY2017 Alpha RPDC '!D116</f>
        <v>EXIRA-ELK HORN-KIMBALLTON</v>
      </c>
      <c r="E119" s="133">
        <f>IF(ISERROR((RealAuthFY11!E119-RealAuthFY10!E119)/RealAuthFY10!E119),"",(RealAuthFY11!E119-RealAuthFY10!E119)/RealAuthFY10!E119)</f>
        <v>-9.9033816425121331E-3</v>
      </c>
      <c r="F119" s="133">
        <f>IF(ISERROR((RealAuthFY11!F119-RealAuthFY10!F119)/RealAuthFY10!F119),"",(RealAuthFY11!F119-RealAuthFY10!F119)/RealAuthFY10!F119)</f>
        <v>2.22052067381317E-2</v>
      </c>
      <c r="G119" s="133">
        <f>IF(ISERROR((RealAuthFY11!G119-RealAuthFY10!G119)/RealAuthFY10!G119),"",(RealAuthFY11!G119-RealAuthFY10!G119)/RealAuthFY10!G119)</f>
        <v>1.2081918458841023E-2</v>
      </c>
      <c r="H119" s="133">
        <f>IF(ISERROR((RealAuthFY11!H119-RealAuthFY10!H119)/RealAuthFY10!H119),"",(RealAuthFY11!H119-RealAuthFY10!H119)/RealAuthFY10!H119)</f>
        <v>-1</v>
      </c>
      <c r="I119" s="133">
        <f>IF(ISERROR((RealAuthFY11!I119-RealAuthFY10!I119)/RealAuthFY10!I119),"",(RealAuthFY11!I119-RealAuthFY10!I119)/RealAuthFY10!I119)</f>
        <v>-3.7362135133956025E-2</v>
      </c>
      <c r="J119" s="133">
        <f>IF(ISERROR((RealAuthFY11!J119-RealAuthFY10!J119)/RealAuthFY10!J119),"",(RealAuthFY11!J119-RealAuthFY10!J119)/RealAuthFY10!J119)</f>
        <v>-0.14128966069462526</v>
      </c>
      <c r="K119" s="133">
        <f>IF(ISERROR((RealAuthFY11!K119-RealAuthFY10!K119)/RealAuthFY10!K119),"",(RealAuthFY11!K119-RealAuthFY10!K119)/RealAuthFY10!K119)</f>
        <v>0.69989597780859913</v>
      </c>
      <c r="L119" s="133">
        <f>IF(ISERROR((RealAuthFY11!L119-RealAuthFY10!L119)/RealAuthFY10!L119),"",(RealAuthFY11!L119-RealAuthFY10!L119)/RealAuthFY10!L119)</f>
        <v>-8.2409091563524231E-2</v>
      </c>
      <c r="M119" s="133" t="str">
        <f>IF(ISERROR((RealAuthFY11!M119-RealAuthFY10!M119)/RealAuthFY10!M119),"",(RealAuthFY11!M119-RealAuthFY10!M119)/RealAuthFY10!M119)</f>
        <v/>
      </c>
      <c r="N119" s="133" t="str">
        <f>IF(ISERROR((RealAuthFY11!N119-RealAuthFY10!N119)/RealAuthFY10!N119),"",(RealAuthFY11!N119-RealAuthFY10!N119)/RealAuthFY10!N119)</f>
        <v/>
      </c>
      <c r="O119" s="133" t="str">
        <f>IF(ISERROR((RealAuthFY11!O119-RealAuthFY10!O119)/RealAuthFY10!O119),"",(RealAuthFY11!O119-RealAuthFY10!O119)/RealAuthFY10!O119)</f>
        <v/>
      </c>
      <c r="P119" s="133" t="str">
        <f>IF(ISERROR((RealAuthFY11!P119-RealAuthFY10!P119)/RealAuthFY10!P119),"",(RealAuthFY11!P119-RealAuthFY10!P119)/RealAuthFY10!P119)</f>
        <v/>
      </c>
      <c r="Q119" s="133" t="str">
        <f>IF(ISERROR((RealAuthFY11!Q119-RealAuthFY10!Q119)/RealAuthFY10!Q119),"",(RealAuthFY11!Q119-RealAuthFY10!Q119)/RealAuthFY10!Q119)</f>
        <v/>
      </c>
      <c r="R119" s="133">
        <f>IF(ISERROR((RealAuthFY11!R119-RealAuthFY10!R119)/RealAuthFY10!R119),"",(RealAuthFY11!R119-RealAuthFY10!R119)/RealAuthFY10!R119)</f>
        <v>0.6790982103960973</v>
      </c>
      <c r="S119" s="133">
        <f>IF(ISERROR((RealAuthFY11!S119-RealAuthFY10!S119)/RealAuthFY10!S119),"",(RealAuthFY11!S119-RealAuthFY10!S119)/RealAuthFY10!S119)</f>
        <v>0.6792044911960019</v>
      </c>
      <c r="T119" s="133">
        <f>IF(ISERROR((RealAuthFY11!T119-RealAuthFY10!T119)/RealAuthFY10!T119),"",(RealAuthFY11!T119-RealAuthFY10!T119)/RealAuthFY10!T119)</f>
        <v>0.67912792674546618</v>
      </c>
      <c r="U119" s="133">
        <f>IF(ISERROR((RealAuthFY11!U119-RealAuthFY10!U119)/RealAuthFY10!U119),"",(RealAuthFY11!U119-RealAuthFY10!U119)/RealAuthFY10!U119)</f>
        <v>6.37170901633154E-3</v>
      </c>
    </row>
    <row r="120" spans="1:21" s="45" customFormat="1" ht="11" x14ac:dyDescent="0.3">
      <c r="A120" s="45">
        <f>'FY2017 Alpha RPDC '!A117</f>
        <v>110</v>
      </c>
      <c r="B120" s="45">
        <f>'FY2017 Alpha RPDC '!B117</f>
        <v>2169</v>
      </c>
      <c r="C120" s="45">
        <f>'FY2017 Alpha RPDC '!C117</f>
        <v>2169</v>
      </c>
      <c r="D120" s="50" t="str">
        <f>'FY2017 Alpha RPDC '!D117</f>
        <v>FAIRFIELD</v>
      </c>
      <c r="E120" s="133">
        <f>IF(ISERROR((RealAuthFY11!E120-RealAuthFY10!E120)/RealAuthFY10!E120),"",(RealAuthFY11!E120-RealAuthFY10!E120)/RealAuthFY10!E120)</f>
        <v>7.5405682572238638E-3</v>
      </c>
      <c r="F120" s="133">
        <f>IF(ISERROR((RealAuthFY11!F120-RealAuthFY10!F120)/RealAuthFY10!F120),"",(RealAuthFY11!F120-RealAuthFY10!F120)/RealAuthFY10!F120)</f>
        <v>2.2494570276140241E-2</v>
      </c>
      <c r="G120" s="133">
        <f>IF(ISERROR((RealAuthFY11!G120-RealAuthFY10!G120)/RealAuthFY10!G120),"",(RealAuthFY11!G120-RealAuthFY10!G120)/RealAuthFY10!G120)</f>
        <v>3.0204779658180969E-2</v>
      </c>
      <c r="H120" s="133" t="str">
        <f>IF(ISERROR((RealAuthFY11!H120-RealAuthFY10!H120)/RealAuthFY10!H120),"",(RealAuthFY11!H120-RealAuthFY10!H120)/RealAuthFY10!H120)</f>
        <v/>
      </c>
      <c r="I120" s="133">
        <f>IF(ISERROR((RealAuthFY11!I120-RealAuthFY10!I120)/RealAuthFY10!I120),"",(RealAuthFY11!I120-RealAuthFY10!I120)/RealAuthFY10!I120)</f>
        <v>3.0204779658180969E-2</v>
      </c>
      <c r="J120" s="133">
        <f>IF(ISERROR((RealAuthFY11!J120-RealAuthFY10!J120)/RealAuthFY10!J120),"",(RealAuthFY11!J120-RealAuthFY10!J120)/RealAuthFY10!J120)</f>
        <v>0.24375068500080094</v>
      </c>
      <c r="K120" s="133">
        <f>IF(ISERROR((RealAuthFY11!K120-RealAuthFY10!K120)/RealAuthFY10!K120),"",(RealAuthFY11!K120-RealAuthFY10!K120)/RealAuthFY10!K120)</f>
        <v>-0.84547339974232472</v>
      </c>
      <c r="L120" s="133">
        <f>IF(ISERROR((RealAuthFY11!L120-RealAuthFY10!L120)/RealAuthFY10!L120),"",(RealAuthFY11!L120-RealAuthFY10!L120)/RealAuthFY10!L120)</f>
        <v>0.12186311787072243</v>
      </c>
      <c r="M120" s="133">
        <f>IF(ISERROR((RealAuthFY11!M120-RealAuthFY10!M120)/RealAuthFY10!M120),"",(RealAuthFY11!M120-RealAuthFY10!M120)/RealAuthFY10!M120)</f>
        <v>-0.53377117179398548</v>
      </c>
      <c r="N120" s="133">
        <f>IF(ISERROR((RealAuthFY11!N120-RealAuthFY10!N120)/RealAuthFY10!N120),"",(RealAuthFY11!N120-RealAuthFY10!N120)/RealAuthFY10!N120)</f>
        <v>0</v>
      </c>
      <c r="O120" s="133" t="str">
        <f>IF(ISERROR((RealAuthFY11!O120-RealAuthFY10!O120)/RealAuthFY10!O120),"",(RealAuthFY11!O120-RealAuthFY10!O120)/RealAuthFY10!O120)</f>
        <v/>
      </c>
      <c r="P120" s="133">
        <f>IF(ISERROR((RealAuthFY11!P120-RealAuthFY10!P120)/RealAuthFY10!P120),"",(RealAuthFY11!P120-RealAuthFY10!P120)/RealAuthFY10!P120)</f>
        <v>-0.30530215362419033</v>
      </c>
      <c r="Q120" s="133">
        <f>IF(ISERROR((RealAuthFY11!Q120-RealAuthFY10!Q120)/RealAuthFY10!Q120),"",(RealAuthFY11!Q120-RealAuthFY10!Q120)/RealAuthFY10!Q120)</f>
        <v>0.14128931904597306</v>
      </c>
      <c r="R120" s="133">
        <f>IF(ISERROR((RealAuthFY11!R120-RealAuthFY10!R120)/RealAuthFY10!R120),"",(RealAuthFY11!R120-RealAuthFY10!R120)/RealAuthFY10!R120)</f>
        <v>0.25940565546208993</v>
      </c>
      <c r="S120" s="133">
        <f>IF(ISERROR((RealAuthFY11!S120-RealAuthFY10!S120)/RealAuthFY10!S120),"",(RealAuthFY11!S120-RealAuthFY10!S120)/RealAuthFY10!S120)</f>
        <v>0.25949339178217951</v>
      </c>
      <c r="T120" s="133">
        <f>IF(ISERROR((RealAuthFY11!T120-RealAuthFY10!T120)/RealAuthFY10!T120),"",(RealAuthFY11!T120-RealAuthFY10!T120)/RealAuthFY10!T120)</f>
        <v>0.25943689790015467</v>
      </c>
      <c r="U120" s="133">
        <f>IF(ISERROR((RealAuthFY11!U120-RealAuthFY10!U120)/RealAuthFY10!U120),"",(RealAuthFY11!U120-RealAuthFY10!U120)/RealAuthFY10!U120)</f>
        <v>4.8270227599552358E-2</v>
      </c>
    </row>
    <row r="121" spans="1:21" s="45" customFormat="1" ht="11" x14ac:dyDescent="0.3">
      <c r="A121" s="45">
        <f>'FY2017 Alpha RPDC '!A118</f>
        <v>111</v>
      </c>
      <c r="B121" s="45">
        <f>'FY2017 Alpha RPDC '!B118</f>
        <v>2205</v>
      </c>
      <c r="C121" s="45">
        <f>'FY2017 Alpha RPDC '!C118</f>
        <v>2205</v>
      </c>
      <c r="D121" s="50" t="str">
        <f>'FY2017 Alpha RPDC '!D118</f>
        <v>FARRAGUT</v>
      </c>
      <c r="E121" s="133">
        <f>IF(ISERROR((RealAuthFY11!E121-RealAuthFY10!E121)/RealAuthFY10!E121),"",(RealAuthFY11!E121-RealAuthFY10!E121)/RealAuthFY10!E121)</f>
        <v>-7.0000000000000007E-2</v>
      </c>
      <c r="F121" s="133">
        <f>IF(ISERROR((RealAuthFY11!F121-RealAuthFY10!F121)/RealAuthFY10!F121),"",(RealAuthFY11!F121-RealAuthFY10!F121)/RealAuthFY10!F121)</f>
        <v>2.2198407838334353E-2</v>
      </c>
      <c r="G121" s="133">
        <f>IF(ISERROR((RealAuthFY11!G121-RealAuthFY10!G121)/RealAuthFY10!G121),"",(RealAuthFY11!G121-RealAuthFY10!G121)/RealAuthFY10!G121)</f>
        <v>-4.9355480710349051E-2</v>
      </c>
      <c r="H121" s="133" t="str">
        <f>IF(ISERROR((RealAuthFY11!H121-RealAuthFY10!H121)/RealAuthFY10!H121),"",(RealAuthFY11!H121-RealAuthFY10!H121)/RealAuthFY10!H121)</f>
        <v/>
      </c>
      <c r="I121" s="133">
        <f>IF(ISERROR((RealAuthFY11!I121-RealAuthFY10!I121)/RealAuthFY10!I121),"",(RealAuthFY11!I121-RealAuthFY10!I121)/RealAuthFY10!I121)</f>
        <v>0.01</v>
      </c>
      <c r="J121" s="133">
        <f>IF(ISERROR((RealAuthFY11!J121-RealAuthFY10!J121)/RealAuthFY10!J121),"",(RealAuthFY11!J121-RealAuthFY10!J121)/RealAuthFY10!J121)</f>
        <v>0.25306617792748165</v>
      </c>
      <c r="K121" s="133">
        <f>IF(ISERROR((RealAuthFY11!K121-RealAuthFY10!K121)/RealAuthFY10!K121),"",(RealAuthFY11!K121-RealAuthFY10!K121)/RealAuthFY10!K121)</f>
        <v>1.9937586685159502E-2</v>
      </c>
      <c r="L121" s="133">
        <f>IF(ISERROR((RealAuthFY11!L121-RealAuthFY10!L121)/RealAuthFY10!L121),"",(RealAuthFY11!L121-RealAuthFY10!L121)/RealAuthFY10!L121)</f>
        <v>-0.22583050649198735</v>
      </c>
      <c r="M121" s="133" t="str">
        <f>IF(ISERROR((RealAuthFY11!M121-RealAuthFY10!M121)/RealAuthFY10!M121),"",(RealAuthFY11!M121-RealAuthFY10!M121)/RealAuthFY10!M121)</f>
        <v/>
      </c>
      <c r="N121" s="133">
        <f>IF(ISERROR((RealAuthFY11!N121-RealAuthFY10!N121)/RealAuthFY10!N121),"",(RealAuthFY11!N121-RealAuthFY10!N121)/RealAuthFY10!N121)</f>
        <v>0</v>
      </c>
      <c r="O121" s="133" t="str">
        <f>IF(ISERROR((RealAuthFY11!O121-RealAuthFY10!O121)/RealAuthFY10!O121),"",(RealAuthFY11!O121-RealAuthFY10!O121)/RealAuthFY10!O121)</f>
        <v/>
      </c>
      <c r="P121" s="133" t="str">
        <f>IF(ISERROR((RealAuthFY11!P121-RealAuthFY10!P121)/RealAuthFY10!P121),"",(RealAuthFY11!P121-RealAuthFY10!P121)/RealAuthFY10!P121)</f>
        <v/>
      </c>
      <c r="Q121" s="133" t="str">
        <f>IF(ISERROR((RealAuthFY11!Q121-RealAuthFY10!Q121)/RealAuthFY10!Q121),"",(RealAuthFY11!Q121-RealAuthFY10!Q121)/RealAuthFY10!Q121)</f>
        <v/>
      </c>
      <c r="R121" s="133">
        <f>IF(ISERROR((RealAuthFY11!R121-RealAuthFY10!R121)/RealAuthFY10!R121),"",(RealAuthFY11!R121-RealAuthFY10!R121)/RealAuthFY10!R121)</f>
        <v>1.5832131102203508E-6</v>
      </c>
      <c r="S121" s="133">
        <f>IF(ISERROR((RealAuthFY11!S121-RealAuthFY10!S121)/RealAuthFY10!S121),"",(RealAuthFY11!S121-RealAuthFY10!S121)/RealAuthFY10!S121)</f>
        <v>-1.6053320734259088E-6</v>
      </c>
      <c r="T121" s="133">
        <f>IF(ISERROR((RealAuthFY11!T121-RealAuthFY10!T121)/RealAuthFY10!T121),"",(RealAuthFY11!T121-RealAuthFY10!T121)/RealAuthFY10!T121)</f>
        <v>-7.8129839516419209E-6</v>
      </c>
      <c r="U121" s="133">
        <f>IF(ISERROR((RealAuthFY11!U121-RealAuthFY10!U121)/RealAuthFY10!U121),"",(RealAuthFY11!U121-RealAuthFY10!U121)/RealAuthFY10!U121)</f>
        <v>-3.5900554014141009E-2</v>
      </c>
    </row>
    <row r="122" spans="1:21" s="45" customFormat="1" ht="11" x14ac:dyDescent="0.3">
      <c r="A122" s="45">
        <f>'FY2017 Alpha RPDC '!A119</f>
        <v>112</v>
      </c>
      <c r="B122" s="45">
        <f>'FY2017 Alpha RPDC '!B119</f>
        <v>2295</v>
      </c>
      <c r="C122" s="45">
        <f>'FY2017 Alpha RPDC '!C119</f>
        <v>2295</v>
      </c>
      <c r="D122" s="50" t="str">
        <f>'FY2017 Alpha RPDC '!D119</f>
        <v>FOREST CITY</v>
      </c>
      <c r="E122" s="133">
        <f>IF(ISERROR((RealAuthFY11!E122-RealAuthFY10!E122)/RealAuthFY10!E122),"",(RealAuthFY11!E122-RealAuthFY10!E122)/RealAuthFY10!E122)</f>
        <v>-6.0098342742671059E-3</v>
      </c>
      <c r="F122" s="133">
        <f>IF(ISERROR((RealAuthFY11!F122-RealAuthFY10!F122)/RealAuthFY10!F122),"",(RealAuthFY11!F122-RealAuthFY10!F122)/RealAuthFY10!F122)</f>
        <v>2.2470168913683558E-2</v>
      </c>
      <c r="G122" s="133">
        <f>IF(ISERROR((RealAuthFY11!G122-RealAuthFY10!G122)/RealAuthFY10!G122),"",(RealAuthFY11!G122-RealAuthFY10!G122)/RealAuthFY10!G122)</f>
        <v>1.6325235282787343E-2</v>
      </c>
      <c r="H122" s="133">
        <f>IF(ISERROR((RealAuthFY11!H122-RealAuthFY10!H122)/RealAuthFY10!H122),"",(RealAuthFY11!H122-RealAuthFY10!H122)/RealAuthFY10!H122)</f>
        <v>-1</v>
      </c>
      <c r="I122" s="133">
        <f>IF(ISERROR((RealAuthFY11!I122-RealAuthFY10!I122)/RealAuthFY10!I122),"",(RealAuthFY11!I122-RealAuthFY10!I122)/RealAuthFY10!I122)</f>
        <v>1.2257740900030204E-2</v>
      </c>
      <c r="J122" s="133">
        <f>IF(ISERROR((RealAuthFY11!J122-RealAuthFY10!J122)/RealAuthFY10!J122),"",(RealAuthFY11!J122-RealAuthFY10!J122)/RealAuthFY10!J122)</f>
        <v>-1.3121614804035297E-2</v>
      </c>
      <c r="K122" s="133">
        <f>IF(ISERROR((RealAuthFY11!K122-RealAuthFY10!K122)/RealAuthFY10!K122),"",(RealAuthFY11!K122-RealAuthFY10!K122)/RealAuthFY10!K122)</f>
        <v>-0.32004160887656036</v>
      </c>
      <c r="L122" s="133">
        <f>IF(ISERROR((RealAuthFY11!L122-RealAuthFY10!L122)/RealAuthFY10!L122),"",(RealAuthFY11!L122-RealAuthFY10!L122)/RealAuthFY10!L122)</f>
        <v>-5.4389848781775364E-2</v>
      </c>
      <c r="M122" s="133" t="str">
        <f>IF(ISERROR((RealAuthFY11!M122-RealAuthFY10!M122)/RealAuthFY10!M122),"",(RealAuthFY11!M122-RealAuthFY10!M122)/RealAuthFY10!M122)</f>
        <v/>
      </c>
      <c r="N122" s="133">
        <f>IF(ISERROR((RealAuthFY11!N122-RealAuthFY10!N122)/RealAuthFY10!N122),"",(RealAuthFY11!N122-RealAuthFY10!N122)/RealAuthFY10!N122)</f>
        <v>0</v>
      </c>
      <c r="O122" s="133" t="str">
        <f>IF(ISERROR((RealAuthFY11!O122-RealAuthFY10!O122)/RealAuthFY10!O122),"",(RealAuthFY11!O122-RealAuthFY10!O122)/RealAuthFY10!O122)</f>
        <v/>
      </c>
      <c r="P122" s="133">
        <f>IF(ISERROR((RealAuthFY11!P122-RealAuthFY10!P122)/RealAuthFY10!P122),"",(RealAuthFY11!P122-RealAuthFY10!P122)/RealAuthFY10!P122)</f>
        <v>-0.27754420943134533</v>
      </c>
      <c r="Q122" s="133" t="str">
        <f>IF(ISERROR((RealAuthFY11!Q122-RealAuthFY10!Q122)/RealAuthFY10!Q122),"",(RealAuthFY11!Q122-RealAuthFY10!Q122)/RealAuthFY10!Q122)</f>
        <v/>
      </c>
      <c r="R122" s="133">
        <f>IF(ISERROR((RealAuthFY11!R122-RealAuthFY10!R122)/RealAuthFY10!R122),"",(RealAuthFY11!R122-RealAuthFY10!R122)/RealAuthFY10!R122)</f>
        <v>2.3347343585822903E-7</v>
      </c>
      <c r="S122" s="133">
        <f>IF(ISERROR((RealAuthFY11!S122-RealAuthFY10!S122)/RealAuthFY10!S122),"",(RealAuthFY11!S122-RealAuthFY10!S122)/RealAuthFY10!S122)</f>
        <v>4.0620355747185108E-6</v>
      </c>
      <c r="T122" s="133">
        <f>IF(ISERROR((RealAuthFY11!T122-RealAuthFY10!T122)/RealAuthFY10!T122),"",(RealAuthFY11!T122-RealAuthFY10!T122)/RealAuthFY10!T122)</f>
        <v>3.2003759984191346E-6</v>
      </c>
      <c r="U122" s="133">
        <f>IF(ISERROR((RealAuthFY11!U122-RealAuthFY10!U122)/RealAuthFY10!U122),"",(RealAuthFY11!U122-RealAuthFY10!U122)/RealAuthFY10!U122)</f>
        <v>1.1233125145801225E-2</v>
      </c>
    </row>
    <row r="123" spans="1:21" s="45" customFormat="1" ht="11" x14ac:dyDescent="0.3">
      <c r="A123" s="45">
        <f>'FY2017 Alpha RPDC '!A120</f>
        <v>113</v>
      </c>
      <c r="B123" s="45">
        <f>'FY2017 Alpha RPDC '!B120</f>
        <v>2313</v>
      </c>
      <c r="C123" s="45">
        <f>'FY2017 Alpha RPDC '!C120</f>
        <v>2313</v>
      </c>
      <c r="D123" s="50" t="str">
        <f>'FY2017 Alpha RPDC '!D120</f>
        <v>FORT DODGE</v>
      </c>
      <c r="E123" s="133">
        <f>IF(ISERROR((RealAuthFY11!E123-RealAuthFY10!E123)/RealAuthFY10!E123),"",(RealAuthFY11!E123-RealAuthFY10!E123)/RealAuthFY10!E123)</f>
        <v>-5.3091237291236787E-5</v>
      </c>
      <c r="F123" s="133">
        <f>IF(ISERROR((RealAuthFY11!F123-RealAuthFY10!F123)/RealAuthFY10!F123),"",(RealAuthFY11!F123-RealAuthFY10!F123)/RealAuthFY10!F123)</f>
        <v>2.240074154178897E-2</v>
      </c>
      <c r="G123" s="133">
        <f>IF(ISERROR((RealAuthFY11!G123-RealAuthFY10!G123)/RealAuthFY10!G123),"",(RealAuthFY11!G123-RealAuthFY10!G123)/RealAuthFY10!G123)</f>
        <v>2.2346473599268488E-2</v>
      </c>
      <c r="H123" s="133" t="str">
        <f>IF(ISERROR((RealAuthFY11!H123-RealAuthFY10!H123)/RealAuthFY10!H123),"",(RealAuthFY11!H123-RealAuthFY10!H123)/RealAuthFY10!H123)</f>
        <v/>
      </c>
      <c r="I123" s="133">
        <f>IF(ISERROR((RealAuthFY11!I123-RealAuthFY10!I123)/RealAuthFY10!I123),"",(RealAuthFY11!I123-RealAuthFY10!I123)/RealAuthFY10!I123)</f>
        <v>2.2346473599268488E-2</v>
      </c>
      <c r="J123" s="133">
        <f>IF(ISERROR((RealAuthFY11!J123-RealAuthFY10!J123)/RealAuthFY10!J123),"",(RealAuthFY11!J123-RealAuthFY10!J123)/RealAuthFY10!J123)</f>
        <v>0.12811752647762215</v>
      </c>
      <c r="K123" s="133">
        <f>IF(ISERROR((RealAuthFY11!K123-RealAuthFY10!K123)/RealAuthFY10!K123),"",(RealAuthFY11!K123-RealAuthFY10!K123)/RealAuthFY10!K123)</f>
        <v>-1</v>
      </c>
      <c r="L123" s="133">
        <f>IF(ISERROR((RealAuthFY11!L123-RealAuthFY10!L123)/RealAuthFY10!L123),"",(RealAuthFY11!L123-RealAuthFY10!L123)/RealAuthFY10!L123)</f>
        <v>-9.3649166761568536E-2</v>
      </c>
      <c r="M123" s="133">
        <f>IF(ISERROR((RealAuthFY11!M123-RealAuthFY10!M123)/RealAuthFY10!M123),"",(RealAuthFY11!M123-RealAuthFY10!M123)/RealAuthFY10!M123)</f>
        <v>1.9644687393235393E-2</v>
      </c>
      <c r="N123" s="133">
        <f>IF(ISERROR((RealAuthFY11!N123-RealAuthFY10!N123)/RealAuthFY10!N123),"",(RealAuthFY11!N123-RealAuthFY10!N123)/RealAuthFY10!N123)</f>
        <v>0</v>
      </c>
      <c r="O123" s="133">
        <f>IF(ISERROR((RealAuthFY11!O123-RealAuthFY10!O123)/RealAuthFY10!O123),"",(RealAuthFY11!O123-RealAuthFY10!O123)/RealAuthFY10!O123)</f>
        <v>0</v>
      </c>
      <c r="P123" s="133">
        <f>IF(ISERROR((RealAuthFY11!P123-RealAuthFY10!P123)/RealAuthFY10!P123),"",(RealAuthFY11!P123-RealAuthFY10!P123)/RealAuthFY10!P123)</f>
        <v>-1</v>
      </c>
      <c r="Q123" s="133" t="str">
        <f>IF(ISERROR((RealAuthFY11!Q123-RealAuthFY10!Q123)/RealAuthFY10!Q123),"",(RealAuthFY11!Q123-RealAuthFY10!Q123)/RealAuthFY10!Q123)</f>
        <v/>
      </c>
      <c r="R123" s="133">
        <f>IF(ISERROR((RealAuthFY11!R123-RealAuthFY10!R123)/RealAuthFY10!R123),"",(RealAuthFY11!R123-RealAuthFY10!R123)/RealAuthFY10!R123)</f>
        <v>13.587043967965558</v>
      </c>
      <c r="S123" s="133">
        <f>IF(ISERROR((RealAuthFY11!S123-RealAuthFY10!S123)/RealAuthFY10!S123),"",(RealAuthFY11!S123-RealAuthFY10!S123)/RealAuthFY10!S123)</f>
        <v>13.586439883096416</v>
      </c>
      <c r="T123" s="133">
        <f>IF(ISERROR((RealAuthFY11!T123-RealAuthFY10!T123)/RealAuthFY10!T123),"",(RealAuthFY11!T123-RealAuthFY10!T123)/RealAuthFY10!T123)</f>
        <v>13.58813776776563</v>
      </c>
      <c r="U123" s="133">
        <f>IF(ISERROR((RealAuthFY11!U123-RealAuthFY10!U123)/RealAuthFY10!U123),"",(RealAuthFY11!U123-RealAuthFY10!U123)/RealAuthFY10!U123)</f>
        <v>0.12063193040531162</v>
      </c>
    </row>
    <row r="124" spans="1:21" s="45" customFormat="1" ht="11" x14ac:dyDescent="0.3">
      <c r="A124" s="45">
        <f>'FY2017 Alpha RPDC '!A121</f>
        <v>114</v>
      </c>
      <c r="B124" s="45">
        <f>'FY2017 Alpha RPDC '!B121</f>
        <v>2322</v>
      </c>
      <c r="C124" s="45">
        <f>'FY2017 Alpha RPDC '!C121</f>
        <v>2322</v>
      </c>
      <c r="D124" s="50" t="str">
        <f>'FY2017 Alpha RPDC '!D121</f>
        <v>FORT MADISON</v>
      </c>
      <c r="E124" s="133">
        <f>IF(ISERROR((RealAuthFY11!E124-RealAuthFY10!E124)/RealAuthFY10!E124),"",(RealAuthFY11!E124-RealAuthFY10!E124)/RealAuthFY10!E124)</f>
        <v>-1.8666311962401306E-2</v>
      </c>
      <c r="F124" s="133">
        <f>IF(ISERROR((RealAuthFY11!F124-RealAuthFY10!F124)/RealAuthFY10!F124),"",(RealAuthFY11!F124-RealAuthFY10!F124)/RealAuthFY10!F124)</f>
        <v>2.2494570276140241E-2</v>
      </c>
      <c r="G124" s="133">
        <f>IF(ISERROR((RealAuthFY11!G124-RealAuthFY10!G124)/RealAuthFY10!G124),"",(RealAuthFY11!G124-RealAuthFY10!G124)/RealAuthFY10!G124)</f>
        <v>3.4083952547986152E-3</v>
      </c>
      <c r="H124" s="133" t="str">
        <f>IF(ISERROR((RealAuthFY11!H124-RealAuthFY10!H124)/RealAuthFY10!H124),"",(RealAuthFY11!H124-RealAuthFY10!H124)/RealAuthFY10!H124)</f>
        <v/>
      </c>
      <c r="I124" s="133">
        <f>IF(ISERROR((RealAuthFY11!I124-RealAuthFY10!I124)/RealAuthFY10!I124),"",(RealAuthFY11!I124-RealAuthFY10!I124)/RealAuthFY10!I124)</f>
        <v>1.0000000000000005E-2</v>
      </c>
      <c r="J124" s="133">
        <f>IF(ISERROR((RealAuthFY11!J124-RealAuthFY10!J124)/RealAuthFY10!J124),"",(RealAuthFY11!J124-RealAuthFY10!J124)/RealAuthFY10!J124)</f>
        <v>0.15186981182851347</v>
      </c>
      <c r="K124" s="133">
        <f>IF(ISERROR((RealAuthFY11!K124-RealAuthFY10!K124)/RealAuthFY10!K124),"",(RealAuthFY11!K124-RealAuthFY10!K124)/RealAuthFY10!K124)</f>
        <v>-0.32004160887656036</v>
      </c>
      <c r="L124" s="133">
        <f>IF(ISERROR((RealAuthFY11!L124-RealAuthFY10!L124)/RealAuthFY10!L124),"",(RealAuthFY11!L124-RealAuthFY10!L124)/RealAuthFY10!L124)</f>
        <v>-4.5484277445013592E-2</v>
      </c>
      <c r="M124" s="133">
        <f>IF(ISERROR((RealAuthFY11!M124-RealAuthFY10!M124)/RealAuthFY10!M124),"",(RealAuthFY11!M124-RealAuthFY10!M124)/RealAuthFY10!M124)</f>
        <v>1.9937586685159502E-2</v>
      </c>
      <c r="N124" s="133">
        <f>IF(ISERROR((RealAuthFY11!N124-RealAuthFY10!N124)/RealAuthFY10!N124),"",(RealAuthFY11!N124-RealAuthFY10!N124)/RealAuthFY10!N124)</f>
        <v>0</v>
      </c>
      <c r="O124" s="133" t="str">
        <f>IF(ISERROR((RealAuthFY11!O124-RealAuthFY10!O124)/RealAuthFY10!O124),"",(RealAuthFY11!O124-RealAuthFY10!O124)/RealAuthFY10!O124)</f>
        <v/>
      </c>
      <c r="P124" s="133">
        <f>IF(ISERROR((RealAuthFY11!P124-RealAuthFY10!P124)/RealAuthFY10!P124),"",(RealAuthFY11!P124-RealAuthFY10!P124)/RealAuthFY10!P124)</f>
        <v>-0.69401872399445208</v>
      </c>
      <c r="Q124" s="133" t="str">
        <f>IF(ISERROR((RealAuthFY11!Q124-RealAuthFY10!Q124)/RealAuthFY10!Q124),"",(RealAuthFY11!Q124-RealAuthFY10!Q124)/RealAuthFY10!Q124)</f>
        <v/>
      </c>
      <c r="R124" s="133">
        <f>IF(ISERROR((RealAuthFY11!R124-RealAuthFY10!R124)/RealAuthFY10!R124),"",(RealAuthFY11!R124-RealAuthFY10!R124)/RealAuthFY10!R124)</f>
        <v>0.81638326325746824</v>
      </c>
      <c r="S124" s="133">
        <f>IF(ISERROR((RealAuthFY11!S124-RealAuthFY10!S124)/RealAuthFY10!S124),"",(RealAuthFY11!S124-RealAuthFY10!S124)/RealAuthFY10!S124)</f>
        <v>0.81651167315611639</v>
      </c>
      <c r="T124" s="133">
        <f>IF(ISERROR((RealAuthFY11!T124-RealAuthFY10!T124)/RealAuthFY10!T124),"",(RealAuthFY11!T124-RealAuthFY10!T124)/RealAuthFY10!T124)</f>
        <v>0.81637576708861481</v>
      </c>
      <c r="U124" s="133">
        <f>IF(ISERROR((RealAuthFY11!U124-RealAuthFY10!U124)/RealAuthFY10!U124),"",(RealAuthFY11!U124-RealAuthFY10!U124)/RealAuthFY10!U124)</f>
        <v>5.9406973897363893E-2</v>
      </c>
    </row>
    <row r="125" spans="1:21" s="45" customFormat="1" ht="11" x14ac:dyDescent="0.3">
      <c r="A125" s="45">
        <f>'FY2017 Alpha RPDC '!A122</f>
        <v>115</v>
      </c>
      <c r="B125" s="45">
        <f>'FY2017 Alpha RPDC '!B122</f>
        <v>2369</v>
      </c>
      <c r="C125" s="45">
        <f>'FY2017 Alpha RPDC '!C122</f>
        <v>2369</v>
      </c>
      <c r="D125" s="50" t="str">
        <f>'FY2017 Alpha RPDC '!D122</f>
        <v>FREMONT-MILLS</v>
      </c>
      <c r="E125" s="133">
        <f>IF(ISERROR((RealAuthFY11!E125-RealAuthFY10!E125)/RealAuthFY10!E125),"",(RealAuthFY11!E125-RealAuthFY10!E125)/RealAuthFY10!E125)</f>
        <v>-8.5470085470085479E-3</v>
      </c>
      <c r="F125" s="133">
        <f>IF(ISERROR((RealAuthFY11!F125-RealAuthFY10!F125)/RealAuthFY10!F125),"",(RealAuthFY11!F125-RealAuthFY10!F125)/RealAuthFY10!F125)</f>
        <v>2.2494570276140241E-2</v>
      </c>
      <c r="G125" s="133">
        <f>IF(ISERROR((RealAuthFY11!G125-RealAuthFY10!G125)/RealAuthFY10!G125),"",(RealAuthFY11!G125-RealAuthFY10!G125)/RealAuthFY10!G125)</f>
        <v>1.375530044472024E-2</v>
      </c>
      <c r="H125" s="133" t="str">
        <f>IF(ISERROR((RealAuthFY11!H125-RealAuthFY10!H125)/RealAuthFY10!H125),"",(RealAuthFY11!H125-RealAuthFY10!H125)/RealAuthFY10!H125)</f>
        <v/>
      </c>
      <c r="I125" s="133">
        <f>IF(ISERROR((RealAuthFY11!I125-RealAuthFY10!I125)/RealAuthFY10!I125),"",(RealAuthFY11!I125-RealAuthFY10!I125)/RealAuthFY10!I125)</f>
        <v>1.375530044472024E-2</v>
      </c>
      <c r="J125" s="133">
        <f>IF(ISERROR((RealAuthFY11!J125-RealAuthFY10!J125)/RealAuthFY10!J125),"",(RealAuthFY11!J125-RealAuthFY10!J125)/RealAuthFY10!J125)</f>
        <v>0.10835951617366968</v>
      </c>
      <c r="K125" s="133">
        <f>IF(ISERROR((RealAuthFY11!K125-RealAuthFY10!K125)/RealAuthFY10!K125),"",(RealAuthFY11!K125-RealAuthFY10!K125)/RealAuthFY10!K125)</f>
        <v>-0.4037831021437579</v>
      </c>
      <c r="L125" s="133">
        <f>IF(ISERROR((RealAuthFY11!L125-RealAuthFY10!L125)/RealAuthFY10!L125),"",(RealAuthFY11!L125-RealAuthFY10!L125)/RealAuthFY10!L125)</f>
        <v>1.7679418343289569E-2</v>
      </c>
      <c r="M125" s="133">
        <f>IF(ISERROR((RealAuthFY11!M125-RealAuthFY10!M125)/RealAuthFY10!M125),"",(RealAuthFY11!M125-RealAuthFY10!M125)/RealAuthFY10!M125)</f>
        <v>-0.32010353753235549</v>
      </c>
      <c r="N125" s="133">
        <f>IF(ISERROR((RealAuthFY11!N125-RealAuthFY10!N125)/RealAuthFY10!N125),"",(RealAuthFY11!N125-RealAuthFY10!N125)/RealAuthFY10!N125)</f>
        <v>0</v>
      </c>
      <c r="O125" s="133" t="str">
        <f>IF(ISERROR((RealAuthFY11!O125-RealAuthFY10!O125)/RealAuthFY10!O125),"",(RealAuthFY11!O125-RealAuthFY10!O125)/RealAuthFY10!O125)</f>
        <v/>
      </c>
      <c r="P125" s="133">
        <f>IF(ISERROR((RealAuthFY11!P125-RealAuthFY10!P125)/RealAuthFY10!P125),"",(RealAuthFY11!P125-RealAuthFY10!P125)/RealAuthFY10!P125)</f>
        <v>-0.35787556322500241</v>
      </c>
      <c r="Q125" s="133">
        <f>IF(ISERROR((RealAuthFY11!Q125-RealAuthFY10!Q125)/RealAuthFY10!Q125),"",(RealAuthFY11!Q125-RealAuthFY10!Q125)/RealAuthFY10!Q125)</f>
        <v>6.5509381479144396E-2</v>
      </c>
      <c r="R125" s="133">
        <f>IF(ISERROR((RealAuthFY11!R125-RealAuthFY10!R125)/RealAuthFY10!R125),"",(RealAuthFY11!R125-RealAuthFY10!R125)/RealAuthFY10!R125)</f>
        <v>2.4827960852264448E-7</v>
      </c>
      <c r="S125" s="133">
        <f>IF(ISERROR((RealAuthFY11!S125-RealAuthFY10!S125)/RealAuthFY10!S125),"",(RealAuthFY11!S125-RealAuthFY10!S125)/RealAuthFY10!S125)</f>
        <v>1.6147357727316198E-6</v>
      </c>
      <c r="T125" s="133">
        <f>IF(ISERROR((RealAuthFY11!T125-RealAuthFY10!T125)/RealAuthFY10!T125),"",(RealAuthFY11!T125-RealAuthFY10!T125)/RealAuthFY10!T125)</f>
        <v>8.0042654181506023E-7</v>
      </c>
      <c r="U125" s="133">
        <f>IF(ISERROR((RealAuthFY11!U125-RealAuthFY10!U125)/RealAuthFY10!U125),"",(RealAuthFY11!U125-RealAuthFY10!U125)/RealAuthFY10!U125)</f>
        <v>8.0880576857525512E-3</v>
      </c>
    </row>
    <row r="126" spans="1:21" s="45" customFormat="1" ht="11" x14ac:dyDescent="0.3">
      <c r="A126" s="45">
        <f>'FY2017 Alpha RPDC '!A123</f>
        <v>116</v>
      </c>
      <c r="B126" s="45">
        <f>'FY2017 Alpha RPDC '!B123</f>
        <v>2376</v>
      </c>
      <c r="C126" s="45">
        <f>'FY2017 Alpha RPDC '!C123</f>
        <v>2376</v>
      </c>
      <c r="D126" s="50" t="str">
        <f>'FY2017 Alpha RPDC '!D123</f>
        <v>GALVA-HOLSTEIN</v>
      </c>
      <c r="E126" s="133">
        <f>IF(ISERROR((RealAuthFY11!E126-RealAuthFY10!E126)/RealAuthFY10!E126),"",(RealAuthFY11!E126-RealAuthFY10!E126)/RealAuthFY10!E126)</f>
        <v>5.1886792452830191E-2</v>
      </c>
      <c r="F126" s="133">
        <f>IF(ISERROR((RealAuthFY11!F126-RealAuthFY10!F126)/RealAuthFY10!F126),"",(RealAuthFY11!F126-RealAuthFY10!F126)/RealAuthFY10!F126)</f>
        <v>2.2386907518913077E-2</v>
      </c>
      <c r="G126" s="133">
        <f>IF(ISERROR((RealAuthFY11!G126-RealAuthFY10!G126)/RealAuthFY10!G126),"",(RealAuthFY11!G126-RealAuthFY10!G126)/RealAuthFY10!G126)</f>
        <v>7.5435284795837818E-2</v>
      </c>
      <c r="H126" s="133">
        <f>IF(ISERROR((RealAuthFY11!H126-RealAuthFY10!H126)/RealAuthFY10!H126),"",(RealAuthFY11!H126-RealAuthFY10!H126)/RealAuthFY10!H126)</f>
        <v>-1</v>
      </c>
      <c r="I126" s="133">
        <f>IF(ISERROR((RealAuthFY11!I126-RealAuthFY10!I126)/RealAuthFY10!I126),"",(RealAuthFY11!I126-RealAuthFY10!I126)/RealAuthFY10!I126)</f>
        <v>-1.5685183179329938E-2</v>
      </c>
      <c r="J126" s="133">
        <f>IF(ISERROR((RealAuthFY11!J126-RealAuthFY10!J126)/RealAuthFY10!J126),"",(RealAuthFY11!J126-RealAuthFY10!J126)/RealAuthFY10!J126)</f>
        <v>-4.6951811258196731E-2</v>
      </c>
      <c r="K126" s="133">
        <f>IF(ISERROR((RealAuthFY11!K126-RealAuthFY10!K126)/RealAuthFY10!K126),"",(RealAuthFY11!K126-RealAuthFY10!K126)/RealAuthFY10!K126)</f>
        <v>-0.38803744798890433</v>
      </c>
      <c r="L126" s="133">
        <f>IF(ISERROR((RealAuthFY11!L126-RealAuthFY10!L126)/RealAuthFY10!L126),"",(RealAuthFY11!L126-RealAuthFY10!L126)/RealAuthFY10!L126)</f>
        <v>-1.929078203350048E-2</v>
      </c>
      <c r="M126" s="133">
        <f>IF(ISERROR((RealAuthFY11!M126-RealAuthFY10!M126)/RealAuthFY10!M126),"",(RealAuthFY11!M126-RealAuthFY10!M126)/RealAuthFY10!M126)</f>
        <v>-0.28604368932038837</v>
      </c>
      <c r="N126" s="133">
        <f>IF(ISERROR((RealAuthFY11!N126-RealAuthFY10!N126)/RealAuthFY10!N126),"",(RealAuthFY11!N126-RealAuthFY10!N126)/RealAuthFY10!N126)</f>
        <v>0</v>
      </c>
      <c r="O126" s="133" t="str">
        <f>IF(ISERROR((RealAuthFY11!O126-RealAuthFY10!O126)/RealAuthFY10!O126),"",(RealAuthFY11!O126-RealAuthFY10!O126)/RealAuthFY10!O126)</f>
        <v/>
      </c>
      <c r="P126" s="133">
        <f>IF(ISERROR((RealAuthFY11!P126-RealAuthFY10!P126)/RealAuthFY10!P126),"",(RealAuthFY11!P126-RealAuthFY10!P126)/RealAuthFY10!P126)</f>
        <v>-0.79601248266296809</v>
      </c>
      <c r="Q126" s="133" t="str">
        <f>IF(ISERROR((RealAuthFY11!Q126-RealAuthFY10!Q126)/RealAuthFY10!Q126),"",(RealAuthFY11!Q126-RealAuthFY10!Q126)/RealAuthFY10!Q126)</f>
        <v/>
      </c>
      <c r="R126" s="133">
        <f>IF(ISERROR((RealAuthFY11!R126-RealAuthFY10!R126)/RealAuthFY10!R126),"",(RealAuthFY11!R126-RealAuthFY10!R126)/RealAuthFY10!R126)</f>
        <v>2.8867188864896993E-7</v>
      </c>
      <c r="S126" s="133">
        <f>IF(ISERROR((RealAuthFY11!S126-RealAuthFY10!S126)/RealAuthFY10!S126),"",(RealAuthFY11!S126-RealAuthFY10!S126)/RealAuthFY10!S126)</f>
        <v>1.1816118068289097E-6</v>
      </c>
      <c r="T126" s="133">
        <f>IF(ISERROR((RealAuthFY11!T126-RealAuthFY10!T126)/RealAuthFY10!T126),"",(RealAuthFY11!T126-RealAuthFY10!T126)/RealAuthFY10!T126)</f>
        <v>-2.3876230508172413E-6</v>
      </c>
      <c r="U126" s="133">
        <f>IF(ISERROR((RealAuthFY11!U126-RealAuthFY10!U126)/RealAuthFY10!U126),"",(RealAuthFY11!U126-RealAuthFY10!U126)/RealAuthFY10!U126)</f>
        <v>1.6598600049711355E-3</v>
      </c>
    </row>
    <row r="127" spans="1:21" s="45" customFormat="1" ht="11" x14ac:dyDescent="0.3">
      <c r="A127" s="45" t="e">
        <f>'FY2017 Alpha RPDC '!#REF!</f>
        <v>#REF!</v>
      </c>
      <c r="B127" s="45" t="e">
        <f>'FY2017 Alpha RPDC '!#REF!</f>
        <v>#REF!</v>
      </c>
      <c r="C127" s="45" t="e">
        <f>'FY2017 Alpha RPDC '!#REF!</f>
        <v>#REF!</v>
      </c>
      <c r="D127" s="50" t="e">
        <f>'FY2017 Alpha RPDC '!#REF!</f>
        <v>#REF!</v>
      </c>
      <c r="E127" s="133" t="str">
        <f>IF(ISERROR((RealAuthFY11!E127-RealAuthFY10!E127)/RealAuthFY10!E127),"",(RealAuthFY11!E127-RealAuthFY10!E127)/RealAuthFY10!E127)</f>
        <v/>
      </c>
      <c r="F127" s="133" t="str">
        <f>IF(ISERROR((RealAuthFY11!F127-RealAuthFY10!F127)/RealAuthFY10!F127),"",(RealAuthFY11!F127-RealAuthFY10!F127)/RealAuthFY10!F127)</f>
        <v/>
      </c>
      <c r="G127" s="133" t="str">
        <f>IF(ISERROR((RealAuthFY11!G127-RealAuthFY10!G127)/RealAuthFY10!G127),"",(RealAuthFY11!G127-RealAuthFY10!G127)/RealAuthFY10!G127)</f>
        <v/>
      </c>
      <c r="H127" s="133" t="str">
        <f>IF(ISERROR((RealAuthFY11!H127-RealAuthFY10!H127)/RealAuthFY10!H127),"",(RealAuthFY11!H127-RealAuthFY10!H127)/RealAuthFY10!H127)</f>
        <v/>
      </c>
      <c r="I127" s="133" t="str">
        <f>IF(ISERROR((RealAuthFY11!I127-RealAuthFY10!I127)/RealAuthFY10!I127),"",(RealAuthFY11!I127-RealAuthFY10!I127)/RealAuthFY10!I127)</f>
        <v/>
      </c>
      <c r="J127" s="133">
        <f>IF(ISERROR((RealAuthFY11!J127-RealAuthFY10!J127)/RealAuthFY10!J127),"",(RealAuthFY11!J127-RealAuthFY10!J127)/RealAuthFY10!J127)</f>
        <v>0.52990638002773927</v>
      </c>
      <c r="K127" s="133">
        <f>IF(ISERROR((RealAuthFY11!K127-RealAuthFY10!K127)/RealAuthFY10!K127),"",(RealAuthFY11!K127-RealAuthFY10!K127)/RealAuthFY10!K127)</f>
        <v>-3.1704822767253636E-2</v>
      </c>
      <c r="L127" s="133">
        <f>IF(ISERROR((RealAuthFY11!L127-RealAuthFY10!L127)/RealAuthFY10!L127),"",(RealAuthFY11!L127-RealAuthFY10!L127)/RealAuthFY10!L127)</f>
        <v>-0.10005507057191809</v>
      </c>
      <c r="M127" s="133">
        <f>IF(ISERROR((RealAuthFY11!M127-RealAuthFY10!M127)/RealAuthFY10!M127),"",(RealAuthFY11!M127-RealAuthFY10!M127)/RealAuthFY10!M127)</f>
        <v>-0.12687161139831044</v>
      </c>
      <c r="N127" s="133">
        <f>IF(ISERROR((RealAuthFY11!N127-RealAuthFY10!N127)/RealAuthFY10!N127),"",(RealAuthFY11!N127-RealAuthFY10!N127)/RealAuthFY10!N127)</f>
        <v>0</v>
      </c>
      <c r="O127" s="133">
        <f>IF(ISERROR((RealAuthFY11!O127-RealAuthFY10!O127)/RealAuthFY10!O127),"",(RealAuthFY11!O127-RealAuthFY10!O127)/RealAuthFY10!O127)</f>
        <v>0</v>
      </c>
      <c r="P127" s="133">
        <f>IF(ISERROR((RealAuthFY11!P127-RealAuthFY10!P127)/RealAuthFY10!P127),"",(RealAuthFY11!P127-RealAuthFY10!P127)/RealAuthFY10!P127)</f>
        <v>-0.49003120665742028</v>
      </c>
      <c r="Q127" s="133" t="str">
        <f>IF(ISERROR((RealAuthFY11!Q127-RealAuthFY10!Q127)/RealAuthFY10!Q127),"",(RealAuthFY11!Q127-RealAuthFY10!Q127)/RealAuthFY10!Q127)</f>
        <v/>
      </c>
      <c r="R127" s="133" t="str">
        <f>IF(ISERROR((RealAuthFY11!R127-RealAuthFY10!R127)/RealAuthFY10!R127),"",(RealAuthFY11!R127-RealAuthFY10!R127)/RealAuthFY10!R127)</f>
        <v/>
      </c>
      <c r="S127" s="133" t="str">
        <f>IF(ISERROR((RealAuthFY11!S127-RealAuthFY10!S127)/RealAuthFY10!S127),"",(RealAuthFY11!S127-RealAuthFY10!S127)/RealAuthFY10!S127)</f>
        <v/>
      </c>
      <c r="T127" s="133" t="str">
        <f>IF(ISERROR((RealAuthFY11!T127-RealAuthFY10!T127)/RealAuthFY10!T127),"",(RealAuthFY11!T127-RealAuthFY10!T127)/RealAuthFY10!T127)</f>
        <v/>
      </c>
      <c r="U127" s="133" t="str">
        <f>IF(ISERROR((RealAuthFY11!U127-RealAuthFY10!U127)/RealAuthFY10!U127),"",(RealAuthFY11!U127-RealAuthFY10!U127)/RealAuthFY10!U127)</f>
        <v/>
      </c>
    </row>
    <row r="128" spans="1:21" s="45" customFormat="1" ht="11" x14ac:dyDescent="0.3">
      <c r="A128" s="45">
        <f>'FY2017 Alpha RPDC '!A124</f>
        <v>117</v>
      </c>
      <c r="B128" s="45">
        <f>'FY2017 Alpha RPDC '!B124</f>
        <v>2403</v>
      </c>
      <c r="C128" s="45">
        <f>'FY2017 Alpha RPDC '!C124</f>
        <v>2403</v>
      </c>
      <c r="D128" s="50" t="str">
        <f>'FY2017 Alpha RPDC '!D124</f>
        <v>GARNER-HAYFIELD-VENTURA</v>
      </c>
      <c r="E128" s="133">
        <f>IF(ISERROR((RealAuthFY11!E128-RealAuthFY10!E128)/RealAuthFY10!E128),"",(RealAuthFY11!E128-RealAuthFY10!E128)/RealAuthFY10!E128)</f>
        <v>-5.6568196103079824E-2</v>
      </c>
      <c r="F128" s="133">
        <f>IF(ISERROR((RealAuthFY11!F128-RealAuthFY10!F128)/RealAuthFY10!F128),"",(RealAuthFY11!F128-RealAuthFY10!F128)/RealAuthFY10!F128)</f>
        <v>2.240074154178897E-2</v>
      </c>
      <c r="G128" s="133">
        <f>IF(ISERROR((RealAuthFY11!G128-RealAuthFY10!G128)/RealAuthFY10!G128),"",(RealAuthFY11!G128-RealAuthFY10!G128)/RealAuthFY10!G128)</f>
        <v>-3.543465532180444E-2</v>
      </c>
      <c r="H128" s="133">
        <f>IF(ISERROR((RealAuthFY11!H128-RealAuthFY10!H128)/RealAuthFY10!H128),"",(RealAuthFY11!H128-RealAuthFY10!H128)/RealAuthFY10!H128)</f>
        <v>-0.24051145401620994</v>
      </c>
      <c r="I128" s="133">
        <f>IF(ISERROR((RealAuthFY11!I128-RealAuthFY10!I128)/RealAuthFY10!I128),"",(RealAuthFY11!I128-RealAuthFY10!I128)/RealAuthFY10!I128)</f>
        <v>-4.7010410186450087E-2</v>
      </c>
      <c r="J128" s="133">
        <f>IF(ISERROR((RealAuthFY11!J128-RealAuthFY10!J128)/RealAuthFY10!J128),"",(RealAuthFY11!J128-RealAuthFY10!J128)/RealAuthFY10!J128)</f>
        <v>-0.19581844126747033</v>
      </c>
      <c r="K128" s="133">
        <f>IF(ISERROR((RealAuthFY11!K128-RealAuthFY10!K128)/RealAuthFY10!K128),"",(RealAuthFY11!K128-RealAuthFY10!K128)/RealAuthFY10!K128)</f>
        <v>-0.12285367545076283</v>
      </c>
      <c r="L128" s="133">
        <f>IF(ISERROR((RealAuthFY11!L128-RealAuthFY10!L128)/RealAuthFY10!L128),"",(RealAuthFY11!L128-RealAuthFY10!L128)/RealAuthFY10!L128)</f>
        <v>1.0398751733703191</v>
      </c>
      <c r="M128" s="133" t="str">
        <f>IF(ISERROR((RealAuthFY11!M128-RealAuthFY10!M128)/RealAuthFY10!M128),"",(RealAuthFY11!M128-RealAuthFY10!M128)/RealAuthFY10!M128)</f>
        <v/>
      </c>
      <c r="N128" s="133">
        <f>IF(ISERROR((RealAuthFY11!N128-RealAuthFY10!N128)/RealAuthFY10!N128),"",(RealAuthFY11!N128-RealAuthFY10!N128)/RealAuthFY10!N128)</f>
        <v>0</v>
      </c>
      <c r="O128" s="133" t="str">
        <f>IF(ISERROR((RealAuthFY11!O128-RealAuthFY10!O128)/RealAuthFY10!O128),"",(RealAuthFY11!O128-RealAuthFY10!O128)/RealAuthFY10!O128)</f>
        <v/>
      </c>
      <c r="P128" s="133" t="str">
        <f>IF(ISERROR((RealAuthFY11!P128-RealAuthFY10!P128)/RealAuthFY10!P128),"",(RealAuthFY11!P128-RealAuthFY10!P128)/RealAuthFY10!P128)</f>
        <v/>
      </c>
      <c r="Q128" s="133" t="str">
        <f>IF(ISERROR((RealAuthFY11!Q128-RealAuthFY10!Q128)/RealAuthFY10!Q128),"",(RealAuthFY11!Q128-RealAuthFY10!Q128)/RealAuthFY10!Q128)</f>
        <v/>
      </c>
      <c r="R128" s="133">
        <f>IF(ISERROR((RealAuthFY11!R128-RealAuthFY10!R128)/RealAuthFY10!R128),"",(RealAuthFY11!R128-RealAuthFY10!R128)/RealAuthFY10!R128)</f>
        <v>3.345337914433764</v>
      </c>
      <c r="S128" s="133">
        <f>IF(ISERROR((RealAuthFY11!S128-RealAuthFY10!S128)/RealAuthFY10!S128),"",(RealAuthFY11!S128-RealAuthFY10!S128)/RealAuthFY10!S128)</f>
        <v>3.3450342433482718</v>
      </c>
      <c r="T128" s="133">
        <f>IF(ISERROR((RealAuthFY11!T128-RealAuthFY10!T128)/RealAuthFY10!T128),"",(RealAuthFY11!T128-RealAuthFY10!T128)/RealAuthFY10!T128)</f>
        <v>3.3453141579844066</v>
      </c>
      <c r="U128" s="133">
        <f>IF(ISERROR((RealAuthFY11!U128-RealAuthFY10!U128)/RealAuthFY10!U128),"",(RealAuthFY11!U128-RealAuthFY10!U128)/RealAuthFY10!U128)</f>
        <v>3.145595714001307E-2</v>
      </c>
    </row>
    <row r="129" spans="1:21" s="45" customFormat="1" ht="11" x14ac:dyDescent="0.3">
      <c r="A129" s="45">
        <f>'FY2017 Alpha RPDC '!A125</f>
        <v>118</v>
      </c>
      <c r="B129" s="45">
        <f>'FY2017 Alpha RPDC '!B125</f>
        <v>2457</v>
      </c>
      <c r="C129" s="45">
        <f>'FY2017 Alpha RPDC '!C125</f>
        <v>2457</v>
      </c>
      <c r="D129" s="50" t="str">
        <f>'FY2017 Alpha RPDC '!D125</f>
        <v>GEORGE - LITTLE ROCK</v>
      </c>
      <c r="E129" s="133">
        <f>IF(ISERROR((RealAuthFY11!E129-RealAuthFY10!E129)/RealAuthFY10!E129),"",(RealAuthFY11!E129-RealAuthFY10!E129)/RealAuthFY10!E129)</f>
        <v>2.1849481350695161E-2</v>
      </c>
      <c r="F129" s="133">
        <f>IF(ISERROR((RealAuthFY11!F129-RealAuthFY10!F129)/RealAuthFY10!F129),"",(RealAuthFY11!F129-RealAuthFY10!F129)/RealAuthFY10!F129)</f>
        <v>2.2494570276140241E-2</v>
      </c>
      <c r="G129" s="133">
        <f>IF(ISERROR((RealAuthFY11!G129-RealAuthFY10!G129)/RealAuthFY10!G129),"",(RealAuthFY11!G129-RealAuthFY10!G129)/RealAuthFY10!G129)</f>
        <v>4.4835403225889289E-2</v>
      </c>
      <c r="H129" s="133" t="str">
        <f>IF(ISERROR((RealAuthFY11!H129-RealAuthFY10!H129)/RealAuthFY10!H129),"",(RealAuthFY11!H129-RealAuthFY10!H129)/RealAuthFY10!H129)</f>
        <v/>
      </c>
      <c r="I129" s="133">
        <f>IF(ISERROR((RealAuthFY11!I129-RealAuthFY10!I129)/RealAuthFY10!I129),"",(RealAuthFY11!I129-RealAuthFY10!I129)/RealAuthFY10!I129)</f>
        <v>4.4835403225889289E-2</v>
      </c>
      <c r="J129" s="133">
        <f>IF(ISERROR((RealAuthFY11!J129-RealAuthFY10!J129)/RealAuthFY10!J129),"",(RealAuthFY11!J129-RealAuthFY10!J129)/RealAuthFY10!J129)</f>
        <v>-9.203487220130771E-3</v>
      </c>
      <c r="K129" s="133">
        <f>IF(ISERROR((RealAuthFY11!K129-RealAuthFY10!K129)/RealAuthFY10!K129),"",(RealAuthFY11!K129-RealAuthFY10!K129)/RealAuthFY10!K129)</f>
        <v>-0.1500520110957004</v>
      </c>
      <c r="L129" s="133">
        <f>IF(ISERROR((RealAuthFY11!L129-RealAuthFY10!L129)/RealAuthFY10!L129),"",(RealAuthFY11!L129-RealAuthFY10!L129)/RealAuthFY10!L129)</f>
        <v>-8.7012390435279294E-2</v>
      </c>
      <c r="M129" s="133" t="str">
        <f>IF(ISERROR((RealAuthFY11!M129-RealAuthFY10!M129)/RealAuthFY10!M129),"",(RealAuthFY11!M129-RealAuthFY10!M129)/RealAuthFY10!M129)</f>
        <v/>
      </c>
      <c r="N129" s="133" t="str">
        <f>IF(ISERROR((RealAuthFY11!N129-RealAuthFY10!N129)/RealAuthFY10!N129),"",(RealAuthFY11!N129-RealAuthFY10!N129)/RealAuthFY10!N129)</f>
        <v/>
      </c>
      <c r="O129" s="133" t="str">
        <f>IF(ISERROR((RealAuthFY11!O129-RealAuthFY10!O129)/RealAuthFY10!O129),"",(RealAuthFY11!O129-RealAuthFY10!O129)/RealAuthFY10!O129)</f>
        <v/>
      </c>
      <c r="P129" s="133" t="str">
        <f>IF(ISERROR((RealAuthFY11!P129-RealAuthFY10!P129)/RealAuthFY10!P129),"",(RealAuthFY11!P129-RealAuthFY10!P129)/RealAuthFY10!P129)</f>
        <v/>
      </c>
      <c r="Q129" s="133" t="str">
        <f>IF(ISERROR((RealAuthFY11!Q129-RealAuthFY10!Q129)/RealAuthFY10!Q129),"",(RealAuthFY11!Q129-RealAuthFY10!Q129)/RealAuthFY10!Q129)</f>
        <v/>
      </c>
      <c r="R129" s="133">
        <f>IF(ISERROR((RealAuthFY11!R129-RealAuthFY10!R129)/RealAuthFY10!R129),"",(RealAuthFY11!R129-RealAuthFY10!R129)/RealAuthFY10!R129)</f>
        <v>6.9608662300996568E-3</v>
      </c>
      <c r="S129" s="133">
        <f>IF(ISERROR((RealAuthFY11!S129-RealAuthFY10!S129)/RealAuthFY10!S129),"",(RealAuthFY11!S129-RealAuthFY10!S129)/RealAuthFY10!S129)</f>
        <v>6.9215970588646326E-3</v>
      </c>
      <c r="T129" s="133">
        <f>IF(ISERROR((RealAuthFY11!T129-RealAuthFY10!T129)/RealAuthFY10!T129),"",(RealAuthFY11!T129-RealAuthFY10!T129)/RealAuthFY10!T129)</f>
        <v>6.9265009729919903E-3</v>
      </c>
      <c r="U129" s="133">
        <f>IF(ISERROR((RealAuthFY11!U129-RealAuthFY10!U129)/RealAuthFY10!U129),"",(RealAuthFY11!U129-RealAuthFY10!U129)/RealAuthFY10!U129)</f>
        <v>3.766432401562201E-2</v>
      </c>
    </row>
    <row r="130" spans="1:21" s="45" customFormat="1" ht="11" x14ac:dyDescent="0.3">
      <c r="A130" s="45">
        <f>'FY2017 Alpha RPDC '!A126</f>
        <v>119</v>
      </c>
      <c r="B130" s="45">
        <f>'FY2017 Alpha RPDC '!B126</f>
        <v>2466</v>
      </c>
      <c r="C130" s="45">
        <f>'FY2017 Alpha RPDC '!C126</f>
        <v>2466</v>
      </c>
      <c r="D130" s="50" t="str">
        <f>'FY2017 Alpha RPDC '!D126</f>
        <v>GILBERT</v>
      </c>
      <c r="E130" s="133">
        <f>IF(ISERROR((RealAuthFY11!E130-RealAuthFY10!E130)/RealAuthFY10!E130),"",(RealAuthFY11!E130-RealAuthFY10!E130)/RealAuthFY10!E130)</f>
        <v>3.4431471703725701E-2</v>
      </c>
      <c r="F130" s="133">
        <f>IF(ISERROR((RealAuthFY11!F130-RealAuthFY10!F130)/RealAuthFY10!F130),"",(RealAuthFY11!F130-RealAuthFY10!F130)/RealAuthFY10!F130)</f>
        <v>2.2494570276140241E-2</v>
      </c>
      <c r="G130" s="133">
        <f>IF(ISERROR((RealAuthFY11!G130-RealAuthFY10!G130)/RealAuthFY10!G130),"",(RealAuthFY11!G130-RealAuthFY10!G130)/RealAuthFY10!G130)</f>
        <v>5.7700587544716526E-2</v>
      </c>
      <c r="H130" s="133" t="str">
        <f>IF(ISERROR((RealAuthFY11!H130-RealAuthFY10!H130)/RealAuthFY10!H130),"",(RealAuthFY11!H130-RealAuthFY10!H130)/RealAuthFY10!H130)</f>
        <v/>
      </c>
      <c r="I130" s="133">
        <f>IF(ISERROR((RealAuthFY11!I130-RealAuthFY10!I130)/RealAuthFY10!I130),"",(RealAuthFY11!I130-RealAuthFY10!I130)/RealAuthFY10!I130)</f>
        <v>5.7700587544716526E-2</v>
      </c>
      <c r="J130" s="133">
        <f>IF(ISERROR((RealAuthFY11!J130-RealAuthFY10!J130)/RealAuthFY10!J130),"",(RealAuthFY11!J130-RealAuthFY10!J130)/RealAuthFY10!J130)</f>
        <v>-0.18176349571096867</v>
      </c>
      <c r="K130" s="133">
        <f>IF(ISERROR((RealAuthFY11!K130-RealAuthFY10!K130)/RealAuthFY10!K130),"",(RealAuthFY11!K130-RealAuthFY10!K130)/RealAuthFY10!K130)</f>
        <v>2.0594930160372478</v>
      </c>
      <c r="L130" s="133">
        <f>IF(ISERROR((RealAuthFY11!L130-RealAuthFY10!L130)/RealAuthFY10!L130),"",(RealAuthFY11!L130-RealAuthFY10!L130)/RealAuthFY10!L130)</f>
        <v>-4.5964543386234555E-2</v>
      </c>
      <c r="M130" s="133">
        <f>IF(ISERROR((RealAuthFY11!M130-RealAuthFY10!M130)/RealAuthFY10!M130),"",(RealAuthFY11!M130-RealAuthFY10!M130)/RealAuthFY10!M130)</f>
        <v>-0.49008449732712539</v>
      </c>
      <c r="N130" s="133">
        <f>IF(ISERROR((RealAuthFY11!N130-RealAuthFY10!N130)/RealAuthFY10!N130),"",(RealAuthFY11!N130-RealAuthFY10!N130)/RealAuthFY10!N130)</f>
        <v>0</v>
      </c>
      <c r="O130" s="133">
        <f>IF(ISERROR((RealAuthFY11!O130-RealAuthFY10!O130)/RealAuthFY10!O130),"",(RealAuthFY11!O130-RealAuthFY10!O130)/RealAuthFY10!O130)</f>
        <v>0</v>
      </c>
      <c r="P130" s="133">
        <f>IF(ISERROR((RealAuthFY11!P130-RealAuthFY10!P130)/RealAuthFY10!P130),"",(RealAuthFY11!P130-RealAuthFY10!P130)/RealAuthFY10!P130)</f>
        <v>-1</v>
      </c>
      <c r="Q130" s="133" t="str">
        <f>IF(ISERROR((RealAuthFY11!Q130-RealAuthFY10!Q130)/RealAuthFY10!Q130),"",(RealAuthFY11!Q130-RealAuthFY10!Q130)/RealAuthFY10!Q130)</f>
        <v/>
      </c>
      <c r="R130" s="133">
        <f>IF(ISERROR((RealAuthFY11!R130-RealAuthFY10!R130)/RealAuthFY10!R130),"",(RealAuthFY11!R130-RealAuthFY10!R130)/RealAuthFY10!R130)</f>
        <v>2.1306741647406167</v>
      </c>
      <c r="S130" s="133">
        <f>IF(ISERROR((RealAuthFY11!S130-RealAuthFY10!S130)/RealAuthFY10!S130),"",(RealAuthFY11!S130-RealAuthFY10!S130)/RealAuthFY10!S130)</f>
        <v>2.1308246344015376</v>
      </c>
      <c r="T130" s="133">
        <f>IF(ISERROR((RealAuthFY11!T130-RealAuthFY10!T130)/RealAuthFY10!T130),"",(RealAuthFY11!T130-RealAuthFY10!T130)/RealAuthFY10!T130)</f>
        <v>2.130787427901808</v>
      </c>
      <c r="U130" s="133">
        <f>IF(ISERROR((RealAuthFY11!U130-RealAuthFY10!U130)/RealAuthFY10!U130),"",(RealAuthFY11!U130-RealAuthFY10!U130)/RealAuthFY10!U130)</f>
        <v>0.1225906759786904</v>
      </c>
    </row>
    <row r="131" spans="1:21" s="45" customFormat="1" ht="11" x14ac:dyDescent="0.3">
      <c r="A131" s="45">
        <f>'FY2017 Alpha RPDC '!A127</f>
        <v>120</v>
      </c>
      <c r="B131" s="45">
        <f>'FY2017 Alpha RPDC '!B127</f>
        <v>2493</v>
      </c>
      <c r="C131" s="45">
        <f>'FY2017 Alpha RPDC '!C127</f>
        <v>2493</v>
      </c>
      <c r="D131" s="50" t="str">
        <f>'FY2017 Alpha RPDC '!D127</f>
        <v>GILMORE CITY-BRADGATE</v>
      </c>
      <c r="E131" s="133">
        <f>IF(ISERROR((RealAuthFY11!E131-RealAuthFY10!E131)/RealAuthFY10!E131),"",(RealAuthFY11!E131-RealAuthFY10!E131)/RealAuthFY10!E131)</f>
        <v>2.8301886792452831E-2</v>
      </c>
      <c r="F131" s="133">
        <f>IF(ISERROR((RealAuthFY11!F131-RealAuthFY10!F131)/RealAuthFY10!F131),"",(RealAuthFY11!F131-RealAuthFY10!F131)/RealAuthFY10!F131)</f>
        <v>2.192650839256011E-2</v>
      </c>
      <c r="G131" s="133">
        <f>IF(ISERROR((RealAuthFY11!G131-RealAuthFY10!G131)/RealAuthFY10!G131),"",(RealAuthFY11!G131-RealAuthFY10!G131)/RealAuthFY10!G131)</f>
        <v>5.0848956743292942E-2</v>
      </c>
      <c r="H131" s="133">
        <f>IF(ISERROR((RealAuthFY11!H131-RealAuthFY10!H131)/RealAuthFY10!H131),"",(RealAuthFY11!H131-RealAuthFY10!H131)/RealAuthFY10!H131)</f>
        <v>-1</v>
      </c>
      <c r="I131" s="133">
        <f>IF(ISERROR((RealAuthFY11!I131-RealAuthFY10!I131)/RealAuthFY10!I131),"",(RealAuthFY11!I131-RealAuthFY10!I131)/RealAuthFY10!I131)</f>
        <v>-3.2353964003339589E-3</v>
      </c>
      <c r="J131" s="133">
        <f>IF(ISERROR((RealAuthFY11!J131-RealAuthFY10!J131)/RealAuthFY10!J131),"",(RealAuthFY11!J131-RealAuthFY10!J131)/RealAuthFY10!J131)</f>
        <v>0.29810238305383935</v>
      </c>
      <c r="K131" s="133">
        <f>IF(ISERROR((RealAuthFY11!K131-RealAuthFY10!K131)/RealAuthFY10!K131),"",(RealAuthFY11!K131-RealAuthFY10!K131)/RealAuthFY10!K131)</f>
        <v>-0.4333680073971336</v>
      </c>
      <c r="L131" s="133">
        <f>IF(ISERROR((RealAuthFY11!L131-RealAuthFY10!L131)/RealAuthFY10!L131),"",(RealAuthFY11!L131-RealAuthFY10!L131)/RealAuthFY10!L131)</f>
        <v>-8.7768723994452163E-3</v>
      </c>
      <c r="M131" s="133" t="str">
        <f>IF(ISERROR((RealAuthFY11!M131-RealAuthFY10!M131)/RealAuthFY10!M131),"",(RealAuthFY11!M131-RealAuthFY10!M131)/RealAuthFY10!M131)</f>
        <v/>
      </c>
      <c r="N131" s="133">
        <f>IF(ISERROR((RealAuthFY11!N131-RealAuthFY10!N131)/RealAuthFY10!N131),"",(RealAuthFY11!N131-RealAuthFY10!N131)/RealAuthFY10!N131)</f>
        <v>0</v>
      </c>
      <c r="O131" s="133" t="str">
        <f>IF(ISERROR((RealAuthFY11!O131-RealAuthFY10!O131)/RealAuthFY10!O131),"",(RealAuthFY11!O131-RealAuthFY10!O131)/RealAuthFY10!O131)</f>
        <v/>
      </c>
      <c r="P131" s="133" t="str">
        <f>IF(ISERROR((RealAuthFY11!P131-RealAuthFY10!P131)/RealAuthFY10!P131),"",(RealAuthFY11!P131-RealAuthFY10!P131)/RealAuthFY10!P131)</f>
        <v/>
      </c>
      <c r="Q131" s="133">
        <f>IF(ISERROR((RealAuthFY11!Q131-RealAuthFY10!Q131)/RealAuthFY10!Q131),"",(RealAuthFY11!Q131-RealAuthFY10!Q131)/RealAuthFY10!Q131)</f>
        <v>0.36963047354864281</v>
      </c>
      <c r="R131" s="133">
        <f>IF(ISERROR((RealAuthFY11!R131-RealAuthFY10!R131)/RealAuthFY10!R131),"",(RealAuthFY11!R131-RealAuthFY10!R131)/RealAuthFY10!R131)</f>
        <v>-1.0115067843836492E-6</v>
      </c>
      <c r="S131" s="133">
        <f>IF(ISERROR((RealAuthFY11!S131-RealAuthFY10!S131)/RealAuthFY10!S131),"",(RealAuthFY11!S131-RealAuthFY10!S131)/RealAuthFY10!S131)</f>
        <v>-1.9788727264758531E-6</v>
      </c>
      <c r="T131" s="133">
        <f>IF(ISERROR((RealAuthFY11!T131-RealAuthFY10!T131)/RealAuthFY10!T131),"",(RealAuthFY11!T131-RealAuthFY10!T131)/RealAuthFY10!T131)</f>
        <v>2.1933173576459033E-6</v>
      </c>
      <c r="U131" s="133">
        <f>IF(ISERROR((RealAuthFY11!U131-RealAuthFY10!U131)/RealAuthFY10!U131),"",(RealAuthFY11!U131-RealAuthFY10!U131)/RealAuthFY10!U131)</f>
        <v>1.6201925596614767E-2</v>
      </c>
    </row>
    <row r="132" spans="1:21" s="45" customFormat="1" ht="11" x14ac:dyDescent="0.3">
      <c r="A132" s="45">
        <f>'FY2017 Alpha RPDC '!A128</f>
        <v>121</v>
      </c>
      <c r="B132" s="45">
        <f>'FY2017 Alpha RPDC '!B128</f>
        <v>2502</v>
      </c>
      <c r="C132" s="45">
        <f>'FY2017 Alpha RPDC '!C128</f>
        <v>2502</v>
      </c>
      <c r="D132" s="50" t="str">
        <f>'FY2017 Alpha RPDC '!D128</f>
        <v>GLADBROOK-REINBECK</v>
      </c>
      <c r="E132" s="133">
        <f>IF(ISERROR((RealAuthFY11!E132-RealAuthFY10!E132)/RealAuthFY10!E132),"",(RealAuthFY11!E132-RealAuthFY10!E132)/RealAuthFY10!E132)</f>
        <v>-1.0116337885685382E-2</v>
      </c>
      <c r="F132" s="133">
        <f>IF(ISERROR((RealAuthFY11!F132-RealAuthFY10!F132)/RealAuthFY10!F132),"",(RealAuthFY11!F132-RealAuthFY10!F132)/RealAuthFY10!F132)</f>
        <v>2.2150931866788879E-2</v>
      </c>
      <c r="G132" s="133">
        <f>IF(ISERROR((RealAuthFY11!G132-RealAuthFY10!G132)/RealAuthFY10!G132),"",(RealAuthFY11!G132-RealAuthFY10!G132)/RealAuthFY10!G132)</f>
        <v>1.1810403424862732E-2</v>
      </c>
      <c r="H132" s="133">
        <f>IF(ISERROR((RealAuthFY11!H132-RealAuthFY10!H132)/RealAuthFY10!H132),"",(RealAuthFY11!H132-RealAuthFY10!H132)/RealAuthFY10!H132)</f>
        <v>-1</v>
      </c>
      <c r="I132" s="133">
        <f>IF(ISERROR((RealAuthFY11!I132-RealAuthFY10!I132)/RealAuthFY10!I132),"",(RealAuthFY11!I132-RealAuthFY10!I132)/RealAuthFY10!I132)</f>
        <v>2.3955040894155155E-5</v>
      </c>
      <c r="J132" s="133">
        <f>IF(ISERROR((RealAuthFY11!J132-RealAuthFY10!J132)/RealAuthFY10!J132),"",(RealAuthFY11!J132-RealAuthFY10!J132)/RealAuthFY10!J132)</f>
        <v>-4.8058252427184464E-2</v>
      </c>
      <c r="K132" s="133">
        <f>IF(ISERROR((RealAuthFY11!K132-RealAuthFY10!K132)/RealAuthFY10!K132),"",(RealAuthFY11!K132-RealAuthFY10!K132)/RealAuthFY10!K132)</f>
        <v>-0.49003120665742023</v>
      </c>
      <c r="L132" s="133">
        <f>IF(ISERROR((RealAuthFY11!L132-RealAuthFY10!L132)/RealAuthFY10!L132),"",(RealAuthFY11!L132-RealAuthFY10!L132)/RealAuthFY10!L132)</f>
        <v>0.45705369526451356</v>
      </c>
      <c r="M132" s="133" t="str">
        <f>IF(ISERROR((RealAuthFY11!M132-RealAuthFY10!M132)/RealAuthFY10!M132),"",(RealAuthFY11!M132-RealAuthFY10!M132)/RealAuthFY10!M132)</f>
        <v/>
      </c>
      <c r="N132" s="133">
        <f>IF(ISERROR((RealAuthFY11!N132-RealAuthFY10!N132)/RealAuthFY10!N132),"",(RealAuthFY11!N132-RealAuthFY10!N132)/RealAuthFY10!N132)</f>
        <v>0</v>
      </c>
      <c r="O132" s="133">
        <f>IF(ISERROR((RealAuthFY11!O132-RealAuthFY10!O132)/RealAuthFY10!O132),"",(RealAuthFY11!O132-RealAuthFY10!O132)/RealAuthFY10!O132)</f>
        <v>0</v>
      </c>
      <c r="P132" s="133">
        <f>IF(ISERROR((RealAuthFY11!P132-RealAuthFY10!P132)/RealAuthFY10!P132),"",(RealAuthFY11!P132-RealAuthFY10!P132)/RealAuthFY10!P132)</f>
        <v>1.9937586685159464E-2</v>
      </c>
      <c r="Q132" s="133">
        <f>IF(ISERROR((RealAuthFY11!Q132-RealAuthFY10!Q132)/RealAuthFY10!Q132),"",(RealAuthFY11!Q132-RealAuthFY10!Q132)/RealAuthFY10!Q132)</f>
        <v>0.2945361677157794</v>
      </c>
      <c r="R132" s="133">
        <f>IF(ISERROR((RealAuthFY11!R132-RealAuthFY10!R132)/RealAuthFY10!R132),"",(RealAuthFY11!R132-RealAuthFY10!R132)/RealAuthFY10!R132)</f>
        <v>0.22612469026045964</v>
      </c>
      <c r="S132" s="133">
        <f>IF(ISERROR((RealAuthFY11!S132-RealAuthFY10!S132)/RealAuthFY10!S132),"",(RealAuthFY11!S132-RealAuthFY10!S132)/RealAuthFY10!S132)</f>
        <v>0.22620923749621227</v>
      </c>
      <c r="T132" s="133">
        <f>IF(ISERROR((RealAuthFY11!T132-RealAuthFY10!T132)/RealAuthFY10!T132),"",(RealAuthFY11!T132-RealAuthFY10!T132)/RealAuthFY10!T132)</f>
        <v>0.22604348738174546</v>
      </c>
      <c r="U132" s="133">
        <f>IF(ISERROR((RealAuthFY11!U132-RealAuthFY10!U132)/RealAuthFY10!U132),"",(RealAuthFY11!U132-RealAuthFY10!U132)/RealAuthFY10!U132)</f>
        <v>3.3156385023111454E-2</v>
      </c>
    </row>
    <row r="133" spans="1:21" s="45" customFormat="1" ht="11" x14ac:dyDescent="0.3">
      <c r="A133" s="45">
        <f>'FY2017 Alpha RPDC '!A129</f>
        <v>122</v>
      </c>
      <c r="B133" s="45">
        <f>'FY2017 Alpha RPDC '!B129</f>
        <v>2511</v>
      </c>
      <c r="C133" s="45">
        <f>'FY2017 Alpha RPDC '!C129</f>
        <v>2511</v>
      </c>
      <c r="D133" s="50" t="str">
        <f>'FY2017 Alpha RPDC '!D129</f>
        <v>GLENWOOD</v>
      </c>
      <c r="E133" s="133">
        <f>IF(ISERROR((RealAuthFY11!E133-RealAuthFY10!E133)/RealAuthFY10!E133),"",(RealAuthFY11!E133-RealAuthFY10!E133)/RealAuthFY10!E133)</f>
        <v>1.9897959183673469E-2</v>
      </c>
      <c r="F133" s="133">
        <f>IF(ISERROR((RealAuthFY11!F133-RealAuthFY10!F133)/RealAuthFY10!F133),"",(RealAuthFY11!F133-RealAuthFY10!F133)/RealAuthFY10!F133)</f>
        <v>2.2494570276140241E-2</v>
      </c>
      <c r="G133" s="133">
        <f>IF(ISERROR((RealAuthFY11!G133-RealAuthFY10!G133)/RealAuthFY10!G133),"",(RealAuthFY11!G133-RealAuthFY10!G133)/RealAuthFY10!G133)</f>
        <v>4.2840125501022626E-2</v>
      </c>
      <c r="H133" s="133" t="str">
        <f>IF(ISERROR((RealAuthFY11!H133-RealAuthFY10!H133)/RealAuthFY10!H133),"",(RealAuthFY11!H133-RealAuthFY10!H133)/RealAuthFY10!H133)</f>
        <v/>
      </c>
      <c r="I133" s="133">
        <f>IF(ISERROR((RealAuthFY11!I133-RealAuthFY10!I133)/RealAuthFY10!I133),"",(RealAuthFY11!I133-RealAuthFY10!I133)/RealAuthFY10!I133)</f>
        <v>4.2840125501022626E-2</v>
      </c>
      <c r="J133" s="133">
        <f>IF(ISERROR((RealAuthFY11!J133-RealAuthFY10!J133)/RealAuthFY10!J133),"",(RealAuthFY11!J133-RealAuthFY10!J133)/RealAuthFY10!J133)</f>
        <v>2.8426183757443185E-2</v>
      </c>
      <c r="K133" s="133">
        <f>IF(ISERROR((RealAuthFY11!K133-RealAuthFY10!K133)/RealAuthFY10!K133),"",(RealAuthFY11!K133-RealAuthFY10!K133)/RealAuthFY10!K133)</f>
        <v>1.9937586685159502E-2</v>
      </c>
      <c r="L133" s="133">
        <f>IF(ISERROR((RealAuthFY11!L133-RealAuthFY10!L133)/RealAuthFY10!L133),"",(RealAuthFY11!L133-RealAuthFY10!L133)/RealAuthFY10!L133)</f>
        <v>7.3070747753076065E-2</v>
      </c>
      <c r="M133" s="133">
        <f>IF(ISERROR((RealAuthFY11!M133-RealAuthFY10!M133)/RealAuthFY10!M133),"",(RealAuthFY11!M133-RealAuthFY10!M133)/RealAuthFY10!M133)</f>
        <v>-0.59202496532593618</v>
      </c>
      <c r="N133" s="133">
        <f>IF(ISERROR((RealAuthFY11!N133-RealAuthFY10!N133)/RealAuthFY10!N133),"",(RealAuthFY11!N133-RealAuthFY10!N133)/RealAuthFY10!N133)</f>
        <v>0</v>
      </c>
      <c r="O133" s="133" t="str">
        <f>IF(ISERROR((RealAuthFY11!O133-RealAuthFY10!O133)/RealAuthFY10!O133),"",(RealAuthFY11!O133-RealAuthFY10!O133)/RealAuthFY10!O133)</f>
        <v/>
      </c>
      <c r="P133" s="133">
        <f>IF(ISERROR((RealAuthFY11!P133-RealAuthFY10!P133)/RealAuthFY10!P133),"",(RealAuthFY11!P133-RealAuthFY10!P133)/RealAuthFY10!P133)</f>
        <v>0.32591886269070741</v>
      </c>
      <c r="Q133" s="133" t="str">
        <f>IF(ISERROR((RealAuthFY11!Q133-RealAuthFY10!Q133)/RealAuthFY10!Q133),"",(RealAuthFY11!Q133-RealAuthFY10!Q133)/RealAuthFY10!Q133)</f>
        <v/>
      </c>
      <c r="R133" s="133">
        <f>IF(ISERROR((RealAuthFY11!R133-RealAuthFY10!R133)/RealAuthFY10!R133),"",(RealAuthFY11!R133-RealAuthFY10!R133)/RealAuthFY10!R133)</f>
        <v>0.77876622279646179</v>
      </c>
      <c r="S133" s="133">
        <f>IF(ISERROR((RealAuthFY11!S133-RealAuthFY10!S133)/RealAuthFY10!S133),"",(RealAuthFY11!S133-RealAuthFY10!S133)/RealAuthFY10!S133)</f>
        <v>0.77876256847730274</v>
      </c>
      <c r="T133" s="133">
        <f>IF(ISERROR((RealAuthFY11!T133-RealAuthFY10!T133)/RealAuthFY10!T133),"",(RealAuthFY11!T133-RealAuthFY10!T133)/RealAuthFY10!T133)</f>
        <v>0.7789447759158743</v>
      </c>
      <c r="U133" s="133">
        <f>IF(ISERROR((RealAuthFY11!U133-RealAuthFY10!U133)/RealAuthFY10!U133),"",(RealAuthFY11!U133-RealAuthFY10!U133)/RealAuthFY10!U133)</f>
        <v>8.007069008601192E-2</v>
      </c>
    </row>
    <row r="134" spans="1:21" s="45" customFormat="1" ht="11" x14ac:dyDescent="0.3">
      <c r="A134" s="45">
        <f>'FY2017 Alpha RPDC '!A130</f>
        <v>123</v>
      </c>
      <c r="B134" s="45">
        <f>'FY2017 Alpha RPDC '!B130</f>
        <v>2520</v>
      </c>
      <c r="C134" s="45">
        <f>'FY2017 Alpha RPDC '!C130</f>
        <v>2520</v>
      </c>
      <c r="D134" s="50" t="str">
        <f>'FY2017 Alpha RPDC '!D130</f>
        <v>GLIDDEN-RALSTON</v>
      </c>
      <c r="E134" s="133">
        <f>IF(ISERROR((RealAuthFY11!E134-RealAuthFY10!E134)/RealAuthFY10!E134),"",(RealAuthFY11!E134-RealAuthFY10!E134)/RealAuthFY10!E134)</f>
        <v>-2.1739130434782608E-2</v>
      </c>
      <c r="F134" s="133">
        <f>IF(ISERROR((RealAuthFY11!F134-RealAuthFY10!F134)/RealAuthFY10!F134),"",(RealAuthFY11!F134-RealAuthFY10!F134)/RealAuthFY10!F134)</f>
        <v>2.2484106062955499E-2</v>
      </c>
      <c r="G134" s="133">
        <f>IF(ISERROR((RealAuthFY11!G134-RealAuthFY10!G134)/RealAuthFY10!G134),"",(RealAuthFY11!G134-RealAuthFY10!G134)/RealAuthFY10!G134)</f>
        <v>2.5619071376081228E-4</v>
      </c>
      <c r="H134" s="133">
        <f>IF(ISERROR((RealAuthFY11!H134-RealAuthFY10!H134)/RealAuthFY10!H134),"",(RealAuthFY11!H134-RealAuthFY10!H134)/RealAuthFY10!H134)</f>
        <v>-0.83758578064129463</v>
      </c>
      <c r="I134" s="133">
        <f>IF(ISERROR((RealAuthFY11!I134-RealAuthFY10!I134)/RealAuthFY10!I134),"",(RealAuthFY11!I134-RealAuthFY10!I134)/RealAuthFY10!I134)</f>
        <v>-4.7164033862155674E-2</v>
      </c>
      <c r="J134" s="133">
        <f>IF(ISERROR((RealAuthFY11!J134-RealAuthFY10!J134)/RealAuthFY10!J134),"",(RealAuthFY11!J134-RealAuthFY10!J134)/RealAuthFY10!J134)</f>
        <v>-0.35817030172548286</v>
      </c>
      <c r="K134" s="133">
        <f>IF(ISERROR((RealAuthFY11!K134-RealAuthFY10!K134)/RealAuthFY10!K134),"",(RealAuthFY11!K134-RealAuthFY10!K134)/RealAuthFY10!K134)</f>
        <v>-0.11358558294567965</v>
      </c>
      <c r="L134" s="133">
        <f>IF(ISERROR((RealAuthFY11!L134-RealAuthFY10!L134)/RealAuthFY10!L134),"",(RealAuthFY11!L134-RealAuthFY10!L134)/RealAuthFY10!L134)</f>
        <v>-0.69418702611625949</v>
      </c>
      <c r="M134" s="133">
        <f>IF(ISERROR((RealAuthFY11!M134-RealAuthFY10!M134)/RealAuthFY10!M134),"",(RealAuthFY11!M134-RealAuthFY10!M134)/RealAuthFY10!M134)</f>
        <v>1.9376579612468407E-2</v>
      </c>
      <c r="N134" s="133">
        <f>IF(ISERROR((RealAuthFY11!N134-RealAuthFY10!N134)/RealAuthFY10!N134),"",(RealAuthFY11!N134-RealAuthFY10!N134)/RealAuthFY10!N134)</f>
        <v>0</v>
      </c>
      <c r="O134" s="133" t="str">
        <f>IF(ISERROR((RealAuthFY11!O134-RealAuthFY10!O134)/RealAuthFY10!O134),"",(RealAuthFY11!O134-RealAuthFY10!O134)/RealAuthFY10!O134)</f>
        <v/>
      </c>
      <c r="P134" s="133" t="str">
        <f>IF(ISERROR((RealAuthFY11!P134-RealAuthFY10!P134)/RealAuthFY10!P134),"",(RealAuthFY11!P134-RealAuthFY10!P134)/RealAuthFY10!P134)</f>
        <v/>
      </c>
      <c r="Q134" s="133">
        <f>IF(ISERROR((RealAuthFY11!Q134-RealAuthFY10!Q134)/RealAuthFY10!Q134),"",(RealAuthFY11!Q134-RealAuthFY10!Q134)/RealAuthFY10!Q134)</f>
        <v>1.718337545633249</v>
      </c>
      <c r="R134" s="133">
        <f>IF(ISERROR((RealAuthFY11!R134-RealAuthFY10!R134)/RealAuthFY10!R134),"",(RealAuthFY11!R134-RealAuthFY10!R134)/RealAuthFY10!R134)</f>
        <v>0.87346360367481868</v>
      </c>
      <c r="S134" s="133">
        <f>IF(ISERROR((RealAuthFY11!S134-RealAuthFY10!S134)/RealAuthFY10!S134),"",(RealAuthFY11!S134-RealAuthFY10!S134)/RealAuthFY10!S134)</f>
        <v>0.87353432828641198</v>
      </c>
      <c r="T134" s="133">
        <f>IF(ISERROR((RealAuthFY11!T134-RealAuthFY10!T134)/RealAuthFY10!T134),"",(RealAuthFY11!T134-RealAuthFY10!T134)/RealAuthFY10!T134)</f>
        <v>0.8732973282990012</v>
      </c>
      <c r="U134" s="133">
        <f>IF(ISERROR((RealAuthFY11!U134-RealAuthFY10!U134)/RealAuthFY10!U134),"",(RealAuthFY11!U134-RealAuthFY10!U134)/RealAuthFY10!U134)</f>
        <v>3.7723216524798063E-2</v>
      </c>
    </row>
    <row r="135" spans="1:21" s="45" customFormat="1" ht="11" x14ac:dyDescent="0.3">
      <c r="A135" s="45">
        <f>'FY2017 Alpha RPDC '!A131</f>
        <v>124</v>
      </c>
      <c r="B135" s="45">
        <f>'FY2017 Alpha RPDC '!B131</f>
        <v>2682</v>
      </c>
      <c r="C135" s="45">
        <f>'FY2017 Alpha RPDC '!C131</f>
        <v>2682</v>
      </c>
      <c r="D135" s="50" t="str">
        <f>'FY2017 Alpha RPDC '!D131</f>
        <v>GMG</v>
      </c>
      <c r="E135" s="133">
        <f>IF(ISERROR((RealAuthFY11!E135-RealAuthFY10!E135)/RealAuthFY10!E135),"",(RealAuthFY11!E135-RealAuthFY10!E135)/RealAuthFY10!E135)</f>
        <v>-1.7405582922824341E-2</v>
      </c>
      <c r="F135" s="133">
        <f>IF(ISERROR((RealAuthFY11!F135-RealAuthFY10!F135)/RealAuthFY10!F135),"",(RealAuthFY11!F135-RealAuthFY10!F135)/RealAuthFY10!F135)</f>
        <v>2.2494570276140241E-2</v>
      </c>
      <c r="G135" s="133">
        <f>IF(ISERROR((RealAuthFY11!G135-RealAuthFY10!G135)/RealAuthFY10!G135),"",(RealAuthFY11!G135-RealAuthFY10!G135)/RealAuthFY10!G135)</f>
        <v>4.6974562450612586E-3</v>
      </c>
      <c r="H135" s="133">
        <f>IF(ISERROR((RealAuthFY11!H135-RealAuthFY10!H135)/RealAuthFY10!H135),"",(RealAuthFY11!H135-RealAuthFY10!H135)/RealAuthFY10!H135)</f>
        <v>-0.84908694139140861</v>
      </c>
      <c r="I135" s="133">
        <f>IF(ISERROR((RealAuthFY11!I135-RealAuthFY10!I135)/RealAuthFY10!I135),"",(RealAuthFY11!I135-RealAuthFY10!I135)/RealAuthFY10!I135)</f>
        <v>-2.4283190100468869E-2</v>
      </c>
      <c r="J135" s="133">
        <f>IF(ISERROR((RealAuthFY11!J135-RealAuthFY10!J135)/RealAuthFY10!J135),"",(RealAuthFY11!J135-RealAuthFY10!J135)/RealAuthFY10!J135)</f>
        <v>2.4170006205275461E-2</v>
      </c>
      <c r="K135" s="133">
        <f>IF(ISERROR((RealAuthFY11!K135-RealAuthFY10!K135)/RealAuthFY10!K135),"",(RealAuthFY11!K135-RealAuthFY10!K135)/RealAuthFY10!K135)</f>
        <v>-0.43355676740134819</v>
      </c>
      <c r="L135" s="133">
        <f>IF(ISERROR((RealAuthFY11!L135-RealAuthFY10!L135)/RealAuthFY10!L135),"",(RealAuthFY11!L135-RealAuthFY10!L135)/RealAuthFY10!L135)</f>
        <v>0.58604105127622508</v>
      </c>
      <c r="M135" s="133">
        <f>IF(ISERROR((RealAuthFY11!M135-RealAuthFY10!M135)/RealAuthFY10!M135),"",(RealAuthFY11!M135-RealAuthFY10!M135)/RealAuthFY10!M135)</f>
        <v>2.0587934560327197</v>
      </c>
      <c r="N135" s="133" t="str">
        <f>IF(ISERROR((RealAuthFY11!N135-RealAuthFY10!N135)/RealAuthFY10!N135),"",(RealAuthFY11!N135-RealAuthFY10!N135)/RealAuthFY10!N135)</f>
        <v/>
      </c>
      <c r="O135" s="133" t="str">
        <f>IF(ISERROR((RealAuthFY11!O135-RealAuthFY10!O135)/RealAuthFY10!O135),"",(RealAuthFY11!O135-RealAuthFY10!O135)/RealAuthFY10!O135)</f>
        <v/>
      </c>
      <c r="P135" s="133" t="str">
        <f>IF(ISERROR((RealAuthFY11!P135-RealAuthFY10!P135)/RealAuthFY10!P135),"",(RealAuthFY11!P135-RealAuthFY10!P135)/RealAuthFY10!P135)</f>
        <v/>
      </c>
      <c r="Q135" s="133" t="str">
        <f>IF(ISERROR((RealAuthFY11!Q135-RealAuthFY10!Q135)/RealAuthFY10!Q135),"",(RealAuthFY11!Q135-RealAuthFY10!Q135)/RealAuthFY10!Q135)</f>
        <v/>
      </c>
      <c r="R135" s="133">
        <f>IF(ISERROR((RealAuthFY11!R135-RealAuthFY10!R135)/RealAuthFY10!R135),"",(RealAuthFY11!R135-RealAuthFY10!R135)/RealAuthFY10!R135)</f>
        <v>-5.4657579249257131E-7</v>
      </c>
      <c r="S135" s="133">
        <f>IF(ISERROR((RealAuthFY11!S135-RealAuthFY10!S135)/RealAuthFY10!S135),"",(RealAuthFY11!S135-RealAuthFY10!S135)/RealAuthFY10!S135)</f>
        <v>5.3127267293071586E-6</v>
      </c>
      <c r="T135" s="133">
        <f>IF(ISERROR((RealAuthFY11!T135-RealAuthFY10!T135)/RealAuthFY10!T135),"",(RealAuthFY11!T135-RealAuthFY10!T135)/RealAuthFY10!T135)</f>
        <v>8.4462864786923599E-6</v>
      </c>
      <c r="U135" s="133">
        <f>IF(ISERROR((RealAuthFY11!U135-RealAuthFY10!U135)/RealAuthFY10!U135),"",(RealAuthFY11!U135-RealAuthFY10!U135)/RealAuthFY10!U135)</f>
        <v>3.4527858290904056E-3</v>
      </c>
    </row>
    <row r="136" spans="1:21" s="45" customFormat="1" ht="11" x14ac:dyDescent="0.3">
      <c r="A136" s="45">
        <f>'FY2017 Alpha RPDC '!A132</f>
        <v>125</v>
      </c>
      <c r="B136" s="45">
        <f>'FY2017 Alpha RPDC '!B132</f>
        <v>2556</v>
      </c>
      <c r="C136" s="45">
        <f>'FY2017 Alpha RPDC '!C132</f>
        <v>2556</v>
      </c>
      <c r="D136" s="50" t="str">
        <f>'FY2017 Alpha RPDC '!D132</f>
        <v>GRAETTINGER - TERRIL</v>
      </c>
      <c r="E136" s="133">
        <f>IF(ISERROR((RealAuthFY11!E136-RealAuthFY10!E136)/RealAuthFY10!E136),"",(RealAuthFY11!E136-RealAuthFY10!E136)/RealAuthFY10!E136)</f>
        <v>-3.0054644808743168E-2</v>
      </c>
      <c r="F136" s="133">
        <f>IF(ISERROR((RealAuthFY11!F136-RealAuthFY10!F136)/RealAuthFY10!F136),"",(RealAuthFY11!F136-RealAuthFY10!F136)/RealAuthFY10!F136)</f>
        <v>2.2442346386008359E-2</v>
      </c>
      <c r="G136" s="133">
        <f>IF(ISERROR((RealAuthFY11!G136-RealAuthFY10!G136)/RealAuthFY10!G136),"",(RealAuthFY11!G136-RealAuthFY10!G136)/RealAuthFY10!G136)</f>
        <v>-8.2867951720410737E-3</v>
      </c>
      <c r="H136" s="133" t="str">
        <f>IF(ISERROR((RealAuthFY11!H136-RealAuthFY10!H136)/RealAuthFY10!H136),"",(RealAuthFY11!H136-RealAuthFY10!H136)/RealAuthFY10!H136)</f>
        <v/>
      </c>
      <c r="I136" s="133">
        <f>IF(ISERROR((RealAuthFY11!I136-RealAuthFY10!I136)/RealAuthFY10!I136),"",(RealAuthFY11!I136-RealAuthFY10!I136)/RealAuthFY10!I136)</f>
        <v>1.0000000000000103E-2</v>
      </c>
      <c r="J136" s="133">
        <f>IF(ISERROR((RealAuthFY11!J136-RealAuthFY10!J136)/RealAuthFY10!J136),"",(RealAuthFY11!J136-RealAuthFY10!J136)/RealAuthFY10!J136)</f>
        <v>1.9011212855291167E-2</v>
      </c>
      <c r="K136" s="133">
        <f>IF(ISERROR((RealAuthFY11!K136-RealAuthFY10!K136)/RealAuthFY10!K136),"",(RealAuthFY11!K136-RealAuthFY10!K136)/RealAuthFY10!K136)</f>
        <v>-0.67791444630994968</v>
      </c>
      <c r="L136" s="133">
        <f>IF(ISERROR((RealAuthFY11!L136-RealAuthFY10!L136)/RealAuthFY10!L136),"",(RealAuthFY11!L136-RealAuthFY10!L136)/RealAuthFY10!L136)</f>
        <v>-0.13375163870575493</v>
      </c>
      <c r="M136" s="133">
        <f>IF(ISERROR((RealAuthFY11!M136-RealAuthFY10!M136)/RealAuthFY10!M136),"",(RealAuthFY11!M136-RealAuthFY10!M136)/RealAuthFY10!M136)</f>
        <v>-0.2926239318151313</v>
      </c>
      <c r="N136" s="133">
        <f>IF(ISERROR((RealAuthFY11!N136-RealAuthFY10!N136)/RealAuthFY10!N136),"",(RealAuthFY11!N136-RealAuthFY10!N136)/RealAuthFY10!N136)</f>
        <v>0</v>
      </c>
      <c r="O136" s="133" t="str">
        <f>IF(ISERROR((RealAuthFY11!O136-RealAuthFY10!O136)/RealAuthFY10!O136),"",(RealAuthFY11!O136-RealAuthFY10!O136)/RealAuthFY10!O136)</f>
        <v/>
      </c>
      <c r="P136" s="133">
        <f>IF(ISERROR((RealAuthFY11!P136-RealAuthFY10!P136)/RealAuthFY10!P136),"",(RealAuthFY11!P136-RealAuthFY10!P136)/RealAuthFY10!P136)</f>
        <v>-0.1500520110957004</v>
      </c>
      <c r="Q136" s="133" t="str">
        <f>IF(ISERROR((RealAuthFY11!Q136-RealAuthFY10!Q136)/RealAuthFY10!Q136),"",(RealAuthFY11!Q136-RealAuthFY10!Q136)/RealAuthFY10!Q136)</f>
        <v/>
      </c>
      <c r="R136" s="133">
        <f>IF(ISERROR((RealAuthFY11!R136-RealAuthFY10!R136)/RealAuthFY10!R136),"",(RealAuthFY11!R136-RealAuthFY10!R136)/RealAuthFY10!R136)</f>
        <v>2.5024062134694117E-7</v>
      </c>
      <c r="S136" s="133">
        <f>IF(ISERROR((RealAuthFY11!S136-RealAuthFY10!S136)/RealAuthFY10!S136),"",(RealAuthFY11!S136-RealAuthFY10!S136)/RealAuthFY10!S136)</f>
        <v>-4.256695544972383E-7</v>
      </c>
      <c r="T136" s="133">
        <f>IF(ISERROR((RealAuthFY11!T136-RealAuthFY10!T136)/RealAuthFY10!T136),"",(RealAuthFY11!T136-RealAuthFY10!T136)/RealAuthFY10!T136)</f>
        <v>-1.6837283130966485E-6</v>
      </c>
      <c r="U136" s="133">
        <f>IF(ISERROR((RealAuthFY11!U136-RealAuthFY10!U136)/RealAuthFY10!U136),"",(RealAuthFY11!U136-RealAuthFY10!U136)/RealAuthFY10!U136)</f>
        <v>-2.0798128393002786E-2</v>
      </c>
    </row>
    <row r="137" spans="1:21" s="45" customFormat="1" ht="11" x14ac:dyDescent="0.3">
      <c r="A137" s="45">
        <f>'FY2017 Alpha RPDC '!A133</f>
        <v>126</v>
      </c>
      <c r="B137" s="45">
        <f>'FY2017 Alpha RPDC '!B133</f>
        <v>3195</v>
      </c>
      <c r="C137" s="45">
        <f>'FY2017 Alpha RPDC '!C133</f>
        <v>3195</v>
      </c>
      <c r="D137" s="50" t="str">
        <f>'FY2017 Alpha RPDC '!D133</f>
        <v>GREENE COUNTY</v>
      </c>
      <c r="E137" s="133">
        <f>IF(ISERROR((RealAuthFY11!E137-RealAuthFY10!E137)/RealAuthFY10!E137),"",(RealAuthFY11!E137-RealAuthFY10!E137)/RealAuthFY10!E137)</f>
        <v>1.1211460604173048E-2</v>
      </c>
      <c r="F137" s="133">
        <f>IF(ISERROR((RealAuthFY11!F137-RealAuthFY10!F137)/RealAuthFY10!F137),"",(RealAuthFY11!F137-RealAuthFY10!F137)/RealAuthFY10!F137)</f>
        <v>2.2239263803680982E-2</v>
      </c>
      <c r="G137" s="133">
        <f>IF(ISERROR((RealAuthFY11!G137-RealAuthFY10!G137)/RealAuthFY10!G137),"",(RealAuthFY11!G137-RealAuthFY10!G137)/RealAuthFY10!G137)</f>
        <v>3.3700059037854918E-2</v>
      </c>
      <c r="H137" s="133">
        <f>IF(ISERROR((RealAuthFY11!H137-RealAuthFY10!H137)/RealAuthFY10!H137),"",(RealAuthFY11!H137-RealAuthFY10!H137)/RealAuthFY10!H137)</f>
        <v>-1</v>
      </c>
      <c r="I137" s="133">
        <f>IF(ISERROR((RealAuthFY11!I137-RealAuthFY10!I137)/RealAuthFY10!I137),"",(RealAuthFY11!I137-RealAuthFY10!I137)/RealAuthFY10!I137)</f>
        <v>2.099632186646553E-2</v>
      </c>
      <c r="J137" s="133">
        <f>IF(ISERROR((RealAuthFY11!J137-RealAuthFY10!J137)/RealAuthFY10!J137),"",(RealAuthFY11!J137-RealAuthFY10!J137)/RealAuthFY10!J137)</f>
        <v>1.9927222318488997E-2</v>
      </c>
      <c r="K137" s="133">
        <f>IF(ISERROR((RealAuthFY11!K137-RealAuthFY10!K137)/RealAuthFY10!K137),"",(RealAuthFY11!K137-RealAuthFY10!K137)/RealAuthFY10!K137)</f>
        <v>-1</v>
      </c>
      <c r="L137" s="133">
        <f>IF(ISERROR((RealAuthFY11!L137-RealAuthFY10!L137)/RealAuthFY10!L137),"",(RealAuthFY11!L137-RealAuthFY10!L137)/RealAuthFY10!L137)</f>
        <v>0.17858256801247618</v>
      </c>
      <c r="M137" s="133" t="str">
        <f>IF(ISERROR((RealAuthFY11!M137-RealAuthFY10!M137)/RealAuthFY10!M137),"",(RealAuthFY11!M137-RealAuthFY10!M137)/RealAuthFY10!M137)</f>
        <v/>
      </c>
      <c r="N137" s="133">
        <f>IF(ISERROR((RealAuthFY11!N137-RealAuthFY10!N137)/RealAuthFY10!N137),"",(RealAuthFY11!N137-RealAuthFY10!N137)/RealAuthFY10!N137)</f>
        <v>0</v>
      </c>
      <c r="O137" s="133" t="str">
        <f>IF(ISERROR((RealAuthFY11!O137-RealAuthFY10!O137)/RealAuthFY10!O137),"",(RealAuthFY11!O137-RealAuthFY10!O137)/RealAuthFY10!O137)</f>
        <v/>
      </c>
      <c r="P137" s="133" t="str">
        <f>IF(ISERROR((RealAuthFY11!P137-RealAuthFY10!P137)/RealAuthFY10!P137),"",(RealAuthFY11!P137-RealAuthFY10!P137)/RealAuthFY10!P137)</f>
        <v/>
      </c>
      <c r="Q137" s="133">
        <f>IF(ISERROR((RealAuthFY11!Q137-RealAuthFY10!Q137)/RealAuthFY10!Q137),"",(RealAuthFY11!Q137-RealAuthFY10!Q137)/RealAuthFY10!Q137)</f>
        <v>0.18991509270490364</v>
      </c>
      <c r="R137" s="133">
        <f>IF(ISERROR((RealAuthFY11!R137-RealAuthFY10!R137)/RealAuthFY10!R137),"",(RealAuthFY11!R137-RealAuthFY10!R137)/RealAuthFY10!R137)</f>
        <v>2.7025402590018301</v>
      </c>
      <c r="S137" s="133">
        <f>IF(ISERROR((RealAuthFY11!S137-RealAuthFY10!S137)/RealAuthFY10!S137),"",(RealAuthFY11!S137-RealAuthFY10!S137)/RealAuthFY10!S137)</f>
        <v>2.7025727175824965</v>
      </c>
      <c r="T137" s="133">
        <f>IF(ISERROR((RealAuthFY11!T137-RealAuthFY10!T137)/RealAuthFY10!T137),"",(RealAuthFY11!T137-RealAuthFY10!T137)/RealAuthFY10!T137)</f>
        <v>2.7023354785873943</v>
      </c>
      <c r="U137" s="133">
        <f>IF(ISERROR((RealAuthFY11!U137-RealAuthFY10!U137)/RealAuthFY10!U137),"",(RealAuthFY11!U137-RealAuthFY10!U137)/RealAuthFY10!U137)</f>
        <v>9.849266164097463E-2</v>
      </c>
    </row>
    <row r="138" spans="1:21" s="45" customFormat="1" ht="11" x14ac:dyDescent="0.3">
      <c r="A138" s="45">
        <f>'FY2017 Alpha RPDC '!A134</f>
        <v>127</v>
      </c>
      <c r="B138" s="45">
        <f>'FY2017 Alpha RPDC '!B134</f>
        <v>2709</v>
      </c>
      <c r="C138" s="45">
        <f>'FY2017 Alpha RPDC '!C134</f>
        <v>2709</v>
      </c>
      <c r="D138" s="50" t="str">
        <f>'FY2017 Alpha RPDC '!D134</f>
        <v>GRINNELL-NEWBURG</v>
      </c>
      <c r="E138" s="133">
        <f>IF(ISERROR((RealAuthFY11!E138-RealAuthFY10!E138)/RealAuthFY10!E138),"",(RealAuthFY11!E138-RealAuthFY10!E138)/RealAuthFY10!E138)</f>
        <v>-1.1840219355643367E-3</v>
      </c>
      <c r="F138" s="133">
        <f>IF(ISERROR((RealAuthFY11!F138-RealAuthFY10!F138)/RealAuthFY10!F138),"",(RealAuthFY11!F138-RealAuthFY10!F138)/RealAuthFY10!F138)</f>
        <v>2.2414592672746946E-2</v>
      </c>
      <c r="G138" s="133">
        <f>IF(ISERROR((RealAuthFY11!G138-RealAuthFY10!G138)/RealAuthFY10!G138),"",(RealAuthFY11!G138-RealAuthFY10!G138)/RealAuthFY10!G138)</f>
        <v>2.1204060880062783E-2</v>
      </c>
      <c r="H138" s="133">
        <f>IF(ISERROR((RealAuthFY11!H138-RealAuthFY10!H138)/RealAuthFY10!H138),"",(RealAuthFY11!H138-RealAuthFY10!H138)/RealAuthFY10!H138)</f>
        <v>-1</v>
      </c>
      <c r="I138" s="133">
        <f>IF(ISERROR((RealAuthFY11!I138-RealAuthFY10!I138)/RealAuthFY10!I138),"",(RealAuthFY11!I138-RealAuthFY10!I138)/RealAuthFY10!I138)</f>
        <v>1.0467073639886202E-2</v>
      </c>
      <c r="J138" s="133">
        <f>IF(ISERROR((RealAuthFY11!J138-RealAuthFY10!J138)/RealAuthFY10!J138),"",(RealAuthFY11!J138-RealAuthFY10!J138)/RealAuthFY10!J138)</f>
        <v>-4.3808512482662966E-2</v>
      </c>
      <c r="K138" s="133">
        <f>IF(ISERROR((RealAuthFY11!K138-RealAuthFY10!K138)/RealAuthFY10!K138),"",(RealAuthFY11!K138-RealAuthFY10!K138)/RealAuthFY10!K138)</f>
        <v>0.52990638002773927</v>
      </c>
      <c r="L138" s="133">
        <f>IF(ISERROR((RealAuthFY11!L138-RealAuthFY10!L138)/RealAuthFY10!L138),"",(RealAuthFY11!L138-RealAuthFY10!L138)/RealAuthFY10!L138)</f>
        <v>-4.8634837374230321E-2</v>
      </c>
      <c r="M138" s="133">
        <f>IF(ISERROR((RealAuthFY11!M138-RealAuthFY10!M138)/RealAuthFY10!M138),"",(RealAuthFY11!M138-RealAuthFY10!M138)/RealAuthFY10!M138)</f>
        <v>-1</v>
      </c>
      <c r="N138" s="133">
        <f>IF(ISERROR((RealAuthFY11!N138-RealAuthFY10!N138)/RealAuthFY10!N138),"",(RealAuthFY11!N138-RealAuthFY10!N138)/RealAuthFY10!N138)</f>
        <v>0</v>
      </c>
      <c r="O138" s="133">
        <f>IF(ISERROR((RealAuthFY11!O138-RealAuthFY10!O138)/RealAuthFY10!O138),"",(RealAuthFY11!O138-RealAuthFY10!O138)/RealAuthFY10!O138)</f>
        <v>0</v>
      </c>
      <c r="P138" s="133" t="str">
        <f>IF(ISERROR((RealAuthFY11!P138-RealAuthFY10!P138)/RealAuthFY10!P138),"",(RealAuthFY11!P138-RealAuthFY10!P138)/RealAuthFY10!P138)</f>
        <v/>
      </c>
      <c r="Q138" s="133">
        <f>IF(ISERROR((RealAuthFY11!Q138-RealAuthFY10!Q138)/RealAuthFY10!Q138),"",(RealAuthFY11!Q138-RealAuthFY10!Q138)/RealAuthFY10!Q138)</f>
        <v>-5.0402936534506733E-2</v>
      </c>
      <c r="R138" s="133">
        <f>IF(ISERROR((RealAuthFY11!R138-RealAuthFY10!R138)/RealAuthFY10!R138),"",(RealAuthFY11!R138-RealAuthFY10!R138)/RealAuthFY10!R138)</f>
        <v>3.6026275519280304</v>
      </c>
      <c r="S138" s="133">
        <f>IF(ISERROR((RealAuthFY11!S138-RealAuthFY10!S138)/RealAuthFY10!S138),"",(RealAuthFY11!S138-RealAuthFY10!S138)/RealAuthFY10!S138)</f>
        <v>3.6029028569465078</v>
      </c>
      <c r="T138" s="133">
        <f>IF(ISERROR((RealAuthFY11!T138-RealAuthFY10!T138)/RealAuthFY10!T138),"",(RealAuthFY11!T138-RealAuthFY10!T138)/RealAuthFY10!T138)</f>
        <v>3.6029176408907482</v>
      </c>
      <c r="U138" s="133">
        <f>IF(ISERROR((RealAuthFY11!U138-RealAuthFY10!U138)/RealAuthFY10!U138),"",(RealAuthFY11!U138-RealAuthFY10!U138)/RealAuthFY10!U138)</f>
        <v>8.4841341566277512E-2</v>
      </c>
    </row>
    <row r="139" spans="1:21" s="45" customFormat="1" ht="11" x14ac:dyDescent="0.3">
      <c r="A139" s="45">
        <f>'FY2017 Alpha RPDC '!A135</f>
        <v>128</v>
      </c>
      <c r="B139" s="45">
        <f>'FY2017 Alpha RPDC '!B135</f>
        <v>2718</v>
      </c>
      <c r="C139" s="45">
        <f>'FY2017 Alpha RPDC '!C135</f>
        <v>2718</v>
      </c>
      <c r="D139" s="50" t="str">
        <f>'FY2017 Alpha RPDC '!D135</f>
        <v>GRISWOLD</v>
      </c>
      <c r="E139" s="133">
        <f>IF(ISERROR((RealAuthFY11!E139-RealAuthFY10!E139)/RealAuthFY10!E139),"",(RealAuthFY11!E139-RealAuthFY10!E139)/RealAuthFY10!E139)</f>
        <v>-3.220494053064963E-2</v>
      </c>
      <c r="F139" s="133">
        <f>IF(ISERROR((RealAuthFY11!F139-RealAuthFY10!F139)/RealAuthFY10!F139),"",(RealAuthFY11!F139-RealAuthFY10!F139)/RealAuthFY10!F139)</f>
        <v>2.2270004607587161E-2</v>
      </c>
      <c r="G139" s="133">
        <f>IF(ISERROR((RealAuthFY11!G139-RealAuthFY10!G139)/RealAuthFY10!G139),"",(RealAuthFY11!G139-RealAuthFY10!G139)/RealAuthFY10!G139)</f>
        <v>-1.0652279118288675E-2</v>
      </c>
      <c r="H139" s="133">
        <f>IF(ISERROR((RealAuthFY11!H139-RealAuthFY10!H139)/RealAuthFY10!H139),"",(RealAuthFY11!H139-RealAuthFY10!H139)/RealAuthFY10!H139)</f>
        <v>-0.56451836180791237</v>
      </c>
      <c r="I139" s="133">
        <f>IF(ISERROR((RealAuthFY11!I139-RealAuthFY10!I139)/RealAuthFY10!I139),"",(RealAuthFY11!I139-RealAuthFY10!I139)/RealAuthFY10!I139)</f>
        <v>-3.5729556864499093E-2</v>
      </c>
      <c r="J139" s="133">
        <f>IF(ISERROR((RealAuthFY11!J139-RealAuthFY10!J139)/RealAuthFY10!J139),"",(RealAuthFY11!J139-RealAuthFY10!J139)/RealAuthFY10!J139)</f>
        <v>-0.19108398297383902</v>
      </c>
      <c r="K139" s="133">
        <f>IF(ISERROR((RealAuthFY11!K139-RealAuthFY10!K139)/RealAuthFY10!K139),"",(RealAuthFY11!K139-RealAuthFY10!K139)/RealAuthFY10!K139)</f>
        <v>8.7933425797503462E-2</v>
      </c>
      <c r="L139" s="133">
        <f>IF(ISERROR((RealAuthFY11!L139-RealAuthFY10!L139)/RealAuthFY10!L139),"",(RealAuthFY11!L139-RealAuthFY10!L139)/RealAuthFY10!L139)</f>
        <v>-0.30458800907830036</v>
      </c>
      <c r="M139" s="133">
        <f>IF(ISERROR((RealAuthFY11!M139-RealAuthFY10!M139)/RealAuthFY10!M139),"",(RealAuthFY11!M139-RealAuthFY10!M139)/RealAuthFY10!M139)</f>
        <v>-2.787198769070735E-2</v>
      </c>
      <c r="N139" s="133">
        <f>IF(ISERROR((RealAuthFY11!N139-RealAuthFY10!N139)/RealAuthFY10!N139),"",(RealAuthFY11!N139-RealAuthFY10!N139)/RealAuthFY10!N139)</f>
        <v>0</v>
      </c>
      <c r="O139" s="133">
        <f>IF(ISERROR((RealAuthFY11!O139-RealAuthFY10!O139)/RealAuthFY10!O139),"",(RealAuthFY11!O139-RealAuthFY10!O139)/RealAuthFY10!O139)</f>
        <v>0</v>
      </c>
      <c r="P139" s="133" t="str">
        <f>IF(ISERROR((RealAuthFY11!P139-RealAuthFY10!P139)/RealAuthFY10!P139),"",(RealAuthFY11!P139-RealAuthFY10!P139)/RealAuthFY10!P139)</f>
        <v/>
      </c>
      <c r="Q139" s="133" t="str">
        <f>IF(ISERROR((RealAuthFY11!Q139-RealAuthFY10!Q139)/RealAuthFY10!Q139),"",(RealAuthFY11!Q139-RealAuthFY10!Q139)/RealAuthFY10!Q139)</f>
        <v/>
      </c>
      <c r="R139" s="133">
        <f>IF(ISERROR((RealAuthFY11!R139-RealAuthFY10!R139)/RealAuthFY10!R139),"",(RealAuthFY11!R139-RealAuthFY10!R139)/RealAuthFY10!R139)</f>
        <v>1.3153402254072573</v>
      </c>
      <c r="S139" s="133">
        <f>IF(ISERROR((RealAuthFY11!S139-RealAuthFY10!S139)/RealAuthFY10!S139),"",(RealAuthFY11!S139-RealAuthFY10!S139)/RealAuthFY10!S139)</f>
        <v>1.3154689191548088</v>
      </c>
      <c r="T139" s="133">
        <f>IF(ISERROR((RealAuthFY11!T139-RealAuthFY10!T139)/RealAuthFY10!T139),"",(RealAuthFY11!T139-RealAuthFY10!T139)/RealAuthFY10!T139)</f>
        <v>1.315444980051099</v>
      </c>
      <c r="U139" s="133">
        <f>IF(ISERROR((RealAuthFY11!U139-RealAuthFY10!U139)/RealAuthFY10!U139),"",(RealAuthFY11!U139-RealAuthFY10!U139)/RealAuthFY10!U139)</f>
        <v>1.8610292710658789E-2</v>
      </c>
    </row>
    <row r="140" spans="1:21" s="45" customFormat="1" ht="11" x14ac:dyDescent="0.3">
      <c r="A140" s="45">
        <f>'FY2017 Alpha RPDC '!A136</f>
        <v>129</v>
      </c>
      <c r="B140" s="45">
        <f>'FY2017 Alpha RPDC '!B136</f>
        <v>2727</v>
      </c>
      <c r="C140" s="45">
        <f>'FY2017 Alpha RPDC '!C136</f>
        <v>2727</v>
      </c>
      <c r="D140" s="50" t="str">
        <f>'FY2017 Alpha RPDC '!D136</f>
        <v>GRUNDY CENTER</v>
      </c>
      <c r="E140" s="133">
        <f>IF(ISERROR((RealAuthFY11!E140-RealAuthFY10!E140)/RealAuthFY10!E140),"",(RealAuthFY11!E140-RealAuthFY10!E140)/RealAuthFY10!E140)</f>
        <v>4.5132597595124321E-2</v>
      </c>
      <c r="F140" s="133">
        <f>IF(ISERROR((RealAuthFY11!F140-RealAuthFY10!F140)/RealAuthFY10!F140),"",(RealAuthFY11!F140-RealAuthFY10!F140)/RealAuthFY10!F140)</f>
        <v>2.2494570276140241E-2</v>
      </c>
      <c r="G140" s="133">
        <f>IF(ISERROR((RealAuthFY11!G140-RealAuthFY10!G140)/RealAuthFY10!G140),"",(RealAuthFY11!G140-RealAuthFY10!G140)/RealAuthFY10!G140)</f>
        <v>6.8642297029642252E-2</v>
      </c>
      <c r="H140" s="133">
        <f>IF(ISERROR((RealAuthFY11!H140-RealAuthFY10!H140)/RealAuthFY10!H140),"",(RealAuthFY11!H140-RealAuthFY10!H140)/RealAuthFY10!H140)</f>
        <v>-1</v>
      </c>
      <c r="I140" s="133">
        <f>IF(ISERROR((RealAuthFY11!I140-RealAuthFY10!I140)/RealAuthFY10!I140),"",(RealAuthFY11!I140-RealAuthFY10!I140)/RealAuthFY10!I140)</f>
        <v>4.117441881308806E-2</v>
      </c>
      <c r="J140" s="133">
        <f>IF(ISERROR((RealAuthFY11!J140-RealAuthFY10!J140)/RealAuthFY10!J140),"",(RealAuthFY11!J140-RealAuthFY10!J140)/RealAuthFY10!J140)</f>
        <v>-0.13745886986035183</v>
      </c>
      <c r="K140" s="133">
        <f>IF(ISERROR((RealAuthFY11!K140-RealAuthFY10!K140)/RealAuthFY10!K140),"",(RealAuthFY11!K140-RealAuthFY10!K140)/RealAuthFY10!K140)</f>
        <v>-3.7264698177463418E-2</v>
      </c>
      <c r="L140" s="133">
        <f>IF(ISERROR((RealAuthFY11!L140-RealAuthFY10!L140)/RealAuthFY10!L140),"",(RealAuthFY11!L140-RealAuthFY10!L140)/RealAuthFY10!L140)</f>
        <v>-0.30683058268777363</v>
      </c>
      <c r="M140" s="133">
        <f>IF(ISERROR((RealAuthFY11!M140-RealAuthFY10!M140)/RealAuthFY10!M140),"",(RealAuthFY11!M140-RealAuthFY10!M140)/RealAuthFY10!M140)</f>
        <v>7.3742396925088665E-3</v>
      </c>
      <c r="N140" s="133">
        <f>IF(ISERROR((RealAuthFY11!N140-RealAuthFY10!N140)/RealAuthFY10!N140),"",(RealAuthFY11!N140-RealAuthFY10!N140)/RealAuthFY10!N140)</f>
        <v>0</v>
      </c>
      <c r="O140" s="133">
        <f>IF(ISERROR((RealAuthFY11!O140-RealAuthFY10!O140)/RealAuthFY10!O140),"",(RealAuthFY11!O140-RealAuthFY10!O140)/RealAuthFY10!O140)</f>
        <v>0</v>
      </c>
      <c r="P140" s="133" t="str">
        <f>IF(ISERROR((RealAuthFY11!P140-RealAuthFY10!P140)/RealAuthFY10!P140),"",(RealAuthFY11!P140-RealAuthFY10!P140)/RealAuthFY10!P140)</f>
        <v/>
      </c>
      <c r="Q140" s="133" t="str">
        <f>IF(ISERROR((RealAuthFY11!Q140-RealAuthFY10!Q140)/RealAuthFY10!Q140),"",(RealAuthFY11!Q140-RealAuthFY10!Q140)/RealAuthFY10!Q140)</f>
        <v/>
      </c>
      <c r="R140" s="133">
        <f>IF(ISERROR((RealAuthFY11!R140-RealAuthFY10!R140)/RealAuthFY10!R140),"",(RealAuthFY11!R140-RealAuthFY10!R140)/RealAuthFY10!R140)</f>
        <v>1.2628942181952303</v>
      </c>
      <c r="S140" s="133">
        <f>IF(ISERROR((RealAuthFY11!S140-RealAuthFY10!S140)/RealAuthFY10!S140),"",(RealAuthFY11!S140-RealAuthFY10!S140)/RealAuthFY10!S140)</f>
        <v>1.2628354753354751</v>
      </c>
      <c r="T140" s="133">
        <f>IF(ISERROR((RealAuthFY11!T140-RealAuthFY10!T140)/RealAuthFY10!T140),"",(RealAuthFY11!T140-RealAuthFY10!T140)/RealAuthFY10!T140)</f>
        <v>1.2627789744074867</v>
      </c>
      <c r="U140" s="133">
        <f>IF(ISERROR((RealAuthFY11!U140-RealAuthFY10!U140)/RealAuthFY10!U140),"",(RealAuthFY11!U140-RealAuthFY10!U140)/RealAuthFY10!U140)</f>
        <v>9.2186869269563404E-2</v>
      </c>
    </row>
    <row r="141" spans="1:21" s="45" customFormat="1" ht="11" x14ac:dyDescent="0.3">
      <c r="A141" s="45">
        <f>'FY2017 Alpha RPDC '!A137</f>
        <v>130</v>
      </c>
      <c r="B141" s="45">
        <f>'FY2017 Alpha RPDC '!B137</f>
        <v>2754</v>
      </c>
      <c r="C141" s="45">
        <f>'FY2017 Alpha RPDC '!C137</f>
        <v>2754</v>
      </c>
      <c r="D141" s="50" t="str">
        <f>'FY2017 Alpha RPDC '!D137</f>
        <v>GUTHRIE CENTER</v>
      </c>
      <c r="E141" s="133">
        <f>IF(ISERROR((RealAuthFY11!E141-RealAuthFY10!E141)/RealAuthFY10!E141),"",(RealAuthFY11!E141-RealAuthFY10!E141)/RealAuthFY10!E141)</f>
        <v>-3.5118525021949577E-3</v>
      </c>
      <c r="F141" s="133">
        <f>IF(ISERROR((RealAuthFY11!F141-RealAuthFY10!F141)/RealAuthFY10!F141),"",(RealAuthFY11!F141-RealAuthFY10!F141)/RealAuthFY10!F141)</f>
        <v>2.241112828438949E-2</v>
      </c>
      <c r="G141" s="133">
        <f>IF(ISERROR((RealAuthFY11!G141-RealAuthFY10!G141)/RealAuthFY10!G141),"",(RealAuthFY11!G141-RealAuthFY10!G141)/RealAuthFY10!G141)</f>
        <v>1.8820571205252039E-2</v>
      </c>
      <c r="H141" s="133">
        <f>IF(ISERROR((RealAuthFY11!H141-RealAuthFY10!H141)/RealAuthFY10!H141),"",(RealAuthFY11!H141-RealAuthFY10!H141)/RealAuthFY10!H141)</f>
        <v>-1</v>
      </c>
      <c r="I141" s="133">
        <f>IF(ISERROR((RealAuthFY11!I141-RealAuthFY10!I141)/RealAuthFY10!I141),"",(RealAuthFY11!I141-RealAuthFY10!I141)/RealAuthFY10!I141)</f>
        <v>-1.0035835617203891E-3</v>
      </c>
      <c r="J141" s="133">
        <f>IF(ISERROR((RealAuthFY11!J141-RealAuthFY10!J141)/RealAuthFY10!J141),"",(RealAuthFY11!J141-RealAuthFY10!J141)/RealAuthFY10!J141)</f>
        <v>2.3375154073800641E-2</v>
      </c>
      <c r="K141" s="133">
        <f>IF(ISERROR((RealAuthFY11!K141-RealAuthFY10!K141)/RealAuthFY10!K141),"",(RealAuthFY11!K141-RealAuthFY10!K141)/RealAuthFY10!K141)</f>
        <v>0.32581592125712311</v>
      </c>
      <c r="L141" s="133">
        <f>IF(ISERROR((RealAuthFY11!L141-RealAuthFY10!L141)/RealAuthFY10!L141),"",(RealAuthFY11!L141-RealAuthFY10!L141)/RealAuthFY10!L141)</f>
        <v>3.8070158127143101E-2</v>
      </c>
      <c r="M141" s="133">
        <f>IF(ISERROR((RealAuthFY11!M141-RealAuthFY10!M141)/RealAuthFY10!M141),"",(RealAuthFY11!M141-RealAuthFY10!M141)/RealAuthFY10!M141)</f>
        <v>-0.56291782815699243</v>
      </c>
      <c r="N141" s="133">
        <f>IF(ISERROR((RealAuthFY11!N141-RealAuthFY10!N141)/RealAuthFY10!N141),"",(RealAuthFY11!N141-RealAuthFY10!N141)/RealAuthFY10!N141)</f>
        <v>0</v>
      </c>
      <c r="O141" s="133" t="str">
        <f>IF(ISERROR((RealAuthFY11!O141-RealAuthFY10!O141)/RealAuthFY10!O141),"",(RealAuthFY11!O141-RealAuthFY10!O141)/RealAuthFY10!O141)</f>
        <v/>
      </c>
      <c r="P141" s="133">
        <f>IF(ISERROR((RealAuthFY11!P141-RealAuthFY10!P141)/RealAuthFY10!P141),"",(RealAuthFY11!P141-RealAuthFY10!P141)/RealAuthFY10!P141)</f>
        <v>-0.18411327922638585</v>
      </c>
      <c r="Q141" s="133" t="str">
        <f>IF(ISERROR((RealAuthFY11!Q141-RealAuthFY10!Q141)/RealAuthFY10!Q141),"",(RealAuthFY11!Q141-RealAuthFY10!Q141)/RealAuthFY10!Q141)</f>
        <v/>
      </c>
      <c r="R141" s="133">
        <f>IF(ISERROR((RealAuthFY11!R141-RealAuthFY10!R141)/RealAuthFY10!R141),"",(RealAuthFY11!R141-RealAuthFY10!R141)/RealAuthFY10!R141)</f>
        <v>5.2775603323564734E-7</v>
      </c>
      <c r="S141" s="133">
        <f>IF(ISERROR((RealAuthFY11!S141-RealAuthFY10!S141)/RealAuthFY10!S141),"",(RealAuthFY11!S141-RealAuthFY10!S141)/RealAuthFY10!S141)</f>
        <v>-3.9715215428631101E-6</v>
      </c>
      <c r="T141" s="133">
        <f>IF(ISERROR((RealAuthFY11!T141-RealAuthFY10!T141)/RealAuthFY10!T141),"",(RealAuthFY11!T141-RealAuthFY10!T141)/RealAuthFY10!T141)</f>
        <v>-1.58038489487371E-6</v>
      </c>
      <c r="U141" s="133">
        <f>IF(ISERROR((RealAuthFY11!U141-RealAuthFY10!U141)/RealAuthFY10!U141),"",(RealAuthFY11!U141-RealAuthFY10!U141)/RealAuthFY10!U141)</f>
        <v>-9.1832697781872134E-3</v>
      </c>
    </row>
    <row r="142" spans="1:21" s="45" customFormat="1" ht="11" x14ac:dyDescent="0.3">
      <c r="A142" s="45">
        <f>'FY2017 Alpha RPDC '!A138</f>
        <v>131</v>
      </c>
      <c r="B142" s="45">
        <f>'FY2017 Alpha RPDC '!B138</f>
        <v>2766</v>
      </c>
      <c r="C142" s="45">
        <f>'FY2017 Alpha RPDC '!C138</f>
        <v>2766</v>
      </c>
      <c r="D142" s="50" t="str">
        <f>'FY2017 Alpha RPDC '!D138</f>
        <v>H L V</v>
      </c>
      <c r="E142" s="133">
        <f>IF(ISERROR((RealAuthFY11!E142-RealAuthFY10!E142)/RealAuthFY10!E142),"",(RealAuthFY11!E142-RealAuthFY10!E142)/RealAuthFY10!E142)</f>
        <v>0.11582641991065735</v>
      </c>
      <c r="F142" s="133">
        <f>IF(ISERROR((RealAuthFY11!F142-RealAuthFY10!F142)/RealAuthFY10!F142),"",(RealAuthFY11!F142-RealAuthFY10!F142)/RealAuthFY10!F142)</f>
        <v>2.2150931866788879E-2</v>
      </c>
      <c r="G142" s="133">
        <f>IF(ISERROR((RealAuthFY11!G142-RealAuthFY10!G142)/RealAuthFY10!G142),"",(RealAuthFY11!G142-RealAuthFY10!G142)/RealAuthFY10!G142)</f>
        <v>0.14054323729378651</v>
      </c>
      <c r="H142" s="133">
        <f>IF(ISERROR((RealAuthFY11!H142-RealAuthFY10!H142)/RealAuthFY10!H142),"",(RealAuthFY11!H142-RealAuthFY10!H142)/RealAuthFY10!H142)</f>
        <v>-1</v>
      </c>
      <c r="I142" s="133">
        <f>IF(ISERROR((RealAuthFY11!I142-RealAuthFY10!I142)/RealAuthFY10!I142),"",(RealAuthFY11!I142-RealAuthFY10!I142)/RealAuthFY10!I142)</f>
        <v>0.10275736151806156</v>
      </c>
      <c r="J142" s="133">
        <f>IF(ISERROR((RealAuthFY11!J142-RealAuthFY10!J142)/RealAuthFY10!J142),"",(RealAuthFY11!J142-RealAuthFY10!J142)/RealAuthFY10!J142)</f>
        <v>0.3040981966186343</v>
      </c>
      <c r="K142" s="133">
        <f>IF(ISERROR((RealAuthFY11!K142-RealAuthFY10!K142)/RealAuthFY10!K142),"",(RealAuthFY11!K142-RealAuthFY10!K142)/RealAuthFY10!K142)</f>
        <v>0.5295731184639122</v>
      </c>
      <c r="L142" s="133">
        <f>IF(ISERROR((RealAuthFY11!L142-RealAuthFY10!L142)/RealAuthFY10!L142),"",(RealAuthFY11!L142-RealAuthFY10!L142)/RealAuthFY10!L142)</f>
        <v>0.21394691941580335</v>
      </c>
      <c r="M142" s="133">
        <f>IF(ISERROR((RealAuthFY11!M142-RealAuthFY10!M142)/RealAuthFY10!M142),"",(RealAuthFY11!M142-RealAuthFY10!M142)/RealAuthFY10!M142)</f>
        <v>0.5295731184639122</v>
      </c>
      <c r="N142" s="133">
        <f>IF(ISERROR((RealAuthFY11!N142-RealAuthFY10!N142)/RealAuthFY10!N142),"",(RealAuthFY11!N142-RealAuthFY10!N142)/RealAuthFY10!N142)</f>
        <v>0</v>
      </c>
      <c r="O142" s="133" t="str">
        <f>IF(ISERROR((RealAuthFY11!O142-RealAuthFY10!O142)/RealAuthFY10!O142),"",(RealAuthFY11!O142-RealAuthFY10!O142)/RealAuthFY10!O142)</f>
        <v/>
      </c>
      <c r="P142" s="133" t="str">
        <f>IF(ISERROR((RealAuthFY11!P142-RealAuthFY10!P142)/RealAuthFY10!P142),"",(RealAuthFY11!P142-RealAuthFY10!P142)/RealAuthFY10!P142)</f>
        <v/>
      </c>
      <c r="Q142" s="133">
        <f>IF(ISERROR((RealAuthFY11!Q142-RealAuthFY10!Q142)/RealAuthFY10!Q142),"",(RealAuthFY11!Q142-RealAuthFY10!Q142)/RealAuthFY10!Q142)</f>
        <v>-0.12093498938855617</v>
      </c>
      <c r="R142" s="133">
        <f>IF(ISERROR((RealAuthFY11!R142-RealAuthFY10!R142)/RealAuthFY10!R142),"",(RealAuthFY11!R142-RealAuthFY10!R142)/RealAuthFY10!R142)</f>
        <v>9.2735192013063713E-7</v>
      </c>
      <c r="S142" s="133">
        <f>IF(ISERROR((RealAuthFY11!S142-RealAuthFY10!S142)/RealAuthFY10!S142),"",(RealAuthFY11!S142-RealAuthFY10!S142)/RealAuthFY10!S142)</f>
        <v>-1.1816699359655628E-5</v>
      </c>
      <c r="T142" s="133">
        <f>IF(ISERROR((RealAuthFY11!T142-RealAuthFY10!T142)/RealAuthFY10!T142),"",(RealAuthFY11!T142-RealAuthFY10!T142)/RealAuthFY10!T142)</f>
        <v>-5.8130013083279044E-6</v>
      </c>
      <c r="U142" s="133">
        <f>IF(ISERROR((RealAuthFY11!U142-RealAuthFY10!U142)/RealAuthFY10!U142),"",(RealAuthFY11!U142-RealAuthFY10!U142)/RealAuthFY10!U142)</f>
        <v>6.5090989019925258E-2</v>
      </c>
    </row>
    <row r="143" spans="1:21" s="45" customFormat="1" ht="11" x14ac:dyDescent="0.3">
      <c r="A143" s="45">
        <f>'FY2017 Alpha RPDC '!A139</f>
        <v>132</v>
      </c>
      <c r="B143" s="45">
        <f>'FY2017 Alpha RPDC '!B139</f>
        <v>2772</v>
      </c>
      <c r="C143" s="45">
        <f>'FY2017 Alpha RPDC '!C139</f>
        <v>2772</v>
      </c>
      <c r="D143" s="50" t="str">
        <f>'FY2017 Alpha RPDC '!D139</f>
        <v>HAMBURG</v>
      </c>
      <c r="E143" s="133">
        <f>IF(ISERROR((RealAuthFY11!E143-RealAuthFY10!E143)/RealAuthFY10!E143),"",(RealAuthFY11!E143-RealAuthFY10!E143)/RealAuthFY10!E143)</f>
        <v>8.1900081900081901E-3</v>
      </c>
      <c r="F143" s="133">
        <f>IF(ISERROR((RealAuthFY11!F143-RealAuthFY10!F143)/RealAuthFY10!F143),"",(RealAuthFY11!F143-RealAuthFY10!F143)/RealAuthFY10!F143)</f>
        <v>2.2013056019432216E-2</v>
      </c>
      <c r="G143" s="133">
        <f>IF(ISERROR((RealAuthFY11!G143-RealAuthFY10!G143)/RealAuthFY10!G143),"",(RealAuthFY11!G143-RealAuthFY10!G143)/RealAuthFY10!G143)</f>
        <v>3.0383607545949855E-2</v>
      </c>
      <c r="H143" s="133">
        <f>IF(ISERROR((RealAuthFY11!H143-RealAuthFY10!H143)/RealAuthFY10!H143),"",(RealAuthFY11!H143-RealAuthFY10!H143)/RealAuthFY10!H143)</f>
        <v>-1</v>
      </c>
      <c r="I143" s="133">
        <f>IF(ISERROR((RealAuthFY11!I143-RealAuthFY10!I143)/RealAuthFY10!I143),"",(RealAuthFY11!I143-RealAuthFY10!I143)/RealAuthFY10!I143)</f>
        <v>1.977846183379648E-2</v>
      </c>
      <c r="J143" s="133">
        <f>IF(ISERROR((RealAuthFY11!J143-RealAuthFY10!J143)/RealAuthFY10!J143),"",(RealAuthFY11!J143-RealAuthFY10!J143)/RealAuthFY10!J143)</f>
        <v>0.3113483257380622</v>
      </c>
      <c r="K143" s="133">
        <f>IF(ISERROR((RealAuthFY11!K143-RealAuthFY10!K143)/RealAuthFY10!K143),"",(RealAuthFY11!K143-RealAuthFY10!K143)/RealAuthFY10!K143)</f>
        <v>-0.85429463047354859</v>
      </c>
      <c r="L143" s="133">
        <f>IF(ISERROR((RealAuthFY11!L143-RealAuthFY10!L143)/RealAuthFY10!L143),"",(RealAuthFY11!L143-RealAuthFY10!L143)/RealAuthFY10!L143)</f>
        <v>-0.1736971807118351</v>
      </c>
      <c r="M143" s="133">
        <f>IF(ISERROR((RealAuthFY11!M143-RealAuthFY10!M143)/RealAuthFY10!M143),"",(RealAuthFY11!M143-RealAuthFY10!M143)/RealAuthFY10!M143)</f>
        <v>1.5498439667128987</v>
      </c>
      <c r="N143" s="133">
        <f>IF(ISERROR((RealAuthFY11!N143-RealAuthFY10!N143)/RealAuthFY10!N143),"",(RealAuthFY11!N143-RealAuthFY10!N143)/RealAuthFY10!N143)</f>
        <v>0</v>
      </c>
      <c r="O143" s="133" t="str">
        <f>IF(ISERROR((RealAuthFY11!O143-RealAuthFY10!O143)/RealAuthFY10!O143),"",(RealAuthFY11!O143-RealAuthFY10!O143)/RealAuthFY10!O143)</f>
        <v/>
      </c>
      <c r="P143" s="133" t="str">
        <f>IF(ISERROR((RealAuthFY11!P143-RealAuthFY10!P143)/RealAuthFY10!P143),"",(RealAuthFY11!P143-RealAuthFY10!P143)/RealAuthFY10!P143)</f>
        <v/>
      </c>
      <c r="Q143" s="133" t="str">
        <f>IF(ISERROR((RealAuthFY11!Q143-RealAuthFY10!Q143)/RealAuthFY10!Q143),"",(RealAuthFY11!Q143-RealAuthFY10!Q143)/RealAuthFY10!Q143)</f>
        <v/>
      </c>
      <c r="R143" s="133">
        <f>IF(ISERROR((RealAuthFY11!R143-RealAuthFY10!R143)/RealAuthFY10!R143),"",(RealAuthFY11!R143-RealAuthFY10!R143)/RealAuthFY10!R143)</f>
        <v>1.0454692788992838E-6</v>
      </c>
      <c r="S143" s="133">
        <f>IF(ISERROR((RealAuthFY11!S143-RealAuthFY10!S143)/RealAuthFY10!S143),"",(RealAuthFY11!S143-RealAuthFY10!S143)/RealAuthFY10!S143)</f>
        <v>4.3628063021370984E-6</v>
      </c>
      <c r="T143" s="133">
        <f>IF(ISERROR((RealAuthFY11!T143-RealAuthFY10!T143)/RealAuthFY10!T143),"",(RealAuthFY11!T143-RealAuthFY10!T143)/RealAuthFY10!T143)</f>
        <v>-1.2018481277936697E-5</v>
      </c>
      <c r="U143" s="133">
        <f>IF(ISERROR((RealAuthFY11!U143-RealAuthFY10!U143)/RealAuthFY10!U143),"",(RealAuthFY11!U143-RealAuthFY10!U143)/RealAuthFY10!U143)</f>
        <v>8.1163052152570855E-3</v>
      </c>
    </row>
    <row r="144" spans="1:21" s="45" customFormat="1" ht="11" x14ac:dyDescent="0.3">
      <c r="A144" s="45">
        <f>'FY2017 Alpha RPDC '!A140</f>
        <v>133</v>
      </c>
      <c r="B144" s="45">
        <f>'FY2017 Alpha RPDC '!B140</f>
        <v>2781</v>
      </c>
      <c r="C144" s="45">
        <f>'FY2017 Alpha RPDC '!C140</f>
        <v>2781</v>
      </c>
      <c r="D144" s="50" t="str">
        <f>'FY2017 Alpha RPDC '!D140</f>
        <v>HAMPTON-DUMONT</v>
      </c>
      <c r="E144" s="133">
        <f>IF(ISERROR((RealAuthFY11!E144-RealAuthFY10!E144)/RealAuthFY10!E144),"",(RealAuthFY11!E144-RealAuthFY10!E144)/RealAuthFY10!E144)</f>
        <v>-1.6896831844029209E-2</v>
      </c>
      <c r="F144" s="133">
        <f>IF(ISERROR((RealAuthFY11!F144-RealAuthFY10!F144)/RealAuthFY10!F144),"",(RealAuthFY11!F144-RealAuthFY10!F144)/RealAuthFY10!F144)</f>
        <v>2.2494570276140241E-2</v>
      </c>
      <c r="G144" s="133">
        <f>IF(ISERROR((RealAuthFY11!G144-RealAuthFY10!G144)/RealAuthFY10!G144),"",(RealAuthFY11!G144-RealAuthFY10!G144)/RealAuthFY10!G144)</f>
        <v>5.2176514607513809E-3</v>
      </c>
      <c r="H144" s="133" t="str">
        <f>IF(ISERROR((RealAuthFY11!H144-RealAuthFY10!H144)/RealAuthFY10!H144),"",(RealAuthFY11!H144-RealAuthFY10!H144)/RealAuthFY10!H144)</f>
        <v/>
      </c>
      <c r="I144" s="133">
        <f>IF(ISERROR((RealAuthFY11!I144-RealAuthFY10!I144)/RealAuthFY10!I144),"",(RealAuthFY11!I144-RealAuthFY10!I144)/RealAuthFY10!I144)</f>
        <v>9.9999999999999725E-3</v>
      </c>
      <c r="J144" s="133">
        <f>IF(ISERROR((RealAuthFY11!J144-RealAuthFY10!J144)/RealAuthFY10!J144),"",(RealAuthFY11!J144-RealAuthFY10!J144)/RealAuthFY10!J144)</f>
        <v>0.10940321385258056</v>
      </c>
      <c r="K144" s="133">
        <f>IF(ISERROR((RealAuthFY11!K144-RealAuthFY10!K144)/RealAuthFY10!K144),"",(RealAuthFY11!K144-RealAuthFY10!K144)/RealAuthFY10!K144)</f>
        <v>0.42779696132596684</v>
      </c>
      <c r="L144" s="133">
        <f>IF(ISERROR((RealAuthFY11!L144-RealAuthFY10!L144)/RealAuthFY10!L144),"",(RealAuthFY11!L144-RealAuthFY10!L144)/RealAuthFY10!L144)</f>
        <v>0.27355859812318517</v>
      </c>
      <c r="M144" s="133">
        <f>IF(ISERROR((RealAuthFY11!M144-RealAuthFY10!M144)/RealAuthFY10!M144),"",(RealAuthFY11!M144-RealAuthFY10!M144)/RealAuthFY10!M144)</f>
        <v>-0.49007251381215472</v>
      </c>
      <c r="N144" s="133">
        <f>IF(ISERROR((RealAuthFY11!N144-RealAuthFY10!N144)/RealAuthFY10!N144),"",(RealAuthFY11!N144-RealAuthFY10!N144)/RealAuthFY10!N144)</f>
        <v>0</v>
      </c>
      <c r="O144" s="133">
        <f>IF(ISERROR((RealAuthFY11!O144-RealAuthFY10!O144)/RealAuthFY10!O144),"",(RealAuthFY11!O144-RealAuthFY10!O144)/RealAuthFY10!O144)</f>
        <v>0</v>
      </c>
      <c r="P144" s="133">
        <f>IF(ISERROR((RealAuthFY11!P144-RealAuthFY10!P144)/RealAuthFY10!P144),"",(RealAuthFY11!P144-RealAuthFY10!P144)/RealAuthFY10!P144)</f>
        <v>-0.38808701657458566</v>
      </c>
      <c r="Q144" s="133" t="str">
        <f>IF(ISERROR((RealAuthFY11!Q144-RealAuthFY10!Q144)/RealAuthFY10!Q144),"",(RealAuthFY11!Q144-RealAuthFY10!Q144)/RealAuthFY10!Q144)</f>
        <v/>
      </c>
      <c r="R144" s="133">
        <f>IF(ISERROR((RealAuthFY11!R144-RealAuthFY10!R144)/RealAuthFY10!R144),"",(RealAuthFY11!R144-RealAuthFY10!R144)/RealAuthFY10!R144)</f>
        <v>1.2575147629427024</v>
      </c>
      <c r="S144" s="133">
        <f>IF(ISERROR((RealAuthFY11!S144-RealAuthFY10!S144)/RealAuthFY10!S144),"",(RealAuthFY11!S144-RealAuthFY10!S144)/RealAuthFY10!S144)</f>
        <v>1.2573626154151072</v>
      </c>
      <c r="T144" s="133">
        <f>IF(ISERROR((RealAuthFY11!T144-RealAuthFY10!T144)/RealAuthFY10!T144),"",(RealAuthFY11!T144-RealAuthFY10!T144)/RealAuthFY10!T144)</f>
        <v>1.2573457358454097</v>
      </c>
      <c r="U144" s="133">
        <f>IF(ISERROR((RealAuthFY11!U144-RealAuthFY10!U144)/RealAuthFY10!U144),"",(RealAuthFY11!U144-RealAuthFY10!U144)/RealAuthFY10!U144)</f>
        <v>8.1630214197676368E-2</v>
      </c>
    </row>
    <row r="145" spans="1:21" s="45" customFormat="1" ht="11" x14ac:dyDescent="0.3">
      <c r="A145" s="45">
        <f>'FY2017 Alpha RPDC '!A141</f>
        <v>134</v>
      </c>
      <c r="B145" s="45">
        <f>'FY2017 Alpha RPDC '!B141</f>
        <v>2826</v>
      </c>
      <c r="C145" s="45">
        <f>'FY2017 Alpha RPDC '!C141</f>
        <v>2826</v>
      </c>
      <c r="D145" s="50" t="str">
        <f>'FY2017 Alpha RPDC '!D141</f>
        <v>HARLAN</v>
      </c>
      <c r="E145" s="133">
        <f>IF(ISERROR((RealAuthFY11!E145-RealAuthFY10!E145)/RealAuthFY10!E145),"",(RealAuthFY11!E145-RealAuthFY10!E145)/RealAuthFY10!E145)</f>
        <v>1.3495082908621192E-2</v>
      </c>
      <c r="F145" s="133">
        <f>IF(ISERROR((RealAuthFY11!F145-RealAuthFY10!F145)/RealAuthFY10!F145),"",(RealAuthFY11!F145-RealAuthFY10!F145)/RealAuthFY10!F145)</f>
        <v>2.2355843354918286E-2</v>
      </c>
      <c r="G145" s="133">
        <f>IF(ISERROR((RealAuthFY11!G145-RealAuthFY10!G145)/RealAuthFY10!G145),"",(RealAuthFY11!G145-RealAuthFY10!G145)/RealAuthFY10!G145)</f>
        <v>3.6152574353557676E-2</v>
      </c>
      <c r="H145" s="133">
        <f>IF(ISERROR((RealAuthFY11!H145-RealAuthFY10!H145)/RealAuthFY10!H145),"",(RealAuthFY11!H145-RealAuthFY10!H145)/RealAuthFY10!H145)</f>
        <v>-1</v>
      </c>
      <c r="I145" s="133">
        <f>IF(ISERROR((RealAuthFY11!I145-RealAuthFY10!I145)/RealAuthFY10!I145),"",(RealAuthFY11!I145-RealAuthFY10!I145)/RealAuthFY10!I145)</f>
        <v>1.559540543396129E-2</v>
      </c>
      <c r="J145" s="133">
        <f>IF(ISERROR((RealAuthFY11!J145-RealAuthFY10!J145)/RealAuthFY10!J145),"",(RealAuthFY11!J145-RealAuthFY10!J145)/RealAuthFY10!J145)</f>
        <v>-4.0378523597578091E-2</v>
      </c>
      <c r="K145" s="133">
        <f>IF(ISERROR((RealAuthFY11!K145-RealAuthFY10!K145)/RealAuthFY10!K145),"",(RealAuthFY11!K145-RealAuthFY10!K145)/RealAuthFY10!K145)</f>
        <v>-1</v>
      </c>
      <c r="L145" s="133">
        <f>IF(ISERROR((RealAuthFY11!L145-RealAuthFY10!L145)/RealAuthFY10!L145),"",(RealAuthFY11!L145-RealAuthFY10!L145)/RealAuthFY10!L145)</f>
        <v>0.40194700068166328</v>
      </c>
      <c r="M145" s="133">
        <f>IF(ISERROR((RealAuthFY11!M145-RealAuthFY10!M145)/RealAuthFY10!M145),"",(RealAuthFY11!M145-RealAuthFY10!M145)/RealAuthFY10!M145)</f>
        <v>-1</v>
      </c>
      <c r="N145" s="133">
        <f>IF(ISERROR((RealAuthFY11!N145-RealAuthFY10!N145)/RealAuthFY10!N145),"",(RealAuthFY11!N145-RealAuthFY10!N145)/RealAuthFY10!N145)</f>
        <v>0</v>
      </c>
      <c r="O145" s="133">
        <f>IF(ISERROR((RealAuthFY11!O145-RealAuthFY10!O145)/RealAuthFY10!O145),"",(RealAuthFY11!O145-RealAuthFY10!O145)/RealAuthFY10!O145)</f>
        <v>0</v>
      </c>
      <c r="P145" s="133" t="str">
        <f>IF(ISERROR((RealAuthFY11!P145-RealAuthFY10!P145)/RealAuthFY10!P145),"",(RealAuthFY11!P145-RealAuthFY10!P145)/RealAuthFY10!P145)</f>
        <v/>
      </c>
      <c r="Q145" s="133" t="str">
        <f>IF(ISERROR((RealAuthFY11!Q145-RealAuthFY10!Q145)/RealAuthFY10!Q145),"",(RealAuthFY11!Q145-RealAuthFY10!Q145)/RealAuthFY10!Q145)</f>
        <v/>
      </c>
      <c r="R145" s="133">
        <f>IF(ISERROR((RealAuthFY11!R145-RealAuthFY10!R145)/RealAuthFY10!R145),"",(RealAuthFY11!R145-RealAuthFY10!R145)/RealAuthFY10!R145)</f>
        <v>2.8383511562027506</v>
      </c>
      <c r="S145" s="133">
        <f>IF(ISERROR((RealAuthFY11!S145-RealAuthFY10!S145)/RealAuthFY10!S145),"",(RealAuthFY11!S145-RealAuthFY10!S145)/RealAuthFY10!S145)</f>
        <v>2.8382499613150087</v>
      </c>
      <c r="T145" s="133">
        <f>IF(ISERROR((RealAuthFY11!T145-RealAuthFY10!T145)/RealAuthFY10!T145),"",(RealAuthFY11!T145-RealAuthFY10!T145)/RealAuthFY10!T145)</f>
        <v>2.8380379587027278</v>
      </c>
      <c r="U145" s="133">
        <f>IF(ISERROR((RealAuthFY11!U145-RealAuthFY10!U145)/RealAuthFY10!U145),"",(RealAuthFY11!U145-RealAuthFY10!U145)/RealAuthFY10!U145)</f>
        <v>9.0569739130642285E-2</v>
      </c>
    </row>
    <row r="146" spans="1:21" s="45" customFormat="1" ht="11" x14ac:dyDescent="0.3">
      <c r="A146" s="45">
        <f>'FY2017 Alpha RPDC '!A142</f>
        <v>135</v>
      </c>
      <c r="B146" s="45">
        <f>'FY2017 Alpha RPDC '!B142</f>
        <v>2834</v>
      </c>
      <c r="C146" s="45">
        <f>'FY2017 Alpha RPDC '!C142</f>
        <v>2834</v>
      </c>
      <c r="D146" s="50" t="str">
        <f>'FY2017 Alpha RPDC '!D142</f>
        <v>HARMONY</v>
      </c>
      <c r="E146" s="133">
        <f>IF(ISERROR((RealAuthFY11!E146-RealAuthFY10!E146)/RealAuthFY10!E146),"",(RealAuthFY11!E146-RealAuthFY10!E146)/RealAuthFY10!E146)</f>
        <v>5.3545586107091175E-2</v>
      </c>
      <c r="F146" s="133">
        <f>IF(ISERROR((RealAuthFY11!F146-RealAuthFY10!F146)/RealAuthFY10!F146),"",(RealAuthFY11!F146-RealAuthFY10!F146)/RealAuthFY10!F146)</f>
        <v>2.2494570276140241E-2</v>
      </c>
      <c r="G146" s="133">
        <f>IF(ISERROR((RealAuthFY11!G146-RealAuthFY10!G146)/RealAuthFY10!G146),"",(RealAuthFY11!G146-RealAuthFY10!G146)/RealAuthFY10!G146)</f>
        <v>7.7244641332894493E-2</v>
      </c>
      <c r="H146" s="133">
        <f>IF(ISERROR((RealAuthFY11!H146-RealAuthFY10!H146)/RealAuthFY10!H146),"",(RealAuthFY11!H146-RealAuthFY10!H146)/RealAuthFY10!H146)</f>
        <v>-1</v>
      </c>
      <c r="I146" s="133">
        <f>IF(ISERROR((RealAuthFY11!I146-RealAuthFY10!I146)/RealAuthFY10!I146),"",(RealAuthFY11!I146-RealAuthFY10!I146)/RealAuthFY10!I146)</f>
        <v>7.0685225441450741E-2</v>
      </c>
      <c r="J146" s="133">
        <f>IF(ISERROR((RealAuthFY11!J146-RealAuthFY10!J146)/RealAuthFY10!J146),"",(RealAuthFY11!J146-RealAuthFY10!J146)/RealAuthFY10!J146)</f>
        <v>0.29227556913659991</v>
      </c>
      <c r="K146" s="133">
        <f>IF(ISERROR((RealAuthFY11!K146-RealAuthFY10!K146)/RealAuthFY10!K146),"",(RealAuthFY11!K146-RealAuthFY10!K146)/RealAuthFY10!K146)</f>
        <v>-0.61770181079708919</v>
      </c>
      <c r="L146" s="133">
        <f>IF(ISERROR((RealAuthFY11!L146-RealAuthFY10!L146)/RealAuthFY10!L146),"",(RealAuthFY11!L146-RealAuthFY10!L146)/RealAuthFY10!L146)</f>
        <v>0.57435878760354842</v>
      </c>
      <c r="M146" s="133">
        <f>IF(ISERROR((RealAuthFY11!M146-RealAuthFY10!M146)/RealAuthFY10!M146),"",(RealAuthFY11!M146-RealAuthFY10!M146)/RealAuthFY10!M146)</f>
        <v>-0.79610763242511429</v>
      </c>
      <c r="N146" s="133" t="str">
        <f>IF(ISERROR((RealAuthFY11!N146-RealAuthFY10!N146)/RealAuthFY10!N146),"",(RealAuthFY11!N146-RealAuthFY10!N146)/RealAuthFY10!N146)</f>
        <v/>
      </c>
      <c r="O146" s="133" t="str">
        <f>IF(ISERROR((RealAuthFY11!O146-RealAuthFY10!O146)/RealAuthFY10!O146),"",(RealAuthFY11!O146-RealAuthFY10!O146)/RealAuthFY10!O146)</f>
        <v/>
      </c>
      <c r="P146" s="133">
        <f>IF(ISERROR((RealAuthFY11!P146-RealAuthFY10!P146)/RealAuthFY10!P146),"",(RealAuthFY11!P146-RealAuthFY10!P146)/RealAuthFY10!P146)</f>
        <v>-0.56308778376810198</v>
      </c>
      <c r="Q146" s="133">
        <f>IF(ISERROR((RealAuthFY11!Q146-RealAuthFY10!Q146)/RealAuthFY10!Q146),"",(RealAuthFY11!Q146-RealAuthFY10!Q146)/RealAuthFY10!Q146)</f>
        <v>0.42724657302420033</v>
      </c>
      <c r="R146" s="133">
        <f>IF(ISERROR((RealAuthFY11!R146-RealAuthFY10!R146)/RealAuthFY10!R146),"",(RealAuthFY11!R146-RealAuthFY10!R146)/RealAuthFY10!R146)</f>
        <v>0.25771343672200014</v>
      </c>
      <c r="S146" s="133">
        <f>IF(ISERROR((RealAuthFY11!S146-RealAuthFY10!S146)/RealAuthFY10!S146),"",(RealAuthFY11!S146-RealAuthFY10!S146)/RealAuthFY10!S146)</f>
        <v>0.25778061944073566</v>
      </c>
      <c r="T146" s="133">
        <f>IF(ISERROR((RealAuthFY11!T146-RealAuthFY10!T146)/RealAuthFY10!T146),"",(RealAuthFY11!T146-RealAuthFY10!T146)/RealAuthFY10!T146)</f>
        <v>0.25770686907411067</v>
      </c>
      <c r="U146" s="133">
        <f>IF(ISERROR((RealAuthFY11!U146-RealAuthFY10!U146)/RealAuthFY10!U146),"",(RealAuthFY11!U146-RealAuthFY10!U146)/RealAuthFY10!U146)</f>
        <v>9.8368394247458857E-2</v>
      </c>
    </row>
    <row r="147" spans="1:21" s="45" customFormat="1" ht="11" x14ac:dyDescent="0.3">
      <c r="A147" s="45">
        <f>'FY2017 Alpha RPDC '!A143</f>
        <v>136</v>
      </c>
      <c r="B147" s="45">
        <f>'FY2017 Alpha RPDC '!B143</f>
        <v>2846</v>
      </c>
      <c r="C147" s="45">
        <f>'FY2017 Alpha RPDC '!C143</f>
        <v>2846</v>
      </c>
      <c r="D147" s="50" t="str">
        <f>'FY2017 Alpha RPDC '!D143</f>
        <v>HARRIS-LAKE PARK</v>
      </c>
      <c r="E147" s="133">
        <f>IF(ISERROR((RealAuthFY11!E147-RealAuthFY10!E147)/RealAuthFY10!E147),"",(RealAuthFY11!E147-RealAuthFY10!E147)/RealAuthFY10!E147)</f>
        <v>2.5848645281843517E-2</v>
      </c>
      <c r="F147" s="133">
        <f>IF(ISERROR((RealAuthFY11!F147-RealAuthFY10!F147)/RealAuthFY10!F147),"",(RealAuthFY11!F147-RealAuthFY10!F147)/RealAuthFY10!F147)</f>
        <v>2.2249501304281112E-2</v>
      </c>
      <c r="G147" s="133">
        <f>IF(ISERROR((RealAuthFY11!G147-RealAuthFY10!G147)/RealAuthFY10!G147),"",(RealAuthFY11!G147-RealAuthFY10!G147)/RealAuthFY10!G147)</f>
        <v>4.8673115713446617E-2</v>
      </c>
      <c r="H147" s="133">
        <f>IF(ISERROR((RealAuthFY11!H147-RealAuthFY10!H147)/RealAuthFY10!H147),"",(RealAuthFY11!H147-RealAuthFY10!H147)/RealAuthFY10!H147)</f>
        <v>-1</v>
      </c>
      <c r="I147" s="133">
        <f>IF(ISERROR((RealAuthFY11!I147-RealAuthFY10!I147)/RealAuthFY10!I147),"",(RealAuthFY11!I147-RealAuthFY10!I147)/RealAuthFY10!I147)</f>
        <v>2.9081023743123428E-2</v>
      </c>
      <c r="J147" s="133">
        <f>IF(ISERROR((RealAuthFY11!J147-RealAuthFY10!J147)/RealAuthFY10!J147),"",(RealAuthFY11!J147-RealAuthFY10!J147)/RealAuthFY10!J147)</f>
        <v>0.26603512770838822</v>
      </c>
      <c r="K147" s="133">
        <f>IF(ISERROR((RealAuthFY11!K147-RealAuthFY10!K147)/RealAuthFY10!K147),"",(RealAuthFY11!K147-RealAuthFY10!K147)/RealAuthFY10!K147)</f>
        <v>-0.18404993065187239</v>
      </c>
      <c r="L147" s="133">
        <f>IF(ISERROR((RealAuthFY11!L147-RealAuthFY10!L147)/RealAuthFY10!L147),"",(RealAuthFY11!L147-RealAuthFY10!L147)/RealAuthFY10!L147)</f>
        <v>2.5028789280925758E-2</v>
      </c>
      <c r="M147" s="133">
        <f>IF(ISERROR((RealAuthFY11!M147-RealAuthFY10!M147)/RealAuthFY10!M147),"",(RealAuthFY11!M147-RealAuthFY10!M147)/RealAuthFY10!M147)</f>
        <v>0.35991678224687934</v>
      </c>
      <c r="N147" s="133">
        <f>IF(ISERROR((RealAuthFY11!N147-RealAuthFY10!N147)/RealAuthFY10!N147),"",(RealAuthFY11!N147-RealAuthFY10!N147)/RealAuthFY10!N147)</f>
        <v>0</v>
      </c>
      <c r="O147" s="133" t="str">
        <f>IF(ISERROR((RealAuthFY11!O147-RealAuthFY10!O147)/RealAuthFY10!O147),"",(RealAuthFY11!O147-RealAuthFY10!O147)/RealAuthFY10!O147)</f>
        <v/>
      </c>
      <c r="P147" s="133">
        <f>IF(ISERROR((RealAuthFY11!P147-RealAuthFY10!P147)/RealAuthFY10!P147),"",(RealAuthFY11!P147-RealAuthFY10!P147)/RealAuthFY10!P147)</f>
        <v>0.11864122410630401</v>
      </c>
      <c r="Q147" s="133" t="str">
        <f>IF(ISERROR((RealAuthFY11!Q147-RealAuthFY10!Q147)/RealAuthFY10!Q147),"",(RealAuthFY11!Q147-RealAuthFY10!Q147)/RealAuthFY10!Q147)</f>
        <v/>
      </c>
      <c r="R147" s="133">
        <f>IF(ISERROR((RealAuthFY11!R147-RealAuthFY10!R147)/RealAuthFY10!R147),"",(RealAuthFY11!R147-RealAuthFY10!R147)/RealAuthFY10!R147)</f>
        <v>-3.953995123939975E-8</v>
      </c>
      <c r="S147" s="133">
        <f>IF(ISERROR((RealAuthFY11!S147-RealAuthFY10!S147)/RealAuthFY10!S147),"",(RealAuthFY11!S147-RealAuthFY10!S147)/RealAuthFY10!S147)</f>
        <v>7.3556995637445758E-6</v>
      </c>
      <c r="T147" s="133">
        <f>IF(ISERROR((RealAuthFY11!T147-RealAuthFY10!T147)/RealAuthFY10!T147),"",(RealAuthFY11!T147-RealAuthFY10!T147)/RealAuthFY10!T147)</f>
        <v>-2.13211043589082E-6</v>
      </c>
      <c r="U147" s="133">
        <f>IF(ISERROR((RealAuthFY11!U147-RealAuthFY10!U147)/RealAuthFY10!U147),"",(RealAuthFY11!U147-RealAuthFY10!U147)/RealAuthFY10!U147)</f>
        <v>8.0297956627408823E-2</v>
      </c>
    </row>
    <row r="148" spans="1:21" s="45" customFormat="1" ht="11" x14ac:dyDescent="0.3">
      <c r="A148" s="45">
        <f>'FY2017 Alpha RPDC '!A144</f>
        <v>137</v>
      </c>
      <c r="B148" s="45">
        <f>'FY2017 Alpha RPDC '!B144</f>
        <v>2862</v>
      </c>
      <c r="C148" s="45">
        <f>'FY2017 Alpha RPDC '!C144</f>
        <v>2862</v>
      </c>
      <c r="D148" s="50" t="str">
        <f>'FY2017 Alpha RPDC '!D144</f>
        <v>HARTLEY-MELVIN-SANBORN</v>
      </c>
      <c r="E148" s="133">
        <f>IF(ISERROR((RealAuthFY11!E148-RealAuthFY10!E148)/RealAuthFY10!E148),"",(RealAuthFY11!E148-RealAuthFY10!E148)/RealAuthFY10!E148)</f>
        <v>-5.3299890264931456E-3</v>
      </c>
      <c r="F148" s="133">
        <f>IF(ISERROR((RealAuthFY11!F148-RealAuthFY10!F148)/RealAuthFY10!F148),"",(RealAuthFY11!F148-RealAuthFY10!F148)/RealAuthFY10!F148)</f>
        <v>2.2331741875866319E-2</v>
      </c>
      <c r="G148" s="133">
        <f>IF(ISERROR((RealAuthFY11!G148-RealAuthFY10!G148)/RealAuthFY10!G148),"",(RealAuthFY11!G148-RealAuthFY10!G148)/RealAuthFY10!G148)</f>
        <v>1.6882651256613836E-2</v>
      </c>
      <c r="H148" s="133" t="str">
        <f>IF(ISERROR((RealAuthFY11!H148-RealAuthFY10!H148)/RealAuthFY10!H148),"",(RealAuthFY11!H148-RealAuthFY10!H148)/RealAuthFY10!H148)</f>
        <v/>
      </c>
      <c r="I148" s="133">
        <f>IF(ISERROR((RealAuthFY11!I148-RealAuthFY10!I148)/RealAuthFY10!I148),"",(RealAuthFY11!I148-RealAuthFY10!I148)/RealAuthFY10!I148)</f>
        <v>1.6882651256613836E-2</v>
      </c>
      <c r="J148" s="133">
        <f>IF(ISERROR((RealAuthFY11!J148-RealAuthFY10!J148)/RealAuthFY10!J148),"",(RealAuthFY11!J148-RealAuthFY10!J148)/RealAuthFY10!J148)</f>
        <v>-2.4114568916656757E-2</v>
      </c>
      <c r="K148" s="133">
        <f>IF(ISERROR((RealAuthFY11!K148-RealAuthFY10!K148)/RealAuthFY10!K148),"",(RealAuthFY11!K148-RealAuthFY10!K148)/RealAuthFY10!K148)</f>
        <v>-8.2179752066115705E-2</v>
      </c>
      <c r="L148" s="133">
        <f>IF(ISERROR((RealAuthFY11!L148-RealAuthFY10!L148)/RealAuthFY10!L148),"",(RealAuthFY11!L148-RealAuthFY10!L148)/RealAuthFY10!L148)</f>
        <v>5.2072436098615615E-2</v>
      </c>
      <c r="M148" s="133">
        <f>IF(ISERROR((RealAuthFY11!M148-RealAuthFY10!M148)/RealAuthFY10!M148),"",(RealAuthFY11!M148-RealAuthFY10!M148)/RealAuthFY10!M148)</f>
        <v>0.35973370064279153</v>
      </c>
      <c r="N148" s="133">
        <f>IF(ISERROR((RealAuthFY11!N148-RealAuthFY10!N148)/RealAuthFY10!N148),"",(RealAuthFY11!N148-RealAuthFY10!N148)/RealAuthFY10!N148)</f>
        <v>0</v>
      </c>
      <c r="O148" s="133" t="str">
        <f>IF(ISERROR((RealAuthFY11!O148-RealAuthFY10!O148)/RealAuthFY10!O148),"",(RealAuthFY11!O148-RealAuthFY10!O148)/RealAuthFY10!O148)</f>
        <v/>
      </c>
      <c r="P148" s="133">
        <f>IF(ISERROR((RealAuthFY11!P148-RealAuthFY10!P148)/RealAuthFY10!P148),"",(RealAuthFY11!P148-RealAuthFY10!P148)/RealAuthFY10!P148)</f>
        <v>-0.59207988980716242</v>
      </c>
      <c r="Q148" s="133" t="str">
        <f>IF(ISERROR((RealAuthFY11!Q148-RealAuthFY10!Q148)/RealAuthFY10!Q148),"",(RealAuthFY11!Q148-RealAuthFY10!Q148)/RealAuthFY10!Q148)</f>
        <v/>
      </c>
      <c r="R148" s="133">
        <f>IF(ISERROR((RealAuthFY11!R148-RealAuthFY10!R148)/RealAuthFY10!R148),"",(RealAuthFY11!R148-RealAuthFY10!R148)/RealAuthFY10!R148)</f>
        <v>1.8471345889980973E-7</v>
      </c>
      <c r="S148" s="133">
        <f>IF(ISERROR((RealAuthFY11!S148-RealAuthFY10!S148)/RealAuthFY10!S148),"",(RealAuthFY11!S148-RealAuthFY10!S148)/RealAuthFY10!S148)</f>
        <v>-2.280847954685365E-7</v>
      </c>
      <c r="T148" s="133">
        <f>IF(ISERROR((RealAuthFY11!T148-RealAuthFY10!T148)/RealAuthFY10!T148),"",(RealAuthFY11!T148-RealAuthFY10!T148)/RealAuthFY10!T148)</f>
        <v>1.9498428009203303E-6</v>
      </c>
      <c r="U148" s="133">
        <f>IF(ISERROR((RealAuthFY11!U148-RealAuthFY10!U148)/RealAuthFY10!U148),"",(RealAuthFY11!U148-RealAuthFY10!U148)/RealAuthFY10!U148)</f>
        <v>2.1091325877194918E-2</v>
      </c>
    </row>
    <row r="149" spans="1:21" s="45" customFormat="1" ht="11" x14ac:dyDescent="0.3">
      <c r="A149" s="45">
        <f>'FY2017 Alpha RPDC '!A145</f>
        <v>138</v>
      </c>
      <c r="B149" s="45">
        <f>'FY2017 Alpha RPDC '!B145</f>
        <v>2977</v>
      </c>
      <c r="C149" s="45">
        <f>'FY2017 Alpha RPDC '!C145</f>
        <v>2977</v>
      </c>
      <c r="D149" s="50" t="str">
        <f>'FY2017 Alpha RPDC '!D145</f>
        <v>HIGHLAND</v>
      </c>
      <c r="E149" s="133">
        <f>IF(ISERROR((RealAuthFY11!E149-RealAuthFY10!E149)/RealAuthFY10!E149),"",(RealAuthFY11!E149-RealAuthFY10!E149)/RealAuthFY10!E149)</f>
        <v>-5.4269507895140241E-2</v>
      </c>
      <c r="F149" s="133">
        <f>IF(ISERROR((RealAuthFY11!F149-RealAuthFY10!F149)/RealAuthFY10!F149),"",(RealAuthFY11!F149-RealAuthFY10!F149)/RealAuthFY10!F149)</f>
        <v>2.2494570276140241E-2</v>
      </c>
      <c r="G149" s="133">
        <f>IF(ISERROR((RealAuthFY11!G149-RealAuthFY10!G149)/RealAuthFY10!G149),"",(RealAuthFY11!G149-RealAuthFY10!G149)/RealAuthFY10!G149)</f>
        <v>-3.2995752874265788E-2</v>
      </c>
      <c r="H149" s="133" t="str">
        <f>IF(ISERROR((RealAuthFY11!H149-RealAuthFY10!H149)/RealAuthFY10!H149),"",(RealAuthFY11!H149-RealAuthFY10!H149)/RealAuthFY10!H149)</f>
        <v/>
      </c>
      <c r="I149" s="133">
        <f>IF(ISERROR((RealAuthFY11!I149-RealAuthFY10!I149)/RealAuthFY10!I149),"",(RealAuthFY11!I149-RealAuthFY10!I149)/RealAuthFY10!I149)</f>
        <v>9.9999999999999464E-3</v>
      </c>
      <c r="J149" s="133">
        <f>IF(ISERROR((RealAuthFY11!J149-RealAuthFY10!J149)/RealAuthFY10!J149),"",(RealAuthFY11!J149-RealAuthFY10!J149)/RealAuthFY10!J149)</f>
        <v>0.46084810592926501</v>
      </c>
      <c r="K149" s="133">
        <f>IF(ISERROR((RealAuthFY11!K149-RealAuthFY10!K149)/RealAuthFY10!K149),"",(RealAuthFY11!K149-RealAuthFY10!K149)/RealAuthFY10!K149)</f>
        <v>-1</v>
      </c>
      <c r="L149" s="133">
        <f>IF(ISERROR((RealAuthFY11!L149-RealAuthFY10!L149)/RealAuthFY10!L149),"",(RealAuthFY11!L149-RealAuthFY10!L149)/RealAuthFY10!L149)</f>
        <v>7.3618512300167901E-2</v>
      </c>
      <c r="M149" s="133">
        <f>IF(ISERROR((RealAuthFY11!M149-RealAuthFY10!M149)/RealAuthFY10!M149),"",(RealAuthFY11!M149-RealAuthFY10!M149)/RealAuthFY10!M149)</f>
        <v>-1</v>
      </c>
      <c r="N149" s="133">
        <f>IF(ISERROR((RealAuthFY11!N149-RealAuthFY10!N149)/RealAuthFY10!N149),"",(RealAuthFY11!N149-RealAuthFY10!N149)/RealAuthFY10!N149)</f>
        <v>0</v>
      </c>
      <c r="O149" s="133" t="str">
        <f>IF(ISERROR((RealAuthFY11!O149-RealAuthFY10!O149)/RealAuthFY10!O149),"",(RealAuthFY11!O149-RealAuthFY10!O149)/RealAuthFY10!O149)</f>
        <v/>
      </c>
      <c r="P149" s="133">
        <f>IF(ISERROR((RealAuthFY11!P149-RealAuthFY10!P149)/RealAuthFY10!P149),"",(RealAuthFY11!P149-RealAuthFY10!P149)/RealAuthFY10!P149)</f>
        <v>-0.38803744798890427</v>
      </c>
      <c r="Q149" s="133">
        <f>IF(ISERROR((RealAuthFY11!Q149-RealAuthFY10!Q149)/RealAuthFY10!Q149),"",(RealAuthFY11!Q149-RealAuthFY10!Q149)/RealAuthFY10!Q149)</f>
        <v>-6.5057212205270526E-2</v>
      </c>
      <c r="R149" s="133">
        <f>IF(ISERROR((RealAuthFY11!R149-RealAuthFY10!R149)/RealAuthFY10!R149),"",(RealAuthFY11!R149-RealAuthFY10!R149)/RealAuthFY10!R149)</f>
        <v>0.47328973676573782</v>
      </c>
      <c r="S149" s="133">
        <f>IF(ISERROR((RealAuthFY11!S149-RealAuthFY10!S149)/RealAuthFY10!S149),"",(RealAuthFY11!S149-RealAuthFY10!S149)/RealAuthFY10!S149)</f>
        <v>0.47312868629167099</v>
      </c>
      <c r="T149" s="133">
        <f>IF(ISERROR((RealAuthFY11!T149-RealAuthFY10!T149)/RealAuthFY10!T149),"",(RealAuthFY11!T149-RealAuthFY10!T149)/RealAuthFY10!T149)</f>
        <v>0.47331915533131819</v>
      </c>
      <c r="U149" s="133">
        <f>IF(ISERROR((RealAuthFY11!U149-RealAuthFY10!U149)/RealAuthFY10!U149),"",(RealAuthFY11!U149-RealAuthFY10!U149)/RealAuthFY10!U149)</f>
        <v>1.2200792459223307E-2</v>
      </c>
    </row>
    <row r="150" spans="1:21" s="45" customFormat="1" ht="11" x14ac:dyDescent="0.3">
      <c r="A150" s="45">
        <f>'FY2017 Alpha RPDC '!A146</f>
        <v>139</v>
      </c>
      <c r="B150" s="45">
        <f>'FY2017 Alpha RPDC '!B146</f>
        <v>2988</v>
      </c>
      <c r="C150" s="45">
        <f>'FY2017 Alpha RPDC '!C146</f>
        <v>2988</v>
      </c>
      <c r="D150" s="50" t="str">
        <f>'FY2017 Alpha RPDC '!D146</f>
        <v>HINTON</v>
      </c>
      <c r="E150" s="133">
        <f>IF(ISERROR((RealAuthFY11!E150-RealAuthFY10!E150)/RealAuthFY10!E150),"",(RealAuthFY11!E150-RealAuthFY10!E150)/RealAuthFY10!E150)</f>
        <v>1.1387762980119624E-2</v>
      </c>
      <c r="F150" s="133">
        <f>IF(ISERROR((RealAuthFY11!F150-RealAuthFY10!F150)/RealAuthFY10!F150),"",(RealAuthFY11!F150-RealAuthFY10!F150)/RealAuthFY10!F150)</f>
        <v>2.2494570276140241E-2</v>
      </c>
      <c r="G150" s="133">
        <f>IF(ISERROR((RealAuthFY11!G150-RealAuthFY10!G150)/RealAuthFY10!G150),"",(RealAuthFY11!G150-RealAuthFY10!G150)/RealAuthFY10!G150)</f>
        <v>3.4138372229856037E-2</v>
      </c>
      <c r="H150" s="133">
        <f>IF(ISERROR((RealAuthFY11!H150-RealAuthFY10!H150)/RealAuthFY10!H150),"",(RealAuthFY11!H150-RealAuthFY10!H150)/RealAuthFY10!H150)</f>
        <v>-1</v>
      </c>
      <c r="I150" s="133">
        <f>IF(ISERROR((RealAuthFY11!I150-RealAuthFY10!I150)/RealAuthFY10!I150),"",(RealAuthFY11!I150-RealAuthFY10!I150)/RealAuthFY10!I150)</f>
        <v>-1.7291168782168947E-2</v>
      </c>
      <c r="J150" s="133">
        <f>IF(ISERROR((RealAuthFY11!J150-RealAuthFY10!J150)/RealAuthFY10!J150),"",(RealAuthFY11!J150-RealAuthFY10!J150)/RealAuthFY10!J150)</f>
        <v>-0.2635535004091264</v>
      </c>
      <c r="K150" s="133">
        <f>IF(ISERROR((RealAuthFY11!K150-RealAuthFY10!K150)/RealAuthFY10!K150),"",(RealAuthFY11!K150-RealAuthFY10!K150)/RealAuthFY10!K150)</f>
        <v>-0.4901524233601644</v>
      </c>
      <c r="L150" s="133">
        <f>IF(ISERROR((RealAuthFY11!L150-RealAuthFY10!L150)/RealAuthFY10!L150),"",(RealAuthFY11!L150-RealAuthFY10!L150)/RealAuthFY10!L150)</f>
        <v>-0.32020323114688587</v>
      </c>
      <c r="M150" s="133">
        <f>IF(ISERROR((RealAuthFY11!M150-RealAuthFY10!M150)/RealAuthFY10!M150),"",(RealAuthFY11!M150-RealAuthFY10!M150)/RealAuthFY10!M150)</f>
        <v>-1</v>
      </c>
      <c r="N150" s="133">
        <f>IF(ISERROR((RealAuthFY11!N150-RealAuthFY10!N150)/RealAuthFY10!N150),"",(RealAuthFY11!N150-RealAuthFY10!N150)/RealAuthFY10!N150)</f>
        <v>0</v>
      </c>
      <c r="O150" s="133" t="str">
        <f>IF(ISERROR((RealAuthFY11!O150-RealAuthFY10!O150)/RealAuthFY10!O150),"",(RealAuthFY11!O150-RealAuthFY10!O150)/RealAuthFY10!O150)</f>
        <v/>
      </c>
      <c r="P150" s="133" t="str">
        <f>IF(ISERROR((RealAuthFY11!P150-RealAuthFY10!P150)/RealAuthFY10!P150),"",(RealAuthFY11!P150-RealAuthFY10!P150)/RealAuthFY10!P150)</f>
        <v/>
      </c>
      <c r="Q150" s="133">
        <f>IF(ISERROR((RealAuthFY11!Q150-RealAuthFY10!Q150)/RealAuthFY10!Q150),"",(RealAuthFY11!Q150-RealAuthFY10!Q150)/RealAuthFY10!Q150)</f>
        <v>6.8252065340608029E-2</v>
      </c>
      <c r="R150" s="133">
        <f>IF(ISERROR((RealAuthFY11!R150-RealAuthFY10!R150)/RealAuthFY10!R150),"",(RealAuthFY11!R150-RealAuthFY10!R150)/RealAuthFY10!R150)</f>
        <v>0.85584374304694699</v>
      </c>
      <c r="S150" s="133">
        <f>IF(ISERROR((RealAuthFY11!S150-RealAuthFY10!S150)/RealAuthFY10!S150),"",(RealAuthFY11!S150-RealAuthFY10!S150)/RealAuthFY10!S150)</f>
        <v>0.85588732278272328</v>
      </c>
      <c r="T150" s="133">
        <f>IF(ISERROR((RealAuthFY11!T150-RealAuthFY10!T150)/RealAuthFY10!T150),"",(RealAuthFY11!T150-RealAuthFY10!T150)/RealAuthFY10!T150)</f>
        <v>0.8558687458485873</v>
      </c>
      <c r="U150" s="133">
        <f>IF(ISERROR((RealAuthFY11!U150-RealAuthFY10!U150)/RealAuthFY10!U150),"",(RealAuthFY11!U150-RealAuthFY10!U150)/RealAuthFY10!U150)</f>
        <v>-1.2170344848880049E-2</v>
      </c>
    </row>
    <row r="151" spans="1:21" s="45" customFormat="1" ht="11" x14ac:dyDescent="0.3">
      <c r="A151" s="45">
        <f>'FY2017 Alpha RPDC '!A147</f>
        <v>140</v>
      </c>
      <c r="B151" s="45">
        <f>'FY2017 Alpha RPDC '!B147</f>
        <v>3029</v>
      </c>
      <c r="C151" s="45">
        <f>'FY2017 Alpha RPDC '!C147</f>
        <v>3029</v>
      </c>
      <c r="D151" s="50" t="str">
        <f>'FY2017 Alpha RPDC '!D147</f>
        <v>HOWARD-WINNESHIEK</v>
      </c>
      <c r="E151" s="133">
        <f>IF(ISERROR((RealAuthFY11!E151-RealAuthFY10!E151)/RealAuthFY10!E151),"",(RealAuthFY11!E151-RealAuthFY10!E151)/RealAuthFY10!E151)</f>
        <v>-3.7379421221864953E-2</v>
      </c>
      <c r="F151" s="133">
        <f>IF(ISERROR((RealAuthFY11!F151-RealAuthFY10!F151)/RealAuthFY10!F151),"",(RealAuthFY11!F151-RealAuthFY10!F151)/RealAuthFY10!F151)</f>
        <v>2.2073374942913684E-2</v>
      </c>
      <c r="G151" s="133">
        <f>IF(ISERROR((RealAuthFY11!G151-RealAuthFY10!G151)/RealAuthFY10!G151),"",(RealAuthFY11!G151-RealAuthFY10!G151)/RealAuthFY10!G151)</f>
        <v>-1.6131136258730597E-2</v>
      </c>
      <c r="H151" s="133">
        <f>IF(ISERROR((RealAuthFY11!H151-RealAuthFY10!H151)/RealAuthFY10!H151),"",(RealAuthFY11!H151-RealAuthFY10!H151)/RealAuthFY10!H151)</f>
        <v>-0.35136807253618352</v>
      </c>
      <c r="I151" s="133">
        <f>IF(ISERROR((RealAuthFY11!I151-RealAuthFY10!I151)/RealAuthFY10!I151),"",(RealAuthFY11!I151-RealAuthFY10!I151)/RealAuthFY10!I151)</f>
        <v>-2.911365194727095E-2</v>
      </c>
      <c r="J151" s="133">
        <f>IF(ISERROR((RealAuthFY11!J151-RealAuthFY10!J151)/RealAuthFY10!J151),"",(RealAuthFY11!J151-RealAuthFY10!J151)/RealAuthFY10!J151)</f>
        <v>0.45682348605822382</v>
      </c>
      <c r="K151" s="133" t="str">
        <f>IF(ISERROR((RealAuthFY11!K151-RealAuthFY10!K151)/RealAuthFY10!K151),"",(RealAuthFY11!K151-RealAuthFY10!K151)/RealAuthFY10!K151)</f>
        <v/>
      </c>
      <c r="L151" s="133">
        <f>IF(ISERROR((RealAuthFY11!L151-RealAuthFY10!L151)/RealAuthFY10!L151),"",(RealAuthFY11!L151-RealAuthFY10!L151)/RealAuthFY10!L151)</f>
        <v>-7.293050887203939E-2</v>
      </c>
      <c r="M151" s="133" t="str">
        <f>IF(ISERROR((RealAuthFY11!M151-RealAuthFY10!M151)/RealAuthFY10!M151),"",(RealAuthFY11!M151-RealAuthFY10!M151)/RealAuthFY10!M151)</f>
        <v/>
      </c>
      <c r="N151" s="133">
        <f>IF(ISERROR((RealAuthFY11!N151-RealAuthFY10!N151)/RealAuthFY10!N151),"",(RealAuthFY11!N151-RealAuthFY10!N151)/RealAuthFY10!N151)</f>
        <v>0</v>
      </c>
      <c r="O151" s="133">
        <f>IF(ISERROR((RealAuthFY11!O151-RealAuthFY10!O151)/RealAuthFY10!O151),"",(RealAuthFY11!O151-RealAuthFY10!O151)/RealAuthFY10!O151)</f>
        <v>0</v>
      </c>
      <c r="P151" s="133">
        <f>IF(ISERROR((RealAuthFY11!P151-RealAuthFY10!P151)/RealAuthFY10!P151),"",(RealAuthFY11!P151-RealAuthFY10!P151)/RealAuthFY10!P151)</f>
        <v>-0.18417884780739485</v>
      </c>
      <c r="Q151" s="133" t="str">
        <f>IF(ISERROR((RealAuthFY11!Q151-RealAuthFY10!Q151)/RealAuthFY10!Q151),"",(RealAuthFY11!Q151-RealAuthFY10!Q151)/RealAuthFY10!Q151)</f>
        <v/>
      </c>
      <c r="R151" s="133">
        <f>IF(ISERROR((RealAuthFY11!R151-RealAuthFY10!R151)/RealAuthFY10!R151),"",(RealAuthFY11!R151-RealAuthFY10!R151)/RealAuthFY10!R151)</f>
        <v>0.83015033689798912</v>
      </c>
      <c r="S151" s="133">
        <f>IF(ISERROR((RealAuthFY11!S151-RealAuthFY10!S151)/RealAuthFY10!S151),"",(RealAuthFY11!S151-RealAuthFY10!S151)/RealAuthFY10!S151)</f>
        <v>0.83025650676076912</v>
      </c>
      <c r="T151" s="133">
        <f>IF(ISERROR((RealAuthFY11!T151-RealAuthFY10!T151)/RealAuthFY10!T151),"",(RealAuthFY11!T151-RealAuthFY10!T151)/RealAuthFY10!T151)</f>
        <v>0.83013397137421263</v>
      </c>
      <c r="U151" s="133">
        <f>IF(ISERROR((RealAuthFY11!U151-RealAuthFY10!U151)/RealAuthFY10!U151),"",(RealAuthFY11!U151-RealAuthFY10!U151)/RealAuthFY10!U151)</f>
        <v>1.1585320035289696E-2</v>
      </c>
    </row>
    <row r="152" spans="1:21" s="45" customFormat="1" ht="11" x14ac:dyDescent="0.3">
      <c r="A152" s="45">
        <f>'FY2017 Alpha RPDC '!A148</f>
        <v>141</v>
      </c>
      <c r="B152" s="45">
        <f>'FY2017 Alpha RPDC '!B148</f>
        <v>3033</v>
      </c>
      <c r="C152" s="45">
        <f>'FY2017 Alpha RPDC '!C148</f>
        <v>3033</v>
      </c>
      <c r="D152" s="50" t="str">
        <f>'FY2017 Alpha RPDC '!D148</f>
        <v>HUBBARD-RADCLIFFE</v>
      </c>
      <c r="E152" s="133">
        <f>IF(ISERROR((RealAuthFY11!E152-RealAuthFY10!E152)/RealAuthFY10!E152),"",(RealAuthFY11!E152-RealAuthFY10!E152)/RealAuthFY10!E152)</f>
        <v>5.6960529425667608E-2</v>
      </c>
      <c r="F152" s="133">
        <f>IF(ISERROR((RealAuthFY11!F152-RealAuthFY10!F152)/RealAuthFY10!F152),"",(RealAuthFY11!F152-RealAuthFY10!F152)/RealAuthFY10!F152)</f>
        <v>2.2110399512046356E-2</v>
      </c>
      <c r="G152" s="133">
        <f>IF(ISERROR((RealAuthFY11!G152-RealAuthFY10!G152)/RealAuthFY10!G152),"",(RealAuthFY11!G152-RealAuthFY10!G152)/RealAuthFY10!G152)</f>
        <v>8.0330271129387454E-2</v>
      </c>
      <c r="H152" s="133">
        <f>IF(ISERROR((RealAuthFY11!H152-RealAuthFY10!H152)/RealAuthFY10!H152),"",(RealAuthFY11!H152-RealAuthFY10!H152)/RealAuthFY10!H152)</f>
        <v>-1</v>
      </c>
      <c r="I152" s="133">
        <f>IF(ISERROR((RealAuthFY11!I152-RealAuthFY10!I152)/RealAuthFY10!I152),"",(RealAuthFY11!I152-RealAuthFY10!I152)/RealAuthFY10!I152)</f>
        <v>4.8880746117934755E-2</v>
      </c>
      <c r="J152" s="133">
        <f>IF(ISERROR((RealAuthFY11!J152-RealAuthFY10!J152)/RealAuthFY10!J152),"",(RealAuthFY11!J152-RealAuthFY10!J152)/RealAuthFY10!J152)</f>
        <v>-0.19505768875437668</v>
      </c>
      <c r="K152" s="133">
        <f>IF(ISERROR((RealAuthFY11!K152-RealAuthFY10!K152)/RealAuthFY10!K152),"",(RealAuthFY11!K152-RealAuthFY10!K152)/RealAuthFY10!K152)</f>
        <v>-0.23504680998613037</v>
      </c>
      <c r="L152" s="133">
        <f>IF(ISERROR((RealAuthFY11!L152-RealAuthFY10!L152)/RealAuthFY10!L152),"",(RealAuthFY11!L152-RealAuthFY10!L152)/RealAuthFY10!L152)</f>
        <v>9.1933181039406051E-2</v>
      </c>
      <c r="M152" s="133">
        <f>IF(ISERROR((RealAuthFY11!M152-RealAuthFY10!M152)/RealAuthFY10!M152),"",(RealAuthFY11!M152-RealAuthFY10!M152)/RealAuthFY10!M152)</f>
        <v>-0.66002080443828015</v>
      </c>
      <c r="N152" s="133">
        <f>IF(ISERROR((RealAuthFY11!N152-RealAuthFY10!N152)/RealAuthFY10!N152),"",(RealAuthFY11!N152-RealAuthFY10!N152)/RealAuthFY10!N152)</f>
        <v>0</v>
      </c>
      <c r="O152" s="133" t="str">
        <f>IF(ISERROR((RealAuthFY11!O152-RealAuthFY10!O152)/RealAuthFY10!O152),"",(RealAuthFY11!O152-RealAuthFY10!O152)/RealAuthFY10!O152)</f>
        <v/>
      </c>
      <c r="P152" s="133">
        <f>IF(ISERROR((RealAuthFY11!P152-RealAuthFY10!P152)/RealAuthFY10!P152),"",(RealAuthFY11!P152-RealAuthFY10!P152)/RealAuthFY10!P152)</f>
        <v>1.9937586685159565E-2</v>
      </c>
      <c r="Q152" s="133">
        <f>IF(ISERROR((RealAuthFY11!Q152-RealAuthFY10!Q152)/RealAuthFY10!Q152),"",(RealAuthFY11!Q152-RealAuthFY10!Q152)/RealAuthFY10!Q152)</f>
        <v>-0.15744286317312925</v>
      </c>
      <c r="R152" s="133">
        <f>IF(ISERROR((RealAuthFY11!R152-RealAuthFY10!R152)/RealAuthFY10!R152),"",(RealAuthFY11!R152-RealAuthFY10!R152)/RealAuthFY10!R152)</f>
        <v>1.0630933417405416E-6</v>
      </c>
      <c r="S152" s="133">
        <f>IF(ISERROR((RealAuthFY11!S152-RealAuthFY10!S152)/RealAuthFY10!S152),"",(RealAuthFY11!S152-RealAuthFY10!S152)/RealAuthFY10!S152)</f>
        <v>6.6340932686609503E-6</v>
      </c>
      <c r="T152" s="133">
        <f>IF(ISERROR((RealAuthFY11!T152-RealAuthFY10!T152)/RealAuthFY10!T152),"",(RealAuthFY11!T152-RealAuthFY10!T152)/RealAuthFY10!T152)</f>
        <v>6.5137359888762214E-6</v>
      </c>
      <c r="U152" s="133">
        <f>IF(ISERROR((RealAuthFY11!U152-RealAuthFY10!U152)/RealAuthFY10!U152),"",(RealAuthFY11!U152-RealAuthFY10!U152)/RealAuthFY10!U152)</f>
        <v>6.0870785122716452E-2</v>
      </c>
    </row>
    <row r="153" spans="1:21" s="45" customFormat="1" ht="11" x14ac:dyDescent="0.3">
      <c r="A153" s="45">
        <f>'FY2017 Alpha RPDC '!A149</f>
        <v>142</v>
      </c>
      <c r="B153" s="45">
        <f>'FY2017 Alpha RPDC '!B149</f>
        <v>3042</v>
      </c>
      <c r="C153" s="45">
        <f>'FY2017 Alpha RPDC '!C149</f>
        <v>3042</v>
      </c>
      <c r="D153" s="50" t="str">
        <f>'FY2017 Alpha RPDC '!D149</f>
        <v>HUDSON</v>
      </c>
      <c r="E153" s="133">
        <f>IF(ISERROR((RealAuthFY11!E153-RealAuthFY10!E153)/RealAuthFY10!E153),"",(RealAuthFY11!E153-RealAuthFY10!E153)/RealAuthFY10!E153)</f>
        <v>4.1717791411043016E-2</v>
      </c>
      <c r="F153" s="133">
        <f>IF(ISERROR((RealAuthFY11!F153-RealAuthFY10!F153)/RealAuthFY10!F153),"",(RealAuthFY11!F153-RealAuthFY10!F153)/RealAuthFY10!F153)</f>
        <v>2.1900015103458691E-2</v>
      </c>
      <c r="G153" s="133">
        <f>IF(ISERROR((RealAuthFY11!G153-RealAuthFY10!G153)/RealAuthFY10!G153),"",(RealAuthFY11!G153-RealAuthFY10!G153)/RealAuthFY10!G153)</f>
        <v>6.4531426776486461E-2</v>
      </c>
      <c r="H153" s="133">
        <f>IF(ISERROR((RealAuthFY11!H153-RealAuthFY10!H153)/RealAuthFY10!H153),"",(RealAuthFY11!H153-RealAuthFY10!H153)/RealAuthFY10!H153)</f>
        <v>-1</v>
      </c>
      <c r="I153" s="133">
        <f>IF(ISERROR((RealAuthFY11!I153-RealAuthFY10!I153)/RealAuthFY10!I153),"",(RealAuthFY11!I153-RealAuthFY10!I153)/RealAuthFY10!I153)</f>
        <v>3.8219820414138732E-2</v>
      </c>
      <c r="J153" s="133">
        <f>IF(ISERROR((RealAuthFY11!J153-RealAuthFY10!J153)/RealAuthFY10!J153),"",(RealAuthFY11!J153-RealAuthFY10!J153)/RealAuthFY10!J153)</f>
        <v>-2.4407525779412652E-2</v>
      </c>
      <c r="K153" s="133">
        <f>IF(ISERROR((RealAuthFY11!K153-RealAuthFY10!K153)/RealAuthFY10!K153),"",(RealAuthFY11!K153-RealAuthFY10!K153)/RealAuthFY10!K153)</f>
        <v>-0.18404993065187239</v>
      </c>
      <c r="L153" s="133">
        <f>IF(ISERROR((RealAuthFY11!L153-RealAuthFY10!L153)/RealAuthFY10!L153),"",(RealAuthFY11!L153-RealAuthFY10!L153)/RealAuthFY10!L153)</f>
        <v>8.9756474535826553E-2</v>
      </c>
      <c r="M153" s="133">
        <f>IF(ISERROR((RealAuthFY11!M153-RealAuthFY10!M153)/RealAuthFY10!M153),"",(RealAuthFY11!M153-RealAuthFY10!M153)/RealAuthFY10!M153)</f>
        <v>-1</v>
      </c>
      <c r="N153" s="133">
        <f>IF(ISERROR((RealAuthFY11!N153-RealAuthFY10!N153)/RealAuthFY10!N153),"",(RealAuthFY11!N153-RealAuthFY10!N153)/RealAuthFY10!N153)</f>
        <v>0</v>
      </c>
      <c r="O153" s="133" t="str">
        <f>IF(ISERROR((RealAuthFY11!O153-RealAuthFY10!O153)/RealAuthFY10!O153),"",(RealAuthFY11!O153-RealAuthFY10!O153)/RealAuthFY10!O153)</f>
        <v/>
      </c>
      <c r="P153" s="133">
        <f>IF(ISERROR((RealAuthFY11!P153-RealAuthFY10!P153)/RealAuthFY10!P153),"",(RealAuthFY11!P153-RealAuthFY10!P153)/RealAuthFY10!P153)</f>
        <v>-1</v>
      </c>
      <c r="Q153" s="133" t="str">
        <f>IF(ISERROR((RealAuthFY11!Q153-RealAuthFY10!Q153)/RealAuthFY10!Q153),"",(RealAuthFY11!Q153-RealAuthFY10!Q153)/RealAuthFY10!Q153)</f>
        <v/>
      </c>
      <c r="R153" s="133">
        <f>IF(ISERROR((RealAuthFY11!R153-RealAuthFY10!R153)/RealAuthFY10!R153),"",(RealAuthFY11!R153-RealAuthFY10!R153)/RealAuthFY10!R153)</f>
        <v>0.22899877647644015</v>
      </c>
      <c r="S153" s="133">
        <f>IF(ISERROR((RealAuthFY11!S153-RealAuthFY10!S153)/RealAuthFY10!S153),"",(RealAuthFY11!S153-RealAuthFY10!S153)/RealAuthFY10!S153)</f>
        <v>0.22906023543329254</v>
      </c>
      <c r="T153" s="133">
        <f>IF(ISERROR((RealAuthFY11!T153-RealAuthFY10!T153)/RealAuthFY10!T153),"",(RealAuthFY11!T153-RealAuthFY10!T153)/RealAuthFY10!T153)</f>
        <v>0.22891727843970069</v>
      </c>
      <c r="U153" s="133">
        <f>IF(ISERROR((RealAuthFY11!U153-RealAuthFY10!U153)/RealAuthFY10!U153),"",(RealAuthFY11!U153-RealAuthFY10!U153)/RealAuthFY10!U153)</f>
        <v>5.9980527574806174E-2</v>
      </c>
    </row>
    <row r="154" spans="1:21" s="45" customFormat="1" ht="11" x14ac:dyDescent="0.3">
      <c r="A154" s="45">
        <f>'FY2017 Alpha RPDC '!A150</f>
        <v>143</v>
      </c>
      <c r="B154" s="45">
        <f>'FY2017 Alpha RPDC '!B150</f>
        <v>3060</v>
      </c>
      <c r="C154" s="45">
        <f>'FY2017 Alpha RPDC '!C150</f>
        <v>3060</v>
      </c>
      <c r="D154" s="50" t="str">
        <f>'FY2017 Alpha RPDC '!D150</f>
        <v>HUMBOLDT</v>
      </c>
      <c r="E154" s="133">
        <f>IF(ISERROR((RealAuthFY11!E154-RealAuthFY10!E154)/RealAuthFY10!E154),"",(RealAuthFY11!E154-RealAuthFY10!E154)/RealAuthFY10!E154)</f>
        <v>-1.5679154976067533E-3</v>
      </c>
      <c r="F154" s="133">
        <f>IF(ISERROR((RealAuthFY11!F154-RealAuthFY10!F154)/RealAuthFY10!F154),"",(RealAuthFY11!F154-RealAuthFY10!F154)/RealAuthFY10!F154)</f>
        <v>2.2494570276140241E-2</v>
      </c>
      <c r="G154" s="133">
        <f>IF(ISERROR((RealAuthFY11!G154-RealAuthFY10!G154)/RealAuthFY10!G154),"",(RealAuthFY11!G154-RealAuthFY10!G154)/RealAuthFY10!G154)</f>
        <v>2.0891359054227256E-2</v>
      </c>
      <c r="H154" s="133" t="str">
        <f>IF(ISERROR((RealAuthFY11!H154-RealAuthFY10!H154)/RealAuthFY10!H154),"",(RealAuthFY11!H154-RealAuthFY10!H154)/RealAuthFY10!H154)</f>
        <v/>
      </c>
      <c r="I154" s="133">
        <f>IF(ISERROR((RealAuthFY11!I154-RealAuthFY10!I154)/RealAuthFY10!I154),"",(RealAuthFY11!I154-RealAuthFY10!I154)/RealAuthFY10!I154)</f>
        <v>2.0891359054227256E-2</v>
      </c>
      <c r="J154" s="133">
        <f>IF(ISERROR((RealAuthFY11!J154-RealAuthFY10!J154)/RealAuthFY10!J154),"",(RealAuthFY11!J154-RealAuthFY10!J154)/RealAuthFY10!J154)</f>
        <v>6.6395846381681001E-2</v>
      </c>
      <c r="K154" s="133">
        <f>IF(ISERROR((RealAuthFY11!K154-RealAuthFY10!K154)/RealAuthFY10!K154),"",(RealAuthFY11!K154-RealAuthFY10!K154)/RealAuthFY10!K154)</f>
        <v>0.31938051064934547</v>
      </c>
      <c r="L154" s="133">
        <f>IF(ISERROR((RealAuthFY11!L154-RealAuthFY10!L154)/RealAuthFY10!L154),"",(RealAuthFY11!L154-RealAuthFY10!L154)/RealAuthFY10!L154)</f>
        <v>-9.9568079367773843E-2</v>
      </c>
      <c r="M154" s="133" t="str">
        <f>IF(ISERROR((RealAuthFY11!M154-RealAuthFY10!M154)/RealAuthFY10!M154),"",(RealAuthFY11!M154-RealAuthFY10!M154)/RealAuthFY10!M154)</f>
        <v/>
      </c>
      <c r="N154" s="133">
        <f>IF(ISERROR((RealAuthFY11!N154-RealAuthFY10!N154)/RealAuthFY10!N154),"",(RealAuthFY11!N154-RealAuthFY10!N154)/RealAuthFY10!N154)</f>
        <v>0</v>
      </c>
      <c r="O154" s="133" t="str">
        <f>IF(ISERROR((RealAuthFY11!O154-RealAuthFY10!O154)/RealAuthFY10!O154),"",(RealAuthFY11!O154-RealAuthFY10!O154)/RealAuthFY10!O154)</f>
        <v/>
      </c>
      <c r="P154" s="133">
        <f>IF(ISERROR((RealAuthFY11!P154-RealAuthFY10!P154)/RealAuthFY10!P154),"",(RealAuthFY11!P154-RealAuthFY10!P154)/RealAuthFY10!P154)</f>
        <v>-0.49023934815820747</v>
      </c>
      <c r="Q154" s="133">
        <f>IF(ISERROR((RealAuthFY11!Q154-RealAuthFY10!Q154)/RealAuthFY10!Q154),"",(RealAuthFY11!Q154-RealAuthFY10!Q154)/RealAuthFY10!Q154)</f>
        <v>0.15463858489466262</v>
      </c>
      <c r="R154" s="133">
        <f>IF(ISERROR((RealAuthFY11!R154-RealAuthFY10!R154)/RealAuthFY10!R154),"",(RealAuthFY11!R154-RealAuthFY10!R154)/RealAuthFY10!R154)</f>
        <v>1.5160705756155919E-7</v>
      </c>
      <c r="S154" s="133">
        <f>IF(ISERROR((RealAuthFY11!S154-RealAuthFY10!S154)/RealAuthFY10!S154),"",(RealAuthFY11!S154-RealAuthFY10!S154)/RealAuthFY10!S154)</f>
        <v>2.7884541373153504E-6</v>
      </c>
      <c r="T154" s="133">
        <f>IF(ISERROR((RealAuthFY11!T154-RealAuthFY10!T154)/RealAuthFY10!T154),"",(RealAuthFY11!T154-RealAuthFY10!T154)/RealAuthFY10!T154)</f>
        <v>-2.2902896298980623E-6</v>
      </c>
      <c r="U154" s="133">
        <f>IF(ISERROR((RealAuthFY11!U154-RealAuthFY10!U154)/RealAuthFY10!U154),"",(RealAuthFY11!U154-RealAuthFY10!U154)/RealAuthFY10!U154)</f>
        <v>1.6592871397430466E-2</v>
      </c>
    </row>
    <row r="155" spans="1:21" s="45" customFormat="1" ht="11" x14ac:dyDescent="0.3">
      <c r="A155" s="45">
        <f>'FY2017 Alpha RPDC '!A151</f>
        <v>144</v>
      </c>
      <c r="B155" s="45">
        <f>'FY2017 Alpha RPDC '!B151</f>
        <v>3168</v>
      </c>
      <c r="C155" s="45">
        <f>'FY2017 Alpha RPDC '!C151</f>
        <v>3168</v>
      </c>
      <c r="D155" s="50" t="str">
        <f>'FY2017 Alpha RPDC '!D151</f>
        <v>IKM - MANNING</v>
      </c>
      <c r="E155" s="133">
        <f>IF(ISERROR((RealAuthFY11!E155-RealAuthFY10!E155)/RealAuthFY10!E155),"",(RealAuthFY11!E155-RealAuthFY10!E155)/RealAuthFY10!E155)</f>
        <v>-1.8751789292871489E-2</v>
      </c>
      <c r="F155" s="133">
        <f>IF(ISERROR((RealAuthFY11!F155-RealAuthFY10!F155)/RealAuthFY10!F155),"",(RealAuthFY11!F155-RealAuthFY10!F155)/RealAuthFY10!F155)</f>
        <v>2.2147548495494121E-2</v>
      </c>
      <c r="G155" s="133">
        <f>IF(ISERROR((RealAuthFY11!G155-RealAuthFY10!G155)/RealAuthFY10!G155),"",(RealAuthFY11!G155-RealAuthFY10!G155)/RealAuthFY10!G155)</f>
        <v>2.9804968981580475E-3</v>
      </c>
      <c r="H155" s="133">
        <f>IF(ISERROR((RealAuthFY11!H155-RealAuthFY10!H155)/RealAuthFY10!H155),"",(RealAuthFY11!H155-RealAuthFY10!H155)/RealAuthFY10!H155)</f>
        <v>-0.2507680100814485</v>
      </c>
      <c r="I155" s="133">
        <f>IF(ISERROR((RealAuthFY11!I155-RealAuthFY10!I155)/RealAuthFY10!I155),"",(RealAuthFY11!I155-RealAuthFY10!I155)/RealAuthFY10!I155)</f>
        <v>6.252110596901933E-4</v>
      </c>
      <c r="J155" s="133">
        <f>IF(ISERROR((RealAuthFY11!J155-RealAuthFY10!J155)/RealAuthFY10!J155),"",(RealAuthFY11!J155-RealAuthFY10!J155)/RealAuthFY10!J155)</f>
        <v>-0.129795463335836</v>
      </c>
      <c r="K155" s="133">
        <f>IF(ISERROR((RealAuthFY11!K155-RealAuthFY10!K155)/RealAuthFY10!K155),"",(RealAuthFY11!K155-RealAuthFY10!K155)/RealAuthFY10!K155)</f>
        <v>1.8346946854751283E-2</v>
      </c>
      <c r="L155" s="133">
        <f>IF(ISERROR((RealAuthFY11!L155-RealAuthFY10!L155)/RealAuthFY10!L155),"",(RealAuthFY11!L155-RealAuthFY10!L155)/RealAuthFY10!L155)</f>
        <v>4.0977891156462585</v>
      </c>
      <c r="M155" s="133">
        <f>IF(ISERROR((RealAuthFY11!M155-RealAuthFY10!M155)/RealAuthFY10!M155),"",(RealAuthFY11!M155-RealAuthFY10!M155)/RealAuthFY10!M155)</f>
        <v>-8.8905775075987847E-2</v>
      </c>
      <c r="N155" s="133">
        <f>IF(ISERROR((RealAuthFY11!N155-RealAuthFY10!N155)/RealAuthFY10!N155),"",(RealAuthFY11!N155-RealAuthFY10!N155)/RealAuthFY10!N155)</f>
        <v>0</v>
      </c>
      <c r="O155" s="133" t="str">
        <f>IF(ISERROR((RealAuthFY11!O155-RealAuthFY10!O155)/RealAuthFY10!O155),"",(RealAuthFY11!O155-RealAuthFY10!O155)/RealAuthFY10!O155)</f>
        <v/>
      </c>
      <c r="P155" s="133">
        <f>IF(ISERROR((RealAuthFY11!P155-RealAuthFY10!P155)/RealAuthFY10!P155),"",(RealAuthFY11!P155-RealAuthFY10!P155)/RealAuthFY10!P155)</f>
        <v>-0.4902210884353741</v>
      </c>
      <c r="Q155" s="133">
        <f>IF(ISERROR((RealAuthFY11!Q155-RealAuthFY10!Q155)/RealAuthFY10!Q155),"",(RealAuthFY11!Q155-RealAuthFY10!Q155)/RealAuthFY10!Q155)</f>
        <v>-7.7542921930677036E-2</v>
      </c>
      <c r="R155" s="133">
        <f>IF(ISERROR((RealAuthFY11!R155-RealAuthFY10!R155)/RealAuthFY10!R155),"",(RealAuthFY11!R155-RealAuthFY10!R155)/RealAuthFY10!R155)</f>
        <v>0.68078925060733697</v>
      </c>
      <c r="S155" s="133">
        <f>IF(ISERROR((RealAuthFY11!S155-RealAuthFY10!S155)/RealAuthFY10!S155),"",(RealAuthFY11!S155-RealAuthFY10!S155)/RealAuthFY10!S155)</f>
        <v>0.68098386636622121</v>
      </c>
      <c r="T155" s="133">
        <f>IF(ISERROR((RealAuthFY11!T155-RealAuthFY10!T155)/RealAuthFY10!T155),"",(RealAuthFY11!T155-RealAuthFY10!T155)/RealAuthFY10!T155)</f>
        <v>0.6809058455954804</v>
      </c>
      <c r="U155" s="133">
        <f>IF(ISERROR((RealAuthFY11!U155-RealAuthFY10!U155)/RealAuthFY10!U155),"",(RealAuthFY11!U155-RealAuthFY10!U155)/RealAuthFY10!U155)</f>
        <v>5.366704323909692E-2</v>
      </c>
    </row>
    <row r="156" spans="1:21" s="45" customFormat="1" ht="11" x14ac:dyDescent="0.3">
      <c r="A156" s="45">
        <f>'FY2017 Alpha RPDC '!A152</f>
        <v>145</v>
      </c>
      <c r="B156" s="45">
        <f>'FY2017 Alpha RPDC '!B152</f>
        <v>3105</v>
      </c>
      <c r="C156" s="45">
        <f>'FY2017 Alpha RPDC '!C152</f>
        <v>3105</v>
      </c>
      <c r="D156" s="50" t="str">
        <f>'FY2017 Alpha RPDC '!D152</f>
        <v>INDEPENDENCE</v>
      </c>
      <c r="E156" s="133">
        <f>IF(ISERROR((RealAuthFY11!E156-RealAuthFY10!E156)/RealAuthFY10!E156),"",(RealAuthFY11!E156-RealAuthFY10!E156)/RealAuthFY10!E156)</f>
        <v>1.8294419134396389E-2</v>
      </c>
      <c r="F156" s="133">
        <f>IF(ISERROR((RealAuthFY11!F156-RealAuthFY10!F156)/RealAuthFY10!F156),"",(RealAuthFY11!F156-RealAuthFY10!F156)/RealAuthFY10!F156)</f>
        <v>2.2494570276140241E-2</v>
      </c>
      <c r="G156" s="133">
        <f>IF(ISERROR((RealAuthFY11!G156-RealAuthFY10!G156)/RealAuthFY10!G156),"",(RealAuthFY11!G156-RealAuthFY10!G156)/RealAuthFY10!G156)</f>
        <v>4.1200491511032E-2</v>
      </c>
      <c r="H156" s="133" t="str">
        <f>IF(ISERROR((RealAuthFY11!H156-RealAuthFY10!H156)/RealAuthFY10!H156),"",(RealAuthFY11!H156-RealAuthFY10!H156)/RealAuthFY10!H156)</f>
        <v/>
      </c>
      <c r="I156" s="133">
        <f>IF(ISERROR((RealAuthFY11!I156-RealAuthFY10!I156)/RealAuthFY10!I156),"",(RealAuthFY11!I156-RealAuthFY10!I156)/RealAuthFY10!I156)</f>
        <v>4.1200491511032E-2</v>
      </c>
      <c r="J156" s="133">
        <f>IF(ISERROR((RealAuthFY11!J156-RealAuthFY10!J156)/RealAuthFY10!J156),"",(RealAuthFY11!J156-RealAuthFY10!J156)/RealAuthFY10!J156)</f>
        <v>0.19923587809682178</v>
      </c>
      <c r="K156" s="133">
        <f>IF(ISERROR((RealAuthFY11!K156-RealAuthFY10!K156)/RealAuthFY10!K156),"",(RealAuthFY11!K156-RealAuthFY10!K156)/RealAuthFY10!K156)</f>
        <v>-0.79612990072354028</v>
      </c>
      <c r="L156" s="133">
        <f>IF(ISERROR((RealAuthFY11!L156-RealAuthFY10!L156)/RealAuthFY10!L156),"",(RealAuthFY11!L156-RealAuthFY10!L156)/RealAuthFY10!L156)</f>
        <v>-5.156084249647009E-2</v>
      </c>
      <c r="M156" s="133">
        <f>IF(ISERROR((RealAuthFY11!M156-RealAuthFY10!M156)/RealAuthFY10!M156),"",(RealAuthFY11!M156-RealAuthFY10!M156)/RealAuthFY10!M156)</f>
        <v>-1</v>
      </c>
      <c r="N156" s="133">
        <f>IF(ISERROR((RealAuthFY11!N156-RealAuthFY10!N156)/RealAuthFY10!N156),"",(RealAuthFY11!N156-RealAuthFY10!N156)/RealAuthFY10!N156)</f>
        <v>0</v>
      </c>
      <c r="O156" s="133" t="str">
        <f>IF(ISERROR((RealAuthFY11!O156-RealAuthFY10!O156)/RealAuthFY10!O156),"",(RealAuthFY11!O156-RealAuthFY10!O156)/RealAuthFY10!O156)</f>
        <v/>
      </c>
      <c r="P156" s="133">
        <f>IF(ISERROR((RealAuthFY11!P156-RealAuthFY10!P156)/RealAuthFY10!P156),"",(RealAuthFY11!P156-RealAuthFY10!P156)/RealAuthFY10!P156)</f>
        <v>-1</v>
      </c>
      <c r="Q156" s="133" t="str">
        <f>IF(ISERROR((RealAuthFY11!Q156-RealAuthFY10!Q156)/RealAuthFY10!Q156),"",(RealAuthFY11!Q156-RealAuthFY10!Q156)/RealAuthFY10!Q156)</f>
        <v/>
      </c>
      <c r="R156" s="133">
        <f>IF(ISERROR((RealAuthFY11!R156-RealAuthFY10!R156)/RealAuthFY10!R156),"",(RealAuthFY11!R156-RealAuthFY10!R156)/RealAuthFY10!R156)</f>
        <v>1.1520752961939573</v>
      </c>
      <c r="S156" s="133">
        <f>IF(ISERROR((RealAuthFY11!S156-RealAuthFY10!S156)/RealAuthFY10!S156),"",(RealAuthFY11!S156-RealAuthFY10!S156)/RealAuthFY10!S156)</f>
        <v>1.1522413818166548</v>
      </c>
      <c r="T156" s="133">
        <f>IF(ISERROR((RealAuthFY11!T156-RealAuthFY10!T156)/RealAuthFY10!T156),"",(RealAuthFY11!T156-RealAuthFY10!T156)/RealAuthFY10!T156)</f>
        <v>1.1520702708477104</v>
      </c>
      <c r="U156" s="133">
        <f>IF(ISERROR((RealAuthFY11!U156-RealAuthFY10!U156)/RealAuthFY10!U156),"",(RealAuthFY11!U156-RealAuthFY10!U156)/RealAuthFY10!U156)</f>
        <v>7.9786675489913431E-2</v>
      </c>
    </row>
    <row r="157" spans="1:21" s="45" customFormat="1" ht="11" x14ac:dyDescent="0.3">
      <c r="A157" s="45">
        <f>'FY2017 Alpha RPDC '!A153</f>
        <v>146</v>
      </c>
      <c r="B157" s="45">
        <f>'FY2017 Alpha RPDC '!B153</f>
        <v>3114</v>
      </c>
      <c r="C157" s="45">
        <f>'FY2017 Alpha RPDC '!C153</f>
        <v>3114</v>
      </c>
      <c r="D157" s="50" t="str">
        <f>'FY2017 Alpha RPDC '!D153</f>
        <v>INDIANOLA</v>
      </c>
      <c r="E157" s="133">
        <f>IF(ISERROR((RealAuthFY11!E157-RealAuthFY10!E157)/RealAuthFY10!E157),"",(RealAuthFY11!E157-RealAuthFY10!E157)/RealAuthFY10!E157)</f>
        <v>1.2010611316794395E-2</v>
      </c>
      <c r="F157" s="133">
        <f>IF(ISERROR((RealAuthFY11!F157-RealAuthFY10!F157)/RealAuthFY10!F157),"",(RealAuthFY11!F157-RealAuthFY10!F157)/RealAuthFY10!F157)</f>
        <v>2.2494570276140241E-2</v>
      </c>
      <c r="G157" s="133">
        <f>IF(ISERROR((RealAuthFY11!G157-RealAuthFY10!G157)/RealAuthFY10!G157),"",(RealAuthFY11!G157-RealAuthFY10!G157)/RealAuthFY10!G157)</f>
        <v>3.4775345773737851E-2</v>
      </c>
      <c r="H157" s="133" t="str">
        <f>IF(ISERROR((RealAuthFY11!H157-RealAuthFY10!H157)/RealAuthFY10!H157),"",(RealAuthFY11!H157-RealAuthFY10!H157)/RealAuthFY10!H157)</f>
        <v/>
      </c>
      <c r="I157" s="133">
        <f>IF(ISERROR((RealAuthFY11!I157-RealAuthFY10!I157)/RealAuthFY10!I157),"",(RealAuthFY11!I157-RealAuthFY10!I157)/RealAuthFY10!I157)</f>
        <v>3.4775345773737851E-2</v>
      </c>
      <c r="J157" s="133">
        <f>IF(ISERROR((RealAuthFY11!J157-RealAuthFY10!J157)/RealAuthFY10!J157),"",(RealAuthFY11!J157-RealAuthFY10!J157)/RealAuthFY10!J157)</f>
        <v>0.40912429739397049</v>
      </c>
      <c r="K157" s="133">
        <f>IF(ISERROR((RealAuthFY11!K157-RealAuthFY10!K157)/RealAuthFY10!K157),"",(RealAuthFY11!K157-RealAuthFY10!K157)/RealAuthFY10!K157)</f>
        <v>-0.49003120665742023</v>
      </c>
      <c r="L157" s="133">
        <f>IF(ISERROR((RealAuthFY11!L157-RealAuthFY10!L157)/RealAuthFY10!L157),"",(RealAuthFY11!L157-RealAuthFY10!L157)/RealAuthFY10!L157)</f>
        <v>-3.5695372588576475E-2</v>
      </c>
      <c r="M157" s="133">
        <f>IF(ISERROR((RealAuthFY11!M157-RealAuthFY10!M157)/RealAuthFY10!M157),"",(RealAuthFY11!M157-RealAuthFY10!M157)/RealAuthFY10!M157)</f>
        <v>1.0398751733703191</v>
      </c>
      <c r="N157" s="133">
        <f>IF(ISERROR((RealAuthFY11!N157-RealAuthFY10!N157)/RealAuthFY10!N157),"",(RealAuthFY11!N157-RealAuthFY10!N157)/RealAuthFY10!N157)</f>
        <v>0</v>
      </c>
      <c r="O157" s="133" t="str">
        <f>IF(ISERROR((RealAuthFY11!O157-RealAuthFY10!O157)/RealAuthFY10!O157),"",(RealAuthFY11!O157-RealAuthFY10!O157)/RealAuthFY10!O157)</f>
        <v/>
      </c>
      <c r="P157" s="133">
        <f>IF(ISERROR((RealAuthFY11!P157-RealAuthFY10!P157)/RealAuthFY10!P157),"",(RealAuthFY11!P157-RealAuthFY10!P157)/RealAuthFY10!P157)</f>
        <v>0.13993024394223705</v>
      </c>
      <c r="Q157" s="133" t="str">
        <f>IF(ISERROR((RealAuthFY11!Q157-RealAuthFY10!Q157)/RealAuthFY10!Q157),"",(RealAuthFY11!Q157-RealAuthFY10!Q157)/RealAuthFY10!Q157)</f>
        <v/>
      </c>
      <c r="R157" s="133">
        <f>IF(ISERROR((RealAuthFY11!R157-RealAuthFY10!R157)/RealAuthFY10!R157),"",(RealAuthFY11!R157-RealAuthFY10!R157)/RealAuthFY10!R157)</f>
        <v>2.1794045878569546</v>
      </c>
      <c r="S157" s="133">
        <f>IF(ISERROR((RealAuthFY11!S157-RealAuthFY10!S157)/RealAuthFY10!S157),"",(RealAuthFY11!S157-RealAuthFY10!S157)/RealAuthFY10!S157)</f>
        <v>2.1791605054303127</v>
      </c>
      <c r="T157" s="133">
        <f>IF(ISERROR((RealAuthFY11!T157-RealAuthFY10!T157)/RealAuthFY10!T157),"",(RealAuthFY11!T157-RealAuthFY10!T157)/RealAuthFY10!T157)</f>
        <v>2.1793185201616598</v>
      </c>
      <c r="U157" s="133">
        <f>IF(ISERROR((RealAuthFY11!U157-RealAuthFY10!U157)/RealAuthFY10!U157),"",(RealAuthFY11!U157-RealAuthFY10!U157)/RealAuthFY10!U157)</f>
        <v>0.10996354094660082</v>
      </c>
    </row>
    <row r="158" spans="1:21" s="45" customFormat="1" ht="11" x14ac:dyDescent="0.3">
      <c r="A158" s="45">
        <f>'FY2017 Alpha RPDC '!A154</f>
        <v>147</v>
      </c>
      <c r="B158" s="45">
        <f>'FY2017 Alpha RPDC '!B154</f>
        <v>3119</v>
      </c>
      <c r="C158" s="45">
        <f>'FY2017 Alpha RPDC '!C154</f>
        <v>3119</v>
      </c>
      <c r="D158" s="50" t="str">
        <f>'FY2017 Alpha RPDC '!D154</f>
        <v>INTERSTATE 35</v>
      </c>
      <c r="E158" s="133">
        <f>IF(ISERROR((RealAuthFY11!E158-RealAuthFY10!E158)/RealAuthFY10!E158),"",(RealAuthFY11!E158-RealAuthFY10!E158)/RealAuthFY10!E158)</f>
        <v>-2.9930757203484426E-2</v>
      </c>
      <c r="F158" s="133">
        <f>IF(ISERROR((RealAuthFY11!F158-RealAuthFY10!F158)/RealAuthFY10!F158),"",(RealAuthFY11!F158-RealAuthFY10!F158)/RealAuthFY10!F158)</f>
        <v>2.2494570276140241E-2</v>
      </c>
      <c r="G158" s="133">
        <f>IF(ISERROR((RealAuthFY11!G158-RealAuthFY10!G158)/RealAuthFY10!G158),"",(RealAuthFY11!G158-RealAuthFY10!G158)/RealAuthFY10!G158)</f>
        <v>-8.1093977075921263E-3</v>
      </c>
      <c r="H158" s="133" t="str">
        <f>IF(ISERROR((RealAuthFY11!H158-RealAuthFY10!H158)/RealAuthFY10!H158),"",(RealAuthFY11!H158-RealAuthFY10!H158)/RealAuthFY10!H158)</f>
        <v/>
      </c>
      <c r="I158" s="133">
        <f>IF(ISERROR((RealAuthFY11!I158-RealAuthFY10!I158)/RealAuthFY10!I158),"",(RealAuthFY11!I158-RealAuthFY10!I158)/RealAuthFY10!I158)</f>
        <v>1.0000000000000078E-2</v>
      </c>
      <c r="J158" s="133">
        <f>IF(ISERROR((RealAuthFY11!J158-RealAuthFY10!J158)/RealAuthFY10!J158),"",(RealAuthFY11!J158-RealAuthFY10!J158)/RealAuthFY10!J158)</f>
        <v>0.12493431577472354</v>
      </c>
      <c r="K158" s="133">
        <f>IF(ISERROR((RealAuthFY11!K158-RealAuthFY10!K158)/RealAuthFY10!K158),"",(RealAuthFY11!K158-RealAuthFY10!K158)/RealAuthFY10!K158)</f>
        <v>34.137792075855067</v>
      </c>
      <c r="L158" s="133">
        <f>IF(ISERROR((RealAuthFY11!L158-RealAuthFY10!L158)/RealAuthFY10!L158),"",(RealAuthFY11!L158-RealAuthFY10!L158)/RealAuthFY10!L158)</f>
        <v>-2.6867900132376936E-2</v>
      </c>
      <c r="M158" s="133">
        <f>IF(ISERROR((RealAuthFY11!M158-RealAuthFY10!M158)/RealAuthFY10!M158),"",(RealAuthFY11!M158-RealAuthFY10!M158)/RealAuthFY10!M158)</f>
        <v>118.27819166948865</v>
      </c>
      <c r="N158" s="133">
        <f>IF(ISERROR((RealAuthFY11!N158-RealAuthFY10!N158)/RealAuthFY10!N158),"",(RealAuthFY11!N158-RealAuthFY10!N158)/RealAuthFY10!N158)</f>
        <v>0</v>
      </c>
      <c r="O158" s="133">
        <f>IF(ISERROR((RealAuthFY11!O158-RealAuthFY10!O158)/RealAuthFY10!O158),"",(RealAuthFY11!O158-RealAuthFY10!O158)/RealAuthFY10!O158)</f>
        <v>0</v>
      </c>
      <c r="P158" s="133" t="str">
        <f>IF(ISERROR((RealAuthFY11!P158-RealAuthFY10!P158)/RealAuthFY10!P158),"",(RealAuthFY11!P158-RealAuthFY10!P158)/RealAuthFY10!P158)</f>
        <v/>
      </c>
      <c r="Q158" s="133" t="str">
        <f>IF(ISERROR((RealAuthFY11!Q158-RealAuthFY10!Q158)/RealAuthFY10!Q158),"",(RealAuthFY11!Q158-RealAuthFY10!Q158)/RealAuthFY10!Q158)</f>
        <v/>
      </c>
      <c r="R158" s="133">
        <f>IF(ISERROR((RealAuthFY11!R158-RealAuthFY10!R158)/RealAuthFY10!R158),"",(RealAuthFY11!R158-RealAuthFY10!R158)/RealAuthFY10!R158)</f>
        <v>1.1312757850820039</v>
      </c>
      <c r="S158" s="133">
        <f>IF(ISERROR((RealAuthFY11!S158-RealAuthFY10!S158)/RealAuthFY10!S158),"",(RealAuthFY11!S158-RealAuthFY10!S158)/RealAuthFY10!S158)</f>
        <v>1.1313417544728428</v>
      </c>
      <c r="T158" s="133">
        <f>IF(ISERROR((RealAuthFY11!T158-RealAuthFY10!T158)/RealAuthFY10!T158),"",(RealAuthFY11!T158-RealAuthFY10!T158)/RealAuthFY10!T158)</f>
        <v>1.1312292001115274</v>
      </c>
      <c r="U158" s="133">
        <f>IF(ISERROR((RealAuthFY11!U158-RealAuthFY10!U158)/RealAuthFY10!U158),"",(RealAuthFY11!U158-RealAuthFY10!U158)/RealAuthFY10!U158)</f>
        <v>6.650136790532224E-2</v>
      </c>
    </row>
    <row r="159" spans="1:21" s="45" customFormat="1" ht="11" x14ac:dyDescent="0.3">
      <c r="A159" s="45">
        <f>'FY2017 Alpha RPDC '!A155</f>
        <v>148</v>
      </c>
      <c r="B159" s="45">
        <f>'FY2017 Alpha RPDC '!B155</f>
        <v>3141</v>
      </c>
      <c r="C159" s="45">
        <f>'FY2017 Alpha RPDC '!C155</f>
        <v>3141</v>
      </c>
      <c r="D159" s="50" t="str">
        <f>'FY2017 Alpha RPDC '!D155</f>
        <v>IOWA CITY</v>
      </c>
      <c r="E159" s="133">
        <f>IF(ISERROR((RealAuthFY11!E159-RealAuthFY10!E159)/RealAuthFY10!E159),"",(RealAuthFY11!E159-RealAuthFY10!E159)/RealAuthFY10!E159)</f>
        <v>2.5750300120048072E-2</v>
      </c>
      <c r="F159" s="133">
        <f>IF(ISERROR((RealAuthFY11!F159-RealAuthFY10!F159)/RealAuthFY10!F159),"",(RealAuthFY11!F159-RealAuthFY10!F159)/RealAuthFY10!F159)</f>
        <v>2.2435401516323689E-2</v>
      </c>
      <c r="G159" s="133">
        <f>IF(ISERROR((RealAuthFY11!G159-RealAuthFY10!G159)/RealAuthFY10!G159),"",(RealAuthFY11!G159-RealAuthFY10!G159)/RealAuthFY10!G159)</f>
        <v>4.876341995873093E-2</v>
      </c>
      <c r="H159" s="133" t="str">
        <f>IF(ISERROR((RealAuthFY11!H159-RealAuthFY10!H159)/RealAuthFY10!H159),"",(RealAuthFY11!H159-RealAuthFY10!H159)/RealAuthFY10!H159)</f>
        <v/>
      </c>
      <c r="I159" s="133">
        <f>IF(ISERROR((RealAuthFY11!I159-RealAuthFY10!I159)/RealAuthFY10!I159),"",(RealAuthFY11!I159-RealAuthFY10!I159)/RealAuthFY10!I159)</f>
        <v>4.876341995873093E-2</v>
      </c>
      <c r="J159" s="133">
        <f>IF(ISERROR((RealAuthFY11!J159-RealAuthFY10!J159)/RealAuthFY10!J159),"",(RealAuthFY11!J159-RealAuthFY10!J159)/RealAuthFY10!J159)</f>
        <v>0.25323709331695532</v>
      </c>
      <c r="K159" s="133">
        <f>IF(ISERROR((RealAuthFY11!K159-RealAuthFY10!K159)/RealAuthFY10!K159),"",(RealAuthFY11!K159-RealAuthFY10!K159)/RealAuthFY10!K159)</f>
        <v>-0.63573657618387158</v>
      </c>
      <c r="L159" s="133">
        <f>IF(ISERROR((RealAuthFY11!L159-RealAuthFY10!L159)/RealAuthFY10!L159),"",(RealAuthFY11!L159-RealAuthFY10!L159)/RealAuthFY10!L159)</f>
        <v>-0.1432524271844659</v>
      </c>
      <c r="M159" s="133">
        <f>IF(ISERROR((RealAuthFY11!M159-RealAuthFY10!M159)/RealAuthFY10!M159),"",(RealAuthFY11!M159-RealAuthFY10!M159)/RealAuthFY10!M159)</f>
        <v>-0.53814147018030511</v>
      </c>
      <c r="N159" s="133">
        <f>IF(ISERROR((RealAuthFY11!N159-RealAuthFY10!N159)/RealAuthFY10!N159),"",(RealAuthFY11!N159-RealAuthFY10!N159)/RealAuthFY10!N159)</f>
        <v>0</v>
      </c>
      <c r="O159" s="133" t="str">
        <f>IF(ISERROR((RealAuthFY11!O159-RealAuthFY10!O159)/RealAuthFY10!O159),"",(RealAuthFY11!O159-RealAuthFY10!O159)/RealAuthFY10!O159)</f>
        <v/>
      </c>
      <c r="P159" s="133">
        <f>IF(ISERROR((RealAuthFY11!P159-RealAuthFY10!P159)/RealAuthFY10!P159),"",(RealAuthFY11!P159-RealAuthFY10!P159)/RealAuthFY10!P159)</f>
        <v>-1</v>
      </c>
      <c r="Q159" s="133" t="str">
        <f>IF(ISERROR((RealAuthFY11!Q159-RealAuthFY10!Q159)/RealAuthFY10!Q159),"",(RealAuthFY11!Q159-RealAuthFY10!Q159)/RealAuthFY10!Q159)</f>
        <v/>
      </c>
      <c r="R159" s="133">
        <f>IF(ISERROR((RealAuthFY11!R159-RealAuthFY10!R159)/RealAuthFY10!R159),"",(RealAuthFY11!R159-RealAuthFY10!R159)/RealAuthFY10!R159)</f>
        <v>8.9733207493468203</v>
      </c>
      <c r="S159" s="133">
        <f>IF(ISERROR((RealAuthFY11!S159-RealAuthFY10!S159)/RealAuthFY10!S159),"",(RealAuthFY11!S159-RealAuthFY10!S159)/RealAuthFY10!S159)</f>
        <v>8.9732054263714307</v>
      </c>
      <c r="T159" s="133">
        <f>IF(ISERROR((RealAuthFY11!T159-RealAuthFY10!T159)/RealAuthFY10!T159),"",(RealAuthFY11!T159-RealAuthFY10!T159)/RealAuthFY10!T159)</f>
        <v>8.9737799639516602</v>
      </c>
      <c r="U159" s="133">
        <f>IF(ISERROR((RealAuthFY11!U159-RealAuthFY10!U159)/RealAuthFY10!U159),"",(RealAuthFY11!U159-RealAuthFY10!U159)/RealAuthFY10!U159)</f>
        <v>0.14057877852020842</v>
      </c>
    </row>
    <row r="160" spans="1:21" s="45" customFormat="1" ht="11" x14ac:dyDescent="0.3">
      <c r="A160" s="45">
        <f>'FY2017 Alpha RPDC '!A156</f>
        <v>149</v>
      </c>
      <c r="B160" s="45">
        <f>'FY2017 Alpha RPDC '!B156</f>
        <v>3150</v>
      </c>
      <c r="C160" s="45">
        <f>'FY2017 Alpha RPDC '!C156</f>
        <v>3150</v>
      </c>
      <c r="D160" s="50" t="str">
        <f>'FY2017 Alpha RPDC '!D156</f>
        <v>IOWA FALLS</v>
      </c>
      <c r="E160" s="133">
        <f>IF(ISERROR((RealAuthFY11!E160-RealAuthFY10!E160)/RealAuthFY10!E160),"",(RealAuthFY11!E160-RealAuthFY10!E160)/RealAuthFY10!E160)</f>
        <v>1.2898470609912138E-3</v>
      </c>
      <c r="F160" s="133">
        <f>IF(ISERROR((RealAuthFY11!F160-RealAuthFY10!F160)/RealAuthFY10!F160),"",(RealAuthFY11!F160-RealAuthFY10!F160)/RealAuthFY10!F160)</f>
        <v>2.2477135327856147E-2</v>
      </c>
      <c r="G160" s="133">
        <f>IF(ISERROR((RealAuthFY11!G160-RealAuthFY10!G160)/RealAuthFY10!G160),"",(RealAuthFY11!G160-RealAuthFY10!G160)/RealAuthFY10!G160)</f>
        <v>2.3796032942416442E-2</v>
      </c>
      <c r="H160" s="133" t="str">
        <f>IF(ISERROR((RealAuthFY11!H160-RealAuthFY10!H160)/RealAuthFY10!H160),"",(RealAuthFY11!H160-RealAuthFY10!H160)/RealAuthFY10!H160)</f>
        <v/>
      </c>
      <c r="I160" s="133">
        <f>IF(ISERROR((RealAuthFY11!I160-RealAuthFY10!I160)/RealAuthFY10!I160),"",(RealAuthFY11!I160-RealAuthFY10!I160)/RealAuthFY10!I160)</f>
        <v>2.3796032942416442E-2</v>
      </c>
      <c r="J160" s="133">
        <f>IF(ISERROR((RealAuthFY11!J160-RealAuthFY10!J160)/RealAuthFY10!J160),"",(RealAuthFY11!J160-RealAuthFY10!J160)/RealAuthFY10!J160)</f>
        <v>4.200844749804985E-3</v>
      </c>
      <c r="K160" s="133">
        <f>IF(ISERROR((RealAuthFY11!K160-RealAuthFY10!K160)/RealAuthFY10!K160),"",(RealAuthFY11!K160-RealAuthFY10!K160)/RealAuthFY10!K160)</f>
        <v>-0.38803744798890433</v>
      </c>
      <c r="L160" s="133">
        <f>IF(ISERROR((RealAuthFY11!L160-RealAuthFY10!L160)/RealAuthFY10!L160),"",(RealAuthFY11!L160-RealAuthFY10!L160)/RealAuthFY10!L160)</f>
        <v>5.9393586170078637E-2</v>
      </c>
      <c r="M160" s="133">
        <f>IF(ISERROR((RealAuthFY11!M160-RealAuthFY10!M160)/RealAuthFY10!M160),"",(RealAuthFY11!M160-RealAuthFY10!M160)/RealAuthFY10!M160)</f>
        <v>1.5498439667128987</v>
      </c>
      <c r="N160" s="133">
        <f>IF(ISERROR((RealAuthFY11!N160-RealAuthFY10!N160)/RealAuthFY10!N160),"",(RealAuthFY11!N160-RealAuthFY10!N160)/RealAuthFY10!N160)</f>
        <v>0</v>
      </c>
      <c r="O160" s="133" t="str">
        <f>IF(ISERROR((RealAuthFY11!O160-RealAuthFY10!O160)/RealAuthFY10!O160),"",(RealAuthFY11!O160-RealAuthFY10!O160)/RealAuthFY10!O160)</f>
        <v/>
      </c>
      <c r="P160" s="133">
        <f>IF(ISERROR((RealAuthFY11!P160-RealAuthFY10!P160)/RealAuthFY10!P160),"",(RealAuthFY11!P160-RealAuthFY10!P160)/RealAuthFY10!P160)</f>
        <v>0.35991678224687929</v>
      </c>
      <c r="Q160" s="133" t="str">
        <f>IF(ISERROR((RealAuthFY11!Q160-RealAuthFY10!Q160)/RealAuthFY10!Q160),"",(RealAuthFY11!Q160-RealAuthFY10!Q160)/RealAuthFY10!Q160)</f>
        <v/>
      </c>
      <c r="R160" s="133">
        <f>IF(ISERROR((RealAuthFY11!R160-RealAuthFY10!R160)/RealAuthFY10!R160),"",(RealAuthFY11!R160-RealAuthFY10!R160)/RealAuthFY10!R160)</f>
        <v>-1.1499859958586094E-7</v>
      </c>
      <c r="S160" s="133">
        <f>IF(ISERROR((RealAuthFY11!S160-RealAuthFY10!S160)/RealAuthFY10!S160),"",(RealAuthFY11!S160-RealAuthFY10!S160)/RealAuthFY10!S160)</f>
        <v>-2.5939494079065785E-6</v>
      </c>
      <c r="T160" s="133">
        <f>IF(ISERROR((RealAuthFY11!T160-RealAuthFY10!T160)/RealAuthFY10!T160),"",(RealAuthFY11!T160-RealAuthFY10!T160)/RealAuthFY10!T160)</f>
        <v>2.7490326123855313E-6</v>
      </c>
      <c r="U160" s="133">
        <f>IF(ISERROR((RealAuthFY11!U160-RealAuthFY10!U160)/RealAuthFY10!U160),"",(RealAuthFY11!U160-RealAuthFY10!U160)/RealAuthFY10!U160)</f>
        <v>6.0213253048152969E-2</v>
      </c>
    </row>
    <row r="161" spans="1:21" s="45" customFormat="1" ht="11" x14ac:dyDescent="0.3">
      <c r="A161" s="45">
        <f>'FY2017 Alpha RPDC '!A157</f>
        <v>150</v>
      </c>
      <c r="B161" s="45">
        <f>'FY2017 Alpha RPDC '!B157</f>
        <v>3154</v>
      </c>
      <c r="C161" s="45">
        <f>'FY2017 Alpha RPDC '!C157</f>
        <v>3154</v>
      </c>
      <c r="D161" s="50" t="str">
        <f>'FY2017 Alpha RPDC '!D157</f>
        <v>IOWA VALLEY</v>
      </c>
      <c r="E161" s="133">
        <f>IF(ISERROR((RealAuthFY11!E161-RealAuthFY10!E161)/RealAuthFY10!E161),"",(RealAuthFY11!E161-RealAuthFY10!E161)/RealAuthFY10!E161)</f>
        <v>-3.7598101843402121E-2</v>
      </c>
      <c r="F161" s="133">
        <f>IF(ISERROR((RealAuthFY11!F161-RealAuthFY10!F161)/RealAuthFY10!F161),"",(RealAuthFY11!F161-RealAuthFY10!F161)/RealAuthFY10!F161)</f>
        <v>2.2494570276140241E-2</v>
      </c>
      <c r="G161" s="133">
        <f>IF(ISERROR((RealAuthFY11!G161-RealAuthFY10!G161)/RealAuthFY10!G161),"",(RealAuthFY11!G161-RealAuthFY10!G161)/RealAuthFY10!G161)</f>
        <v>-1.5949173259927178E-2</v>
      </c>
      <c r="H161" s="133">
        <f>IF(ISERROR((RealAuthFY11!H161-RealAuthFY10!H161)/RealAuthFY10!H161),"",(RealAuthFY11!H161-RealAuthFY10!H161)/RealAuthFY10!H161)</f>
        <v>0.71570933802606096</v>
      </c>
      <c r="I161" s="133">
        <f>IF(ISERROR((RealAuthFY11!I161-RealAuthFY10!I161)/RealAuthFY10!I161),"",(RealAuthFY11!I161-RealAuthFY10!I161)/RealAuthFY10!I161)</f>
        <v>-5.0481077792768822E-3</v>
      </c>
      <c r="J161" s="133">
        <f>IF(ISERROR((RealAuthFY11!J161-RealAuthFY10!J161)/RealAuthFY10!J161),"",(RealAuthFY11!J161-RealAuthFY10!J161)/RealAuthFY10!J161)</f>
        <v>2.5249761615811373E-2</v>
      </c>
      <c r="K161" s="133">
        <f>IF(ISERROR((RealAuthFY11!K161-RealAuthFY10!K161)/RealAuthFY10!K161),"",(RealAuthFY11!K161-RealAuthFY10!K161)/RealAuthFY10!K161)</f>
        <v>-1</v>
      </c>
      <c r="L161" s="133">
        <f>IF(ISERROR((RealAuthFY11!L161-RealAuthFY10!L161)/RealAuthFY10!L161),"",(RealAuthFY11!L161-RealAuthFY10!L161)/RealAuthFY10!L161)</f>
        <v>1.9937586685159502E-2</v>
      </c>
      <c r="M161" s="133" t="str">
        <f>IF(ISERROR((RealAuthFY11!M161-RealAuthFY10!M161)/RealAuthFY10!M161),"",(RealAuthFY11!M161-RealAuthFY10!M161)/RealAuthFY10!M161)</f>
        <v/>
      </c>
      <c r="N161" s="133">
        <f>IF(ISERROR((RealAuthFY11!N161-RealAuthFY10!N161)/RealAuthFY10!N161),"",(RealAuthFY11!N161-RealAuthFY10!N161)/RealAuthFY10!N161)</f>
        <v>0</v>
      </c>
      <c r="O161" s="133" t="str">
        <f>IF(ISERROR((RealAuthFY11!O161-RealAuthFY10!O161)/RealAuthFY10!O161),"",(RealAuthFY11!O161-RealAuthFY10!O161)/RealAuthFY10!O161)</f>
        <v/>
      </c>
      <c r="P161" s="133" t="str">
        <f>IF(ISERROR((RealAuthFY11!P161-RealAuthFY10!P161)/RealAuthFY10!P161),"",(RealAuthFY11!P161-RealAuthFY10!P161)/RealAuthFY10!P161)</f>
        <v/>
      </c>
      <c r="Q161" s="133" t="str">
        <f>IF(ISERROR((RealAuthFY11!Q161-RealAuthFY10!Q161)/RealAuthFY10!Q161),"",(RealAuthFY11!Q161-RealAuthFY10!Q161)/RealAuthFY10!Q161)</f>
        <v/>
      </c>
      <c r="R161" s="133">
        <f>IF(ISERROR((RealAuthFY11!R161-RealAuthFY10!R161)/RealAuthFY10!R161),"",(RealAuthFY11!R161-RealAuthFY10!R161)/RealAuthFY10!R161)</f>
        <v>1.3477482533415478E-8</v>
      </c>
      <c r="S161" s="133">
        <f>IF(ISERROR((RealAuthFY11!S161-RealAuthFY10!S161)/RealAuthFY10!S161),"",(RealAuthFY11!S161-RealAuthFY10!S161)/RealAuthFY10!S161)</f>
        <v>-1.205532493156805E-5</v>
      </c>
      <c r="T161" s="133">
        <f>IF(ISERROR((RealAuthFY11!T161-RealAuthFY10!T161)/RealAuthFY10!T161),"",(RealAuthFY11!T161-RealAuthFY10!T161)/RealAuthFY10!T161)</f>
        <v>-1.2016065260843334E-6</v>
      </c>
      <c r="U161" s="133">
        <f>IF(ISERROR((RealAuthFY11!U161-RealAuthFY10!U161)/RealAuthFY10!U161),"",(RealAuthFY11!U161-RealAuthFY10!U161)/RealAuthFY10!U161)</f>
        <v>-3.4650498375425392E-3</v>
      </c>
    </row>
    <row r="162" spans="1:21" s="45" customFormat="1" ht="11" x14ac:dyDescent="0.3">
      <c r="A162" s="45">
        <f>'FY2017 Alpha RPDC '!A158</f>
        <v>151</v>
      </c>
      <c r="B162" s="45">
        <f>'FY2017 Alpha RPDC '!B158</f>
        <v>3186</v>
      </c>
      <c r="C162" s="45">
        <f>'FY2017 Alpha RPDC '!C158</f>
        <v>3186</v>
      </c>
      <c r="D162" s="50" t="str">
        <f>'FY2017 Alpha RPDC '!D158</f>
        <v>JANESVILLE</v>
      </c>
      <c r="E162" s="133">
        <f>IF(ISERROR((RealAuthFY11!E162-RealAuthFY10!E162)/RealAuthFY10!E162),"",(RealAuthFY11!E162-RealAuthFY10!E162)/RealAuthFY10!E162)</f>
        <v>-1.0523546435148644E-2</v>
      </c>
      <c r="F162" s="133">
        <f>IF(ISERROR((RealAuthFY11!F162-RealAuthFY10!F162)/RealAuthFY10!F162),"",(RealAuthFY11!F162-RealAuthFY10!F162)/RealAuthFY10!F162)</f>
        <v>2.2235853396718294E-2</v>
      </c>
      <c r="G162" s="133">
        <f>IF(ISERROR((RealAuthFY11!G162-RealAuthFY10!G162)/RealAuthFY10!G162),"",(RealAuthFY11!G162-RealAuthFY10!G162)/RealAuthFY10!G162)</f>
        <v>1.1478347733749944E-2</v>
      </c>
      <c r="H162" s="133" t="str">
        <f>IF(ISERROR((RealAuthFY11!H162-RealAuthFY10!H162)/RealAuthFY10!H162),"",(RealAuthFY11!H162-RealAuthFY10!H162)/RealAuthFY10!H162)</f>
        <v/>
      </c>
      <c r="I162" s="133">
        <f>IF(ISERROR((RealAuthFY11!I162-RealAuthFY10!I162)/RealAuthFY10!I162),"",(RealAuthFY11!I162-RealAuthFY10!I162)/RealAuthFY10!I162)</f>
        <v>1.1478347733749944E-2</v>
      </c>
      <c r="J162" s="133">
        <f>IF(ISERROR((RealAuthFY11!J162-RealAuthFY10!J162)/RealAuthFY10!J162),"",(RealAuthFY11!J162-RealAuthFY10!J162)/RealAuthFY10!J162)</f>
        <v>0.15888843328352648</v>
      </c>
      <c r="K162" s="133">
        <f>IF(ISERROR((RealAuthFY11!K162-RealAuthFY10!K162)/RealAuthFY10!K162),"",(RealAuthFY11!K162-RealAuthFY10!K162)/RealAuthFY10!K162)</f>
        <v>-0.26221519336508581</v>
      </c>
      <c r="L162" s="133">
        <f>IF(ISERROR((RealAuthFY11!L162-RealAuthFY10!L162)/RealAuthFY10!L162),"",(RealAuthFY11!L162-RealAuthFY10!L162)/RealAuthFY10!L162)</f>
        <v>-5.7260444833207795E-2</v>
      </c>
      <c r="M162" s="133">
        <f>IF(ISERROR((RealAuthFY11!M162-RealAuthFY10!M162)/RealAuthFY10!M162),"",(RealAuthFY11!M162-RealAuthFY10!M162)/RealAuthFY10!M162)</f>
        <v>-4.3863439930855661E-2</v>
      </c>
      <c r="N162" s="133">
        <f>IF(ISERROR((RealAuthFY11!N162-RealAuthFY10!N162)/RealAuthFY10!N162),"",(RealAuthFY11!N162-RealAuthFY10!N162)/RealAuthFY10!N162)</f>
        <v>0</v>
      </c>
      <c r="O162" s="133" t="str">
        <f>IF(ISERROR((RealAuthFY11!O162-RealAuthFY10!O162)/RealAuthFY10!O162),"",(RealAuthFY11!O162-RealAuthFY10!O162)/RealAuthFY10!O162)</f>
        <v/>
      </c>
      <c r="P162" s="133">
        <f>IF(ISERROR((RealAuthFY11!P162-RealAuthFY10!P162)/RealAuthFY10!P162),"",(RealAuthFY11!P162-RealAuthFY10!P162)/RealAuthFY10!P162)</f>
        <v>-0.52811568776687012</v>
      </c>
      <c r="Q162" s="133">
        <f>IF(ISERROR((RealAuthFY11!Q162-RealAuthFY10!Q162)/RealAuthFY10!Q162),"",(RealAuthFY11!Q162-RealAuthFY10!Q162)/RealAuthFY10!Q162)</f>
        <v>0.35622207102006287</v>
      </c>
      <c r="R162" s="133">
        <f>IF(ISERROR((RealAuthFY11!R162-RealAuthFY10!R162)/RealAuthFY10!R162),"",(RealAuthFY11!R162-RealAuthFY10!R162)/RealAuthFY10!R162)</f>
        <v>6.2015029746661941E-8</v>
      </c>
      <c r="S162" s="133">
        <f>IF(ISERROR((RealAuthFY11!S162-RealAuthFY10!S162)/RealAuthFY10!S162),"",(RealAuthFY11!S162-RealAuthFY10!S162)/RealAuthFY10!S162)</f>
        <v>5.0892648189980811E-7</v>
      </c>
      <c r="T162" s="133">
        <f>IF(ISERROR((RealAuthFY11!T162-RealAuthFY10!T162)/RealAuthFY10!T162),"",(RealAuthFY11!T162-RealAuthFY10!T162)/RealAuthFY10!T162)</f>
        <v>-5.0118231446104159E-7</v>
      </c>
      <c r="U162" s="133">
        <f>IF(ISERROR((RealAuthFY11!U162-RealAuthFY10!U162)/RealAuthFY10!U162),"",(RealAuthFY11!U162-RealAuthFY10!U162)/RealAuthFY10!U162)</f>
        <v>-4.3662014375915527E-2</v>
      </c>
    </row>
    <row r="163" spans="1:21" s="45" customFormat="1" ht="11" x14ac:dyDescent="0.3">
      <c r="A163" s="45">
        <f>'FY2017 Alpha RPDC '!A159</f>
        <v>152</v>
      </c>
      <c r="B163" s="45">
        <f>'FY2017 Alpha RPDC '!B159</f>
        <v>3204</v>
      </c>
      <c r="C163" s="45">
        <f>'FY2017 Alpha RPDC '!C159</f>
        <v>3204</v>
      </c>
      <c r="D163" s="50" t="str">
        <f>'FY2017 Alpha RPDC '!D159</f>
        <v>JESUP</v>
      </c>
      <c r="E163" s="133">
        <f>IF(ISERROR((RealAuthFY11!E163-RealAuthFY10!E163)/RealAuthFY10!E163),"",(RealAuthFY11!E163-RealAuthFY10!E163)/RealAuthFY10!E163)</f>
        <v>4.4293015332197358E-3</v>
      </c>
      <c r="F163" s="133">
        <f>IF(ISERROR((RealAuthFY11!F163-RealAuthFY10!F163)/RealAuthFY10!F163),"",(RealAuthFY11!F163-RealAuthFY10!F163)/RealAuthFY10!F163)</f>
        <v>2.2494570276140241E-2</v>
      </c>
      <c r="G163" s="133">
        <f>IF(ISERROR((RealAuthFY11!G163-RealAuthFY10!G163)/RealAuthFY10!G163),"",(RealAuthFY11!G163-RealAuthFY10!G163)/RealAuthFY10!G163)</f>
        <v>2.7023507043973133E-2</v>
      </c>
      <c r="H163" s="133" t="str">
        <f>IF(ISERROR((RealAuthFY11!H163-RealAuthFY10!H163)/RealAuthFY10!H163),"",(RealAuthFY11!H163-RealAuthFY10!H163)/RealAuthFY10!H163)</f>
        <v/>
      </c>
      <c r="I163" s="133">
        <f>IF(ISERROR((RealAuthFY11!I163-RealAuthFY10!I163)/RealAuthFY10!I163),"",(RealAuthFY11!I163-RealAuthFY10!I163)/RealAuthFY10!I163)</f>
        <v>2.7023507043973133E-2</v>
      </c>
      <c r="J163" s="133">
        <f>IF(ISERROR((RealAuthFY11!J163-RealAuthFY10!J163)/RealAuthFY10!J163),"",(RealAuthFY11!J163-RealAuthFY10!J163)/RealAuthFY10!J163)</f>
        <v>-1.7854507894348531E-2</v>
      </c>
      <c r="K163" s="133">
        <f>IF(ISERROR((RealAuthFY11!K163-RealAuthFY10!K163)/RealAuthFY10!K163),"",(RealAuthFY11!K163-RealAuthFY10!K163)/RealAuthFY10!K163)</f>
        <v>-2.8647315499905141E-2</v>
      </c>
      <c r="L163" s="133">
        <f>IF(ISERROR((RealAuthFY11!L163-RealAuthFY10!L163)/RealAuthFY10!L163),"",(RealAuthFY11!L163-RealAuthFY10!L163)/RealAuthFY10!L163)</f>
        <v>-0.16505691046131601</v>
      </c>
      <c r="M163" s="133">
        <f>IF(ISERROR((RealAuthFY11!M163-RealAuthFY10!M163)/RealAuthFY10!M163),"",(RealAuthFY11!M163-RealAuthFY10!M163)/RealAuthFY10!M163)</f>
        <v>-4.1254842968343031E-2</v>
      </c>
      <c r="N163" s="133">
        <f>IF(ISERROR((RealAuthFY11!N163-RealAuthFY10!N163)/RealAuthFY10!N163),"",(RealAuthFY11!N163-RealAuthFY10!N163)/RealAuthFY10!N163)</f>
        <v>0</v>
      </c>
      <c r="O163" s="133">
        <f>IF(ISERROR((RealAuthFY11!O163-RealAuthFY10!O163)/RealAuthFY10!O163),"",(RealAuthFY11!O163-RealAuthFY10!O163)/RealAuthFY10!O163)</f>
        <v>0</v>
      </c>
      <c r="P163" s="133">
        <f>IF(ISERROR((RealAuthFY11!P163-RealAuthFY10!P163)/RealAuthFY10!P163),"",(RealAuthFY11!P163-RealAuthFY10!P163)/RealAuthFY10!P163)</f>
        <v>-1</v>
      </c>
      <c r="Q163" s="133">
        <f>IF(ISERROR((RealAuthFY11!Q163-RealAuthFY10!Q163)/RealAuthFY10!Q163),"",(RealAuthFY11!Q163-RealAuthFY10!Q163)/RealAuthFY10!Q163)</f>
        <v>1.9920318725099601E-2</v>
      </c>
      <c r="R163" s="133">
        <f>IF(ISERROR((RealAuthFY11!R163-RealAuthFY10!R163)/RealAuthFY10!R163),"",(RealAuthFY11!R163-RealAuthFY10!R163)/RealAuthFY10!R163)</f>
        <v>4.9385379427473327E-7</v>
      </c>
      <c r="S163" s="133">
        <f>IF(ISERROR((RealAuthFY11!S163-RealAuthFY10!S163)/RealAuthFY10!S163),"",(RealAuthFY11!S163-RealAuthFY10!S163)/RealAuthFY10!S163)</f>
        <v>-3.724792388550074E-6</v>
      </c>
      <c r="T163" s="133">
        <f>IF(ISERROR((RealAuthFY11!T163-RealAuthFY10!T163)/RealAuthFY10!T163),"",(RealAuthFY11!T163-RealAuthFY10!T163)/RealAuthFY10!T163)</f>
        <v>-1.2309119983500099E-6</v>
      </c>
      <c r="U163" s="133">
        <f>IF(ISERROR((RealAuthFY11!U163-RealAuthFY10!U163)/RealAuthFY10!U163),"",(RealAuthFY11!U163-RealAuthFY10!U163)/RealAuthFY10!U163)</f>
        <v>1.1425149223626139E-2</v>
      </c>
    </row>
    <row r="164" spans="1:21" s="45" customFormat="1" ht="11" x14ac:dyDescent="0.3">
      <c r="A164" s="45">
        <f>'FY2017 Alpha RPDC '!A160</f>
        <v>153</v>
      </c>
      <c r="B164" s="45">
        <f>'FY2017 Alpha RPDC '!B160</f>
        <v>3231</v>
      </c>
      <c r="C164" s="45">
        <f>'FY2017 Alpha RPDC '!C160</f>
        <v>3231</v>
      </c>
      <c r="D164" s="50" t="str">
        <f>'FY2017 Alpha RPDC '!D160</f>
        <v>JOHNSTON</v>
      </c>
      <c r="E164" s="133">
        <f>IF(ISERROR((RealAuthFY11!E164-RealAuthFY10!E164)/RealAuthFY10!E164),"",(RealAuthFY11!E164-RealAuthFY10!E164)/RealAuthFY10!E164)</f>
        <v>2.1006180955403422E-2</v>
      </c>
      <c r="F164" s="133">
        <f>IF(ISERROR((RealAuthFY11!F164-RealAuthFY10!F164)/RealAuthFY10!F164),"",(RealAuthFY11!F164-RealAuthFY10!F164)/RealAuthFY10!F164)</f>
        <v>2.2494570276140241E-2</v>
      </c>
      <c r="G164" s="133">
        <f>IF(ISERROR((RealAuthFY11!G164-RealAuthFY10!G164)/RealAuthFY10!G164),"",(RealAuthFY11!G164-RealAuthFY10!G164)/RealAuthFY10!G164)</f>
        <v>4.3973266455082718E-2</v>
      </c>
      <c r="H164" s="133" t="str">
        <f>IF(ISERROR((RealAuthFY11!H164-RealAuthFY10!H164)/RealAuthFY10!H164),"",(RealAuthFY11!H164-RealAuthFY10!H164)/RealAuthFY10!H164)</f>
        <v/>
      </c>
      <c r="I164" s="133">
        <f>IF(ISERROR((RealAuthFY11!I164-RealAuthFY10!I164)/RealAuthFY10!I164),"",(RealAuthFY11!I164-RealAuthFY10!I164)/RealAuthFY10!I164)</f>
        <v>4.3973266455082718E-2</v>
      </c>
      <c r="J164" s="133">
        <f>IF(ISERROR((RealAuthFY11!J164-RealAuthFY10!J164)/RealAuthFY10!J164),"",(RealAuthFY11!J164-RealAuthFY10!J164)/RealAuthFY10!J164)</f>
        <v>-1.8945664420139952E-2</v>
      </c>
      <c r="K164" s="133">
        <f>IF(ISERROR((RealAuthFY11!K164-RealAuthFY10!K164)/RealAuthFY10!K164),"",(RealAuthFY11!K164-RealAuthFY10!K164)/RealAuthFY10!K164)</f>
        <v>-0.49003120665742023</v>
      </c>
      <c r="L164" s="133">
        <f>IF(ISERROR((RealAuthFY11!L164-RealAuthFY10!L164)/RealAuthFY10!L164),"",(RealAuthFY11!L164-RealAuthFY10!L164)/RealAuthFY10!L164)</f>
        <v>-6.1657420249653261E-2</v>
      </c>
      <c r="M164" s="133" t="str">
        <f>IF(ISERROR((RealAuthFY11!M164-RealAuthFY10!M164)/RealAuthFY10!M164),"",(RealAuthFY11!M164-RealAuthFY10!M164)/RealAuthFY10!M164)</f>
        <v/>
      </c>
      <c r="N164" s="133">
        <f>IF(ISERROR((RealAuthFY11!N164-RealAuthFY10!N164)/RealAuthFY10!N164),"",(RealAuthFY11!N164-RealAuthFY10!N164)/RealAuthFY10!N164)</f>
        <v>0</v>
      </c>
      <c r="O164" s="133">
        <f>IF(ISERROR((RealAuthFY11!O164-RealAuthFY10!O164)/RealAuthFY10!O164),"",(RealAuthFY11!O164-RealAuthFY10!O164)/RealAuthFY10!O164)</f>
        <v>0</v>
      </c>
      <c r="P164" s="133">
        <f>IF(ISERROR((RealAuthFY11!P164-RealAuthFY10!P164)/RealAuthFY10!P164),"",(RealAuthFY11!P164-RealAuthFY10!P164)/RealAuthFY10!P164)</f>
        <v>0.52990638002773927</v>
      </c>
      <c r="Q164" s="133" t="str">
        <f>IF(ISERROR((RealAuthFY11!Q164-RealAuthFY10!Q164)/RealAuthFY10!Q164),"",(RealAuthFY11!Q164-RealAuthFY10!Q164)/RealAuthFY10!Q164)</f>
        <v/>
      </c>
      <c r="R164" s="133">
        <f>IF(ISERROR((RealAuthFY11!R164-RealAuthFY10!R164)/RealAuthFY10!R164),"",(RealAuthFY11!R164-RealAuthFY10!R164)/RealAuthFY10!R164)</f>
        <v>9.4539386775033893</v>
      </c>
      <c r="S164" s="133">
        <f>IF(ISERROR((RealAuthFY11!S164-RealAuthFY10!S164)/RealAuthFY10!S164),"",(RealAuthFY11!S164-RealAuthFY10!S164)/RealAuthFY10!S164)</f>
        <v>9.4536934994128199</v>
      </c>
      <c r="T164" s="133">
        <f>IF(ISERROR((RealAuthFY11!T164-RealAuthFY10!T164)/RealAuthFY10!T164),"",(RealAuthFY11!T164-RealAuthFY10!T164)/RealAuthFY10!T164)</f>
        <v>9.4545174377640784</v>
      </c>
      <c r="U164" s="133">
        <f>IF(ISERROR((RealAuthFY11!U164-RealAuthFY10!U164)/RealAuthFY10!U164),"",(RealAuthFY11!U164-RealAuthFY10!U164)/RealAuthFY10!U164)</f>
        <v>0.12668253591901604</v>
      </c>
    </row>
    <row r="165" spans="1:21" s="45" customFormat="1" ht="11" x14ac:dyDescent="0.3">
      <c r="A165" s="45">
        <f>'FY2017 Alpha RPDC '!A161</f>
        <v>154</v>
      </c>
      <c r="B165" s="45">
        <f>'FY2017 Alpha RPDC '!B161</f>
        <v>3312</v>
      </c>
      <c r="C165" s="45">
        <f>'FY2017 Alpha RPDC '!C161</f>
        <v>3312</v>
      </c>
      <c r="D165" s="50" t="str">
        <f>'FY2017 Alpha RPDC '!D161</f>
        <v>KEOKUK</v>
      </c>
      <c r="E165" s="133">
        <f>IF(ISERROR((RealAuthFY11!E165-RealAuthFY10!E165)/RealAuthFY10!E165),"",(RealAuthFY11!E165-RealAuthFY10!E165)/RealAuthFY10!E165)</f>
        <v>-2.6582471864337754E-2</v>
      </c>
      <c r="F165" s="133">
        <f>IF(ISERROR((RealAuthFY11!F165-RealAuthFY10!F165)/RealAuthFY10!F165),"",(RealAuthFY11!F165-RealAuthFY10!F165)/RealAuthFY10!F165)</f>
        <v>2.2494570276140241E-2</v>
      </c>
      <c r="G165" s="133">
        <f>IF(ISERROR((RealAuthFY11!G165-RealAuthFY10!G165)/RealAuthFY10!G165),"",(RealAuthFY11!G165-RealAuthFY10!G165)/RealAuthFY10!G165)</f>
        <v>-4.6858471434293386E-3</v>
      </c>
      <c r="H165" s="133">
        <f>IF(ISERROR((RealAuthFY11!H165-RealAuthFY10!H165)/RealAuthFY10!H165),"",(RealAuthFY11!H165-RealAuthFY10!H165)/RealAuthFY10!H165)</f>
        <v>39.748268303375632</v>
      </c>
      <c r="I165" s="133">
        <f>IF(ISERROR((RealAuthFY11!I165-RealAuthFY10!I165)/RealAuthFY10!I165),"",(RealAuthFY11!I165-RealAuthFY10!I165)/RealAuthFY10!I165)</f>
        <v>9.6361228982547644E-3</v>
      </c>
      <c r="J165" s="133">
        <f>IF(ISERROR((RealAuthFY11!J165-RealAuthFY10!J165)/RealAuthFY10!J165),"",(RealAuthFY11!J165-RealAuthFY10!J165)/RealAuthFY10!J165)</f>
        <v>0.17939084766242791</v>
      </c>
      <c r="K165" s="133">
        <f>IF(ISERROR((RealAuthFY11!K165-RealAuthFY10!K165)/RealAuthFY10!K165),"",(RealAuthFY11!K165-RealAuthFY10!K165)/RealAuthFY10!K165)</f>
        <v>-0.16571499696606662</v>
      </c>
      <c r="L165" s="133">
        <f>IF(ISERROR((RealAuthFY11!L165-RealAuthFY10!L165)/RealAuthFY10!L165),"",(RealAuthFY11!L165-RealAuthFY10!L165)/RealAuthFY10!L165)</f>
        <v>-0.2352387472188944</v>
      </c>
      <c r="M165" s="133">
        <f>IF(ISERROR((RealAuthFY11!M165-RealAuthFY10!M165)/RealAuthFY10!M165),"",(RealAuthFY11!M165-RealAuthFY10!M165)/RealAuthFY10!M165)</f>
        <v>-1</v>
      </c>
      <c r="N165" s="133">
        <f>IF(ISERROR((RealAuthFY11!N165-RealAuthFY10!N165)/RealAuthFY10!N165),"",(RealAuthFY11!N165-RealAuthFY10!N165)/RealAuthFY10!N165)</f>
        <v>0</v>
      </c>
      <c r="O165" s="133" t="str">
        <f>IF(ISERROR((RealAuthFY11!O165-RealAuthFY10!O165)/RealAuthFY10!O165),"",(RealAuthFY11!O165-RealAuthFY10!O165)/RealAuthFY10!O165)</f>
        <v/>
      </c>
      <c r="P165" s="133" t="str">
        <f>IF(ISERROR((RealAuthFY11!P165-RealAuthFY10!P165)/RealAuthFY10!P165),"",(RealAuthFY11!P165-RealAuthFY10!P165)/RealAuthFY10!P165)</f>
        <v/>
      </c>
      <c r="Q165" s="133" t="str">
        <f>IF(ISERROR((RealAuthFY11!Q165-RealAuthFY10!Q165)/RealAuthFY10!Q165),"",(RealAuthFY11!Q165-RealAuthFY10!Q165)/RealAuthFY10!Q165)</f>
        <v/>
      </c>
      <c r="R165" s="133">
        <f>IF(ISERROR((RealAuthFY11!R165-RealAuthFY10!R165)/RealAuthFY10!R165),"",(RealAuthFY11!R165-RealAuthFY10!R165)/RealAuthFY10!R165)</f>
        <v>4.7531106126085891</v>
      </c>
      <c r="S165" s="133">
        <f>IF(ISERROR((RealAuthFY11!S165-RealAuthFY10!S165)/RealAuthFY10!S165),"",(RealAuthFY11!S165-RealAuthFY10!S165)/RealAuthFY10!S165)</f>
        <v>4.7535817362511432</v>
      </c>
      <c r="T165" s="133">
        <f>IF(ISERROR((RealAuthFY11!T165-RealAuthFY10!T165)/RealAuthFY10!T165),"",(RealAuthFY11!T165-RealAuthFY10!T165)/RealAuthFY10!T165)</f>
        <v>4.7527284126913747</v>
      </c>
      <c r="U165" s="133">
        <f>IF(ISERROR((RealAuthFY11!U165-RealAuthFY10!U165)/RealAuthFY10!U165),"",(RealAuthFY11!U165-RealAuthFY10!U165)/RealAuthFY10!U165)</f>
        <v>7.0509563386556368E-2</v>
      </c>
    </row>
    <row r="166" spans="1:21" s="45" customFormat="1" ht="11" x14ac:dyDescent="0.3">
      <c r="A166" s="45">
        <f>'FY2017 Alpha RPDC '!A162</f>
        <v>155</v>
      </c>
      <c r="B166" s="45">
        <f>'FY2017 Alpha RPDC '!B162</f>
        <v>3330</v>
      </c>
      <c r="C166" s="45">
        <f>'FY2017 Alpha RPDC '!C162</f>
        <v>3330</v>
      </c>
      <c r="D166" s="50" t="str">
        <f>'FY2017 Alpha RPDC '!D162</f>
        <v>KEOTA</v>
      </c>
      <c r="E166" s="133">
        <f>IF(ISERROR((RealAuthFY11!E166-RealAuthFY10!E166)/RealAuthFY10!E166),"",(RealAuthFY11!E166-RealAuthFY10!E166)/RealAuthFY10!E166)</f>
        <v>-5.0162289760991449E-2</v>
      </c>
      <c r="F166" s="133">
        <f>IF(ISERROR((RealAuthFY11!F166-RealAuthFY10!F166)/RealAuthFY10!F166),"",(RealAuthFY11!F166-RealAuthFY10!F166)/RealAuthFY10!F166)</f>
        <v>2.2342064714946069E-2</v>
      </c>
      <c r="G166" s="133">
        <f>IF(ISERROR((RealAuthFY11!G166-RealAuthFY10!G166)/RealAuthFY10!G166),"",(RealAuthFY11!G166-RealAuthFY10!G166)/RealAuthFY10!G166)</f>
        <v>-2.894095417013532E-2</v>
      </c>
      <c r="H166" s="133">
        <f>IF(ISERROR((RealAuthFY11!H166-RealAuthFY10!H166)/RealAuthFY10!H166),"",(RealAuthFY11!H166-RealAuthFY10!H166)/RealAuthFY10!H166)</f>
        <v>1.1803098032227648</v>
      </c>
      <c r="I166" s="133">
        <f>IF(ISERROR((RealAuthFY11!I166-RealAuthFY10!I166)/RealAuthFY10!I166),"",(RealAuthFY11!I166-RealAuthFY10!I166)/RealAuthFY10!I166)</f>
        <v>-7.722361288293852E-3</v>
      </c>
      <c r="J166" s="133">
        <f>IF(ISERROR((RealAuthFY11!J166-RealAuthFY10!J166)/RealAuthFY10!J166),"",(RealAuthFY11!J166-RealAuthFY10!J166)/RealAuthFY10!J166)</f>
        <v>0.30516239316239319</v>
      </c>
      <c r="K166" s="133">
        <f>IF(ISERROR((RealAuthFY11!K166-RealAuthFY10!K166)/RealAuthFY10!K166),"",(RealAuthFY11!K166-RealAuthFY10!K166)/RealAuthFY10!K166)</f>
        <v>-0.49017094017094015</v>
      </c>
      <c r="L166" s="133">
        <f>IF(ISERROR((RealAuthFY11!L166-RealAuthFY10!L166)/RealAuthFY10!L166),"",(RealAuthFY11!L166-RealAuthFY10!L166)/RealAuthFY10!L166)</f>
        <v>0.15459241380114505</v>
      </c>
      <c r="M166" s="133">
        <f>IF(ISERROR((RealAuthFY11!M166-RealAuthFY10!M166)/RealAuthFY10!M166),"",(RealAuthFY11!M166-RealAuthFY10!M166)/RealAuthFY10!M166)</f>
        <v>-0.7960683760683761</v>
      </c>
      <c r="N166" s="133">
        <f>IF(ISERROR((RealAuthFY11!N166-RealAuthFY10!N166)/RealAuthFY10!N166),"",(RealAuthFY11!N166-RealAuthFY10!N166)/RealAuthFY10!N166)</f>
        <v>0</v>
      </c>
      <c r="O166" s="133">
        <f>IF(ISERROR((RealAuthFY11!O166-RealAuthFY10!O166)/RealAuthFY10!O166),"",(RealAuthFY11!O166-RealAuthFY10!O166)/RealAuthFY10!O166)</f>
        <v>0</v>
      </c>
      <c r="P166" s="133">
        <f>IF(ISERROR((RealAuthFY11!P166-RealAuthFY10!P166)/RealAuthFY10!P166),"",(RealAuthFY11!P166-RealAuthFY10!P166)/RealAuthFY10!P166)</f>
        <v>-0.7960683760683761</v>
      </c>
      <c r="Q166" s="133" t="str">
        <f>IF(ISERROR((RealAuthFY11!Q166-RealAuthFY10!Q166)/RealAuthFY10!Q166),"",(RealAuthFY11!Q166-RealAuthFY10!Q166)/RealAuthFY10!Q166)</f>
        <v/>
      </c>
      <c r="R166" s="133">
        <f>IF(ISERROR((RealAuthFY11!R166-RealAuthFY10!R166)/RealAuthFY10!R166),"",(RealAuthFY11!R166-RealAuthFY10!R166)/RealAuthFY10!R166)</f>
        <v>-2.1479423695610265E-7</v>
      </c>
      <c r="S166" s="133">
        <f>IF(ISERROR((RealAuthFY11!S166-RealAuthFY10!S166)/RealAuthFY10!S166),"",(RealAuthFY11!S166-RealAuthFY10!S166)/RealAuthFY10!S166)</f>
        <v>-5.5362469522465354E-6</v>
      </c>
      <c r="T166" s="133">
        <f>IF(ISERROR((RealAuthFY11!T166-RealAuthFY10!T166)/RealAuthFY10!T166),"",(RealAuthFY11!T166-RealAuthFY10!T166)/RealAuthFY10!T166)</f>
        <v>-3.970076212268202E-6</v>
      </c>
      <c r="U166" s="133">
        <f>IF(ISERROR((RealAuthFY11!U166-RealAuthFY10!U166)/RealAuthFY10!U166),"",(RealAuthFY11!U166-RealAuthFY10!U166)/RealAuthFY10!U166)</f>
        <v>5.7539817631804629E-2</v>
      </c>
    </row>
    <row r="167" spans="1:21" s="45" customFormat="1" ht="11" x14ac:dyDescent="0.3">
      <c r="A167" s="45">
        <f>'FY2017 Alpha RPDC '!A163</f>
        <v>156</v>
      </c>
      <c r="B167" s="45">
        <f>'FY2017 Alpha RPDC '!B163</f>
        <v>3348</v>
      </c>
      <c r="C167" s="45">
        <f>'FY2017 Alpha RPDC '!C163</f>
        <v>3348</v>
      </c>
      <c r="D167" s="50" t="str">
        <f>'FY2017 Alpha RPDC '!D163</f>
        <v>KINGSLEY-PIERSON</v>
      </c>
      <c r="E167" s="133">
        <f>IF(ISERROR((RealAuthFY11!E167-RealAuthFY10!E167)/RealAuthFY10!E167),"",(RealAuthFY11!E167-RealAuthFY10!E167)/RealAuthFY10!E167)</f>
        <v>9.029497860842145E-2</v>
      </c>
      <c r="F167" s="133">
        <f>IF(ISERROR((RealAuthFY11!F167-RealAuthFY10!F167)/RealAuthFY10!F167),"",(RealAuthFY11!F167-RealAuthFY10!F167)/RealAuthFY10!F167)</f>
        <v>2.214078485264926E-2</v>
      </c>
      <c r="G167" s="133">
        <f>IF(ISERROR((RealAuthFY11!G167-RealAuthFY10!G167)/RealAuthFY10!G167),"",(RealAuthFY11!G167-RealAuthFY10!G167)/RealAuthFY10!G167)</f>
        <v>0.11443492683805687</v>
      </c>
      <c r="H167" s="133">
        <f>IF(ISERROR((RealAuthFY11!H167-RealAuthFY10!H167)/RealAuthFY10!H167),"",(RealAuthFY11!H167-RealAuthFY10!H167)/RealAuthFY10!H167)</f>
        <v>-1</v>
      </c>
      <c r="I167" s="133">
        <f>IF(ISERROR((RealAuthFY11!I167-RealAuthFY10!I167)/RealAuthFY10!I167),"",(RealAuthFY11!I167-RealAuthFY10!I167)/RealAuthFY10!I167)</f>
        <v>8.7895231296085716E-2</v>
      </c>
      <c r="J167" s="133">
        <f>IF(ISERROR((RealAuthFY11!J167-RealAuthFY10!J167)/RealAuthFY10!J167),"",(RealAuthFY11!J167-RealAuthFY10!J167)/RealAuthFY10!J167)</f>
        <v>0.20409298428109113</v>
      </c>
      <c r="K167" s="133">
        <f>IF(ISERROR((RealAuthFY11!K167-RealAuthFY10!K167)/RealAuthFY10!K167),"",(RealAuthFY11!K167-RealAuthFY10!K167)/RealAuthFY10!K167)</f>
        <v>-0.71441747572815539</v>
      </c>
      <c r="L167" s="133">
        <f>IF(ISERROR((RealAuthFY11!L167-RealAuthFY10!L167)/RealAuthFY10!L167),"",(RealAuthFY11!L167-RealAuthFY10!L167)/RealAuthFY10!L167)</f>
        <v>0.31518267756770568</v>
      </c>
      <c r="M167" s="133">
        <f>IF(ISERROR((RealAuthFY11!M167-RealAuthFY10!M167)/RealAuthFY10!M167),"",(RealAuthFY11!M167-RealAuthFY10!M167)/RealAuthFY10!M167)</f>
        <v>1.9937586685159502E-2</v>
      </c>
      <c r="N167" s="133">
        <f>IF(ISERROR((RealAuthFY11!N167-RealAuthFY10!N167)/RealAuthFY10!N167),"",(RealAuthFY11!N167-RealAuthFY10!N167)/RealAuthFY10!N167)</f>
        <v>0</v>
      </c>
      <c r="O167" s="133" t="str">
        <f>IF(ISERROR((RealAuthFY11!O167-RealAuthFY10!O167)/RealAuthFY10!O167),"",(RealAuthFY11!O167-RealAuthFY10!O167)/RealAuthFY10!O167)</f>
        <v/>
      </c>
      <c r="P167" s="133">
        <f>IF(ISERROR((RealAuthFY11!P167-RealAuthFY10!P167)/RealAuthFY10!P167),"",(RealAuthFY11!P167-RealAuthFY10!P167)/RealAuthFY10!P167)</f>
        <v>3.6127072188098588E-2</v>
      </c>
      <c r="Q167" s="133" t="str">
        <f>IF(ISERROR((RealAuthFY11!Q167-RealAuthFY10!Q167)/RealAuthFY10!Q167),"",(RealAuthFY11!Q167-RealAuthFY10!Q167)/RealAuthFY10!Q167)</f>
        <v/>
      </c>
      <c r="R167" s="133">
        <f>IF(ISERROR((RealAuthFY11!R167-RealAuthFY10!R167)/RealAuthFY10!R167),"",(RealAuthFY11!R167-RealAuthFY10!R167)/RealAuthFY10!R167)</f>
        <v>9.6311322747492116E-7</v>
      </c>
      <c r="S167" s="133">
        <f>IF(ISERROR((RealAuthFY11!S167-RealAuthFY10!S167)/RealAuthFY10!S167),"",(RealAuthFY11!S167-RealAuthFY10!S167)/RealAuthFY10!S167)</f>
        <v>3.5271855973934528E-6</v>
      </c>
      <c r="T167" s="133">
        <f>IF(ISERROR((RealAuthFY11!T167-RealAuthFY10!T167)/RealAuthFY10!T167),"",(RealAuthFY11!T167-RealAuthFY10!T167)/RealAuthFY10!T167)</f>
        <v>2.2329325248811433E-7</v>
      </c>
      <c r="U167" s="133">
        <f>IF(ISERROR((RealAuthFY11!U167-RealAuthFY10!U167)/RealAuthFY10!U167),"",(RealAuthFY11!U167-RealAuthFY10!U167)/RealAuthFY10!U167)</f>
        <v>0.11776778964306303</v>
      </c>
    </row>
    <row r="168" spans="1:21" s="45" customFormat="1" ht="11" x14ac:dyDescent="0.3">
      <c r="A168" s="45">
        <f>'FY2017 Alpha RPDC '!A164</f>
        <v>157</v>
      </c>
      <c r="B168" s="45">
        <f>'FY2017 Alpha RPDC '!B164</f>
        <v>3375</v>
      </c>
      <c r="C168" s="45">
        <f>'FY2017 Alpha RPDC '!C164</f>
        <v>3375</v>
      </c>
      <c r="D168" s="50" t="str">
        <f>'FY2017 Alpha RPDC '!D164</f>
        <v>KNOXVILLE</v>
      </c>
      <c r="E168" s="133">
        <f>IF(ISERROR((RealAuthFY11!E168-RealAuthFY10!E168)/RealAuthFY10!E168),"",(RealAuthFY11!E168-RealAuthFY10!E168)/RealAuthFY10!E168)</f>
        <v>-1.6931334034194605E-2</v>
      </c>
      <c r="F168" s="133">
        <f>IF(ISERROR((RealAuthFY11!F168-RealAuthFY10!F168)/RealAuthFY10!F168),"",(RealAuthFY11!F168-RealAuthFY10!F168)/RealAuthFY10!F168)</f>
        <v>2.2494570276140241E-2</v>
      </c>
      <c r="G168" s="133">
        <f>IF(ISERROR((RealAuthFY11!G168-RealAuthFY10!G168)/RealAuthFY10!G168),"",(RealAuthFY11!G168-RealAuthFY10!G168)/RealAuthFY10!G168)</f>
        <v>5.1823559020816321E-3</v>
      </c>
      <c r="H168" s="133" t="str">
        <f>IF(ISERROR((RealAuthFY11!H168-RealAuthFY10!H168)/RealAuthFY10!H168),"",(RealAuthFY11!H168-RealAuthFY10!H168)/RealAuthFY10!H168)</f>
        <v/>
      </c>
      <c r="I168" s="133">
        <f>IF(ISERROR((RealAuthFY11!I168-RealAuthFY10!I168)/RealAuthFY10!I168),"",(RealAuthFY11!I168-RealAuthFY10!I168)/RealAuthFY10!I168)</f>
        <v>1.0000000000000045E-2</v>
      </c>
      <c r="J168" s="133">
        <f>IF(ISERROR((RealAuthFY11!J168-RealAuthFY10!J168)/RealAuthFY10!J168),"",(RealAuthFY11!J168-RealAuthFY10!J168)/RealAuthFY10!J168)</f>
        <v>4.5251777495127175E-2</v>
      </c>
      <c r="K168" s="133">
        <f>IF(ISERROR((RealAuthFY11!K168-RealAuthFY10!K168)/RealAuthFY10!K168),"",(RealAuthFY11!K168-RealAuthFY10!K168)/RealAuthFY10!K168)</f>
        <v>-0.25822720968352036</v>
      </c>
      <c r="L168" s="133">
        <f>IF(ISERROR((RealAuthFY11!L168-RealAuthFY10!L168)/RealAuthFY10!L168),"",(RealAuthFY11!L168-RealAuthFY10!L168)/RealAuthFY10!L168)</f>
        <v>5.637842235383923E-3</v>
      </c>
      <c r="M168" s="133">
        <f>IF(ISERROR((RealAuthFY11!M168-RealAuthFY10!M168)/RealAuthFY10!M168),"",(RealAuthFY11!M168-RealAuthFY10!M168)/RealAuthFY10!M168)</f>
        <v>-8.3940129449838179E-3</v>
      </c>
      <c r="N168" s="133">
        <f>IF(ISERROR((RealAuthFY11!N168-RealAuthFY10!N168)/RealAuthFY10!N168),"",(RealAuthFY11!N168-RealAuthFY10!N168)/RealAuthFY10!N168)</f>
        <v>0</v>
      </c>
      <c r="O168" s="133" t="str">
        <f>IF(ISERROR((RealAuthFY11!O168-RealAuthFY10!O168)/RealAuthFY10!O168),"",(RealAuthFY11!O168-RealAuthFY10!O168)/RealAuthFY10!O168)</f>
        <v/>
      </c>
      <c r="P168" s="133">
        <f>IF(ISERROR((RealAuthFY11!P168-RealAuthFY10!P168)/RealAuthFY10!P168),"",(RealAuthFY11!P168-RealAuthFY10!P168)/RealAuthFY10!P168)</f>
        <v>-6.5706027463976191E-2</v>
      </c>
      <c r="Q168" s="133" t="str">
        <f>IF(ISERROR((RealAuthFY11!Q168-RealAuthFY10!Q168)/RealAuthFY10!Q168),"",(RealAuthFY11!Q168-RealAuthFY10!Q168)/RealAuthFY10!Q168)</f>
        <v/>
      </c>
      <c r="R168" s="133">
        <f>IF(ISERROR((RealAuthFY11!R168-RealAuthFY10!R168)/RealAuthFY10!R168),"",(RealAuthFY11!R168-RealAuthFY10!R168)/RealAuthFY10!R168)</f>
        <v>1.744341883914714E-7</v>
      </c>
      <c r="S168" s="133">
        <f>IF(ISERROR((RealAuthFY11!S168-RealAuthFY10!S168)/RealAuthFY10!S168),"",(RealAuthFY11!S168-RealAuthFY10!S168)/RealAuthFY10!S168)</f>
        <v>-1.6808880811556598E-6</v>
      </c>
      <c r="T168" s="133">
        <f>IF(ISERROR((RealAuthFY11!T168-RealAuthFY10!T168)/RealAuthFY10!T168),"",(RealAuthFY11!T168-RealAuthFY10!T168)/RealAuthFY10!T168)</f>
        <v>-4.5633265815854277E-7</v>
      </c>
      <c r="U168" s="133">
        <f>IF(ISERROR((RealAuthFY11!U168-RealAuthFY10!U168)/RealAuthFY10!U168),"",(RealAuthFY11!U168-RealAuthFY10!U168)/RealAuthFY10!U168)</f>
        <v>4.789772488362868E-2</v>
      </c>
    </row>
    <row r="169" spans="1:21" s="45" customFormat="1" ht="11" x14ac:dyDescent="0.3">
      <c r="A169" s="45">
        <f>'FY2017 Alpha RPDC '!A165</f>
        <v>158</v>
      </c>
      <c r="B169" s="45">
        <f>'FY2017 Alpha RPDC '!B165</f>
        <v>3420</v>
      </c>
      <c r="C169" s="45">
        <f>'FY2017 Alpha RPDC '!C165</f>
        <v>3420</v>
      </c>
      <c r="D169" s="50" t="str">
        <f>'FY2017 Alpha RPDC '!D165</f>
        <v>LAKE MILLS</v>
      </c>
      <c r="E169" s="133">
        <f>IF(ISERROR((RealAuthFY11!E169-RealAuthFY10!E169)/RealAuthFY10!E169),"",(RealAuthFY11!E169-RealAuthFY10!E169)/RealAuthFY10!E169)</f>
        <v>6.4756354217257563E-3</v>
      </c>
      <c r="F169" s="133">
        <f>IF(ISERROR((RealAuthFY11!F169-RealAuthFY10!F169)/RealAuthFY10!F169),"",(RealAuthFY11!F169-RealAuthFY10!F169)/RealAuthFY10!F169)</f>
        <v>2.2494570276140241E-2</v>
      </c>
      <c r="G169" s="133">
        <f>IF(ISERROR((RealAuthFY11!G169-RealAuthFY10!G169)/RealAuthFY10!G169),"",(RealAuthFY11!G169-RealAuthFY10!G169)/RealAuthFY10!G169)</f>
        <v>2.9115924026306438E-2</v>
      </c>
      <c r="H169" s="133" t="str">
        <f>IF(ISERROR((RealAuthFY11!H169-RealAuthFY10!H169)/RealAuthFY10!H169),"",(RealAuthFY11!H169-RealAuthFY10!H169)/RealAuthFY10!H169)</f>
        <v/>
      </c>
      <c r="I169" s="133">
        <f>IF(ISERROR((RealAuthFY11!I169-RealAuthFY10!I169)/RealAuthFY10!I169),"",(RealAuthFY11!I169-RealAuthFY10!I169)/RealAuthFY10!I169)</f>
        <v>2.9115924026306438E-2</v>
      </c>
      <c r="J169" s="133">
        <f>IF(ISERROR((RealAuthFY11!J169-RealAuthFY10!J169)/RealAuthFY10!J169),"",(RealAuthFY11!J169-RealAuthFY10!J169)/RealAuthFY10!J169)</f>
        <v>0.11615811373092927</v>
      </c>
      <c r="K169" s="133">
        <f>IF(ISERROR((RealAuthFY11!K169-RealAuthFY10!K169)/RealAuthFY10!K169),"",(RealAuthFY11!K169-RealAuthFY10!K169)/RealAuthFY10!K169)</f>
        <v>-0.46574697840301171</v>
      </c>
      <c r="L169" s="133">
        <f>IF(ISERROR((RealAuthFY11!L169-RealAuthFY10!L169)/RealAuthFY10!L169),"",(RealAuthFY11!L169-RealAuthFY10!L169)/RealAuthFY10!L169)</f>
        <v>-0.39559254122360921</v>
      </c>
      <c r="M169" s="133" t="str">
        <f>IF(ISERROR((RealAuthFY11!M169-RealAuthFY10!M169)/RealAuthFY10!M169),"",(RealAuthFY11!M169-RealAuthFY10!M169)/RealAuthFY10!M169)</f>
        <v/>
      </c>
      <c r="N169" s="133">
        <f>IF(ISERROR((RealAuthFY11!N169-RealAuthFY10!N169)/RealAuthFY10!N169),"",(RealAuthFY11!N169-RealAuthFY10!N169)/RealAuthFY10!N169)</f>
        <v>0</v>
      </c>
      <c r="O169" s="133" t="str">
        <f>IF(ISERROR((RealAuthFY11!O169-RealAuthFY10!O169)/RealAuthFY10!O169),"",(RealAuthFY11!O169-RealAuthFY10!O169)/RealAuthFY10!O169)</f>
        <v/>
      </c>
      <c r="P169" s="133" t="str">
        <f>IF(ISERROR((RealAuthFY11!P169-RealAuthFY10!P169)/RealAuthFY10!P169),"",(RealAuthFY11!P169-RealAuthFY10!P169)/RealAuthFY10!P169)</f>
        <v/>
      </c>
      <c r="Q169" s="133">
        <f>IF(ISERROR((RealAuthFY11!Q169-RealAuthFY10!Q169)/RealAuthFY10!Q169),"",(RealAuthFY11!Q169-RealAuthFY10!Q169)/RealAuthFY10!Q169)</f>
        <v>0.58358730564274763</v>
      </c>
      <c r="R169" s="133">
        <f>IF(ISERROR((RealAuthFY11!R169-RealAuthFY10!R169)/RealAuthFY10!R169),"",(RealAuthFY11!R169-RealAuthFY10!R169)/RealAuthFY10!R169)</f>
        <v>1.8969389440652152E-7</v>
      </c>
      <c r="S169" s="133">
        <f>IF(ISERROR((RealAuthFY11!S169-RealAuthFY10!S169)/RealAuthFY10!S169),"",(RealAuthFY11!S169-RealAuthFY10!S169)/RealAuthFY10!S169)</f>
        <v>2.2968936129212141E-6</v>
      </c>
      <c r="T169" s="133">
        <f>IF(ISERROR((RealAuthFY11!T169-RealAuthFY10!T169)/RealAuthFY10!T169),"",(RealAuthFY11!T169-RealAuthFY10!T169)/RealAuthFY10!T169)</f>
        <v>2.5561701285345119E-6</v>
      </c>
      <c r="U169" s="133">
        <f>IF(ISERROR((RealAuthFY11!U169-RealAuthFY10!U169)/RealAuthFY10!U169),"",(RealAuthFY11!U169-RealAuthFY10!U169)/RealAuthFY10!U169)</f>
        <v>2.8960014615954554E-2</v>
      </c>
    </row>
    <row r="170" spans="1:21" s="45" customFormat="1" ht="11" x14ac:dyDescent="0.3">
      <c r="A170" s="45">
        <f>'FY2017 Alpha RPDC '!A166</f>
        <v>159</v>
      </c>
      <c r="B170" s="45">
        <f>'FY2017 Alpha RPDC '!B166</f>
        <v>3465</v>
      </c>
      <c r="C170" s="45">
        <f>'FY2017 Alpha RPDC '!C166</f>
        <v>3465</v>
      </c>
      <c r="D170" s="50" t="str">
        <f>'FY2017 Alpha RPDC '!D166</f>
        <v>LAMONI</v>
      </c>
      <c r="E170" s="133">
        <f>IF(ISERROR((RealAuthFY11!E170-RealAuthFY10!E170)/RealAuthFY10!E170),"",(RealAuthFY11!E170-RealAuthFY10!E170)/RealAuthFY10!E170)</f>
        <v>-4.5591686221924312E-2</v>
      </c>
      <c r="F170" s="133">
        <f>IF(ISERROR((RealAuthFY11!F170-RealAuthFY10!F170)/RealAuthFY10!F170),"",(RealAuthFY11!F170-RealAuthFY10!F170)/RealAuthFY10!F170)</f>
        <v>2.2494570276140241E-2</v>
      </c>
      <c r="G170" s="133">
        <f>IF(ISERROR((RealAuthFY11!G170-RealAuthFY10!G170)/RealAuthFY10!G170),"",(RealAuthFY11!G170-RealAuthFY10!G170)/RealAuthFY10!G170)</f>
        <v>-2.4122782839151653E-2</v>
      </c>
      <c r="H170" s="133">
        <f>IF(ISERROR((RealAuthFY11!H170-RealAuthFY10!H170)/RealAuthFY10!H170),"",(RealAuthFY11!H170-RealAuthFY10!H170)/RealAuthFY10!H170)</f>
        <v>-0.56653220318827768</v>
      </c>
      <c r="I170" s="133">
        <f>IF(ISERROR((RealAuthFY11!I170-RealAuthFY10!I170)/RealAuthFY10!I170),"",(RealAuthFY11!I170-RealAuthFY10!I170)/RealAuthFY10!I170)</f>
        <v>-6.3705528227869068E-2</v>
      </c>
      <c r="J170" s="133">
        <f>IF(ISERROR((RealAuthFY11!J170-RealAuthFY10!J170)/RealAuthFY10!J170),"",(RealAuthFY11!J170-RealAuthFY10!J170)/RealAuthFY10!J170)</f>
        <v>0.1432764377580866</v>
      </c>
      <c r="K170" s="133">
        <f>IF(ISERROR((RealAuthFY11!K170-RealAuthFY10!K170)/RealAuthFY10!K170),"",(RealAuthFY11!K170-RealAuthFY10!K170)/RealAuthFY10!K170)</f>
        <v>-1</v>
      </c>
      <c r="L170" s="133">
        <f>IF(ISERROR((RealAuthFY11!L170-RealAuthFY10!L170)/RealAuthFY10!L170),"",(RealAuthFY11!L170-RealAuthFY10!L170)/RealAuthFY10!L170)</f>
        <v>-4.0200801586980285E-2</v>
      </c>
      <c r="M170" s="133" t="str">
        <f>IF(ISERROR((RealAuthFY11!M170-RealAuthFY10!M170)/RealAuthFY10!M170),"",(RealAuthFY11!M170-RealAuthFY10!M170)/RealAuthFY10!M170)</f>
        <v/>
      </c>
      <c r="N170" s="133">
        <f>IF(ISERROR((RealAuthFY11!N170-RealAuthFY10!N170)/RealAuthFY10!N170),"",(RealAuthFY11!N170-RealAuthFY10!N170)/RealAuthFY10!N170)</f>
        <v>0</v>
      </c>
      <c r="O170" s="133">
        <f>IF(ISERROR((RealAuthFY11!O170-RealAuthFY10!O170)/RealAuthFY10!O170),"",(RealAuthFY11!O170-RealAuthFY10!O170)/RealAuthFY10!O170)</f>
        <v>0</v>
      </c>
      <c r="P170" s="133" t="str">
        <f>IF(ISERROR((RealAuthFY11!P170-RealAuthFY10!P170)/RealAuthFY10!P170),"",(RealAuthFY11!P170-RealAuthFY10!P170)/RealAuthFY10!P170)</f>
        <v/>
      </c>
      <c r="Q170" s="133" t="str">
        <f>IF(ISERROR((RealAuthFY11!Q170-RealAuthFY10!Q170)/RealAuthFY10!Q170),"",(RealAuthFY11!Q170-RealAuthFY10!Q170)/RealAuthFY10!Q170)</f>
        <v/>
      </c>
      <c r="R170" s="133">
        <f>IF(ISERROR((RealAuthFY11!R170-RealAuthFY10!R170)/RealAuthFY10!R170),"",(RealAuthFY11!R170-RealAuthFY10!R170)/RealAuthFY10!R170)</f>
        <v>-1.2910790159504028E-7</v>
      </c>
      <c r="S170" s="133">
        <f>IF(ISERROR((RealAuthFY11!S170-RealAuthFY10!S170)/RealAuthFY10!S170),"",(RealAuthFY11!S170-RealAuthFY10!S170)/RealAuthFY10!S170)</f>
        <v>-1.2171503348171385E-5</v>
      </c>
      <c r="T170" s="133">
        <f>IF(ISERROR((RealAuthFY11!T170-RealAuthFY10!T170)/RealAuthFY10!T170),"",(RealAuthFY11!T170-RealAuthFY10!T170)/RealAuthFY10!T170)</f>
        <v>-2.3570039539457181E-5</v>
      </c>
      <c r="U170" s="133">
        <f>IF(ISERROR((RealAuthFY11!U170-RealAuthFY10!U170)/RealAuthFY10!U170),"",(RealAuthFY11!U170-RealAuthFY10!U170)/RealAuthFY10!U170)</f>
        <v>-6.496305350834454E-2</v>
      </c>
    </row>
    <row r="171" spans="1:21" s="45" customFormat="1" ht="11" x14ac:dyDescent="0.3">
      <c r="A171" s="45">
        <f>'FY2017 Alpha RPDC '!A167</f>
        <v>160</v>
      </c>
      <c r="B171" s="45">
        <f>'FY2017 Alpha RPDC '!B167</f>
        <v>3537</v>
      </c>
      <c r="C171" s="45">
        <f>'FY2017 Alpha RPDC '!C167</f>
        <v>3537</v>
      </c>
      <c r="D171" s="50" t="str">
        <f>'FY2017 Alpha RPDC '!D167</f>
        <v>LAURENS-MARATHON</v>
      </c>
      <c r="E171" s="133">
        <f>IF(ISERROR((RealAuthFY11!E171-RealAuthFY10!E171)/RealAuthFY10!E171),"",(RealAuthFY11!E171-RealAuthFY10!E171)/RealAuthFY10!E171)</f>
        <v>-1.4031805425631433E-2</v>
      </c>
      <c r="F171" s="133">
        <f>IF(ISERROR((RealAuthFY11!F171-RealAuthFY10!F171)/RealAuthFY10!F171),"",(RealAuthFY11!F171-RealAuthFY10!F171)/RealAuthFY10!F171)</f>
        <v>2.2494570276140241E-2</v>
      </c>
      <c r="G171" s="133">
        <f>IF(ISERROR((RealAuthFY11!G171-RealAuthFY10!G171)/RealAuthFY10!G171),"",(RealAuthFY11!G171-RealAuthFY10!G171)/RealAuthFY10!G171)</f>
        <v>8.1472229532050366E-3</v>
      </c>
      <c r="H171" s="133" t="str">
        <f>IF(ISERROR((RealAuthFY11!H171-RealAuthFY10!H171)/RealAuthFY10!H171),"",(RealAuthFY11!H171-RealAuthFY10!H171)/RealAuthFY10!H171)</f>
        <v/>
      </c>
      <c r="I171" s="133">
        <f>IF(ISERROR((RealAuthFY11!I171-RealAuthFY10!I171)/RealAuthFY10!I171),"",(RealAuthFY11!I171-RealAuthFY10!I171)/RealAuthFY10!I171)</f>
        <v>1.0000000000000031E-2</v>
      </c>
      <c r="J171" s="133">
        <f>IF(ISERROR((RealAuthFY11!J171-RealAuthFY10!J171)/RealAuthFY10!J171),"",(RealAuthFY11!J171-RealAuthFY10!J171)/RealAuthFY10!J171)</f>
        <v>0.43669190628822718</v>
      </c>
      <c r="K171" s="133">
        <f>IF(ISERROR((RealAuthFY11!K171-RealAuthFY10!K171)/RealAuthFY10!K171),"",(RealAuthFY11!K171-RealAuthFY10!K171)/RealAuthFY10!K171)</f>
        <v>1.7189008119003009</v>
      </c>
      <c r="L171" s="133">
        <f>IF(ISERROR((RealAuthFY11!L171-RealAuthFY10!L171)/RealAuthFY10!L171),"",(RealAuthFY11!L171-RealAuthFY10!L171)/RealAuthFY10!L171)</f>
        <v>-2.5727209069058839E-2</v>
      </c>
      <c r="M171" s="133">
        <f>IF(ISERROR((RealAuthFY11!M171-RealAuthFY10!M171)/RealAuthFY10!M171),"",(RealAuthFY11!M171-RealAuthFY10!M171)/RealAuthFY10!M171)</f>
        <v>-0.49020609776869356</v>
      </c>
      <c r="N171" s="133">
        <f>IF(ISERROR((RealAuthFY11!N171-RealAuthFY10!N171)/RealAuthFY10!N171),"",(RealAuthFY11!N171-RealAuthFY10!N171)/RealAuthFY10!N171)</f>
        <v>0</v>
      </c>
      <c r="O171" s="133" t="str">
        <f>IF(ISERROR((RealAuthFY11!O171-RealAuthFY10!O171)/RealAuthFY10!O171),"",(RealAuthFY11!O171-RealAuthFY10!O171)/RealAuthFY10!O171)</f>
        <v/>
      </c>
      <c r="P171" s="133" t="str">
        <f>IF(ISERROR((RealAuthFY11!P171-RealAuthFY10!P171)/RealAuthFY10!P171),"",(RealAuthFY11!P171-RealAuthFY10!P171)/RealAuthFY10!P171)</f>
        <v/>
      </c>
      <c r="Q171" s="133" t="str">
        <f>IF(ISERROR((RealAuthFY11!Q171-RealAuthFY10!Q171)/RealAuthFY10!Q171),"",(RealAuthFY11!Q171-RealAuthFY10!Q171)/RealAuthFY10!Q171)</f>
        <v/>
      </c>
      <c r="R171" s="133">
        <f>IF(ISERROR((RealAuthFY11!R171-RealAuthFY10!R171)/RealAuthFY10!R171),"",(RealAuthFY11!R171-RealAuthFY10!R171)/RealAuthFY10!R171)</f>
        <v>-8.155735399057748E-7</v>
      </c>
      <c r="S171" s="133">
        <f>IF(ISERROR((RealAuthFY11!S171-RealAuthFY10!S171)/RealAuthFY10!S171),"",(RealAuthFY11!S171-RealAuthFY10!S171)/RealAuthFY10!S171)</f>
        <v>-1.2972728869580297E-5</v>
      </c>
      <c r="T171" s="133">
        <f>IF(ISERROR((RealAuthFY11!T171-RealAuthFY10!T171)/RealAuthFY10!T171),"",(RealAuthFY11!T171-RealAuthFY10!T171)/RealAuthFY10!T171)</f>
        <v>3.2146082090283779E-7</v>
      </c>
      <c r="U171" s="133">
        <f>IF(ISERROR((RealAuthFY11!U171-RealAuthFY10!U171)/RealAuthFY10!U171),"",(RealAuthFY11!U171-RealAuthFY10!U171)/RealAuthFY10!U171)</f>
        <v>-3.138924113552926E-2</v>
      </c>
    </row>
    <row r="172" spans="1:21" s="45" customFormat="1" ht="11" x14ac:dyDescent="0.3">
      <c r="A172" s="45">
        <f>'FY2017 Alpha RPDC '!A168</f>
        <v>161</v>
      </c>
      <c r="B172" s="45">
        <f>'FY2017 Alpha RPDC '!B168</f>
        <v>3555</v>
      </c>
      <c r="C172" s="45">
        <f>'FY2017 Alpha RPDC '!C168</f>
        <v>3555</v>
      </c>
      <c r="D172" s="50" t="str">
        <f>'FY2017 Alpha RPDC '!D168</f>
        <v>LAWTON-BRONSON</v>
      </c>
      <c r="E172" s="133">
        <f>IF(ISERROR((RealAuthFY11!E172-RealAuthFY10!E172)/RealAuthFY10!E172),"",(RealAuthFY11!E172-RealAuthFY10!E172)/RealAuthFY10!E172)</f>
        <v>-2.1426234870788392E-2</v>
      </c>
      <c r="F172" s="133">
        <f>IF(ISERROR((RealAuthFY11!F172-RealAuthFY10!F172)/RealAuthFY10!F172),"",(RealAuthFY11!F172-RealAuthFY10!F172)/RealAuthFY10!F172)</f>
        <v>2.2494570276140241E-2</v>
      </c>
      <c r="G172" s="133">
        <f>IF(ISERROR((RealAuthFY11!G172-RealAuthFY10!G172)/RealAuthFY10!G172),"",(RealAuthFY11!G172-RealAuthFY10!G172)/RealAuthFY10!G172)</f>
        <v>5.8646301372917043E-4</v>
      </c>
      <c r="H172" s="133" t="str">
        <f>IF(ISERROR((RealAuthFY11!H172-RealAuthFY10!H172)/RealAuthFY10!H172),"",(RealAuthFY11!H172-RealAuthFY10!H172)/RealAuthFY10!H172)</f>
        <v/>
      </c>
      <c r="I172" s="133">
        <f>IF(ISERROR((RealAuthFY11!I172-RealAuthFY10!I172)/RealAuthFY10!I172),"",(RealAuthFY11!I172-RealAuthFY10!I172)/RealAuthFY10!I172)</f>
        <v>9.999999999999962E-3</v>
      </c>
      <c r="J172" s="133">
        <f>IF(ISERROR((RealAuthFY11!J172-RealAuthFY10!J172)/RealAuthFY10!J172),"",(RealAuthFY11!J172-RealAuthFY10!J172)/RealAuthFY10!J172)</f>
        <v>0.37829403606102635</v>
      </c>
      <c r="K172" s="133">
        <f>IF(ISERROR((RealAuthFY11!K172-RealAuthFY10!K172)/RealAuthFY10!K172),"",(RealAuthFY11!K172-RealAuthFY10!K172)/RealAuthFY10!K172)</f>
        <v>1.0398751733703191</v>
      </c>
      <c r="L172" s="133">
        <f>IF(ISERROR((RealAuthFY11!L172-RealAuthFY10!L172)/RealAuthFY10!L172),"",(RealAuthFY11!L172-RealAuthFY10!L172)/RealAuthFY10!L172)</f>
        <v>-5.7213516694958465E-2</v>
      </c>
      <c r="M172" s="133">
        <f>IF(ISERROR((RealAuthFY11!M172-RealAuthFY10!M172)/RealAuthFY10!M172),"",(RealAuthFY11!M172-RealAuthFY10!M172)/RealAuthFY10!M172)</f>
        <v>1.3798543689320388</v>
      </c>
      <c r="N172" s="133">
        <f>IF(ISERROR((RealAuthFY11!N172-RealAuthFY10!N172)/RealAuthFY10!N172),"",(RealAuthFY11!N172-RealAuthFY10!N172)/RealAuthFY10!N172)</f>
        <v>0</v>
      </c>
      <c r="O172" s="133" t="str">
        <f>IF(ISERROR((RealAuthFY11!O172-RealAuthFY10!O172)/RealAuthFY10!O172),"",(RealAuthFY11!O172-RealAuthFY10!O172)/RealAuthFY10!O172)</f>
        <v/>
      </c>
      <c r="P172" s="133">
        <f>IF(ISERROR((RealAuthFY11!P172-RealAuthFY10!P172)/RealAuthFY10!P172),"",(RealAuthFY11!P172-RealAuthFY10!P172)/RealAuthFY10!P172)</f>
        <v>0.18992718446601933</v>
      </c>
      <c r="Q172" s="133" t="str">
        <f>IF(ISERROR((RealAuthFY11!Q172-RealAuthFY10!Q172)/RealAuthFY10!Q172),"",(RealAuthFY11!Q172-RealAuthFY10!Q172)/RealAuthFY10!Q172)</f>
        <v/>
      </c>
      <c r="R172" s="133">
        <f>IF(ISERROR((RealAuthFY11!R172-RealAuthFY10!R172)/RealAuthFY10!R172),"",(RealAuthFY11!R172-RealAuthFY10!R172)/RealAuthFY10!R172)</f>
        <v>2.0558386772933845E-8</v>
      </c>
      <c r="S172" s="133">
        <f>IF(ISERROR((RealAuthFY11!S172-RealAuthFY10!S172)/RealAuthFY10!S172),"",(RealAuthFY11!S172-RealAuthFY10!S172)/RealAuthFY10!S172)</f>
        <v>1.9215688946594003E-6</v>
      </c>
      <c r="T172" s="133">
        <f>IF(ISERROR((RealAuthFY11!T172-RealAuthFY10!T172)/RealAuthFY10!T172),"",(RealAuthFY11!T172-RealAuthFY10!T172)/RealAuthFY10!T172)</f>
        <v>-2.8350841028381589E-6</v>
      </c>
      <c r="U172" s="133">
        <f>IF(ISERROR((RealAuthFY11!U172-RealAuthFY10!U172)/RealAuthFY10!U172),"",(RealAuthFY11!U172-RealAuthFY10!U172)/RealAuthFY10!U172)</f>
        <v>-3.0296762113494288E-2</v>
      </c>
    </row>
    <row r="173" spans="1:21" s="45" customFormat="1" ht="11" x14ac:dyDescent="0.3">
      <c r="A173" s="45">
        <f>'FY2017 Alpha RPDC '!A169</f>
        <v>162</v>
      </c>
      <c r="B173" s="45">
        <f>'FY2017 Alpha RPDC '!B169</f>
        <v>3600</v>
      </c>
      <c r="C173" s="45">
        <f>'FY2017 Alpha RPDC '!C169</f>
        <v>3600</v>
      </c>
      <c r="D173" s="50" t="str">
        <f>'FY2017 Alpha RPDC '!D169</f>
        <v>LE MARS</v>
      </c>
      <c r="E173" s="133">
        <f>IF(ISERROR((RealAuthFY11!E173-RealAuthFY10!E173)/RealAuthFY10!E173),"",(RealAuthFY11!E173-RealAuthFY10!E173)/RealAuthFY10!E173)</f>
        <v>-1.6931615087949908E-3</v>
      </c>
      <c r="F173" s="133">
        <f>IF(ISERROR((RealAuthFY11!F173-RealAuthFY10!F173)/RealAuthFY10!F173),"",(RealAuthFY11!F173-RealAuthFY10!F173)/RealAuthFY10!F173)</f>
        <v>2.2494570276140241E-2</v>
      </c>
      <c r="G173" s="133">
        <f>IF(ISERROR((RealAuthFY11!G173-RealAuthFY10!G173)/RealAuthFY10!G173),"",(RealAuthFY11!G173-RealAuthFY10!G173)/RealAuthFY10!G173)</f>
        <v>2.0763336722487355E-2</v>
      </c>
      <c r="H173" s="133" t="str">
        <f>IF(ISERROR((RealAuthFY11!H173-RealAuthFY10!H173)/RealAuthFY10!H173),"",(RealAuthFY11!H173-RealAuthFY10!H173)/RealAuthFY10!H173)</f>
        <v/>
      </c>
      <c r="I173" s="133">
        <f>IF(ISERROR((RealAuthFY11!I173-RealAuthFY10!I173)/RealAuthFY10!I173),"",(RealAuthFY11!I173-RealAuthFY10!I173)/RealAuthFY10!I173)</f>
        <v>2.0763336722487355E-2</v>
      </c>
      <c r="J173" s="133">
        <f>IF(ISERROR((RealAuthFY11!J173-RealAuthFY10!J173)/RealAuthFY10!J173),"",(RealAuthFY11!J173-RealAuthFY10!J173)/RealAuthFY10!J173)</f>
        <v>0.1889213288578486</v>
      </c>
      <c r="K173" s="133">
        <f>IF(ISERROR((RealAuthFY11!K173-RealAuthFY10!K173)/RealAuthFY10!K173),"",(RealAuthFY11!K173-RealAuthFY10!K173)/RealAuthFY10!K173)</f>
        <v>-1</v>
      </c>
      <c r="L173" s="133">
        <f>IF(ISERROR((RealAuthFY11!L173-RealAuthFY10!L173)/RealAuthFY10!L173),"",(RealAuthFY11!L173-RealAuthFY10!L173)/RealAuthFY10!L173)</f>
        <v>-0.20317376040221913</v>
      </c>
      <c r="M173" s="133">
        <f>IF(ISERROR((RealAuthFY11!M173-RealAuthFY10!M173)/RealAuthFY10!M173),"",(RealAuthFY11!M173-RealAuthFY10!M173)/RealAuthFY10!M173)</f>
        <v>-1</v>
      </c>
      <c r="N173" s="133">
        <f>IF(ISERROR((RealAuthFY11!N173-RealAuthFY10!N173)/RealAuthFY10!N173),"",(RealAuthFY11!N173-RealAuthFY10!N173)/RealAuthFY10!N173)</f>
        <v>0</v>
      </c>
      <c r="O173" s="133" t="str">
        <f>IF(ISERROR((RealAuthFY11!O173-RealAuthFY10!O173)/RealAuthFY10!O173),"",(RealAuthFY11!O173-RealAuthFY10!O173)/RealAuthFY10!O173)</f>
        <v/>
      </c>
      <c r="P173" s="133">
        <f>IF(ISERROR((RealAuthFY11!P173-RealAuthFY10!P173)/RealAuthFY10!P173),"",(RealAuthFY11!P173-RealAuthFY10!P173)/RealAuthFY10!P173)</f>
        <v>1.9937586685159499E-2</v>
      </c>
      <c r="Q173" s="133" t="str">
        <f>IF(ISERROR((RealAuthFY11!Q173-RealAuthFY10!Q173)/RealAuthFY10!Q173),"",(RealAuthFY11!Q173-RealAuthFY10!Q173)/RealAuthFY10!Q173)</f>
        <v/>
      </c>
      <c r="R173" s="133">
        <f>IF(ISERROR((RealAuthFY11!R173-RealAuthFY10!R173)/RealAuthFY10!R173),"",(RealAuthFY11!R173-RealAuthFY10!R173)/RealAuthFY10!R173)</f>
        <v>2.4702047680634762</v>
      </c>
      <c r="S173" s="133">
        <f>IF(ISERROR((RealAuthFY11!S173-RealAuthFY10!S173)/RealAuthFY10!S173),"",(RealAuthFY11!S173-RealAuthFY10!S173)/RealAuthFY10!S173)</f>
        <v>2.4702916896348852</v>
      </c>
      <c r="T173" s="133">
        <f>IF(ISERROR((RealAuthFY11!T173-RealAuthFY10!T173)/RealAuthFY10!T173),"",(RealAuthFY11!T173-RealAuthFY10!T173)/RealAuthFY10!T173)</f>
        <v>2.4703872654125436</v>
      </c>
      <c r="U173" s="133">
        <f>IF(ISERROR((RealAuthFY11!U173-RealAuthFY10!U173)/RealAuthFY10!U173),"",(RealAuthFY11!U173-RealAuthFY10!U173)/RealAuthFY10!U173)</f>
        <v>5.4051306749969684E-2</v>
      </c>
    </row>
    <row r="174" spans="1:21" s="45" customFormat="1" ht="11" x14ac:dyDescent="0.3">
      <c r="A174" s="45">
        <f>'FY2017 Alpha RPDC '!A170</f>
        <v>163</v>
      </c>
      <c r="B174" s="45">
        <f>'FY2017 Alpha RPDC '!B170</f>
        <v>3609</v>
      </c>
      <c r="C174" s="45">
        <f>'FY2017 Alpha RPDC '!C170</f>
        <v>3609</v>
      </c>
      <c r="D174" s="50" t="str">
        <f>'FY2017 Alpha RPDC '!D170</f>
        <v>LENOX</v>
      </c>
      <c r="E174" s="133">
        <f>IF(ISERROR((RealAuthFY11!E174-RealAuthFY10!E174)/RealAuthFY10!E174),"",(RealAuthFY11!E174-RealAuthFY10!E174)/RealAuthFY10!E174)</f>
        <v>5.0998725031873721E-3</v>
      </c>
      <c r="F174" s="133">
        <f>IF(ISERROR((RealAuthFY11!F174-RealAuthFY10!F174)/RealAuthFY10!F174),"",(RealAuthFY11!F174-RealAuthFY10!F174)/RealAuthFY10!F174)</f>
        <v>2.2494570276140241E-2</v>
      </c>
      <c r="G174" s="133">
        <f>IF(ISERROR((RealAuthFY11!G174-RealAuthFY10!G174)/RealAuthFY10!G174),"",(RealAuthFY11!G174-RealAuthFY10!G174)/RealAuthFY10!G174)</f>
        <v>2.7709026704572426E-2</v>
      </c>
      <c r="H174" s="133" t="str">
        <f>IF(ISERROR((RealAuthFY11!H174-RealAuthFY10!H174)/RealAuthFY10!H174),"",(RealAuthFY11!H174-RealAuthFY10!H174)/RealAuthFY10!H174)</f>
        <v/>
      </c>
      <c r="I174" s="133">
        <f>IF(ISERROR((RealAuthFY11!I174-RealAuthFY10!I174)/RealAuthFY10!I174),"",(RealAuthFY11!I174-RealAuthFY10!I174)/RealAuthFY10!I174)</f>
        <v>2.7709026704572426E-2</v>
      </c>
      <c r="J174" s="133">
        <f>IF(ISERROR((RealAuthFY11!J174-RealAuthFY10!J174)/RealAuthFY10!J174),"",(RealAuthFY11!J174-RealAuthFY10!J174)/RealAuthFY10!J174)</f>
        <v>7.3618512300167901E-2</v>
      </c>
      <c r="K174" s="133">
        <f>IF(ISERROR((RealAuthFY11!K174-RealAuthFY10!K174)/RealAuthFY10!K174),"",(RealAuthFY11!K174-RealAuthFY10!K174)/RealAuthFY10!K174)</f>
        <v>0.69989597780859913</v>
      </c>
      <c r="L174" s="133">
        <f>IF(ISERROR((RealAuthFY11!L174-RealAuthFY10!L174)/RealAuthFY10!L174),"",(RealAuthFY11!L174-RealAuthFY10!L174)/RealAuthFY10!L174)</f>
        <v>0.33899498559692748</v>
      </c>
      <c r="M174" s="133">
        <f>IF(ISERROR((RealAuthFY11!M174-RealAuthFY10!M174)/RealAuthFY10!M174),"",(RealAuthFY11!M174-RealAuthFY10!M174)/RealAuthFY10!M174)</f>
        <v>1.9937586685159502E-2</v>
      </c>
      <c r="N174" s="133" t="str">
        <f>IF(ISERROR((RealAuthFY11!N174-RealAuthFY10!N174)/RealAuthFY10!N174),"",(RealAuthFY11!N174-RealAuthFY10!N174)/RealAuthFY10!N174)</f>
        <v/>
      </c>
      <c r="O174" s="133" t="str">
        <f>IF(ISERROR((RealAuthFY11!O174-RealAuthFY10!O174)/RealAuthFY10!O174),"",(RealAuthFY11!O174-RealAuthFY10!O174)/RealAuthFY10!O174)</f>
        <v/>
      </c>
      <c r="P174" s="133">
        <f>IF(ISERROR((RealAuthFY11!P174-RealAuthFY10!P174)/RealAuthFY10!P174),"",(RealAuthFY11!P174-RealAuthFY10!P174)/RealAuthFY10!P174)</f>
        <v>-0.66002080443828015</v>
      </c>
      <c r="Q174" s="133">
        <f>IF(ISERROR((RealAuthFY11!Q174-RealAuthFY10!Q174)/RealAuthFY10!Q174),"",(RealAuthFY11!Q174-RealAuthFY10!Q174)/RealAuthFY10!Q174)</f>
        <v>0.18992718446601956</v>
      </c>
      <c r="R174" s="133">
        <f>IF(ISERROR((RealAuthFY11!R174-RealAuthFY10!R174)/RealAuthFY10!R174),"",(RealAuthFY11!R174-RealAuthFY10!R174)/RealAuthFY10!R174)</f>
        <v>0.4131723853172829</v>
      </c>
      <c r="S174" s="133">
        <f>IF(ISERROR((RealAuthFY11!S174-RealAuthFY10!S174)/RealAuthFY10!S174),"",(RealAuthFY11!S174-RealAuthFY10!S174)/RealAuthFY10!S174)</f>
        <v>0.41327969325552472</v>
      </c>
      <c r="T174" s="133">
        <f>IF(ISERROR((RealAuthFY11!T174-RealAuthFY10!T174)/RealAuthFY10!T174),"",(RealAuthFY11!T174-RealAuthFY10!T174)/RealAuthFY10!T174)</f>
        <v>0.41327596109538312</v>
      </c>
      <c r="U174" s="133">
        <f>IF(ISERROR((RealAuthFY11!U174-RealAuthFY10!U174)/RealAuthFY10!U174),"",(RealAuthFY11!U174-RealAuthFY10!U174)/RealAuthFY10!U174)</f>
        <v>6.311058496812548E-2</v>
      </c>
    </row>
    <row r="175" spans="1:21" s="45" customFormat="1" ht="11" x14ac:dyDescent="0.3">
      <c r="A175" s="45">
        <f>'FY2017 Alpha RPDC '!A171</f>
        <v>164</v>
      </c>
      <c r="B175" s="45">
        <f>'FY2017 Alpha RPDC '!B171</f>
        <v>3645</v>
      </c>
      <c r="C175" s="45">
        <f>'FY2017 Alpha RPDC '!C171</f>
        <v>3645</v>
      </c>
      <c r="D175" s="50" t="str">
        <f>'FY2017 Alpha RPDC '!D171</f>
        <v>LEWIS CENTRAL</v>
      </c>
      <c r="E175" s="133">
        <f>IF(ISERROR((RealAuthFY11!E175-RealAuthFY10!E175)/RealAuthFY10!E175),"",(RealAuthFY11!E175-RealAuthFY10!E175)/RealAuthFY10!E175)</f>
        <v>1.0822003438037301E-2</v>
      </c>
      <c r="F175" s="133">
        <f>IF(ISERROR((RealAuthFY11!F175-RealAuthFY10!F175)/RealAuthFY10!F175),"",(RealAuthFY11!F175-RealAuthFY10!F175)/RealAuthFY10!F175)</f>
        <v>2.2494570276140241E-2</v>
      </c>
      <c r="G175" s="133">
        <f>IF(ISERROR((RealAuthFY11!G175-RealAuthFY10!G175)/RealAuthFY10!G175),"",(RealAuthFY11!G175-RealAuthFY10!G175)/RealAuthFY10!G175)</f>
        <v>3.3559984973800562E-2</v>
      </c>
      <c r="H175" s="133" t="str">
        <f>IF(ISERROR((RealAuthFY11!H175-RealAuthFY10!H175)/RealAuthFY10!H175),"",(RealAuthFY11!H175-RealAuthFY10!H175)/RealAuthFY10!H175)</f>
        <v/>
      </c>
      <c r="I175" s="133">
        <f>IF(ISERROR((RealAuthFY11!I175-RealAuthFY10!I175)/RealAuthFY10!I175),"",(RealAuthFY11!I175-RealAuthFY10!I175)/RealAuthFY10!I175)</f>
        <v>3.3559984973800562E-2</v>
      </c>
      <c r="J175" s="133">
        <f>IF(ISERROR((RealAuthFY11!J175-RealAuthFY10!J175)/RealAuthFY10!J175),"",(RealAuthFY11!J175-RealAuthFY10!J175)/RealAuthFY10!J175)</f>
        <v>0.15154243658001879</v>
      </c>
      <c r="K175" s="133">
        <f>IF(ISERROR((RealAuthFY11!K175-RealAuthFY10!K175)/RealAuthFY10!K175),"",(RealAuthFY11!K175-RealAuthFY10!K175)/RealAuthFY10!K175)</f>
        <v>2.0598127600554785</v>
      </c>
      <c r="L175" s="133">
        <f>IF(ISERROR((RealAuthFY11!L175-RealAuthFY10!L175)/RealAuthFY10!L175),"",(RealAuthFY11!L175-RealAuthFY10!L175)/RealAuthFY10!L175)</f>
        <v>-0.18269901994103113</v>
      </c>
      <c r="M175" s="133" t="str">
        <f>IF(ISERROR((RealAuthFY11!M175-RealAuthFY10!M175)/RealAuthFY10!M175),"",(RealAuthFY11!M175-RealAuthFY10!M175)/RealAuthFY10!M175)</f>
        <v/>
      </c>
      <c r="N175" s="133">
        <f>IF(ISERROR((RealAuthFY11!N175-RealAuthFY10!N175)/RealAuthFY10!N175),"",(RealAuthFY11!N175-RealAuthFY10!N175)/RealAuthFY10!N175)</f>
        <v>0</v>
      </c>
      <c r="O175" s="133" t="str">
        <f>IF(ISERROR((RealAuthFY11!O175-RealAuthFY10!O175)/RealAuthFY10!O175),"",(RealAuthFY11!O175-RealAuthFY10!O175)/RealAuthFY10!O175)</f>
        <v/>
      </c>
      <c r="P175" s="133">
        <f>IF(ISERROR((RealAuthFY11!P175-RealAuthFY10!P175)/RealAuthFY10!P175),"",(RealAuthFY11!P175-RealAuthFY10!P175)/RealAuthFY10!P175)</f>
        <v>-1</v>
      </c>
      <c r="Q175" s="133">
        <f>IF(ISERROR((RealAuthFY11!Q175-RealAuthFY10!Q175)/RealAuthFY10!Q175),"",(RealAuthFY11!Q175-RealAuthFY10!Q175)/RealAuthFY10!Q175)</f>
        <v>-2.6423212709620326E-2</v>
      </c>
      <c r="R175" s="133">
        <f>IF(ISERROR((RealAuthFY11!R175-RealAuthFY10!R175)/RealAuthFY10!R175),"",(RealAuthFY11!R175-RealAuthFY10!R175)/RealAuthFY10!R175)</f>
        <v>6.3388554435014592</v>
      </c>
      <c r="S175" s="133">
        <f>IF(ISERROR((RealAuthFY11!S175-RealAuthFY10!S175)/RealAuthFY10!S175),"",(RealAuthFY11!S175-RealAuthFY10!S175)/RealAuthFY10!S175)</f>
        <v>6.3383439076873707</v>
      </c>
      <c r="T175" s="133">
        <f>IF(ISERROR((RealAuthFY11!T175-RealAuthFY10!T175)/RealAuthFY10!T175),"",(RealAuthFY11!T175-RealAuthFY10!T175)/RealAuthFY10!T175)</f>
        <v>6.3394257743087952</v>
      </c>
      <c r="U175" s="133">
        <f>IF(ISERROR((RealAuthFY11!U175-RealAuthFY10!U175)/RealAuthFY10!U175),"",(RealAuthFY11!U175-RealAuthFY10!U175)/RealAuthFY10!U175)</f>
        <v>0.12086165040925481</v>
      </c>
    </row>
    <row r="176" spans="1:21" s="45" customFormat="1" ht="11" x14ac:dyDescent="0.3">
      <c r="A176" s="45">
        <f>'FY2017 Alpha RPDC '!A172</f>
        <v>165</v>
      </c>
      <c r="B176" s="45">
        <f>'FY2017 Alpha RPDC '!B172</f>
        <v>3715</v>
      </c>
      <c r="C176" s="45">
        <f>'FY2017 Alpha RPDC '!C172</f>
        <v>3715</v>
      </c>
      <c r="D176" s="50" t="str">
        <f>'FY2017 Alpha RPDC '!D172</f>
        <v>LINN-MAR</v>
      </c>
      <c r="E176" s="133">
        <f>IF(ISERROR((RealAuthFY11!E176-RealAuthFY10!E176)/RealAuthFY10!E176),"",(RealAuthFY11!E176-RealAuthFY10!E176)/RealAuthFY10!E176)</f>
        <v>7.3755808094944607E-3</v>
      </c>
      <c r="F176" s="133">
        <f>IF(ISERROR((RealAuthFY11!F176-RealAuthFY10!F176)/RealAuthFY10!F176),"",(RealAuthFY11!F176-RealAuthFY10!F176)/RealAuthFY10!F176)</f>
        <v>2.2491081123002948E-2</v>
      </c>
      <c r="G176" s="133">
        <f>IF(ISERROR((RealAuthFY11!G176-RealAuthFY10!G176)/RealAuthFY10!G176),"",(RealAuthFY11!G176-RealAuthFY10!G176)/RealAuthFY10!G176)</f>
        <v>3.0032555662959037E-2</v>
      </c>
      <c r="H176" s="133" t="str">
        <f>IF(ISERROR((RealAuthFY11!H176-RealAuthFY10!H176)/RealAuthFY10!H176),"",(RealAuthFY11!H176-RealAuthFY10!H176)/RealAuthFY10!H176)</f>
        <v/>
      </c>
      <c r="I176" s="133">
        <f>IF(ISERROR((RealAuthFY11!I176-RealAuthFY10!I176)/RealAuthFY10!I176),"",(RealAuthFY11!I176-RealAuthFY10!I176)/RealAuthFY10!I176)</f>
        <v>3.0032555662959037E-2</v>
      </c>
      <c r="J176" s="133">
        <f>IF(ISERROR((RealAuthFY11!J176-RealAuthFY10!J176)/RealAuthFY10!J176),"",(RealAuthFY11!J176-RealAuthFY10!J176)/RealAuthFY10!J176)</f>
        <v>3.2183835581893944E-2</v>
      </c>
      <c r="K176" s="133">
        <f>IF(ISERROR((RealAuthFY11!K176-RealAuthFY10!K176)/RealAuthFY10!K176),"",(RealAuthFY11!K176-RealAuthFY10!K176)/RealAuthFY10!K176)</f>
        <v>-0.49003120665742023</v>
      </c>
      <c r="L176" s="133">
        <f>IF(ISERROR((RealAuthFY11!L176-RealAuthFY10!L176)/RealAuthFY10!L176),"",(RealAuthFY11!L176-RealAuthFY10!L176)/RealAuthFY10!L176)</f>
        <v>7.0393863058277009E-2</v>
      </c>
      <c r="M176" s="133">
        <f>IF(ISERROR((RealAuthFY11!M176-RealAuthFY10!M176)/RealAuthFY10!M176),"",(RealAuthFY11!M176-RealAuthFY10!M176)/RealAuthFY10!M176)</f>
        <v>-1</v>
      </c>
      <c r="N176" s="133">
        <f>IF(ISERROR((RealAuthFY11!N176-RealAuthFY10!N176)/RealAuthFY10!N176),"",(RealAuthFY11!N176-RealAuthFY10!N176)/RealAuthFY10!N176)</f>
        <v>0</v>
      </c>
      <c r="O176" s="133" t="str">
        <f>IF(ISERROR((RealAuthFY11!O176-RealAuthFY10!O176)/RealAuthFY10!O176),"",(RealAuthFY11!O176-RealAuthFY10!O176)/RealAuthFY10!O176)</f>
        <v/>
      </c>
      <c r="P176" s="133">
        <f>IF(ISERROR((RealAuthFY11!P176-RealAuthFY10!P176)/RealAuthFY10!P176),"",(RealAuthFY11!P176-RealAuthFY10!P176)/RealAuthFY10!P176)</f>
        <v>1.9937586685159523E-2</v>
      </c>
      <c r="Q176" s="133" t="str">
        <f>IF(ISERROR((RealAuthFY11!Q176-RealAuthFY10!Q176)/RealAuthFY10!Q176),"",(RealAuthFY11!Q176-RealAuthFY10!Q176)/RealAuthFY10!Q176)</f>
        <v/>
      </c>
      <c r="R176" s="133">
        <f>IF(ISERROR((RealAuthFY11!R176-RealAuthFY10!R176)/RealAuthFY10!R176),"",(RealAuthFY11!R176-RealAuthFY10!R176)/RealAuthFY10!R176)</f>
        <v>11.129224617125578</v>
      </c>
      <c r="S176" s="133">
        <f>IF(ISERROR((RealAuthFY11!S176-RealAuthFY10!S176)/RealAuthFY10!S176),"",(RealAuthFY11!S176-RealAuthFY10!S176)/RealAuthFY10!S176)</f>
        <v>11.128405214768408</v>
      </c>
      <c r="T176" s="133">
        <f>IF(ISERROR((RealAuthFY11!T176-RealAuthFY10!T176)/RealAuthFY10!T176),"",(RealAuthFY11!T176-RealAuthFY10!T176)/RealAuthFY10!T176)</f>
        <v>11.128842861234393</v>
      </c>
      <c r="U176" s="133">
        <f>IF(ISERROR((RealAuthFY11!U176-RealAuthFY10!U176)/RealAuthFY10!U176),"",(RealAuthFY11!U176-RealAuthFY10!U176)/RealAuthFY10!U176)</f>
        <v>0.11541480130648799</v>
      </c>
    </row>
    <row r="177" spans="1:21" s="45" customFormat="1" ht="11" x14ac:dyDescent="0.3">
      <c r="A177" s="45">
        <f>'FY2017 Alpha RPDC '!A173</f>
        <v>166</v>
      </c>
      <c r="B177" s="45">
        <f>'FY2017 Alpha RPDC '!B173</f>
        <v>3744</v>
      </c>
      <c r="C177" s="45">
        <f>'FY2017 Alpha RPDC '!C173</f>
        <v>3744</v>
      </c>
      <c r="D177" s="50" t="str">
        <f>'FY2017 Alpha RPDC '!D173</f>
        <v>LISBON</v>
      </c>
      <c r="E177" s="133">
        <f>IF(ISERROR((RealAuthFY11!E177-RealAuthFY10!E177)/RealAuthFY10!E177),"",(RealAuthFY11!E177-RealAuthFY10!E177)/RealAuthFY10!E177)</f>
        <v>-1.2195121951219611E-2</v>
      </c>
      <c r="F177" s="133">
        <f>IF(ISERROR((RealAuthFY11!F177-RealAuthFY10!F177)/RealAuthFY10!F177),"",(RealAuthFY11!F177-RealAuthFY10!F177)/RealAuthFY10!F177)</f>
        <v>2.2494570276140241E-2</v>
      </c>
      <c r="G177" s="133">
        <f>IF(ISERROR((RealAuthFY11!G177-RealAuthFY10!G177)/RealAuthFY10!G177),"",(RealAuthFY11!G177-RealAuthFY10!G177)/RealAuthFY10!G177)</f>
        <v>1.002503220771212E-2</v>
      </c>
      <c r="H177" s="133">
        <f>IF(ISERROR((RealAuthFY11!H177-RealAuthFY10!H177)/RealAuthFY10!H177),"",(RealAuthFY11!H177-RealAuthFY10!H177)/RealAuthFY10!H177)</f>
        <v>-1</v>
      </c>
      <c r="I177" s="133">
        <f>IF(ISERROR((RealAuthFY11!I177-RealAuthFY10!I177)/RealAuthFY10!I177),"",(RealAuthFY11!I177-RealAuthFY10!I177)/RealAuthFY10!I177)</f>
        <v>-1.4767538838393504E-2</v>
      </c>
      <c r="J177" s="133">
        <f>IF(ISERROR((RealAuthFY11!J177-RealAuthFY10!J177)/RealAuthFY10!J177),"",(RealAuthFY11!J177-RealAuthFY10!J177)/RealAuthFY10!J177)</f>
        <v>4.2410787747713757E-2</v>
      </c>
      <c r="K177" s="133">
        <f>IF(ISERROR((RealAuthFY11!K177-RealAuthFY10!K177)/RealAuthFY10!K177),"",(RealAuthFY11!K177-RealAuthFY10!K177)/RealAuthFY10!K177)</f>
        <v>-0.3509488084730803</v>
      </c>
      <c r="L177" s="133">
        <f>IF(ISERROR((RealAuthFY11!L177-RealAuthFY10!L177)/RealAuthFY10!L177),"",(RealAuthFY11!L177-RealAuthFY10!L177)/RealAuthFY10!L177)</f>
        <v>0.22619163199260281</v>
      </c>
      <c r="M177" s="133">
        <f>IF(ISERROR((RealAuthFY11!M177-RealAuthFY10!M177)/RealAuthFY10!M177),"",(RealAuthFY11!M177-RealAuthFY10!M177)/RealAuthFY10!M177)</f>
        <v>1.0398751733703191</v>
      </c>
      <c r="N177" s="133">
        <f>IF(ISERROR((RealAuthFY11!N177-RealAuthFY10!N177)/RealAuthFY10!N177),"",(RealAuthFY11!N177-RealAuthFY10!N177)/RealAuthFY10!N177)</f>
        <v>0</v>
      </c>
      <c r="O177" s="133" t="str">
        <f>IF(ISERROR((RealAuthFY11!O177-RealAuthFY10!O177)/RealAuthFY10!O177),"",(RealAuthFY11!O177-RealAuthFY10!O177)/RealAuthFY10!O177)</f>
        <v/>
      </c>
      <c r="P177" s="133">
        <f>IF(ISERROR((RealAuthFY11!P177-RealAuthFY10!P177)/RealAuthFY10!P177),"",(RealAuthFY11!P177-RealAuthFY10!P177)/RealAuthFY10!P177)</f>
        <v>-0.33841886269070737</v>
      </c>
      <c r="Q177" s="133" t="str">
        <f>IF(ISERROR((RealAuthFY11!Q177-RealAuthFY10!Q177)/RealAuthFY10!Q177),"",(RealAuthFY11!Q177-RealAuthFY10!Q177)/RealAuthFY10!Q177)</f>
        <v/>
      </c>
      <c r="R177" s="133">
        <f>IF(ISERROR((RealAuthFY11!R177-RealAuthFY10!R177)/RealAuthFY10!R177),"",(RealAuthFY11!R177-RealAuthFY10!R177)/RealAuthFY10!R177)</f>
        <v>-4.1585881062956459E-7</v>
      </c>
      <c r="S177" s="133">
        <f>IF(ISERROR((RealAuthFY11!S177-RealAuthFY10!S177)/RealAuthFY10!S177),"",(RealAuthFY11!S177-RealAuthFY10!S177)/RealAuthFY10!S177)</f>
        <v>3.1695301017138588E-6</v>
      </c>
      <c r="T177" s="133">
        <f>IF(ISERROR((RealAuthFY11!T177-RealAuthFY10!T177)/RealAuthFY10!T177),"",(RealAuthFY11!T177-RealAuthFY10!T177)/RealAuthFY10!T177)</f>
        <v>-1.3052128968816224E-6</v>
      </c>
      <c r="U177" s="133">
        <f>IF(ISERROR((RealAuthFY11!U177-RealAuthFY10!U177)/RealAuthFY10!U177),"",(RealAuthFY11!U177-RealAuthFY10!U177)/RealAuthFY10!U177)</f>
        <v>-6.4219918024698041E-4</v>
      </c>
    </row>
    <row r="178" spans="1:21" s="45" customFormat="1" ht="11" x14ac:dyDescent="0.3">
      <c r="A178" s="45">
        <f>'FY2017 Alpha RPDC '!A174</f>
        <v>167</v>
      </c>
      <c r="B178" s="45">
        <f>'FY2017 Alpha RPDC '!B174</f>
        <v>3798</v>
      </c>
      <c r="C178" s="45">
        <f>'FY2017 Alpha RPDC '!C174</f>
        <v>3798</v>
      </c>
      <c r="D178" s="50" t="str">
        <f>'FY2017 Alpha RPDC '!D174</f>
        <v>LOGAN-MAGNOLIA</v>
      </c>
      <c r="E178" s="133">
        <f>IF(ISERROR((RealAuthFY11!E178-RealAuthFY10!E178)/RealAuthFY10!E178),"",(RealAuthFY11!E178-RealAuthFY10!E178)/RealAuthFY10!E178)</f>
        <v>-1.455965909090917E-2</v>
      </c>
      <c r="F178" s="133">
        <f>IF(ISERROR((RealAuthFY11!F178-RealAuthFY10!F178)/RealAuthFY10!F178),"",(RealAuthFY11!F178-RealAuthFY10!F178)/RealAuthFY10!F178)</f>
        <v>2.2473651580905144E-2</v>
      </c>
      <c r="G178" s="133">
        <f>IF(ISERROR((RealAuthFY11!G178-RealAuthFY10!G178)/RealAuthFY10!G178),"",(RealAuthFY11!G178-RealAuthFY10!G178)/RealAuthFY10!G178)</f>
        <v>7.5868946982276791E-3</v>
      </c>
      <c r="H178" s="133" t="str">
        <f>IF(ISERROR((RealAuthFY11!H178-RealAuthFY10!H178)/RealAuthFY10!H178),"",(RealAuthFY11!H178-RealAuthFY10!H178)/RealAuthFY10!H178)</f>
        <v/>
      </c>
      <c r="I178" s="133">
        <f>IF(ISERROR((RealAuthFY11!I178-RealAuthFY10!I178)/RealAuthFY10!I178),"",(RealAuthFY11!I178-RealAuthFY10!I178)/RealAuthFY10!I178)</f>
        <v>1.0000000000000042E-2</v>
      </c>
      <c r="J178" s="133">
        <f>IF(ISERROR((RealAuthFY11!J178-RealAuthFY10!J178)/RealAuthFY10!J178),"",(RealAuthFY11!J178-RealAuthFY10!J178)/RealAuthFY10!J178)</f>
        <v>-0.37234610050144029</v>
      </c>
      <c r="K178" s="133">
        <f>IF(ISERROR((RealAuthFY11!K178-RealAuthFY10!K178)/RealAuthFY10!K178),"",(RealAuthFY11!K178-RealAuthFY10!K178)/RealAuthFY10!K178)</f>
        <v>1.9937586685159502E-2</v>
      </c>
      <c r="L178" s="133">
        <f>IF(ISERROR((RealAuthFY11!L178-RealAuthFY10!L178)/RealAuthFY10!L178),"",(RealAuthFY11!L178-RealAuthFY10!L178)/RealAuthFY10!L178)</f>
        <v>-0.30557440906542332</v>
      </c>
      <c r="M178" s="133">
        <f>IF(ISERROR((RealAuthFY11!M178-RealAuthFY10!M178)/RealAuthFY10!M178),"",(RealAuthFY11!M178-RealAuthFY10!M178)/RealAuthFY10!M178)</f>
        <v>0.27492198335644935</v>
      </c>
      <c r="N178" s="133">
        <f>IF(ISERROR((RealAuthFY11!N178-RealAuthFY10!N178)/RealAuthFY10!N178),"",(RealAuthFY11!N178-RealAuthFY10!N178)/RealAuthFY10!N178)</f>
        <v>0</v>
      </c>
      <c r="O178" s="133">
        <f>IF(ISERROR((RealAuthFY11!O178-RealAuthFY10!O178)/RealAuthFY10!O178),"",(RealAuthFY11!O178-RealAuthFY10!O178)/RealAuthFY10!O178)</f>
        <v>0</v>
      </c>
      <c r="P178" s="133">
        <f>IF(ISERROR((RealAuthFY11!P178-RealAuthFY10!P178)/RealAuthFY10!P178),"",(RealAuthFY11!P178-RealAuthFY10!P178)/RealAuthFY10!P178)</f>
        <v>0.72945938611831407</v>
      </c>
      <c r="Q178" s="133">
        <f>IF(ISERROR((RealAuthFY11!Q178-RealAuthFY10!Q178)/RealAuthFY10!Q178),"",(RealAuthFY11!Q178-RealAuthFY10!Q178)/RealAuthFY10!Q178)</f>
        <v>-0.34432583713096893</v>
      </c>
      <c r="R178" s="133">
        <f>IF(ISERROR((RealAuthFY11!R178-RealAuthFY10!R178)/RealAuthFY10!R178),"",(RealAuthFY11!R178-RealAuthFY10!R178)/RealAuthFY10!R178)</f>
        <v>0.56252822621252385</v>
      </c>
      <c r="S178" s="133">
        <f>IF(ISERROR((RealAuthFY11!S178-RealAuthFY10!S178)/RealAuthFY10!S178),"",(RealAuthFY11!S178-RealAuthFY10!S178)/RealAuthFY10!S178)</f>
        <v>0.56246982428225589</v>
      </c>
      <c r="T178" s="133">
        <f>IF(ISERROR((RealAuthFY11!T178-RealAuthFY10!T178)/RealAuthFY10!T178),"",(RealAuthFY11!T178-RealAuthFY10!T178)/RealAuthFY10!T178)</f>
        <v>0.56247208087631162</v>
      </c>
      <c r="U178" s="133">
        <f>IF(ISERROR((RealAuthFY11!U178-RealAuthFY10!U178)/RealAuthFY10!U178),"",(RealAuthFY11!U178-RealAuthFY10!U178)/RealAuthFY10!U178)</f>
        <v>3.9749937229360412E-2</v>
      </c>
    </row>
    <row r="179" spans="1:21" s="45" customFormat="1" ht="11" x14ac:dyDescent="0.3">
      <c r="A179" s="45">
        <f>'FY2017 Alpha RPDC '!A175</f>
        <v>168</v>
      </c>
      <c r="B179" s="45">
        <f>'FY2017 Alpha RPDC '!B175</f>
        <v>3816</v>
      </c>
      <c r="C179" s="45">
        <f>'FY2017 Alpha RPDC '!C175</f>
        <v>3816</v>
      </c>
      <c r="D179" s="50" t="str">
        <f>'FY2017 Alpha RPDC '!D175</f>
        <v>LONE TREE</v>
      </c>
      <c r="E179" s="133">
        <f>IF(ISERROR((RealAuthFY11!E179-RealAuthFY10!E179)/RealAuthFY10!E179),"",(RealAuthFY11!E179-RealAuthFY10!E179)/RealAuthFY10!E179)</f>
        <v>-4.6973122331072703E-2</v>
      </c>
      <c r="F179" s="133">
        <f>IF(ISERROR((RealAuthFY11!F179-RealAuthFY10!F179)/RealAuthFY10!F179),"",(RealAuthFY11!F179-RealAuthFY10!F179)/RealAuthFY10!F179)</f>
        <v>2.2494570276140241E-2</v>
      </c>
      <c r="G179" s="133">
        <f>IF(ISERROR((RealAuthFY11!G179-RealAuthFY10!G179)/RealAuthFY10!G179),"",(RealAuthFY11!G179-RealAuthFY10!G179)/RealAuthFY10!G179)</f>
        <v>-2.5535344151342534E-2</v>
      </c>
      <c r="H179" s="133">
        <f>IF(ISERROR((RealAuthFY11!H179-RealAuthFY10!H179)/RealAuthFY10!H179),"",(RealAuthFY11!H179-RealAuthFY10!H179)/RealAuthFY10!H179)</f>
        <v>1.6321767116961057</v>
      </c>
      <c r="I179" s="133">
        <f>IF(ISERROR((RealAuthFY11!I179-RealAuthFY10!I179)/RealAuthFY10!I179),"",(RealAuthFY11!I179-RealAuthFY10!I179)/RealAuthFY10!I179)</f>
        <v>-3.4537374504816044E-3</v>
      </c>
      <c r="J179" s="133">
        <f>IF(ISERROR((RealAuthFY11!J179-RealAuthFY10!J179)/RealAuthFY10!J179),"",(RealAuthFY11!J179-RealAuthFY10!J179)/RealAuthFY10!J179)</f>
        <v>-0.11386830001289348</v>
      </c>
      <c r="K179" s="133">
        <f>IF(ISERROR((RealAuthFY11!K179-RealAuthFY10!K179)/RealAuthFY10!K179),"",(RealAuthFY11!K179-RealAuthFY10!K179)/RealAuthFY10!K179)</f>
        <v>-0.57055259507993283</v>
      </c>
      <c r="L179" s="133">
        <f>IF(ISERROR((RealAuthFY11!L179-RealAuthFY10!L179)/RealAuthFY10!L179),"",(RealAuthFY11!L179-RealAuthFY10!L179)/RealAuthFY10!L179)</f>
        <v>8.3921871867571579E-2</v>
      </c>
      <c r="M179" s="133">
        <f>IF(ISERROR((RealAuthFY11!M179-RealAuthFY10!M179)/RealAuthFY10!M179),"",(RealAuthFY11!M179-RealAuthFY10!M179)/RealAuthFY10!M179)</f>
        <v>-0.41717852189419458</v>
      </c>
      <c r="N179" s="133">
        <f>IF(ISERROR((RealAuthFY11!N179-RealAuthFY10!N179)/RealAuthFY10!N179),"",(RealAuthFY11!N179-RealAuthFY10!N179)/RealAuthFY10!N179)</f>
        <v>0</v>
      </c>
      <c r="O179" s="133" t="str">
        <f>IF(ISERROR((RealAuthFY11!O179-RealAuthFY10!O179)/RealAuthFY10!O179),"",(RealAuthFY11!O179-RealAuthFY10!O179)/RealAuthFY10!O179)</f>
        <v/>
      </c>
      <c r="P179" s="133">
        <f>IF(ISERROR((RealAuthFY11!P179-RealAuthFY10!P179)/RealAuthFY10!P179),"",(RealAuthFY11!P179-RealAuthFY10!P179)/RealAuthFY10!P179)</f>
        <v>-0.3277684087756903</v>
      </c>
      <c r="Q179" s="133">
        <f>IF(ISERROR((RealAuthFY11!Q179-RealAuthFY10!Q179)/RealAuthFY10!Q179),"",(RealAuthFY11!Q179-RealAuthFY10!Q179)/RealAuthFY10!Q179)</f>
        <v>0.12921661382999794</v>
      </c>
      <c r="R179" s="133">
        <f>IF(ISERROR((RealAuthFY11!R179-RealAuthFY10!R179)/RealAuthFY10!R179),"",(RealAuthFY11!R179-RealAuthFY10!R179)/RealAuthFY10!R179)</f>
        <v>-1.7927250901495247E-7</v>
      </c>
      <c r="S179" s="133">
        <f>IF(ISERROR((RealAuthFY11!S179-RealAuthFY10!S179)/RealAuthFY10!S179),"",(RealAuthFY11!S179-RealAuthFY10!S179)/RealAuthFY10!S179)</f>
        <v>-3.4278024247834553E-7</v>
      </c>
      <c r="T179" s="133">
        <f>IF(ISERROR((RealAuthFY11!T179-RealAuthFY10!T179)/RealAuthFY10!T179),"",(RealAuthFY11!T179-RealAuthFY10!T179)/RealAuthFY10!T179)</f>
        <v>-1.9695339360544852E-6</v>
      </c>
      <c r="U179" s="133">
        <f>IF(ISERROR((RealAuthFY11!U179-RealAuthFY10!U179)/RealAuthFY10!U179),"",(RealAuthFY11!U179-RealAuthFY10!U179)/RealAuthFY10!U179)</f>
        <v>5.0810579963959504E-2</v>
      </c>
    </row>
    <row r="180" spans="1:21" s="45" customFormat="1" ht="11" x14ac:dyDescent="0.3">
      <c r="A180" s="45">
        <f>'FY2017 Alpha RPDC '!A176</f>
        <v>169</v>
      </c>
      <c r="B180" s="45">
        <f>'FY2017 Alpha RPDC '!B176</f>
        <v>3841</v>
      </c>
      <c r="C180" s="45">
        <f>'FY2017 Alpha RPDC '!C176</f>
        <v>3841</v>
      </c>
      <c r="D180" s="50" t="str">
        <f>'FY2017 Alpha RPDC '!D176</f>
        <v>LOUISA-MUSCATINE</v>
      </c>
      <c r="E180" s="133">
        <f>IF(ISERROR((RealAuthFY11!E180-RealAuthFY10!E180)/RealAuthFY10!E180),"",(RealAuthFY11!E180-RealAuthFY10!E180)/RealAuthFY10!E180)</f>
        <v>-3.6998300431428884E-2</v>
      </c>
      <c r="F180" s="133">
        <f>IF(ISERROR((RealAuthFY11!F180-RealAuthFY10!F180)/RealAuthFY10!F180),"",(RealAuthFY11!F180-RealAuthFY10!F180)/RealAuthFY10!F180)</f>
        <v>2.2494570276140241E-2</v>
      </c>
      <c r="G180" s="133">
        <f>IF(ISERROR((RealAuthFY11!G180-RealAuthFY10!G180)/RealAuthFY10!G180),"",(RealAuthFY11!G180-RealAuthFY10!G180)/RealAuthFY10!G180)</f>
        <v>-1.5335911141668809E-2</v>
      </c>
      <c r="H180" s="133">
        <f>IF(ISERROR((RealAuthFY11!H180-RealAuthFY10!H180)/RealAuthFY10!H180),"",(RealAuthFY11!H180-RealAuthFY10!H180)/RealAuthFY10!H180)</f>
        <v>3.7900552168411221</v>
      </c>
      <c r="I180" s="133">
        <f>IF(ISERROR((RealAuthFY11!I180-RealAuthFY10!I180)/RealAuthFY10!I180),"",(RealAuthFY11!I180-RealAuthFY10!I180)/RealAuthFY10!I180)</f>
        <v>4.6859414795231971E-3</v>
      </c>
      <c r="J180" s="133">
        <f>IF(ISERROR((RealAuthFY11!J180-RealAuthFY10!J180)/RealAuthFY10!J180),"",(RealAuthFY11!J180-RealAuthFY10!J180)/RealAuthFY10!J180)</f>
        <v>6.3670083181528878E-2</v>
      </c>
      <c r="K180" s="133">
        <f>IF(ISERROR((RealAuthFY11!K180-RealAuthFY10!K180)/RealAuthFY10!K180),"",(RealAuthFY11!K180-RealAuthFY10!K180)/RealAuthFY10!K180)</f>
        <v>-1</v>
      </c>
      <c r="L180" s="133">
        <f>IF(ISERROR((RealAuthFY11!L180-RealAuthFY10!L180)/RealAuthFY10!L180),"",(RealAuthFY11!L180-RealAuthFY10!L180)/RealAuthFY10!L180)</f>
        <v>-0.38838970217062091</v>
      </c>
      <c r="M180" s="133" t="str">
        <f>IF(ISERROR((RealAuthFY11!M180-RealAuthFY10!M180)/RealAuthFY10!M180),"",(RealAuthFY11!M180-RealAuthFY10!M180)/RealAuthFY10!M180)</f>
        <v/>
      </c>
      <c r="N180" s="133">
        <f>IF(ISERROR((RealAuthFY11!N180-RealAuthFY10!N180)/RealAuthFY10!N180),"",(RealAuthFY11!N180-RealAuthFY10!N180)/RealAuthFY10!N180)</f>
        <v>0</v>
      </c>
      <c r="O180" s="133">
        <f>IF(ISERROR((RealAuthFY11!O180-RealAuthFY10!O180)/RealAuthFY10!O180),"",(RealAuthFY11!O180-RealAuthFY10!O180)/RealAuthFY10!O180)</f>
        <v>0</v>
      </c>
      <c r="P180" s="133" t="str">
        <f>IF(ISERROR((RealAuthFY11!P180-RealAuthFY10!P180)/RealAuthFY10!P180),"",(RealAuthFY11!P180-RealAuthFY10!P180)/RealAuthFY10!P180)</f>
        <v/>
      </c>
      <c r="Q180" s="133" t="str">
        <f>IF(ISERROR((RealAuthFY11!Q180-RealAuthFY10!Q180)/RealAuthFY10!Q180),"",(RealAuthFY11!Q180-RealAuthFY10!Q180)/RealAuthFY10!Q180)</f>
        <v/>
      </c>
      <c r="R180" s="133">
        <f>IF(ISERROR((RealAuthFY11!R180-RealAuthFY10!R180)/RealAuthFY10!R180),"",(RealAuthFY11!R180-RealAuthFY10!R180)/RealAuthFY10!R180)</f>
        <v>6.8591237262522702</v>
      </c>
      <c r="S180" s="133">
        <f>IF(ISERROR((RealAuthFY11!S180-RealAuthFY10!S180)/RealAuthFY10!S180),"",(RealAuthFY11!S180-RealAuthFY10!S180)/RealAuthFY10!S180)</f>
        <v>6.8589415775608256</v>
      </c>
      <c r="T180" s="133">
        <f>IF(ISERROR((RealAuthFY11!T180-RealAuthFY10!T180)/RealAuthFY10!T180),"",(RealAuthFY11!T180-RealAuthFY10!T180)/RealAuthFY10!T180)</f>
        <v>6.8585777748260339</v>
      </c>
      <c r="U180" s="133">
        <f>IF(ISERROR((RealAuthFY11!U180-RealAuthFY10!U180)/RealAuthFY10!U180),"",(RealAuthFY11!U180-RealAuthFY10!U180)/RealAuthFY10!U180)</f>
        <v>0.10466118404625932</v>
      </c>
    </row>
    <row r="181" spans="1:21" s="45" customFormat="1" ht="11" x14ac:dyDescent="0.3">
      <c r="A181" s="45">
        <f>'FY2017 Alpha RPDC '!A177</f>
        <v>170</v>
      </c>
      <c r="B181" s="45">
        <f>'FY2017 Alpha RPDC '!B177</f>
        <v>3897</v>
      </c>
      <c r="C181" s="45">
        <f>'FY2017 Alpha RPDC '!C177</f>
        <v>3897</v>
      </c>
      <c r="D181" s="50" t="str">
        <f>'FY2017 Alpha RPDC '!D177</f>
        <v>LU VERNE</v>
      </c>
      <c r="E181" s="133">
        <f>IF(ISERROR((RealAuthFY11!E181-RealAuthFY10!E181)/RealAuthFY10!E181),"",(RealAuthFY11!E181-RealAuthFY10!E181)/RealAuthFY10!E181)</f>
        <v>6.2073246430788334E-3</v>
      </c>
      <c r="F181" s="133">
        <f>IF(ISERROR((RealAuthFY11!F181-RealAuthFY10!F181)/RealAuthFY10!F181),"",(RealAuthFY11!F181-RealAuthFY10!F181)/RealAuthFY10!F181)</f>
        <v>2.1900015103458691E-2</v>
      </c>
      <c r="G181" s="133">
        <f>IF(ISERROR((RealAuthFY11!G181-RealAuthFY10!G181)/RealAuthFY10!G181),"",(RealAuthFY11!G181-RealAuthFY10!G181)/RealAuthFY10!G181)</f>
        <v>2.8243376649919289E-2</v>
      </c>
      <c r="H181" s="133" t="str">
        <f>IF(ISERROR((RealAuthFY11!H181-RealAuthFY10!H181)/RealAuthFY10!H181),"",(RealAuthFY11!H181-RealAuthFY10!H181)/RealAuthFY10!H181)</f>
        <v/>
      </c>
      <c r="I181" s="133">
        <f>IF(ISERROR((RealAuthFY11!I181-RealAuthFY10!I181)/RealAuthFY10!I181),"",(RealAuthFY11!I181-RealAuthFY10!I181)/RealAuthFY10!I181)</f>
        <v>2.8243376649919289E-2</v>
      </c>
      <c r="J181" s="133">
        <f>IF(ISERROR((RealAuthFY11!J181-RealAuthFY10!J181)/RealAuthFY10!J181),"",(RealAuthFY11!J181-RealAuthFY10!J181)/RealAuthFY10!J181)</f>
        <v>-3.3254212791239773E-2</v>
      </c>
      <c r="K181" s="133">
        <f>IF(ISERROR((RealAuthFY11!K181-RealAuthFY10!K181)/RealAuthFY10!K181),"",(RealAuthFY11!K181-RealAuthFY10!K181)/RealAuthFY10!K181)</f>
        <v>-0.24449323651958424</v>
      </c>
      <c r="L181" s="133">
        <f>IF(ISERROR((RealAuthFY11!L181-RealAuthFY10!L181)/RealAuthFY10!L181),"",(RealAuthFY11!L181-RealAuthFY10!L181)/RealAuthFY10!L181)</f>
        <v>0.24609343794041627</v>
      </c>
      <c r="M181" s="133">
        <f>IF(ISERROR((RealAuthFY11!M181-RealAuthFY10!M181)/RealAuthFY10!M181),"",(RealAuthFY11!M181-RealAuthFY10!M181)/RealAuthFY10!M181)</f>
        <v>0.43428237129485181</v>
      </c>
      <c r="N181" s="133">
        <f>IF(ISERROR((RealAuthFY11!N181-RealAuthFY10!N181)/RealAuthFY10!N181),"",(RealAuthFY11!N181-RealAuthFY10!N181)/RealAuthFY10!N181)</f>
        <v>0</v>
      </c>
      <c r="O181" s="133" t="str">
        <f>IF(ISERROR((RealAuthFY11!O181-RealAuthFY10!O181)/RealAuthFY10!O181),"",(RealAuthFY11!O181-RealAuthFY10!O181)/RealAuthFY10!O181)</f>
        <v/>
      </c>
      <c r="P181" s="133">
        <f>IF(ISERROR((RealAuthFY11!P181-RealAuthFY10!P181)/RealAuthFY10!P181),"",(RealAuthFY11!P181-RealAuthFY10!P181)/RealAuthFY10!P181)</f>
        <v>-0.11205734503889958</v>
      </c>
      <c r="Q181" s="133" t="str">
        <f>IF(ISERROR((RealAuthFY11!Q181-RealAuthFY10!Q181)/RealAuthFY10!Q181),"",(RealAuthFY11!Q181-RealAuthFY10!Q181)/RealAuthFY10!Q181)</f>
        <v/>
      </c>
      <c r="R181" s="133">
        <f>IF(ISERROR((RealAuthFY11!R181-RealAuthFY10!R181)/RealAuthFY10!R181),"",(RealAuthFY11!R181-RealAuthFY10!R181)/RealAuthFY10!R181)</f>
        <v>-1.222845965358205E-7</v>
      </c>
      <c r="S181" s="133">
        <f>IF(ISERROR((RealAuthFY11!S181-RealAuthFY10!S181)/RealAuthFY10!S181),"",(RealAuthFY11!S181-RealAuthFY10!S181)/RealAuthFY10!S181)</f>
        <v>1.1272817591908221E-6</v>
      </c>
      <c r="T181" s="133">
        <f>IF(ISERROR((RealAuthFY11!T181-RealAuthFY10!T181)/RealAuthFY10!T181),"",(RealAuthFY11!T181-RealAuthFY10!T181)/RealAuthFY10!T181)</f>
        <v>-1.2434369734835022E-8</v>
      </c>
      <c r="U181" s="133">
        <f>IF(ISERROR((RealAuthFY11!U181-RealAuthFY10!U181)/RealAuthFY10!U181),"",(RealAuthFY11!U181-RealAuthFY10!U181)/RealAuthFY10!U181)</f>
        <v>0.20373074262835814</v>
      </c>
    </row>
    <row r="182" spans="1:21" s="45" customFormat="1" ht="11" x14ac:dyDescent="0.3">
      <c r="A182" s="45">
        <f>'FY2017 Alpha RPDC '!A178</f>
        <v>171</v>
      </c>
      <c r="B182" s="45">
        <f>'FY2017 Alpha RPDC '!B178</f>
        <v>3906</v>
      </c>
      <c r="C182" s="45">
        <f>'FY2017 Alpha RPDC '!C178</f>
        <v>3906</v>
      </c>
      <c r="D182" s="50" t="str">
        <f>'FY2017 Alpha RPDC '!D178</f>
        <v>LYNNVILLE-SULLY</v>
      </c>
      <c r="E182" s="133">
        <f>IF(ISERROR((RealAuthFY11!E182-RealAuthFY10!E182)/RealAuthFY10!E182),"",(RealAuthFY11!E182-RealAuthFY10!E182)/RealAuthFY10!E182)</f>
        <v>1.5208235844642022E-2</v>
      </c>
      <c r="F182" s="133">
        <f>IF(ISERROR((RealAuthFY11!F182-RealAuthFY10!F182)/RealAuthFY10!F182),"",(RealAuthFY11!F182-RealAuthFY10!F182)/RealAuthFY10!F182)</f>
        <v>2.2494570276140241E-2</v>
      </c>
      <c r="G182" s="133">
        <f>IF(ISERROR((RealAuthFY11!G182-RealAuthFY10!G182)/RealAuthFY10!G182),"",(RealAuthFY11!G182-RealAuthFY10!G182)/RealAuthFY10!G182)</f>
        <v>3.804505956399587E-2</v>
      </c>
      <c r="H182" s="133">
        <f>IF(ISERROR((RealAuthFY11!H182-RealAuthFY10!H182)/RealAuthFY10!H182),"",(RealAuthFY11!H182-RealAuthFY10!H182)/RealAuthFY10!H182)</f>
        <v>-1</v>
      </c>
      <c r="I182" s="133">
        <f>IF(ISERROR((RealAuthFY11!I182-RealAuthFY10!I182)/RealAuthFY10!I182),"",(RealAuthFY11!I182-RealAuthFY10!I182)/RealAuthFY10!I182)</f>
        <v>2.7698394074653267E-2</v>
      </c>
      <c r="J182" s="133">
        <f>IF(ISERROR((RealAuthFY11!J182-RealAuthFY10!J182)/RealAuthFY10!J182),"",(RealAuthFY11!J182-RealAuthFY10!J182)/RealAuthFY10!J182)</f>
        <v>-4.9093722058336911E-2</v>
      </c>
      <c r="K182" s="133">
        <f>IF(ISERROR((RealAuthFY11!K182-RealAuthFY10!K182)/RealAuthFY10!K182),"",(RealAuthFY11!K182-RealAuthFY10!K182)/RealAuthFY10!K182)</f>
        <v>-0.70858926094709729</v>
      </c>
      <c r="L182" s="133">
        <f>IF(ISERROR((RealAuthFY11!L182-RealAuthFY10!L182)/RealAuthFY10!L182),"",(RealAuthFY11!L182-RealAuthFY10!L182)/RealAuthFY10!L182)</f>
        <v>0.16564295621161085</v>
      </c>
      <c r="M182" s="133">
        <f>IF(ISERROR((RealAuthFY11!M182-RealAuthFY10!M182)/RealAuthFY10!M182),"",(RealAuthFY11!M182-RealAuthFY10!M182)/RealAuthFY10!M182)</f>
        <v>-0.49003120665742023</v>
      </c>
      <c r="N182" s="133">
        <f>IF(ISERROR((RealAuthFY11!N182-RealAuthFY10!N182)/RealAuthFY10!N182),"",(RealAuthFY11!N182-RealAuthFY10!N182)/RealAuthFY10!N182)</f>
        <v>0</v>
      </c>
      <c r="O182" s="133" t="str">
        <f>IF(ISERROR((RealAuthFY11!O182-RealAuthFY10!O182)/RealAuthFY10!O182),"",(RealAuthFY11!O182-RealAuthFY10!O182)/RealAuthFY10!O182)</f>
        <v/>
      </c>
      <c r="P182" s="133" t="str">
        <f>IF(ISERROR((RealAuthFY11!P182-RealAuthFY10!P182)/RealAuthFY10!P182),"",(RealAuthFY11!P182-RealAuthFY10!P182)/RealAuthFY10!P182)</f>
        <v/>
      </c>
      <c r="Q182" s="133">
        <f>IF(ISERROR((RealAuthFY11!Q182-RealAuthFY10!Q182)/RealAuthFY10!Q182),"",(RealAuthFY11!Q182-RealAuthFY10!Q182)/RealAuthFY10!Q182)</f>
        <v>0.36886360318271427</v>
      </c>
      <c r="R182" s="133">
        <f>IF(ISERROR((RealAuthFY11!R182-RealAuthFY10!R182)/RealAuthFY10!R182),"",(RealAuthFY11!R182-RealAuthFY10!R182)/RealAuthFY10!R182)</f>
        <v>-2.5478112157546289E-8</v>
      </c>
      <c r="S182" s="133">
        <f>IF(ISERROR((RealAuthFY11!S182-RealAuthFY10!S182)/RealAuthFY10!S182),"",(RealAuthFY11!S182-RealAuthFY10!S182)/RealAuthFY10!S182)</f>
        <v>2.6353072129122131E-7</v>
      </c>
      <c r="T182" s="133">
        <f>IF(ISERROR((RealAuthFY11!T182-RealAuthFY10!T182)/RealAuthFY10!T182),"",(RealAuthFY11!T182-RealAuthFY10!T182)/RealAuthFY10!T182)</f>
        <v>-1.3435980568948768E-5</v>
      </c>
      <c r="U182" s="133">
        <f>IF(ISERROR((RealAuthFY11!U182-RealAuthFY10!U182)/RealAuthFY10!U182),"",(RealAuthFY11!U182-RealAuthFY10!U182)/RealAuthFY10!U182)</f>
        <v>7.4986540645970989E-2</v>
      </c>
    </row>
    <row r="183" spans="1:21" s="45" customFormat="1" ht="11" x14ac:dyDescent="0.3">
      <c r="A183" s="45">
        <f>'FY2017 Alpha RPDC '!A179</f>
        <v>172</v>
      </c>
      <c r="B183" s="45">
        <f>'FY2017 Alpha RPDC '!B179</f>
        <v>3942</v>
      </c>
      <c r="C183" s="45">
        <f>'FY2017 Alpha RPDC '!C179</f>
        <v>3942</v>
      </c>
      <c r="D183" s="50" t="str">
        <f>'FY2017 Alpha RPDC '!D179</f>
        <v>MADRID</v>
      </c>
      <c r="E183" s="133">
        <f>IF(ISERROR((RealAuthFY11!E183-RealAuthFY10!E183)/RealAuthFY10!E183),"",(RealAuthFY11!E183-RealAuthFY10!E183)/RealAuthFY10!E183)</f>
        <v>4.538734476641048E-2</v>
      </c>
      <c r="F183" s="133">
        <f>IF(ISERROR((RealAuthFY11!F183-RealAuthFY10!F183)/RealAuthFY10!F183),"",(RealAuthFY11!F183-RealAuthFY10!F183)/RealAuthFY10!F183)</f>
        <v>2.2494570276140241E-2</v>
      </c>
      <c r="G183" s="133">
        <f>IF(ISERROR((RealAuthFY11!G183-RealAuthFY10!G183)/RealAuthFY10!G183),"",(RealAuthFY11!G183-RealAuthFY10!G183)/RealAuthFY10!G183)</f>
        <v>6.8902981921866585E-2</v>
      </c>
      <c r="H183" s="133" t="str">
        <f>IF(ISERROR((RealAuthFY11!H183-RealAuthFY10!H183)/RealAuthFY10!H183),"",(RealAuthFY11!H183-RealAuthFY10!H183)/RealAuthFY10!H183)</f>
        <v/>
      </c>
      <c r="I183" s="133">
        <f>IF(ISERROR((RealAuthFY11!I183-RealAuthFY10!I183)/RealAuthFY10!I183),"",(RealAuthFY11!I183-RealAuthFY10!I183)/RealAuthFY10!I183)</f>
        <v>6.8902981921866585E-2</v>
      </c>
      <c r="J183" s="133">
        <f>IF(ISERROR((RealAuthFY11!J183-RealAuthFY10!J183)/RealAuthFY10!J183),"",(RealAuthFY11!J183-RealAuthFY10!J183)/RealAuthFY10!J183)</f>
        <v>0.22390024246622792</v>
      </c>
      <c r="K183" s="133">
        <f>IF(ISERROR((RealAuthFY11!K183-RealAuthFY10!K183)/RealAuthFY10!K183),"",(RealAuthFY11!K183-RealAuthFY10!K183)/RealAuthFY10!K183)</f>
        <v>-0.74502078281953588</v>
      </c>
      <c r="L183" s="133">
        <f>IF(ISERROR((RealAuthFY11!L183-RealAuthFY10!L183)/RealAuthFY10!L183),"",(RealAuthFY11!L183-RealAuthFY10!L183)/RealAuthFY10!L183)</f>
        <v>0.26073057383673942</v>
      </c>
      <c r="M183" s="133">
        <f>IF(ISERROR((RealAuthFY11!M183-RealAuthFY10!M183)/RealAuthFY10!M183),"",(RealAuthFY11!M183-RealAuthFY10!M183)/RealAuthFY10!M183)</f>
        <v>-0.3200554208520956</v>
      </c>
      <c r="N183" s="133">
        <f>IF(ISERROR((RealAuthFY11!N183-RealAuthFY10!N183)/RealAuthFY10!N183),"",(RealAuthFY11!N183-RealAuthFY10!N183)/RealAuthFY10!N183)</f>
        <v>0</v>
      </c>
      <c r="O183" s="133" t="str">
        <f>IF(ISERROR((RealAuthFY11!O183-RealAuthFY10!O183)/RealAuthFY10!O183),"",(RealAuthFY11!O183-RealAuthFY10!O183)/RealAuthFY10!O183)</f>
        <v/>
      </c>
      <c r="P183" s="133">
        <f>IF(ISERROR((RealAuthFY11!P183-RealAuthFY10!P183)/RealAuthFY10!P183),"",(RealAuthFY11!P183-RealAuthFY10!P183)/RealAuthFY10!P183)</f>
        <v>-1</v>
      </c>
      <c r="Q183" s="133" t="str">
        <f>IF(ISERROR((RealAuthFY11!Q183-RealAuthFY10!Q183)/RealAuthFY10!Q183),"",(RealAuthFY11!Q183-RealAuthFY10!Q183)/RealAuthFY10!Q183)</f>
        <v/>
      </c>
      <c r="R183" s="133">
        <f>IF(ISERROR((RealAuthFY11!R183-RealAuthFY10!R183)/RealAuthFY10!R183),"",(RealAuthFY11!R183-RealAuthFY10!R183)/RealAuthFY10!R183)</f>
        <v>0.12149954399598009</v>
      </c>
      <c r="S183" s="133">
        <f>IF(ISERROR((RealAuthFY11!S183-RealAuthFY10!S183)/RealAuthFY10!S183),"",(RealAuthFY11!S183-RealAuthFY10!S183)/RealAuthFY10!S183)</f>
        <v>0.12141756396344502</v>
      </c>
      <c r="T183" s="133">
        <f>IF(ISERROR((RealAuthFY11!T183-RealAuthFY10!T183)/RealAuthFY10!T183),"",(RealAuthFY11!T183-RealAuthFY10!T183)/RealAuthFY10!T183)</f>
        <v>0.12151224663066396</v>
      </c>
      <c r="U183" s="133">
        <f>IF(ISERROR((RealAuthFY11!U183-RealAuthFY10!U183)/RealAuthFY10!U183),"",(RealAuthFY11!U183-RealAuthFY10!U183)/RealAuthFY10!U183)</f>
        <v>8.554923928861087E-2</v>
      </c>
    </row>
    <row r="184" spans="1:21" s="45" customFormat="1" ht="11" x14ac:dyDescent="0.3">
      <c r="A184" s="45">
        <f>'FY2017 Alpha RPDC '!A180</f>
        <v>173</v>
      </c>
      <c r="B184" s="45">
        <f>'FY2017 Alpha RPDC '!B180</f>
        <v>4023</v>
      </c>
      <c r="C184" s="45">
        <f>'FY2017 Alpha RPDC '!C180</f>
        <v>4023</v>
      </c>
      <c r="D184" s="50" t="str">
        <f>'FY2017 Alpha RPDC '!D180</f>
        <v>MANSON-NORTHWEST WEBSTER</v>
      </c>
      <c r="E184" s="133">
        <f>IF(ISERROR((RealAuthFY11!E184-RealAuthFY10!E184)/RealAuthFY10!E184),"",(RealAuthFY11!E184-RealAuthFY10!E184)/RealAuthFY10!E184)</f>
        <v>1.6895626085583523E-2</v>
      </c>
      <c r="F184" s="133">
        <f>IF(ISERROR((RealAuthFY11!F184-RealAuthFY10!F184)/RealAuthFY10!F184),"",(RealAuthFY11!F184-RealAuthFY10!F184)/RealAuthFY10!F184)</f>
        <v>2.2287119581924378E-2</v>
      </c>
      <c r="G184" s="133">
        <f>IF(ISERROR((RealAuthFY11!G184-RealAuthFY10!G184)/RealAuthFY10!G184),"",(RealAuthFY11!G184-RealAuthFY10!G184)/RealAuthFY10!G184)</f>
        <v>3.955925004550695E-2</v>
      </c>
      <c r="H184" s="133">
        <f>IF(ISERROR((RealAuthFY11!H184-RealAuthFY10!H184)/RealAuthFY10!H184),"",(RealAuthFY11!H184-RealAuthFY10!H184)/RealAuthFY10!H184)</f>
        <v>-1</v>
      </c>
      <c r="I184" s="133">
        <f>IF(ISERROR((RealAuthFY11!I184-RealAuthFY10!I184)/RealAuthFY10!I184),"",(RealAuthFY11!I184-RealAuthFY10!I184)/RealAuthFY10!I184)</f>
        <v>-1.6468563230373431E-2</v>
      </c>
      <c r="J184" s="133">
        <f>IF(ISERROR((RealAuthFY11!J184-RealAuthFY10!J184)/RealAuthFY10!J184),"",(RealAuthFY11!J184-RealAuthFY10!J184)/RealAuthFY10!J184)</f>
        <v>0.11265918547471945</v>
      </c>
      <c r="K184" s="133">
        <f>IF(ISERROR((RealAuthFY11!K184-RealAuthFY10!K184)/RealAuthFY10!K184),"",(RealAuthFY11!K184-RealAuthFY10!K184)/RealAuthFY10!K184)</f>
        <v>1.0398751733703191</v>
      </c>
      <c r="L184" s="133">
        <f>IF(ISERROR((RealAuthFY11!L184-RealAuthFY10!L184)/RealAuthFY10!L184),"",(RealAuthFY11!L184-RealAuthFY10!L184)/RealAuthFY10!L184)</f>
        <v>-7.2784012104400456E-2</v>
      </c>
      <c r="M184" s="133" t="str">
        <f>IF(ISERROR((RealAuthFY11!M184-RealAuthFY10!M184)/RealAuthFY10!M184),"",(RealAuthFY11!M184-RealAuthFY10!M184)/RealAuthFY10!M184)</f>
        <v/>
      </c>
      <c r="N184" s="133">
        <f>IF(ISERROR((RealAuthFY11!N184-RealAuthFY10!N184)/RealAuthFY10!N184),"",(RealAuthFY11!N184-RealAuthFY10!N184)/RealAuthFY10!N184)</f>
        <v>0</v>
      </c>
      <c r="O184" s="133" t="str">
        <f>IF(ISERROR((RealAuthFY11!O184-RealAuthFY10!O184)/RealAuthFY10!O184),"",(RealAuthFY11!O184-RealAuthFY10!O184)/RealAuthFY10!O184)</f>
        <v/>
      </c>
      <c r="P184" s="133" t="str">
        <f>IF(ISERROR((RealAuthFY11!P184-RealAuthFY10!P184)/RealAuthFY10!P184),"",(RealAuthFY11!P184-RealAuthFY10!P184)/RealAuthFY10!P184)</f>
        <v/>
      </c>
      <c r="Q184" s="133" t="str">
        <f>IF(ISERROR((RealAuthFY11!Q184-RealAuthFY10!Q184)/RealAuthFY10!Q184),"",(RealAuthFY11!Q184-RealAuthFY10!Q184)/RealAuthFY10!Q184)</f>
        <v/>
      </c>
      <c r="R184" s="133">
        <f>IF(ISERROR((RealAuthFY11!R184-RealAuthFY10!R184)/RealAuthFY10!R184),"",(RealAuthFY11!R184-RealAuthFY10!R184)/RealAuthFY10!R184)</f>
        <v>0.70618591994242241</v>
      </c>
      <c r="S184" s="133">
        <f>IF(ISERROR((RealAuthFY11!S184-RealAuthFY10!S184)/RealAuthFY10!S184),"",(RealAuthFY11!S184-RealAuthFY10!S184)/RealAuthFY10!S184)</f>
        <v>0.70621646217089773</v>
      </c>
      <c r="T184" s="133">
        <f>IF(ISERROR((RealAuthFY11!T184-RealAuthFY10!T184)/RealAuthFY10!T184),"",(RealAuthFY11!T184-RealAuthFY10!T184)/RealAuthFY10!T184)</f>
        <v>0.70609249396747431</v>
      </c>
      <c r="U184" s="133">
        <f>IF(ISERROR((RealAuthFY11!U184-RealAuthFY10!U184)/RealAuthFY10!U184),"",(RealAuthFY11!U184-RealAuthFY10!U184)/RealAuthFY10!U184)</f>
        <v>3.462046786019092E-2</v>
      </c>
    </row>
    <row r="185" spans="1:21" s="45" customFormat="1" ht="11" x14ac:dyDescent="0.3">
      <c r="A185" s="45">
        <f>'FY2017 Alpha RPDC '!A181</f>
        <v>174</v>
      </c>
      <c r="B185" s="45">
        <f>'FY2017 Alpha RPDC '!B181</f>
        <v>4033</v>
      </c>
      <c r="C185" s="45">
        <f>'FY2017 Alpha RPDC '!C181</f>
        <v>4033</v>
      </c>
      <c r="D185" s="50" t="str">
        <f>'FY2017 Alpha RPDC '!D181</f>
        <v>MAPLE VALLEY</v>
      </c>
      <c r="E185" s="133">
        <f>IF(ISERROR((RealAuthFY11!E185-RealAuthFY10!E185)/RealAuthFY10!E185),"",(RealAuthFY11!E185-RealAuthFY10!E185)/RealAuthFY10!E185)</f>
        <v>2.1247739602170017E-2</v>
      </c>
      <c r="F185" s="133">
        <f>IF(ISERROR((RealAuthFY11!F185-RealAuthFY10!F185)/RealAuthFY10!F185),"",(RealAuthFY11!F185-RealAuthFY10!F185)/RealAuthFY10!F185)</f>
        <v>2.2127269952693422E-2</v>
      </c>
      <c r="G185" s="133">
        <f>IF(ISERROR((RealAuthFY11!G185-RealAuthFY10!G185)/RealAuthFY10!G185),"",(RealAuthFY11!G185-RealAuthFY10!G185)/RealAuthFY10!G185)</f>
        <v>4.3845116016273063E-2</v>
      </c>
      <c r="H185" s="133">
        <f>IF(ISERROR((RealAuthFY11!H185-RealAuthFY10!H185)/RealAuthFY10!H185),"",(RealAuthFY11!H185-RealAuthFY10!H185)/RealAuthFY10!H185)</f>
        <v>-1</v>
      </c>
      <c r="I185" s="133">
        <f>IF(ISERROR((RealAuthFY11!I185-RealAuthFY10!I185)/RealAuthFY10!I185),"",(RealAuthFY11!I185-RealAuthFY10!I185)/RealAuthFY10!I185)</f>
        <v>3.1516225486564749E-2</v>
      </c>
      <c r="J185" s="133">
        <f>IF(ISERROR((RealAuthFY11!J185-RealAuthFY10!J185)/RealAuthFY10!J185),"",(RealAuthFY11!J185-RealAuthFY10!J185)/RealAuthFY10!J185)</f>
        <v>-0.11801080633412829</v>
      </c>
      <c r="K185" s="133">
        <f>IF(ISERROR((RealAuthFY11!K185-RealAuthFY10!K185)/RealAuthFY10!K185),"",(RealAuthFY11!K185-RealAuthFY10!K185)/RealAuthFY10!K185)</f>
        <v>1.9937586685159502E-2</v>
      </c>
      <c r="L185" s="133">
        <f>IF(ISERROR((RealAuthFY11!L185-RealAuthFY10!L185)/RealAuthFY10!L185),"",(RealAuthFY11!L185-RealAuthFY10!L185)/RealAuthFY10!L185)</f>
        <v>-0.10410887656033287</v>
      </c>
      <c r="M185" s="133" t="str">
        <f>IF(ISERROR((RealAuthFY11!M185-RealAuthFY10!M185)/RealAuthFY10!M185),"",(RealAuthFY11!M185-RealAuthFY10!M185)/RealAuthFY10!M185)</f>
        <v/>
      </c>
      <c r="N185" s="133">
        <f>IF(ISERROR((RealAuthFY11!N185-RealAuthFY10!N185)/RealAuthFY10!N185),"",(RealAuthFY11!N185-RealAuthFY10!N185)/RealAuthFY10!N185)</f>
        <v>0</v>
      </c>
      <c r="O185" s="133" t="str">
        <f>IF(ISERROR((RealAuthFY11!O185-RealAuthFY10!O185)/RealAuthFY10!O185),"",(RealAuthFY11!O185-RealAuthFY10!O185)/RealAuthFY10!O185)</f>
        <v/>
      </c>
      <c r="P185" s="133" t="str">
        <f>IF(ISERROR((RealAuthFY11!P185-RealAuthFY10!P185)/RealAuthFY10!P185),"",(RealAuthFY11!P185-RealAuthFY10!P185)/RealAuthFY10!P185)</f>
        <v/>
      </c>
      <c r="Q185" s="133" t="str">
        <f>IF(ISERROR((RealAuthFY11!Q185-RealAuthFY10!Q185)/RealAuthFY10!Q185),"",(RealAuthFY11!Q185-RealAuthFY10!Q185)/RealAuthFY10!Q185)</f>
        <v/>
      </c>
      <c r="R185" s="133">
        <f>IF(ISERROR((RealAuthFY11!R185-RealAuthFY10!R185)/RealAuthFY10!R185),"",(RealAuthFY11!R185-RealAuthFY10!R185)/RealAuthFY10!R185)</f>
        <v>2.217792110078109E-7</v>
      </c>
      <c r="S185" s="133">
        <f>IF(ISERROR((RealAuthFY11!S185-RealAuthFY10!S185)/RealAuthFY10!S185),"",(RealAuthFY11!S185-RealAuthFY10!S185)/RealAuthFY10!S185)</f>
        <v>-3.2013474356554197E-6</v>
      </c>
      <c r="T185" s="133">
        <f>IF(ISERROR((RealAuthFY11!T185-RealAuthFY10!T185)/RealAuthFY10!T185),"",(RealAuthFY11!T185-RealAuthFY10!T185)/RealAuthFY10!T185)</f>
        <v>5.2983864502100122E-6</v>
      </c>
      <c r="U185" s="133">
        <f>IF(ISERROR((RealAuthFY11!U185-RealAuthFY10!U185)/RealAuthFY10!U185),"",(RealAuthFY11!U185-RealAuthFY10!U185)/RealAuthFY10!U185)</f>
        <v>1.7903745856398603E-2</v>
      </c>
    </row>
    <row r="186" spans="1:21" s="45" customFormat="1" ht="11" x14ac:dyDescent="0.3">
      <c r="A186" s="45">
        <f>'FY2017 Alpha RPDC '!A182</f>
        <v>175</v>
      </c>
      <c r="B186" s="45">
        <f>'FY2017 Alpha RPDC '!B182</f>
        <v>4041</v>
      </c>
      <c r="C186" s="45">
        <f>'FY2017 Alpha RPDC '!C182</f>
        <v>4041</v>
      </c>
      <c r="D186" s="50" t="str">
        <f>'FY2017 Alpha RPDC '!D182</f>
        <v>MAQUOKETA</v>
      </c>
      <c r="E186" s="133">
        <f>IF(ISERROR((RealAuthFY11!E186-RealAuthFY10!E186)/RealAuthFY10!E186),"",(RealAuthFY11!E186-RealAuthFY10!E186)/RealAuthFY10!E186)</f>
        <v>-5.9058024509080174E-3</v>
      </c>
      <c r="F186" s="133">
        <f>IF(ISERROR((RealAuthFY11!F186-RealAuthFY10!F186)/RealAuthFY10!F186),"",(RealAuthFY11!F186-RealAuthFY10!F186)/RealAuthFY10!F186)</f>
        <v>2.2494570276140241E-2</v>
      </c>
      <c r="G186" s="133">
        <f>IF(ISERROR((RealAuthFY11!G186-RealAuthFY10!G186)/RealAuthFY10!G186),"",(RealAuthFY11!G186-RealAuthFY10!G186)/RealAuthFY10!G186)</f>
        <v>1.645587277329906E-2</v>
      </c>
      <c r="H186" s="133" t="str">
        <f>IF(ISERROR((RealAuthFY11!H186-RealAuthFY10!H186)/RealAuthFY10!H186),"",(RealAuthFY11!H186-RealAuthFY10!H186)/RealAuthFY10!H186)</f>
        <v/>
      </c>
      <c r="I186" s="133">
        <f>IF(ISERROR((RealAuthFY11!I186-RealAuthFY10!I186)/RealAuthFY10!I186),"",(RealAuthFY11!I186-RealAuthFY10!I186)/RealAuthFY10!I186)</f>
        <v>1.645587277329906E-2</v>
      </c>
      <c r="J186" s="133">
        <f>IF(ISERROR((RealAuthFY11!J186-RealAuthFY10!J186)/RealAuthFY10!J186),"",(RealAuthFY11!J186-RealAuthFY10!J186)/RealAuthFY10!J186)</f>
        <v>0.164971995865484</v>
      </c>
      <c r="K186" s="133">
        <f>IF(ISERROR((RealAuthFY11!K186-RealAuthFY10!K186)/RealAuthFY10!K186),"",(RealAuthFY11!K186-RealAuthFY10!K186)/RealAuthFY10!K186)</f>
        <v>-0.2420214257670088</v>
      </c>
      <c r="L186" s="133">
        <f>IF(ISERROR((RealAuthFY11!L186-RealAuthFY10!L186)/RealAuthFY10!L186),"",(RealAuthFY11!L186-RealAuthFY10!L186)/RealAuthFY10!L186)</f>
        <v>-1</v>
      </c>
      <c r="M186" s="133">
        <f>IF(ISERROR((RealAuthFY11!M186-RealAuthFY10!M186)/RealAuthFY10!M186),"",(RealAuthFY11!M186-RealAuthFY10!M186)/RealAuthFY10!M186)</f>
        <v>0.96840095853133501</v>
      </c>
      <c r="N186" s="133">
        <f>IF(ISERROR((RealAuthFY11!N186-RealAuthFY10!N186)/RealAuthFY10!N186),"",(RealAuthFY11!N186-RealAuthFY10!N186)/RealAuthFY10!N186)</f>
        <v>0</v>
      </c>
      <c r="O186" s="133">
        <f>IF(ISERROR((RealAuthFY11!O186-RealAuthFY10!O186)/RealAuthFY10!O186),"",(RealAuthFY11!O186-RealAuthFY10!O186)/RealAuthFY10!O186)</f>
        <v>0</v>
      </c>
      <c r="P186" s="133" t="str">
        <f>IF(ISERROR((RealAuthFY11!P186-RealAuthFY10!P186)/RealAuthFY10!P186),"",(RealAuthFY11!P186-RealAuthFY10!P186)/RealAuthFY10!P186)</f>
        <v/>
      </c>
      <c r="Q186" s="133" t="str">
        <f>IF(ISERROR((RealAuthFY11!Q186-RealAuthFY10!Q186)/RealAuthFY10!Q186),"",(RealAuthFY11!Q186-RealAuthFY10!Q186)/RealAuthFY10!Q186)</f>
        <v/>
      </c>
      <c r="R186" s="133">
        <f>IF(ISERROR((RealAuthFY11!R186-RealAuthFY10!R186)/RealAuthFY10!R186),"",(RealAuthFY11!R186-RealAuthFY10!R186)/RealAuthFY10!R186)</f>
        <v>17.561274756443165</v>
      </c>
      <c r="S186" s="133">
        <f>IF(ISERROR((RealAuthFY11!S186-RealAuthFY10!S186)/RealAuthFY10!S186),"",(RealAuthFY11!S186-RealAuthFY10!S186)/RealAuthFY10!S186)</f>
        <v>17.562260353399591</v>
      </c>
      <c r="T186" s="133">
        <f>IF(ISERROR((RealAuthFY11!T186-RealAuthFY10!T186)/RealAuthFY10!T186),"",(RealAuthFY11!T186-RealAuthFY10!T186)/RealAuthFY10!T186)</f>
        <v>17.590752373995617</v>
      </c>
      <c r="U186" s="133">
        <f>IF(ISERROR((RealAuthFY11!U186-RealAuthFY10!U186)/RealAuthFY10!U186),"",(RealAuthFY11!U186-RealAuthFY10!U186)/RealAuthFY10!U186)</f>
        <v>0.13477203866131265</v>
      </c>
    </row>
    <row r="187" spans="1:21" s="45" customFormat="1" ht="11" x14ac:dyDescent="0.3">
      <c r="A187" s="45">
        <f>'FY2017 Alpha RPDC '!A183</f>
        <v>176</v>
      </c>
      <c r="B187" s="45">
        <f>'FY2017 Alpha RPDC '!B183</f>
        <v>4043</v>
      </c>
      <c r="C187" s="45">
        <f>'FY2017 Alpha RPDC '!C183</f>
        <v>4043</v>
      </c>
      <c r="D187" s="50" t="str">
        <f>'FY2017 Alpha RPDC '!D183</f>
        <v>MAQUOKETA VALLEY</v>
      </c>
      <c r="E187" s="133">
        <f>IF(ISERROR((RealAuthFY11!E187-RealAuthFY10!E187)/RealAuthFY10!E187),"",(RealAuthFY11!E187-RealAuthFY10!E187)/RealAuthFY10!E187)</f>
        <v>-3.0428769017980636E-2</v>
      </c>
      <c r="F187" s="133">
        <f>IF(ISERROR((RealAuthFY11!F187-RealAuthFY10!F187)/RealAuthFY10!F187),"",(RealAuthFY11!F187-RealAuthFY10!F187)/RealAuthFY10!F187)</f>
        <v>2.2383451682618093E-2</v>
      </c>
      <c r="G187" s="133">
        <f>IF(ISERROR((RealAuthFY11!G187-RealAuthFY10!G187)/RealAuthFY10!G187),"",(RealAuthFY11!G187-RealAuthFY10!G187)/RealAuthFY10!G187)</f>
        <v>-8.7264182164380599E-3</v>
      </c>
      <c r="H187" s="133" t="str">
        <f>IF(ISERROR((RealAuthFY11!H187-RealAuthFY10!H187)/RealAuthFY10!H187),"",(RealAuthFY11!H187-RealAuthFY10!H187)/RealAuthFY10!H187)</f>
        <v/>
      </c>
      <c r="I187" s="133">
        <f>IF(ISERROR((RealAuthFY11!I187-RealAuthFY10!I187)/RealAuthFY10!I187),"",(RealAuthFY11!I187-RealAuthFY10!I187)/RealAuthFY10!I187)</f>
        <v>1.0000000000000087E-2</v>
      </c>
      <c r="J187" s="133">
        <f>IF(ISERROR((RealAuthFY11!J187-RealAuthFY10!J187)/RealAuthFY10!J187),"",(RealAuthFY11!J187-RealAuthFY10!J187)/RealAuthFY10!J187)</f>
        <v>-0.13439507445798959</v>
      </c>
      <c r="K187" s="133">
        <f>IF(ISERROR((RealAuthFY11!K187-RealAuthFY10!K187)/RealAuthFY10!K187),"",(RealAuthFY11!K187-RealAuthFY10!K187)/RealAuthFY10!K187)</f>
        <v>-0.7733472029588534</v>
      </c>
      <c r="L187" s="133">
        <f>IF(ISERROR((RealAuthFY11!L187-RealAuthFY10!L187)/RealAuthFY10!L187),"",(RealAuthFY11!L187-RealAuthFY10!L187)/RealAuthFY10!L187)</f>
        <v>8.7210065806946568E-2</v>
      </c>
      <c r="M187" s="133" t="str">
        <f>IF(ISERROR((RealAuthFY11!M187-RealAuthFY10!M187)/RealAuthFY10!M187),"",(RealAuthFY11!M187-RealAuthFY10!M187)/RealAuthFY10!M187)</f>
        <v/>
      </c>
      <c r="N187" s="133">
        <f>IF(ISERROR((RealAuthFY11!N187-RealAuthFY10!N187)/RealAuthFY10!N187),"",(RealAuthFY11!N187-RealAuthFY10!N187)/RealAuthFY10!N187)</f>
        <v>0</v>
      </c>
      <c r="O187" s="133" t="str">
        <f>IF(ISERROR((RealAuthFY11!O187-RealAuthFY10!O187)/RealAuthFY10!O187),"",(RealAuthFY11!O187-RealAuthFY10!O187)/RealAuthFY10!O187)</f>
        <v/>
      </c>
      <c r="P187" s="133">
        <f>IF(ISERROR((RealAuthFY11!P187-RealAuthFY10!P187)/RealAuthFY10!P187),"",(RealAuthFY11!P187-RealAuthFY10!P187)/RealAuthFY10!P187)</f>
        <v>-1</v>
      </c>
      <c r="Q187" s="133" t="str">
        <f>IF(ISERROR((RealAuthFY11!Q187-RealAuthFY10!Q187)/RealAuthFY10!Q187),"",(RealAuthFY11!Q187-RealAuthFY10!Q187)/RealAuthFY10!Q187)</f>
        <v/>
      </c>
      <c r="R187" s="133">
        <f>IF(ISERROR((RealAuthFY11!R187-RealAuthFY10!R187)/RealAuthFY10!R187),"",(RealAuthFY11!R187-RealAuthFY10!R187)/RealAuthFY10!R187)</f>
        <v>0.52227851416340454</v>
      </c>
      <c r="S187" s="133">
        <f>IF(ISERROR((RealAuthFY11!S187-RealAuthFY10!S187)/RealAuthFY10!S187),"",(RealAuthFY11!S187-RealAuthFY10!S187)/RealAuthFY10!S187)</f>
        <v>0.52230276824376742</v>
      </c>
      <c r="T187" s="133">
        <f>IF(ISERROR((RealAuthFY11!T187-RealAuthFY10!T187)/RealAuthFY10!T187),"",(RealAuthFY11!T187-RealAuthFY10!T187)/RealAuthFY10!T187)</f>
        <v>0.52220664106240278</v>
      </c>
      <c r="U187" s="133">
        <f>IF(ISERROR((RealAuthFY11!U187-RealAuthFY10!U187)/RealAuthFY10!U187),"",(RealAuthFY11!U187-RealAuthFY10!U187)/RealAuthFY10!U187)</f>
        <v>7.9476628995860776E-2</v>
      </c>
    </row>
    <row r="188" spans="1:21" s="45" customFormat="1" ht="11" x14ac:dyDescent="0.3">
      <c r="A188" s="45">
        <f>'FY2017 Alpha RPDC '!A184</f>
        <v>177</v>
      </c>
      <c r="B188" s="45">
        <f>'FY2017 Alpha RPDC '!B184</f>
        <v>4068</v>
      </c>
      <c r="C188" s="45">
        <f>'FY2017 Alpha RPDC '!C184</f>
        <v>4068</v>
      </c>
      <c r="D188" s="50" t="str">
        <f>'FY2017 Alpha RPDC '!D184</f>
        <v>MARCUS-MERIDEN-CLEGHORN</v>
      </c>
      <c r="E188" s="133">
        <f>IF(ISERROR((RealAuthFY11!E188-RealAuthFY10!E188)/RealAuthFY10!E188),"",(RealAuthFY11!E188-RealAuthFY10!E188)/RealAuthFY10!E188)</f>
        <v>-1.3282305267897292E-2</v>
      </c>
      <c r="F188" s="133">
        <f>IF(ISERROR((RealAuthFY11!F188-RealAuthFY10!F188)/RealAuthFY10!F188),"",(RealAuthFY11!F188-RealAuthFY10!F188)/RealAuthFY10!F188)</f>
        <v>2.2373090572442526E-2</v>
      </c>
      <c r="G188" s="133">
        <f>IF(ISERROR((RealAuthFY11!G188-RealAuthFY10!G188)/RealAuthFY10!G188),"",(RealAuthFY11!G188-RealAuthFY10!G188)/RealAuthFY10!G188)</f>
        <v>8.793689168629347E-3</v>
      </c>
      <c r="H188" s="133" t="str">
        <f>IF(ISERROR((RealAuthFY11!H188-RealAuthFY10!H188)/RealAuthFY10!H188),"",(RealAuthFY11!H188-RealAuthFY10!H188)/RealAuthFY10!H188)</f>
        <v/>
      </c>
      <c r="I188" s="133">
        <f>IF(ISERROR((RealAuthFY11!I188-RealAuthFY10!I188)/RealAuthFY10!I188),"",(RealAuthFY11!I188-RealAuthFY10!I188)/RealAuthFY10!I188)</f>
        <v>1.0000000000000033E-2</v>
      </c>
      <c r="J188" s="133">
        <f>IF(ISERROR((RealAuthFY11!J188-RealAuthFY10!J188)/RealAuthFY10!J188),"",(RealAuthFY11!J188-RealAuthFY10!J188)/RealAuthFY10!J188)</f>
        <v>0.36658304098338351</v>
      </c>
      <c r="K188" s="133">
        <f>IF(ISERROR((RealAuthFY11!K188-RealAuthFY10!K188)/RealAuthFY10!K188),"",(RealAuthFY11!K188-RealAuthFY10!K188)/RealAuthFY10!K188)</f>
        <v>1.9937586685159502E-2</v>
      </c>
      <c r="L188" s="133">
        <f>IF(ISERROR((RealAuthFY11!L188-RealAuthFY10!L188)/RealAuthFY10!L188),"",(RealAuthFY11!L188-RealAuthFY10!L188)/RealAuthFY10!L188)</f>
        <v>0.11024456050624139</v>
      </c>
      <c r="M188" s="133" t="str">
        <f>IF(ISERROR((RealAuthFY11!M188-RealAuthFY10!M188)/RealAuthFY10!M188),"",(RealAuthFY11!M188-RealAuthFY10!M188)/RealAuthFY10!M188)</f>
        <v/>
      </c>
      <c r="N188" s="133">
        <f>IF(ISERROR((RealAuthFY11!N188-RealAuthFY10!N188)/RealAuthFY10!N188),"",(RealAuthFY11!N188-RealAuthFY10!N188)/RealAuthFY10!N188)</f>
        <v>0</v>
      </c>
      <c r="O188" s="133" t="str">
        <f>IF(ISERROR((RealAuthFY11!O188-RealAuthFY10!O188)/RealAuthFY10!O188),"",(RealAuthFY11!O188-RealAuthFY10!O188)/RealAuthFY10!O188)</f>
        <v/>
      </c>
      <c r="P188" s="133" t="str">
        <f>IF(ISERROR((RealAuthFY11!P188-RealAuthFY10!P188)/RealAuthFY10!P188),"",(RealAuthFY11!P188-RealAuthFY10!P188)/RealAuthFY10!P188)</f>
        <v/>
      </c>
      <c r="Q188" s="133" t="str">
        <f>IF(ISERROR((RealAuthFY11!Q188-RealAuthFY10!Q188)/RealAuthFY10!Q188),"",(RealAuthFY11!Q188-RealAuthFY10!Q188)/RealAuthFY10!Q188)</f>
        <v/>
      </c>
      <c r="R188" s="133">
        <f>IF(ISERROR((RealAuthFY11!R188-RealAuthFY10!R188)/RealAuthFY10!R188),"",(RealAuthFY11!R188-RealAuthFY10!R188)/RealAuthFY10!R188)</f>
        <v>1.534841573261819E-6</v>
      </c>
      <c r="S188" s="133">
        <f>IF(ISERROR((RealAuthFY11!S188-RealAuthFY10!S188)/RealAuthFY10!S188),"",(RealAuthFY11!S188-RealAuthFY10!S188)/RealAuthFY10!S188)</f>
        <v>-9.2362761598207E-6</v>
      </c>
      <c r="T188" s="133">
        <f>IF(ISERROR((RealAuthFY11!T188-RealAuthFY10!T188)/RealAuthFY10!T188),"",(RealAuthFY11!T188-RealAuthFY10!T188)/RealAuthFY10!T188)</f>
        <v>6.2694608836941803E-6</v>
      </c>
      <c r="U188" s="133">
        <f>IF(ISERROR((RealAuthFY11!U188-RealAuthFY10!U188)/RealAuthFY10!U188),"",(RealAuthFY11!U188-RealAuthFY10!U188)/RealAuthFY10!U188)</f>
        <v>-3.3318763726237588E-3</v>
      </c>
    </row>
    <row r="189" spans="1:21" s="45" customFormat="1" ht="11" x14ac:dyDescent="0.3">
      <c r="A189" s="45">
        <f>'FY2017 Alpha RPDC '!A185</f>
        <v>178</v>
      </c>
      <c r="B189" s="45">
        <f>'FY2017 Alpha RPDC '!B185</f>
        <v>4086</v>
      </c>
      <c r="C189" s="45">
        <f>'FY2017 Alpha RPDC '!C185</f>
        <v>4086</v>
      </c>
      <c r="D189" s="50" t="str">
        <f>'FY2017 Alpha RPDC '!D185</f>
        <v>MARION</v>
      </c>
      <c r="E189" s="133">
        <f>IF(ISERROR((RealAuthFY11!E189-RealAuthFY10!E189)/RealAuthFY10!E189),"",(RealAuthFY11!E189-RealAuthFY10!E189)/RealAuthFY10!E189)</f>
        <v>2.0460886638420949E-2</v>
      </c>
      <c r="F189" s="133">
        <f>IF(ISERROR((RealAuthFY11!F189-RealAuthFY10!F189)/RealAuthFY10!F189),"",(RealAuthFY11!F189-RealAuthFY10!F189)/RealAuthFY10!F189)</f>
        <v>2.2144166157605377E-2</v>
      </c>
      <c r="G189" s="133">
        <f>IF(ISERROR((RealAuthFY11!G189-RealAuthFY10!G189)/RealAuthFY10!G189),"",(RealAuthFY11!G189-RealAuthFY10!G189)/RealAuthFY10!G189)</f>
        <v>4.3058158530589329E-2</v>
      </c>
      <c r="H189" s="133" t="str">
        <f>IF(ISERROR((RealAuthFY11!H189-RealAuthFY10!H189)/RealAuthFY10!H189),"",(RealAuthFY11!H189-RealAuthFY10!H189)/RealAuthFY10!H189)</f>
        <v/>
      </c>
      <c r="I189" s="133">
        <f>IF(ISERROR((RealAuthFY11!I189-RealAuthFY10!I189)/RealAuthFY10!I189),"",(RealAuthFY11!I189-RealAuthFY10!I189)/RealAuthFY10!I189)</f>
        <v>4.3058158530589329E-2</v>
      </c>
      <c r="J189" s="133">
        <f>IF(ISERROR((RealAuthFY11!J189-RealAuthFY10!J189)/RealAuthFY10!J189),"",(RealAuthFY11!J189-RealAuthFY10!J189)/RealAuthFY10!J189)</f>
        <v>-6.7685917325593023E-2</v>
      </c>
      <c r="K189" s="133">
        <f>IF(ISERROR((RealAuthFY11!K189-RealAuthFY10!K189)/RealAuthFY10!K189),"",(RealAuthFY11!K189-RealAuthFY10!K189)/RealAuthFY10!K189)</f>
        <v>-0.14849247350138059</v>
      </c>
      <c r="L189" s="133">
        <f>IF(ISERROR((RealAuthFY11!L189-RealAuthFY10!L189)/RealAuthFY10!L189),"",(RealAuthFY11!L189-RealAuthFY10!L189)/RealAuthFY10!L189)</f>
        <v>0.13326398520573277</v>
      </c>
      <c r="M189" s="133">
        <f>IF(ISERROR((RealAuthFY11!M189-RealAuthFY10!M189)/RealAuthFY10!M189),"",(RealAuthFY11!M189-RealAuthFY10!M189)/RealAuthFY10!M189)</f>
        <v>0.14094713086814453</v>
      </c>
      <c r="N189" s="133">
        <f>IF(ISERROR((RealAuthFY11!N189-RealAuthFY10!N189)/RealAuthFY10!N189),"",(RealAuthFY11!N189-RealAuthFY10!N189)/RealAuthFY10!N189)</f>
        <v>0</v>
      </c>
      <c r="O189" s="133" t="str">
        <f>IF(ISERROR((RealAuthFY11!O189-RealAuthFY10!O189)/RealAuthFY10!O189),"",(RealAuthFY11!O189-RealAuthFY10!O189)/RealAuthFY10!O189)</f>
        <v/>
      </c>
      <c r="P189" s="133" t="str">
        <f>IF(ISERROR((RealAuthFY11!P189-RealAuthFY10!P189)/RealAuthFY10!P189),"",(RealAuthFY11!P189-RealAuthFY10!P189)/RealAuthFY10!P189)</f>
        <v/>
      </c>
      <c r="Q189" s="133" t="str">
        <f>IF(ISERROR((RealAuthFY11!Q189-RealAuthFY10!Q189)/RealAuthFY10!Q189),"",(RealAuthFY11!Q189-RealAuthFY10!Q189)/RealAuthFY10!Q189)</f>
        <v/>
      </c>
      <c r="R189" s="133">
        <f>IF(ISERROR((RealAuthFY11!R189-RealAuthFY10!R189)/RealAuthFY10!R189),"",(RealAuthFY11!R189-RealAuthFY10!R189)/RealAuthFY10!R189)</f>
        <v>4.6302704847293246</v>
      </c>
      <c r="S189" s="133">
        <f>IF(ISERROR((RealAuthFY11!S189-RealAuthFY10!S189)/RealAuthFY10!S189),"",(RealAuthFY11!S189-RealAuthFY10!S189)/RealAuthFY10!S189)</f>
        <v>4.6306928039292936</v>
      </c>
      <c r="T189" s="133">
        <f>IF(ISERROR((RealAuthFY11!T189-RealAuthFY10!T189)/RealAuthFY10!T189),"",(RealAuthFY11!T189-RealAuthFY10!T189)/RealAuthFY10!T189)</f>
        <v>4.6302120581083894</v>
      </c>
      <c r="U189" s="133">
        <f>IF(ISERROR((RealAuthFY11!U189-RealAuthFY10!U189)/RealAuthFY10!U189),"",(RealAuthFY11!U189-RealAuthFY10!U189)/RealAuthFY10!U189)</f>
        <v>0.13764666461616376</v>
      </c>
    </row>
    <row r="190" spans="1:21" s="45" customFormat="1" ht="11" x14ac:dyDescent="0.3">
      <c r="A190" s="45">
        <f>'FY2017 Alpha RPDC '!A186</f>
        <v>179</v>
      </c>
      <c r="B190" s="45">
        <f>'FY2017 Alpha RPDC '!B186</f>
        <v>4104</v>
      </c>
      <c r="C190" s="45">
        <f>'FY2017 Alpha RPDC '!C186</f>
        <v>4104</v>
      </c>
      <c r="D190" s="50" t="str">
        <f>'FY2017 Alpha RPDC '!D186</f>
        <v>MARSHALLTOWN</v>
      </c>
      <c r="E190" s="133">
        <f>IF(ISERROR((RealAuthFY11!E190-RealAuthFY10!E190)/RealAuthFY10!E190),"",(RealAuthFY11!E190-RealAuthFY10!E190)/RealAuthFY10!E190)</f>
        <v>-1.1866295264623888E-2</v>
      </c>
      <c r="F190" s="133">
        <f>IF(ISERROR((RealAuthFY11!F190-RealAuthFY10!F190)/RealAuthFY10!F190),"",(RealAuthFY11!F190-RealAuthFY10!F190)/RealAuthFY10!F190)</f>
        <v>2.2352397101896099E-2</v>
      </c>
      <c r="G190" s="133">
        <f>IF(ISERROR((RealAuthFY11!G190-RealAuthFY10!G190)/RealAuthFY10!G190),"",(RealAuthFY11!G190-RealAuthFY10!G190)/RealAuthFY10!G190)</f>
        <v>1.0220861693389005E-2</v>
      </c>
      <c r="H190" s="133" t="str">
        <f>IF(ISERROR((RealAuthFY11!H190-RealAuthFY10!H190)/RealAuthFY10!H190),"",(RealAuthFY11!H190-RealAuthFY10!H190)/RealAuthFY10!H190)</f>
        <v/>
      </c>
      <c r="I190" s="133">
        <f>IF(ISERROR((RealAuthFY11!I190-RealAuthFY10!I190)/RealAuthFY10!I190),"",(RealAuthFY11!I190-RealAuthFY10!I190)/RealAuthFY10!I190)</f>
        <v>1.0220861693389005E-2</v>
      </c>
      <c r="J190" s="133">
        <f>IF(ISERROR((RealAuthFY11!J190-RealAuthFY10!J190)/RealAuthFY10!J190),"",(RealAuthFY11!J190-RealAuthFY10!J190)/RealAuthFY10!J190)</f>
        <v>0.52959849004804394</v>
      </c>
      <c r="K190" s="133" t="str">
        <f>IF(ISERROR((RealAuthFY11!K190-RealAuthFY10!K190)/RealAuthFY10!K190),"",(RealAuthFY11!K190-RealAuthFY10!K190)/RealAuthFY10!K190)</f>
        <v/>
      </c>
      <c r="L190" s="133">
        <f>IF(ISERROR((RealAuthFY11!L190-RealAuthFY10!L190)/RealAuthFY10!L190),"",(RealAuthFY11!L190-RealAuthFY10!L190)/RealAuthFY10!L190)</f>
        <v>1.973232669869595E-2</v>
      </c>
      <c r="M190" s="133">
        <f>IF(ISERROR((RealAuthFY11!M190-RealAuthFY10!M190)/RealAuthFY10!M190),"",(RealAuthFY11!M190-RealAuthFY10!M190)/RealAuthFY10!M190)</f>
        <v>51.210295126973236</v>
      </c>
      <c r="N190" s="133">
        <f>IF(ISERROR((RealAuthFY11!N190-RealAuthFY10!N190)/RealAuthFY10!N190),"",(RealAuthFY11!N190-RealAuthFY10!N190)/RealAuthFY10!N190)</f>
        <v>0</v>
      </c>
      <c r="O190" s="133" t="str">
        <f>IF(ISERROR((RealAuthFY11!O190-RealAuthFY10!O190)/RealAuthFY10!O190),"",(RealAuthFY11!O190-RealAuthFY10!O190)/RealAuthFY10!O190)</f>
        <v/>
      </c>
      <c r="P190" s="133" t="str">
        <f>IF(ISERROR((RealAuthFY11!P190-RealAuthFY10!P190)/RealAuthFY10!P190),"",(RealAuthFY11!P190-RealAuthFY10!P190)/RealAuthFY10!P190)</f>
        <v/>
      </c>
      <c r="Q190" s="133" t="str">
        <f>IF(ISERROR((RealAuthFY11!Q190-RealAuthFY10!Q190)/RealAuthFY10!Q190),"",(RealAuthFY11!Q190-RealAuthFY10!Q190)/RealAuthFY10!Q190)</f>
        <v/>
      </c>
      <c r="R190" s="133">
        <f>IF(ISERROR((RealAuthFY11!R190-RealAuthFY10!R190)/RealAuthFY10!R190),"",(RealAuthFY11!R190-RealAuthFY10!R190)/RealAuthFY10!R190)</f>
        <v>12.17350632637188</v>
      </c>
      <c r="S190" s="133">
        <f>IF(ISERROR((RealAuthFY11!S190-RealAuthFY10!S190)/RealAuthFY10!S190),"",(RealAuthFY11!S190-RealAuthFY10!S190)/RealAuthFY10!S190)</f>
        <v>12.174397267689912</v>
      </c>
      <c r="T190" s="133">
        <f>IF(ISERROR((RealAuthFY11!T190-RealAuthFY10!T190)/RealAuthFY10!T190),"",(RealAuthFY11!T190-RealAuthFY10!T190)/RealAuthFY10!T190)</f>
        <v>12.173552559568737</v>
      </c>
      <c r="U190" s="133">
        <f>IF(ISERROR((RealAuthFY11!U190-RealAuthFY10!U190)/RealAuthFY10!U190),"",(RealAuthFY11!U190-RealAuthFY10!U190)/RealAuthFY10!U190)</f>
        <v>0.10789834601445525</v>
      </c>
    </row>
    <row r="191" spans="1:21" s="45" customFormat="1" ht="11" x14ac:dyDescent="0.3">
      <c r="A191" s="45">
        <f>'FY2017 Alpha RPDC '!A187</f>
        <v>180</v>
      </c>
      <c r="B191" s="45">
        <f>'FY2017 Alpha RPDC '!B187</f>
        <v>4122</v>
      </c>
      <c r="C191" s="45">
        <f>'FY2017 Alpha RPDC '!C187</f>
        <v>4122</v>
      </c>
      <c r="D191" s="50" t="str">
        <f>'FY2017 Alpha RPDC '!D187</f>
        <v>MARTENSDALE-ST MARYS</v>
      </c>
      <c r="E191" s="133">
        <f>IF(ISERROR((RealAuthFY11!E191-RealAuthFY10!E191)/RealAuthFY10!E191),"",(RealAuthFY11!E191-RealAuthFY10!E191)/RealAuthFY10!E191)</f>
        <v>-9.5111280197831454E-4</v>
      </c>
      <c r="F191" s="133">
        <f>IF(ISERROR((RealAuthFY11!F191-RealAuthFY10!F191)/RealAuthFY10!F191),"",(RealAuthFY11!F191-RealAuthFY10!F191)/RealAuthFY10!F191)</f>
        <v>2.2494570276140241E-2</v>
      </c>
      <c r="G191" s="133">
        <f>IF(ISERROR((RealAuthFY11!G191-RealAuthFY10!G191)/RealAuthFY10!G191),"",(RealAuthFY11!G191-RealAuthFY10!G191)/RealAuthFY10!G191)</f>
        <v>2.1522122890981807E-2</v>
      </c>
      <c r="H191" s="133">
        <f>IF(ISERROR((RealAuthFY11!H191-RealAuthFY10!H191)/RealAuthFY10!H191),"",(RealAuthFY11!H191-RealAuthFY10!H191)/RealAuthFY10!H191)</f>
        <v>-1</v>
      </c>
      <c r="I191" s="133">
        <f>IF(ISERROR((RealAuthFY11!I191-RealAuthFY10!I191)/RealAuthFY10!I191),"",(RealAuthFY11!I191-RealAuthFY10!I191)/RealAuthFY10!I191)</f>
        <v>1.48517048844379E-2</v>
      </c>
      <c r="J191" s="133">
        <f>IF(ISERROR((RealAuthFY11!J191-RealAuthFY10!J191)/RealAuthFY10!J191),"",(RealAuthFY11!J191-RealAuthFY10!J191)/RealAuthFY10!J191)</f>
        <v>1.7898224166073707E-3</v>
      </c>
      <c r="K191" s="133">
        <f>IF(ISERROR((RealAuthFY11!K191-RealAuthFY10!K191)/RealAuthFY10!K191),"",(RealAuthFY11!K191-RealAuthFY10!K191)/RealAuthFY10!K191)</f>
        <v>-0.49013383665065202</v>
      </c>
      <c r="L191" s="133">
        <f>IF(ISERROR((RealAuthFY11!L191-RealAuthFY10!L191)/RealAuthFY10!L191),"",(RealAuthFY11!L191-RealAuthFY10!L191)/RealAuthFY10!L191)</f>
        <v>0.41523598611921791</v>
      </c>
      <c r="M191" s="133">
        <f>IF(ISERROR((RealAuthFY11!M191-RealAuthFY10!M191)/RealAuthFY10!M191),"",(RealAuthFY11!M191-RealAuthFY10!M191)/RealAuthFY10!M191)</f>
        <v>-0.3249659245797365</v>
      </c>
      <c r="N191" s="133">
        <f>IF(ISERROR((RealAuthFY11!N191-RealAuthFY10!N191)/RealAuthFY10!N191),"",(RealAuthFY11!N191-RealAuthFY10!N191)/RealAuthFY10!N191)</f>
        <v>0</v>
      </c>
      <c r="O191" s="133" t="str">
        <f>IF(ISERROR((RealAuthFY11!O191-RealAuthFY10!O191)/RealAuthFY10!O191),"",(RealAuthFY11!O191-RealAuthFY10!O191)/RealAuthFY10!O191)</f>
        <v/>
      </c>
      <c r="P191" s="133" t="str">
        <f>IF(ISERROR((RealAuthFY11!P191-RealAuthFY10!P191)/RealAuthFY10!P191),"",(RealAuthFY11!P191-RealAuthFY10!P191)/RealAuthFY10!P191)</f>
        <v/>
      </c>
      <c r="Q191" s="133" t="str">
        <f>IF(ISERROR((RealAuthFY11!Q191-RealAuthFY10!Q191)/RealAuthFY10!Q191),"",(RealAuthFY11!Q191-RealAuthFY10!Q191)/RealAuthFY10!Q191)</f>
        <v/>
      </c>
      <c r="R191" s="133">
        <f>IF(ISERROR((RealAuthFY11!R191-RealAuthFY10!R191)/RealAuthFY10!R191),"",(RealAuthFY11!R191-RealAuthFY10!R191)/RealAuthFY10!R191)</f>
        <v>6.2201215067253988E-7</v>
      </c>
      <c r="S191" s="133">
        <f>IF(ISERROR((RealAuthFY11!S191-RealAuthFY10!S191)/RealAuthFY10!S191),"",(RealAuthFY11!S191-RealAuthFY10!S191)/RealAuthFY10!S191)</f>
        <v>9.1529147671157495E-6</v>
      </c>
      <c r="T191" s="133">
        <f>IF(ISERROR((RealAuthFY11!T191-RealAuthFY10!T191)/RealAuthFY10!T191),"",(RealAuthFY11!T191-RealAuthFY10!T191)/RealAuthFY10!T191)</f>
        <v>-1.4913628161115344E-5</v>
      </c>
      <c r="U191" s="133">
        <f>IF(ISERROR((RealAuthFY11!U191-RealAuthFY10!U191)/RealAuthFY10!U191),"",(RealAuthFY11!U191-RealAuthFY10!U191)/RealAuthFY10!U191)</f>
        <v>2.0516174928476714E-2</v>
      </c>
    </row>
    <row r="192" spans="1:21" s="45" customFormat="1" ht="11" x14ac:dyDescent="0.3">
      <c r="A192" s="45">
        <f>'FY2017 Alpha RPDC '!A188</f>
        <v>181</v>
      </c>
      <c r="B192" s="45">
        <f>'FY2017 Alpha RPDC '!B188</f>
        <v>4131</v>
      </c>
      <c r="C192" s="45">
        <f>'FY2017 Alpha RPDC '!C188</f>
        <v>4131</v>
      </c>
      <c r="D192" s="50" t="str">
        <f>'FY2017 Alpha RPDC '!D188</f>
        <v>MASON CITY</v>
      </c>
      <c r="E192" s="133">
        <f>IF(ISERROR((RealAuthFY11!E192-RealAuthFY10!E192)/RealAuthFY10!E192),"",(RealAuthFY11!E192-RealAuthFY10!E192)/RealAuthFY10!E192)</f>
        <v>-2.0291015885729301E-3</v>
      </c>
      <c r="F192" s="133">
        <f>IF(ISERROR((RealAuthFY11!F192-RealAuthFY10!F192)/RealAuthFY10!F192),"",(RealAuthFY11!F192-RealAuthFY10!F192)/RealAuthFY10!F192)</f>
        <v>2.224608775698067E-2</v>
      </c>
      <c r="G192" s="133">
        <f>IF(ISERROR((RealAuthFY11!G192-RealAuthFY10!G192)/RealAuthFY10!G192),"",(RealAuthFY11!G192-RealAuthFY10!G192)/RealAuthFY10!G192)</f>
        <v>2.017184659640046E-2</v>
      </c>
      <c r="H192" s="133" t="str">
        <f>IF(ISERROR((RealAuthFY11!H192-RealAuthFY10!H192)/RealAuthFY10!H192),"",(RealAuthFY11!H192-RealAuthFY10!H192)/RealAuthFY10!H192)</f>
        <v/>
      </c>
      <c r="I192" s="133">
        <f>IF(ISERROR((RealAuthFY11!I192-RealAuthFY10!I192)/RealAuthFY10!I192),"",(RealAuthFY11!I192-RealAuthFY10!I192)/RealAuthFY10!I192)</f>
        <v>2.017184659640046E-2</v>
      </c>
      <c r="J192" s="133">
        <f>IF(ISERROR((RealAuthFY11!J192-RealAuthFY10!J192)/RealAuthFY10!J192),"",(RealAuthFY11!J192-RealAuthFY10!J192)/RealAuthFY10!J192)</f>
        <v>0.23831463225078606</v>
      </c>
      <c r="K192" s="133">
        <f>IF(ISERROR((RealAuthFY11!K192-RealAuthFY10!K192)/RealAuthFY10!K192),"",(RealAuthFY11!K192-RealAuthFY10!K192)/RealAuthFY10!K192)</f>
        <v>5.5839184759795293</v>
      </c>
      <c r="L192" s="133">
        <f>IF(ISERROR((RealAuthFY11!L192-RealAuthFY10!L192)/RealAuthFY10!L192),"",(RealAuthFY11!L192-RealAuthFY10!L192)/RealAuthFY10!L192)</f>
        <v>-0.3167835661896411</v>
      </c>
      <c r="M192" s="133">
        <f>IF(ISERROR((RealAuthFY11!M192-RealAuthFY10!M192)/RealAuthFY10!M192),"",(RealAuthFY11!M192-RealAuthFY10!M192)/RealAuthFY10!M192)</f>
        <v>4.534508254345349</v>
      </c>
      <c r="N192" s="133">
        <f>IF(ISERROR((RealAuthFY11!N192-RealAuthFY10!N192)/RealAuthFY10!N192),"",(RealAuthFY11!N192-RealAuthFY10!N192)/RealAuthFY10!N192)</f>
        <v>0</v>
      </c>
      <c r="O192" s="133">
        <f>IF(ISERROR((RealAuthFY11!O192-RealAuthFY10!O192)/RealAuthFY10!O192),"",(RealAuthFY11!O192-RealAuthFY10!O192)/RealAuthFY10!O192)</f>
        <v>0</v>
      </c>
      <c r="P192" s="133" t="str">
        <f>IF(ISERROR((RealAuthFY11!P192-RealAuthFY10!P192)/RealAuthFY10!P192),"",(RealAuthFY11!P192-RealAuthFY10!P192)/RealAuthFY10!P192)</f>
        <v/>
      </c>
      <c r="Q192" s="133">
        <f>IF(ISERROR((RealAuthFY11!Q192-RealAuthFY10!Q192)/RealAuthFY10!Q192),"",(RealAuthFY11!Q192-RealAuthFY10!Q192)/RealAuthFY10!Q192)</f>
        <v>-0.33094349227897496</v>
      </c>
      <c r="R192" s="133">
        <f>IF(ISERROR((RealAuthFY11!R192-RealAuthFY10!R192)/RealAuthFY10!R192),"",(RealAuthFY11!R192-RealAuthFY10!R192)/RealAuthFY10!R192)</f>
        <v>6.3095807633203798</v>
      </c>
      <c r="S192" s="133">
        <f>IF(ISERROR((RealAuthFY11!S192-RealAuthFY10!S192)/RealAuthFY10!S192),"",(RealAuthFY11!S192-RealAuthFY10!S192)/RealAuthFY10!S192)</f>
        <v>6.3093752928708922</v>
      </c>
      <c r="T192" s="133">
        <f>IF(ISERROR((RealAuthFY11!T192-RealAuthFY10!T192)/RealAuthFY10!T192),"",(RealAuthFY11!T192-RealAuthFY10!T192)/RealAuthFY10!T192)</f>
        <v>6.30906755090394</v>
      </c>
      <c r="U192" s="133">
        <f>IF(ISERROR((RealAuthFY11!U192-RealAuthFY10!U192)/RealAuthFY10!U192),"",(RealAuthFY11!U192-RealAuthFY10!U192)/RealAuthFY10!U192)</f>
        <v>8.3459794441933965E-2</v>
      </c>
    </row>
    <row r="193" spans="1:21" s="45" customFormat="1" ht="11" x14ac:dyDescent="0.3">
      <c r="A193" s="45">
        <f>'FY2017 Alpha RPDC '!A189</f>
        <v>182</v>
      </c>
      <c r="B193" s="45">
        <f>'FY2017 Alpha RPDC '!B189</f>
        <v>4203</v>
      </c>
      <c r="C193" s="45">
        <f>'FY2017 Alpha RPDC '!C189</f>
        <v>4203</v>
      </c>
      <c r="D193" s="50" t="str">
        <f>'FY2017 Alpha RPDC '!D189</f>
        <v>MEDIAPOLIS</v>
      </c>
      <c r="E193" s="133">
        <f>IF(ISERROR((RealAuthFY11!E193-RealAuthFY10!E193)/RealAuthFY10!E193),"",(RealAuthFY11!E193-RealAuthFY10!E193)/RealAuthFY10!E193)</f>
        <v>7.6679005817028934E-3</v>
      </c>
      <c r="F193" s="133">
        <f>IF(ISERROR((RealAuthFY11!F193-RealAuthFY10!F193)/RealAuthFY10!F193),"",(RealAuthFY11!F193-RealAuthFY10!F193)/RealAuthFY10!F193)</f>
        <v>2.2494570276140241E-2</v>
      </c>
      <c r="G193" s="133">
        <f>IF(ISERROR((RealAuthFY11!G193-RealAuthFY10!G193)/RealAuthFY10!G193),"",(RealAuthFY11!G193-RealAuthFY10!G193)/RealAuthFY10!G193)</f>
        <v>3.0335041513579273E-2</v>
      </c>
      <c r="H193" s="133" t="str">
        <f>IF(ISERROR((RealAuthFY11!H193-RealAuthFY10!H193)/RealAuthFY10!H193),"",(RealAuthFY11!H193-RealAuthFY10!H193)/RealAuthFY10!H193)</f>
        <v/>
      </c>
      <c r="I193" s="133">
        <f>IF(ISERROR((RealAuthFY11!I193-RealAuthFY10!I193)/RealAuthFY10!I193),"",(RealAuthFY11!I193-RealAuthFY10!I193)/RealAuthFY10!I193)</f>
        <v>3.0335041513579273E-2</v>
      </c>
      <c r="J193" s="133">
        <f>IF(ISERROR((RealAuthFY11!J193-RealAuthFY10!J193)/RealAuthFY10!J193),"",(RealAuthFY11!J193-RealAuthFY10!J193)/RealAuthFY10!J193)</f>
        <v>0.19478403011690112</v>
      </c>
      <c r="K193" s="133">
        <f>IF(ISERROR((RealAuthFY11!K193-RealAuthFY10!K193)/RealAuthFY10!K193),"",(RealAuthFY11!K193-RealAuthFY10!K193)/RealAuthFY10!K193)</f>
        <v>1.9937586685159502E-2</v>
      </c>
      <c r="L193" s="133">
        <f>IF(ISERROR((RealAuthFY11!L193-RealAuthFY10!L193)/RealAuthFY10!L193),"",(RealAuthFY11!L193-RealAuthFY10!L193)/RealAuthFY10!L193)</f>
        <v>0.13629666347600161</v>
      </c>
      <c r="M193" s="133">
        <f>IF(ISERROR((RealAuthFY11!M193-RealAuthFY10!M193)/RealAuthFY10!M193),"",(RealAuthFY11!M193-RealAuthFY10!M193)/RealAuthFY10!M193)</f>
        <v>-1.4353418384427863E-2</v>
      </c>
      <c r="N193" s="133" t="str">
        <f>IF(ISERROR((RealAuthFY11!N193-RealAuthFY10!N193)/RealAuthFY10!N193),"",(RealAuthFY11!N193-RealAuthFY10!N193)/RealAuthFY10!N193)</f>
        <v/>
      </c>
      <c r="O193" s="133" t="str">
        <f>IF(ISERROR((RealAuthFY11!O193-RealAuthFY10!O193)/RealAuthFY10!O193),"",(RealAuthFY11!O193-RealAuthFY10!O193)/RealAuthFY10!O193)</f>
        <v/>
      </c>
      <c r="P193" s="133">
        <f>IF(ISERROR((RealAuthFY11!P193-RealAuthFY10!P193)/RealAuthFY10!P193),"",(RealAuthFY11!P193-RealAuthFY10!P193)/RealAuthFY10!P193)</f>
        <v>3.0797503467406377</v>
      </c>
      <c r="Q193" s="133" t="str">
        <f>IF(ISERROR((RealAuthFY11!Q193-RealAuthFY10!Q193)/RealAuthFY10!Q193),"",(RealAuthFY11!Q193-RealAuthFY10!Q193)/RealAuthFY10!Q193)</f>
        <v/>
      </c>
      <c r="R193" s="133">
        <f>IF(ISERROR((RealAuthFY11!R193-RealAuthFY10!R193)/RealAuthFY10!R193),"",(RealAuthFY11!R193-RealAuthFY10!R193)/RealAuthFY10!R193)</f>
        <v>6.8328141546834647E-8</v>
      </c>
      <c r="S193" s="133">
        <f>IF(ISERROR((RealAuthFY11!S193-RealAuthFY10!S193)/RealAuthFY10!S193),"",(RealAuthFY11!S193-RealAuthFY10!S193)/RealAuthFY10!S193)</f>
        <v>4.6341415311334562E-6</v>
      </c>
      <c r="T193" s="133">
        <f>IF(ISERROR((RealAuthFY11!T193-RealAuthFY10!T193)/RealAuthFY10!T193),"",(RealAuthFY11!T193-RealAuthFY10!T193)/RealAuthFY10!T193)</f>
        <v>4.2158961698339214E-6</v>
      </c>
      <c r="U193" s="133">
        <f>IF(ISERROR((RealAuthFY11!U193-RealAuthFY10!U193)/RealAuthFY10!U193),"",(RealAuthFY11!U193-RealAuthFY10!U193)/RealAuthFY10!U193)</f>
        <v>5.3194534607935329E-2</v>
      </c>
    </row>
    <row r="194" spans="1:21" s="45" customFormat="1" ht="11" x14ac:dyDescent="0.3">
      <c r="A194" s="45">
        <f>'FY2017 Alpha RPDC '!A190</f>
        <v>183</v>
      </c>
      <c r="B194" s="45">
        <f>'FY2017 Alpha RPDC '!B190</f>
        <v>4212</v>
      </c>
      <c r="C194" s="45">
        <f>'FY2017 Alpha RPDC '!C190</f>
        <v>4212</v>
      </c>
      <c r="D194" s="50" t="str">
        <f>'FY2017 Alpha RPDC '!D190</f>
        <v>MELCHER-DALLAS</v>
      </c>
      <c r="E194" s="133">
        <f>IF(ISERROR((RealAuthFY11!E194-RealAuthFY10!E194)/RealAuthFY10!E194),"",(RealAuthFY11!E194-RealAuthFY10!E194)/RealAuthFY10!E194)</f>
        <v>2.7820238459186686E-2</v>
      </c>
      <c r="F194" s="133">
        <f>IF(ISERROR((RealAuthFY11!F194-RealAuthFY10!F194)/RealAuthFY10!F194),"",(RealAuthFY11!F194-RealAuthFY10!F194)/RealAuthFY10!F194)</f>
        <v>2.2494570276140241E-2</v>
      </c>
      <c r="G194" s="133">
        <f>IF(ISERROR((RealAuthFY11!G194-RealAuthFY10!G194)/RealAuthFY10!G194),"",(RealAuthFY11!G194-RealAuthFY10!G194)/RealAuthFY10!G194)</f>
        <v>5.0940413671035072E-2</v>
      </c>
      <c r="H194" s="133" t="str">
        <f>IF(ISERROR((RealAuthFY11!H194-RealAuthFY10!H194)/RealAuthFY10!H194),"",(RealAuthFY11!H194-RealAuthFY10!H194)/RealAuthFY10!H194)</f>
        <v/>
      </c>
      <c r="I194" s="133">
        <f>IF(ISERROR((RealAuthFY11!I194-RealAuthFY10!I194)/RealAuthFY10!I194),"",(RealAuthFY11!I194-RealAuthFY10!I194)/RealAuthFY10!I194)</f>
        <v>5.0940413671035072E-2</v>
      </c>
      <c r="J194" s="133">
        <f>IF(ISERROR((RealAuthFY11!J194-RealAuthFY10!J194)/RealAuthFY10!J194),"",(RealAuthFY11!J194-RealAuthFY10!J194)/RealAuthFY10!J194)</f>
        <v>-8.4693542686928858E-2</v>
      </c>
      <c r="K194" s="133">
        <f>IF(ISERROR((RealAuthFY11!K194-RealAuthFY10!K194)/RealAuthFY10!K194),"",(RealAuthFY11!K194-RealAuthFY10!K194)/RealAuthFY10!K194)</f>
        <v>-0.38810344827586207</v>
      </c>
      <c r="L194" s="133">
        <f>IF(ISERROR((RealAuthFY11!L194-RealAuthFY10!L194)/RealAuthFY10!L194),"",(RealAuthFY11!L194-RealAuthFY10!L194)/RealAuthFY10!L194)</f>
        <v>-0.12586206896551724</v>
      </c>
      <c r="M194" s="133">
        <f>IF(ISERROR((RealAuthFY11!M194-RealAuthFY10!M194)/RealAuthFY10!M194),"",(RealAuthFY11!M194-RealAuthFY10!M194)/RealAuthFY10!M194)</f>
        <v>1.039655172413793</v>
      </c>
      <c r="N194" s="133">
        <f>IF(ISERROR((RealAuthFY11!N194-RealAuthFY10!N194)/RealAuthFY10!N194),"",(RealAuthFY11!N194-RealAuthFY10!N194)/RealAuthFY10!N194)</f>
        <v>0</v>
      </c>
      <c r="O194" s="133" t="str">
        <f>IF(ISERROR((RealAuthFY11!O194-RealAuthFY10!O194)/RealAuthFY10!O194),"",(RealAuthFY11!O194-RealAuthFY10!O194)/RealAuthFY10!O194)</f>
        <v/>
      </c>
      <c r="P194" s="133">
        <f>IF(ISERROR((RealAuthFY11!P194-RealAuthFY10!P194)/RealAuthFY10!P194),"",(RealAuthFY11!P194-RealAuthFY10!P194)/RealAuthFY10!P194)</f>
        <v>1.9827586206896574E-2</v>
      </c>
      <c r="Q194" s="133">
        <f>IF(ISERROR((RealAuthFY11!Q194-RealAuthFY10!Q194)/RealAuthFY10!Q194),"",(RealAuthFY11!Q194-RealAuthFY10!Q194)/RealAuthFY10!Q194)</f>
        <v>-8.2155172413792998E-2</v>
      </c>
      <c r="R194" s="133">
        <f>IF(ISERROR((RealAuthFY11!R194-RealAuthFY10!R194)/RealAuthFY10!R194),"",(RealAuthFY11!R194-RealAuthFY10!R194)/RealAuthFY10!R194)</f>
        <v>9.1424023805862858E-7</v>
      </c>
      <c r="S194" s="133">
        <f>IF(ISERROR((RealAuthFY11!S194-RealAuthFY10!S194)/RealAuthFY10!S194),"",(RealAuthFY11!S194-RealAuthFY10!S194)/RealAuthFY10!S194)</f>
        <v>-8.7566484403711788E-6</v>
      </c>
      <c r="T194" s="133">
        <f>IF(ISERROR((RealAuthFY11!T194-RealAuthFY10!T194)/RealAuthFY10!T194),"",(RealAuthFY11!T194-RealAuthFY10!T194)/RealAuthFY10!T194)</f>
        <v>-6.2465724881546443E-6</v>
      </c>
      <c r="U194" s="133">
        <f>IF(ISERROR((RealAuthFY11!U194-RealAuthFY10!U194)/RealAuthFY10!U194),"",(RealAuthFY11!U194-RealAuthFY10!U194)/RealAuthFY10!U194)</f>
        <v>4.1092178051004527E-2</v>
      </c>
    </row>
    <row r="195" spans="1:21" s="45" customFormat="1" ht="11" x14ac:dyDescent="0.3">
      <c r="A195" s="45">
        <f>'FY2017 Alpha RPDC '!A191</f>
        <v>184</v>
      </c>
      <c r="B195" s="45">
        <f>'FY2017 Alpha RPDC '!B191</f>
        <v>4419</v>
      </c>
      <c r="C195" s="45">
        <f>'FY2017 Alpha RPDC '!C191</f>
        <v>4419</v>
      </c>
      <c r="D195" s="50" t="str">
        <f>'FY2017 Alpha RPDC '!D191</f>
        <v>MFL-MAR MAC</v>
      </c>
      <c r="E195" s="133">
        <f>IF(ISERROR((RealAuthFY11!E195-RealAuthFY10!E195)/RealAuthFY10!E195),"",(RealAuthFY11!E195-RealAuthFY10!E195)/RealAuthFY10!E195)</f>
        <v>7.986603117351599E-3</v>
      </c>
      <c r="F195" s="133">
        <f>IF(ISERROR((RealAuthFY11!F195-RealAuthFY10!F195)/RealAuthFY10!F195),"",(RealAuthFY11!F195-RealAuthFY10!F195)/RealAuthFY10!F195)</f>
        <v>2.2366188492981644E-2</v>
      </c>
      <c r="G195" s="133">
        <f>IF(ISERROR((RealAuthFY11!G195-RealAuthFY10!G195)/RealAuthFY10!G195),"",(RealAuthFY11!G195-RealAuthFY10!G195)/RealAuthFY10!G195)</f>
        <v>3.0531401004579403E-2</v>
      </c>
      <c r="H195" s="133">
        <f>IF(ISERROR((RealAuthFY11!H195-RealAuthFY10!H195)/RealAuthFY10!H195),"",(RealAuthFY11!H195-RealAuthFY10!H195)/RealAuthFY10!H195)</f>
        <v>-1</v>
      </c>
      <c r="I195" s="133">
        <f>IF(ISERROR((RealAuthFY11!I195-RealAuthFY10!I195)/RealAuthFY10!I195),"",(RealAuthFY11!I195-RealAuthFY10!I195)/RealAuthFY10!I195)</f>
        <v>9.7922243189211451E-3</v>
      </c>
      <c r="J195" s="133">
        <f>IF(ISERROR((RealAuthFY11!J195-RealAuthFY10!J195)/RealAuthFY10!J195),"",(RealAuthFY11!J195-RealAuthFY10!J195)/RealAuthFY10!J195)</f>
        <v>0.12388032931594144</v>
      </c>
      <c r="K195" s="133">
        <f>IF(ISERROR((RealAuthFY11!K195-RealAuthFY10!K195)/RealAuthFY10!K195),"",(RealAuthFY11!K195-RealAuthFY10!K195)/RealAuthFY10!K195)</f>
        <v>-0.38810959848354298</v>
      </c>
      <c r="L195" s="133">
        <f>IF(ISERROR((RealAuthFY11!L195-RealAuthFY10!L195)/RealAuthFY10!L195),"",(RealAuthFY11!L195-RealAuthFY10!L195)/RealAuthFY10!L195)</f>
        <v>9.3836336044204216E-2</v>
      </c>
      <c r="M195" s="133">
        <f>IF(ISERROR((RealAuthFY11!M195-RealAuthFY10!M195)/RealAuthFY10!M195),"",(RealAuthFY11!M195-RealAuthFY10!M195)/RealAuthFY10!M195)</f>
        <v>-1</v>
      </c>
      <c r="N195" s="133">
        <f>IF(ISERROR((RealAuthFY11!N195-RealAuthFY10!N195)/RealAuthFY10!N195),"",(RealAuthFY11!N195-RealAuthFY10!N195)/RealAuthFY10!N195)</f>
        <v>0</v>
      </c>
      <c r="O195" s="133" t="str">
        <f>IF(ISERROR((RealAuthFY11!O195-RealAuthFY10!O195)/RealAuthFY10!O195),"",(RealAuthFY11!O195-RealAuthFY10!O195)/RealAuthFY10!O195)</f>
        <v/>
      </c>
      <c r="P195" s="133" t="str">
        <f>IF(ISERROR((RealAuthFY11!P195-RealAuthFY10!P195)/RealAuthFY10!P195),"",(RealAuthFY11!P195-RealAuthFY10!P195)/RealAuthFY10!P195)</f>
        <v/>
      </c>
      <c r="Q195" s="133" t="str">
        <f>IF(ISERROR((RealAuthFY11!Q195-RealAuthFY10!Q195)/RealAuthFY10!Q195),"",(RealAuthFY11!Q195-RealAuthFY10!Q195)/RealAuthFY10!Q195)</f>
        <v/>
      </c>
      <c r="R195" s="133">
        <f>IF(ISERROR((RealAuthFY11!R195-RealAuthFY10!R195)/RealAuthFY10!R195),"",(RealAuthFY11!R195-RealAuthFY10!R195)/RealAuthFY10!R195)</f>
        <v>0.73851203833548396</v>
      </c>
      <c r="S195" s="133">
        <f>IF(ISERROR((RealAuthFY11!S195-RealAuthFY10!S195)/RealAuthFY10!S195),"",(RealAuthFY11!S195-RealAuthFY10!S195)/RealAuthFY10!S195)</f>
        <v>0.73851012851230657</v>
      </c>
      <c r="T195" s="133">
        <f>IF(ISERROR((RealAuthFY11!T195-RealAuthFY10!T195)/RealAuthFY10!T195),"",(RealAuthFY11!T195-RealAuthFY10!T195)/RealAuthFY10!T195)</f>
        <v>0.73871333825235075</v>
      </c>
      <c r="U195" s="133">
        <f>IF(ISERROR((RealAuthFY11!U195-RealAuthFY10!U195)/RealAuthFY10!U195),"",(RealAuthFY11!U195-RealAuthFY10!U195)/RealAuthFY10!U195)</f>
        <v>4.6469491129535731E-2</v>
      </c>
    </row>
    <row r="196" spans="1:21" s="45" customFormat="1" ht="11" x14ac:dyDescent="0.3">
      <c r="A196" s="45">
        <f>'FY2017 Alpha RPDC '!A192</f>
        <v>185</v>
      </c>
      <c r="B196" s="45">
        <f>'FY2017 Alpha RPDC '!B192</f>
        <v>4269</v>
      </c>
      <c r="C196" s="45">
        <f>'FY2017 Alpha RPDC '!C192</f>
        <v>4269</v>
      </c>
      <c r="D196" s="50" t="str">
        <f>'FY2017 Alpha RPDC '!D192</f>
        <v>MIDLAND</v>
      </c>
      <c r="E196" s="133">
        <f>IF(ISERROR((RealAuthFY11!E196-RealAuthFY10!E196)/RealAuthFY10!E196),"",(RealAuthFY11!E196-RealAuthFY10!E196)/RealAuthFY10!E196)</f>
        <v>1.5559772296015267E-2</v>
      </c>
      <c r="F196" s="133">
        <f>IF(ISERROR((RealAuthFY11!F196-RealAuthFY10!F196)/RealAuthFY10!F196),"",(RealAuthFY11!F196-RealAuthFY10!F196)/RealAuthFY10!F196)</f>
        <v>2.2188217291507269E-2</v>
      </c>
      <c r="G196" s="133">
        <f>IF(ISERROR((RealAuthFY11!G196-RealAuthFY10!G196)/RealAuthFY10!G196),"",(RealAuthFY11!G196-RealAuthFY10!G196)/RealAuthFY10!G196)</f>
        <v>3.8093233196232944E-2</v>
      </c>
      <c r="H196" s="133">
        <f>IF(ISERROR((RealAuthFY11!H196-RealAuthFY10!H196)/RealAuthFY10!H196),"",(RealAuthFY11!H196-RealAuthFY10!H196)/RealAuthFY10!H196)</f>
        <v>-1</v>
      </c>
      <c r="I196" s="133">
        <f>IF(ISERROR((RealAuthFY11!I196-RealAuthFY10!I196)/RealAuthFY10!I196),"",(RealAuthFY11!I196-RealAuthFY10!I196)/RealAuthFY10!I196)</f>
        <v>-1.0159666939012244E-2</v>
      </c>
      <c r="J196" s="133">
        <f>IF(ISERROR((RealAuthFY11!J196-RealAuthFY10!J196)/RealAuthFY10!J196),"",(RealAuthFY11!J196-RealAuthFY10!J196)/RealAuthFY10!J196)</f>
        <v>8.7607907953853217E-2</v>
      </c>
      <c r="K196" s="133">
        <f>IF(ISERROR((RealAuthFY11!K196-RealAuthFY10!K196)/RealAuthFY10!K196),"",(RealAuthFY11!K196-RealAuthFY10!K196)/RealAuthFY10!K196)</f>
        <v>1.6622657580919933</v>
      </c>
      <c r="L196" s="133">
        <f>IF(ISERROR((RealAuthFY11!L196-RealAuthFY10!L196)/RealAuthFY10!L196),"",(RealAuthFY11!L196-RealAuthFY10!L196)/RealAuthFY10!L196)</f>
        <v>3.3686141643023762E-2</v>
      </c>
      <c r="M196" s="133">
        <f>IF(ISERROR((RealAuthFY11!M196-RealAuthFY10!M196)/RealAuthFY10!M196),"",(RealAuthFY11!M196-RealAuthFY10!M196)/RealAuthFY10!M196)</f>
        <v>-0.49020442930153324</v>
      </c>
      <c r="N196" s="133">
        <f>IF(ISERROR((RealAuthFY11!N196-RealAuthFY10!N196)/RealAuthFY10!N196),"",(RealAuthFY11!N196-RealAuthFY10!N196)/RealAuthFY10!N196)</f>
        <v>0</v>
      </c>
      <c r="O196" s="133" t="str">
        <f>IF(ISERROR((RealAuthFY11!O196-RealAuthFY10!O196)/RealAuthFY10!O196),"",(RealAuthFY11!O196-RealAuthFY10!O196)/RealAuthFY10!O196)</f>
        <v/>
      </c>
      <c r="P196" s="133" t="str">
        <f>IF(ISERROR((RealAuthFY11!P196-RealAuthFY10!P196)/RealAuthFY10!P196),"",(RealAuthFY11!P196-RealAuthFY10!P196)/RealAuthFY10!P196)</f>
        <v/>
      </c>
      <c r="Q196" s="133" t="str">
        <f>IF(ISERROR((RealAuthFY11!Q196-RealAuthFY10!Q196)/RealAuthFY10!Q196),"",(RealAuthFY11!Q196-RealAuthFY10!Q196)/RealAuthFY10!Q196)</f>
        <v/>
      </c>
      <c r="R196" s="133">
        <f>IF(ISERROR((RealAuthFY11!R196-RealAuthFY10!R196)/RealAuthFY10!R196),"",(RealAuthFY11!R196-RealAuthFY10!R196)/RealAuthFY10!R196)</f>
        <v>-4.0192909874127751E-7</v>
      </c>
      <c r="S196" s="133">
        <f>IF(ISERROR((RealAuthFY11!S196-RealAuthFY10!S196)/RealAuthFY10!S196),"",(RealAuthFY11!S196-RealAuthFY10!S196)/RealAuthFY10!S196)</f>
        <v>6.8983405353514283E-7</v>
      </c>
      <c r="T196" s="133">
        <f>IF(ISERROR((RealAuthFY11!T196-RealAuthFY10!T196)/RealAuthFY10!T196),"",(RealAuthFY11!T196-RealAuthFY10!T196)/RealAuthFY10!T196)</f>
        <v>-1.8475242354153464E-6</v>
      </c>
      <c r="U196" s="133">
        <f>IF(ISERROR((RealAuthFY11!U196-RealAuthFY10!U196)/RealAuthFY10!U196),"",(RealAuthFY11!U196-RealAuthFY10!U196)/RealAuthFY10!U196)</f>
        <v>2.4781702868741162E-2</v>
      </c>
    </row>
    <row r="197" spans="1:21" s="45" customFormat="1" ht="11" x14ac:dyDescent="0.3">
      <c r="A197" s="45">
        <f>'FY2017 Alpha RPDC '!A193</f>
        <v>186</v>
      </c>
      <c r="B197" s="45">
        <f>'FY2017 Alpha RPDC '!B193</f>
        <v>4271</v>
      </c>
      <c r="C197" s="45">
        <f>'FY2017 Alpha RPDC '!C193</f>
        <v>4271</v>
      </c>
      <c r="D197" s="50" t="str">
        <f>'FY2017 Alpha RPDC '!D193</f>
        <v>MID-PRAIRIE</v>
      </c>
      <c r="E197" s="133">
        <f>IF(ISERROR((RealAuthFY11!E197-RealAuthFY10!E197)/RealAuthFY10!E197),"",(RealAuthFY11!E197-RealAuthFY10!E197)/RealAuthFY10!E197)</f>
        <v>-1.1348791639451229E-2</v>
      </c>
      <c r="F197" s="133">
        <f>IF(ISERROR((RealAuthFY11!F197-RealAuthFY10!F197)/RealAuthFY10!F197),"",(RealAuthFY11!F197-RealAuthFY10!F197)/RealAuthFY10!F197)</f>
        <v>2.241112828438949E-2</v>
      </c>
      <c r="G197" s="133">
        <f>IF(ISERROR((RealAuthFY11!G197-RealAuthFY10!G197)/RealAuthFY10!G197),"",(RealAuthFY11!G197-RealAuthFY10!G197)/RealAuthFY10!G197)</f>
        <v>1.0807997419633718E-2</v>
      </c>
      <c r="H197" s="133">
        <f>IF(ISERROR((RealAuthFY11!H197-RealAuthFY10!H197)/RealAuthFY10!H197),"",(RealAuthFY11!H197-RealAuthFY10!H197)/RealAuthFY10!H197)</f>
        <v>-1</v>
      </c>
      <c r="I197" s="133">
        <f>IF(ISERROR((RealAuthFY11!I197-RealAuthFY10!I197)/RealAuthFY10!I197),"",(RealAuthFY11!I197-RealAuthFY10!I197)/RealAuthFY10!I197)</f>
        <v>-3.9116171379205283E-3</v>
      </c>
      <c r="J197" s="133">
        <f>IF(ISERROR((RealAuthFY11!J197-RealAuthFY10!J197)/RealAuthFY10!J197),"",(RealAuthFY11!J197-RealAuthFY10!J197)/RealAuthFY10!J197)</f>
        <v>-1.0528671480733248E-2</v>
      </c>
      <c r="K197" s="133">
        <f>IF(ISERROR((RealAuthFY11!K197-RealAuthFY10!K197)/RealAuthFY10!K197),"",(RealAuthFY11!K197-RealAuthFY10!K197)/RealAuthFY10!K197)</f>
        <v>-0.32984777315987507</v>
      </c>
      <c r="L197" s="133">
        <f>IF(ISERROR((RealAuthFY11!L197-RealAuthFY10!L197)/RealAuthFY10!L197),"",(RealAuthFY11!L197-RealAuthFY10!L197)/RealAuthFY10!L197)</f>
        <v>-8.3716348885641598E-2</v>
      </c>
      <c r="M197" s="133">
        <f>IF(ISERROR((RealAuthFY11!M197-RealAuthFY10!M197)/RealAuthFY10!M197),"",(RealAuthFY11!M197-RealAuthFY10!M197)/RealAuthFY10!M197)</f>
        <v>-0.15016927755781259</v>
      </c>
      <c r="N197" s="133">
        <f>IF(ISERROR((RealAuthFY11!N197-RealAuthFY10!N197)/RealAuthFY10!N197),"",(RealAuthFY11!N197-RealAuthFY10!N197)/RealAuthFY10!N197)</f>
        <v>0</v>
      </c>
      <c r="O197" s="133" t="str">
        <f>IF(ISERROR((RealAuthFY11!O197-RealAuthFY10!O197)/RealAuthFY10!O197),"",(RealAuthFY11!O197-RealAuthFY10!O197)/RealAuthFY10!O197)</f>
        <v/>
      </c>
      <c r="P197" s="133">
        <f>IF(ISERROR((RealAuthFY11!P197-RealAuthFY10!P197)/RealAuthFY10!P197),"",(RealAuthFY11!P197-RealAuthFY10!P197)/RealAuthFY10!P197)</f>
        <v>-0.16293596533386714</v>
      </c>
      <c r="Q197" s="133">
        <f>IF(ISERROR((RealAuthFY11!Q197-RealAuthFY10!Q197)/RealAuthFY10!Q197),"",(RealAuthFY11!Q197-RealAuthFY10!Q197)/RealAuthFY10!Q197)</f>
        <v>0.46318680907437487</v>
      </c>
      <c r="R197" s="133">
        <f>IF(ISERROR((RealAuthFY11!R197-RealAuthFY10!R197)/RealAuthFY10!R197),"",(RealAuthFY11!R197-RealAuthFY10!R197)/RealAuthFY10!R197)</f>
        <v>-5.5709759647780536E-8</v>
      </c>
      <c r="S197" s="133">
        <f>IF(ISERROR((RealAuthFY11!S197-RealAuthFY10!S197)/RealAuthFY10!S197),"",(RealAuthFY11!S197-RealAuthFY10!S197)/RealAuthFY10!S197)</f>
        <v>-6.4411845242683475E-7</v>
      </c>
      <c r="T197" s="133">
        <f>IF(ISERROR((RealAuthFY11!T197-RealAuthFY10!T197)/RealAuthFY10!T197),"",(RealAuthFY11!T197-RealAuthFY10!T197)/RealAuthFY10!T197)</f>
        <v>-1.2373090771926608E-6</v>
      </c>
      <c r="U197" s="133">
        <f>IF(ISERROR((RealAuthFY11!U197-RealAuthFY10!U197)/RealAuthFY10!U197),"",(RealAuthFY11!U197-RealAuthFY10!U197)/RealAuthFY10!U197)</f>
        <v>-6.6462002091090475E-3</v>
      </c>
    </row>
    <row r="198" spans="1:21" s="45" customFormat="1" ht="11" x14ac:dyDescent="0.3">
      <c r="A198" s="45">
        <f>'FY2017 Alpha RPDC '!A194</f>
        <v>187</v>
      </c>
      <c r="B198" s="45">
        <f>'FY2017 Alpha RPDC '!B194</f>
        <v>4356</v>
      </c>
      <c r="C198" s="45">
        <f>'FY2017 Alpha RPDC '!C194</f>
        <v>4356</v>
      </c>
      <c r="D198" s="50" t="str">
        <f>'FY2017 Alpha RPDC '!D194</f>
        <v>MISSOURI VALLEY</v>
      </c>
      <c r="E198" s="133">
        <f>IF(ISERROR((RealAuthFY11!E198-RealAuthFY10!E198)/RealAuthFY10!E198),"",(RealAuthFY11!E198-RealAuthFY10!E198)/RealAuthFY10!E198)</f>
        <v>3.4437245020398424E-2</v>
      </c>
      <c r="F198" s="133">
        <f>IF(ISERROR((RealAuthFY11!F198-RealAuthFY10!F198)/RealAuthFY10!F198),"",(RealAuthFY11!F198-RealAuthFY10!F198)/RealAuthFY10!F198)</f>
        <v>2.2494570276140241E-2</v>
      </c>
      <c r="G198" s="133">
        <f>IF(ISERROR((RealAuthFY11!G198-RealAuthFY10!G198)/RealAuthFY10!G198),"",(RealAuthFY11!G198-RealAuthFY10!G198)/RealAuthFY10!G198)</f>
        <v>5.7706545080356074E-2</v>
      </c>
      <c r="H198" s="133">
        <f>IF(ISERROR((RealAuthFY11!H198-RealAuthFY10!H198)/RealAuthFY10!H198),"",(RealAuthFY11!H198-RealAuthFY10!H198)/RealAuthFY10!H198)</f>
        <v>-1</v>
      </c>
      <c r="I198" s="133">
        <f>IF(ISERROR((RealAuthFY11!I198-RealAuthFY10!I198)/RealAuthFY10!I198),"",(RealAuthFY11!I198-RealAuthFY10!I198)/RealAuthFY10!I198)</f>
        <v>2.8552988181083028E-2</v>
      </c>
      <c r="J198" s="133">
        <f>IF(ISERROR((RealAuthFY11!J198-RealAuthFY10!J198)/RealAuthFY10!J198),"",(RealAuthFY11!J198-RealAuthFY10!J198)/RealAuthFY10!J198)</f>
        <v>1.5221112295863943E-2</v>
      </c>
      <c r="K198" s="133">
        <f>IF(ISERROR((RealAuthFY11!K198-RealAuthFY10!K198)/RealAuthFY10!K198),"",(RealAuthFY11!K198-RealAuthFY10!K198)/RealAuthFY10!K198)</f>
        <v>-0.49003120665742023</v>
      </c>
      <c r="L198" s="133">
        <f>IF(ISERROR((RealAuthFY11!L198-RealAuthFY10!L198)/RealAuthFY10!L198),"",(RealAuthFY11!L198-RealAuthFY10!L198)/RealAuthFY10!L198)</f>
        <v>8.8513085690164629E-3</v>
      </c>
      <c r="M198" s="133">
        <f>IF(ISERROR((RealAuthFY11!M198-RealAuthFY10!M198)/RealAuthFY10!M198),"",(RealAuthFY11!M198-RealAuthFY10!M198)/RealAuthFY10!M198)</f>
        <v>0.2239251040221914</v>
      </c>
      <c r="N198" s="133" t="str">
        <f>IF(ISERROR((RealAuthFY11!N198-RealAuthFY10!N198)/RealAuthFY10!N198),"",(RealAuthFY11!N198-RealAuthFY10!N198)/RealAuthFY10!N198)</f>
        <v/>
      </c>
      <c r="O198" s="133" t="str">
        <f>IF(ISERROR((RealAuthFY11!O198-RealAuthFY10!O198)/RealAuthFY10!O198),"",(RealAuthFY11!O198-RealAuthFY10!O198)/RealAuthFY10!O198)</f>
        <v/>
      </c>
      <c r="P198" s="133" t="str">
        <f>IF(ISERROR((RealAuthFY11!P198-RealAuthFY10!P198)/RealAuthFY10!P198),"",(RealAuthFY11!P198-RealAuthFY10!P198)/RealAuthFY10!P198)</f>
        <v/>
      </c>
      <c r="Q198" s="133" t="str">
        <f>IF(ISERROR((RealAuthFY11!Q198-RealAuthFY10!Q198)/RealAuthFY10!Q198),"",(RealAuthFY11!Q198-RealAuthFY10!Q198)/RealAuthFY10!Q198)</f>
        <v/>
      </c>
      <c r="R198" s="133">
        <f>IF(ISERROR((RealAuthFY11!R198-RealAuthFY10!R198)/RealAuthFY10!R198),"",(RealAuthFY11!R198-RealAuthFY10!R198)/RealAuthFY10!R198)</f>
        <v>0.64763807121506423</v>
      </c>
      <c r="S198" s="133">
        <f>IF(ISERROR((RealAuthFY11!S198-RealAuthFY10!S198)/RealAuthFY10!S198),"",(RealAuthFY11!S198-RealAuthFY10!S198)/RealAuthFY10!S198)</f>
        <v>0.64760543373172896</v>
      </c>
      <c r="T198" s="133">
        <f>IF(ISERROR((RealAuthFY11!T198-RealAuthFY10!T198)/RealAuthFY10!T198),"",(RealAuthFY11!T198-RealAuthFY10!T198)/RealAuthFY10!T198)</f>
        <v>0.64752311515901151</v>
      </c>
      <c r="U198" s="133">
        <f>IF(ISERROR((RealAuthFY11!U198-RealAuthFY10!U198)/RealAuthFY10!U198),"",(RealAuthFY11!U198-RealAuthFY10!U198)/RealAuthFY10!U198)</f>
        <v>6.6448628652627961E-2</v>
      </c>
    </row>
    <row r="199" spans="1:21" s="45" customFormat="1" ht="11" x14ac:dyDescent="0.3">
      <c r="A199" s="45">
        <f>'FY2017 Alpha RPDC '!A195</f>
        <v>188</v>
      </c>
      <c r="B199" s="45">
        <f>'FY2017 Alpha RPDC '!B195</f>
        <v>4149</v>
      </c>
      <c r="C199" s="45">
        <f>'FY2017 Alpha RPDC '!C195</f>
        <v>4149</v>
      </c>
      <c r="D199" s="50" t="str">
        <f>'FY2017 Alpha RPDC '!D195</f>
        <v>MOC-FLOYD VALLEY</v>
      </c>
      <c r="E199" s="133">
        <f>IF(ISERROR((RealAuthFY11!E199-RealAuthFY10!E199)/RealAuthFY10!E199),"",(RealAuthFY11!E199-RealAuthFY10!E199)/RealAuthFY10!E199)</f>
        <v>1.0896659782066935E-2</v>
      </c>
      <c r="F199" s="133">
        <f>IF(ISERROR((RealAuthFY11!F199-RealAuthFY10!F199)/RealAuthFY10!F199),"",(RealAuthFY11!F199-RealAuthFY10!F199)/RealAuthFY10!F199)</f>
        <v>2.2355843354918286E-2</v>
      </c>
      <c r="G199" s="133">
        <f>IF(ISERROR((RealAuthFY11!G199-RealAuthFY10!G199)/RealAuthFY10!G199),"",(RealAuthFY11!G199-RealAuthFY10!G199)/RealAuthFY10!G199)</f>
        <v>3.3496061762647709E-2</v>
      </c>
      <c r="H199" s="133" t="str">
        <f>IF(ISERROR((RealAuthFY11!H199-RealAuthFY10!H199)/RealAuthFY10!H199),"",(RealAuthFY11!H199-RealAuthFY10!H199)/RealAuthFY10!H199)</f>
        <v/>
      </c>
      <c r="I199" s="133">
        <f>IF(ISERROR((RealAuthFY11!I199-RealAuthFY10!I199)/RealAuthFY10!I199),"",(RealAuthFY11!I199-RealAuthFY10!I199)/RealAuthFY10!I199)</f>
        <v>3.3496061762647709E-2</v>
      </c>
      <c r="J199" s="133">
        <f>IF(ISERROR((RealAuthFY11!J199-RealAuthFY10!J199)/RealAuthFY10!J199),"",(RealAuthFY11!J199-RealAuthFY10!J199)/RealAuthFY10!J199)</f>
        <v>-0.22023569701853343</v>
      </c>
      <c r="K199" s="133">
        <f>IF(ISERROR((RealAuthFY11!K199-RealAuthFY10!K199)/RealAuthFY10!K199),"",(RealAuthFY11!K199-RealAuthFY10!K199)/RealAuthFY10!K199)</f>
        <v>1.9691780821917807E-2</v>
      </c>
      <c r="L199" s="133">
        <f>IF(ISERROR((RealAuthFY11!L199-RealAuthFY10!L199)/RealAuthFY10!L199),"",(RealAuthFY11!L199-RealAuthFY10!L199)/RealAuthFY10!L199)</f>
        <v>0.15654515140591205</v>
      </c>
      <c r="M199" s="133">
        <f>IF(ISERROR((RealAuthFY11!M199-RealAuthFY10!M199)/RealAuthFY10!M199),"",(RealAuthFY11!M199-RealAuthFY10!M199)/RealAuthFY10!M199)</f>
        <v>-7.300747198007472E-2</v>
      </c>
      <c r="N199" s="133">
        <f>IF(ISERROR((RealAuthFY11!N199-RealAuthFY10!N199)/RealAuthFY10!N199),"",(RealAuthFY11!N199-RealAuthFY10!N199)/RealAuthFY10!N199)</f>
        <v>0</v>
      </c>
      <c r="O199" s="133" t="str">
        <f>IF(ISERROR((RealAuthFY11!O199-RealAuthFY10!O199)/RealAuthFY10!O199),"",(RealAuthFY11!O199-RealAuthFY10!O199)/RealAuthFY10!O199)</f>
        <v/>
      </c>
      <c r="P199" s="133">
        <f>IF(ISERROR((RealAuthFY11!P199-RealAuthFY10!P199)/RealAuthFY10!P199),"",(RealAuthFY11!P199-RealAuthFY10!P199)/RealAuthFY10!P199)</f>
        <v>-0.36876223091976518</v>
      </c>
      <c r="Q199" s="133">
        <f>IF(ISERROR((RealAuthFY11!Q199-RealAuthFY10!Q199)/RealAuthFY10!Q199),"",(RealAuthFY11!Q199-RealAuthFY10!Q199)/RealAuthFY10!Q199)</f>
        <v>1.9691780821917807E-2</v>
      </c>
      <c r="R199" s="133">
        <f>IF(ISERROR((RealAuthFY11!R199-RealAuthFY10!R199)/RealAuthFY10!R199),"",(RealAuthFY11!R199-RealAuthFY10!R199)/RealAuthFY10!R199)</f>
        <v>2.2070776737362885E-7</v>
      </c>
      <c r="S199" s="133">
        <f>IF(ISERROR((RealAuthFY11!S199-RealAuthFY10!S199)/RealAuthFY10!S199),"",(RealAuthFY11!S199-RealAuthFY10!S199)/RealAuthFY10!S199)</f>
        <v>5.0703315306678914E-7</v>
      </c>
      <c r="T199" s="133">
        <f>IF(ISERROR((RealAuthFY11!T199-RealAuthFY10!T199)/RealAuthFY10!T199),"",(RealAuthFY11!T199-RealAuthFY10!T199)/RealAuthFY10!T199)</f>
        <v>1.4278661153622886E-6</v>
      </c>
      <c r="U199" s="133">
        <f>IF(ISERROR((RealAuthFY11!U199-RealAuthFY10!U199)/RealAuthFY10!U199),"",(RealAuthFY11!U199-RealAuthFY10!U199)/RealAuthFY10!U199)</f>
        <v>3.0505480085550731E-2</v>
      </c>
    </row>
    <row r="200" spans="1:21" s="45" customFormat="1" ht="11" x14ac:dyDescent="0.3">
      <c r="A200" s="45">
        <f>'FY2017 Alpha RPDC '!A196</f>
        <v>189</v>
      </c>
      <c r="B200" s="45">
        <f>'FY2017 Alpha RPDC '!B196</f>
        <v>4437</v>
      </c>
      <c r="C200" s="45">
        <f>'FY2017 Alpha RPDC '!C196</f>
        <v>4437</v>
      </c>
      <c r="D200" s="50" t="str">
        <f>'FY2017 Alpha RPDC '!D196</f>
        <v>MONTEZUMA</v>
      </c>
      <c r="E200" s="133">
        <f>IF(ISERROR((RealAuthFY11!E200-RealAuthFY10!E200)/RealAuthFY10!E200),"",(RealAuthFY11!E200-RealAuthFY10!E200)/RealAuthFY10!E200)</f>
        <v>-2.0900627018810566E-2</v>
      </c>
      <c r="F200" s="133">
        <f>IF(ISERROR((RealAuthFY11!F200-RealAuthFY10!F200)/RealAuthFY10!F200),"",(RealAuthFY11!F200-RealAuthFY10!F200)/RealAuthFY10!F200)</f>
        <v>2.2494570276140241E-2</v>
      </c>
      <c r="G200" s="133">
        <f>IF(ISERROR((RealAuthFY11!G200-RealAuthFY10!G200)/RealAuthFY10!G200),"",(RealAuthFY11!G200-RealAuthFY10!G200)/RealAuthFY10!G200)</f>
        <v>1.1237336147358501E-3</v>
      </c>
      <c r="H200" s="133">
        <f>IF(ISERROR((RealAuthFY11!H200-RealAuthFY10!H200)/RealAuthFY10!H200),"",(RealAuthFY11!H200-RealAuthFY10!H200)/RealAuthFY10!H200)</f>
        <v>-0.79866817321771222</v>
      </c>
      <c r="I200" s="133">
        <f>IF(ISERROR((RealAuthFY11!I200-RealAuthFY10!I200)/RealAuthFY10!I200),"",(RealAuthFY11!I200-RealAuthFY10!I200)/RealAuthFY10!I200)</f>
        <v>-3.2648353419822591E-2</v>
      </c>
      <c r="J200" s="133">
        <f>IF(ISERROR((RealAuthFY11!J200-RealAuthFY10!J200)/RealAuthFY10!J200),"",(RealAuthFY11!J200-RealAuthFY10!J200)/RealAuthFY10!J200)</f>
        <v>-7.9363267464055573E-2</v>
      </c>
      <c r="K200" s="133">
        <f>IF(ISERROR((RealAuthFY11!K200-RealAuthFY10!K200)/RealAuthFY10!K200),"",(RealAuthFY11!K200-RealAuthFY10!K200)/RealAuthFY10!K200)</f>
        <v>-0.78144194571032299</v>
      </c>
      <c r="L200" s="133">
        <f>IF(ISERROR((RealAuthFY11!L200-RealAuthFY10!L200)/RealAuthFY10!L200),"",(RealAuthFY11!L200-RealAuthFY10!L200)/RealAuthFY10!L200)</f>
        <v>0.34202314037520987</v>
      </c>
      <c r="M200" s="133">
        <f>IF(ISERROR((RealAuthFY11!M200-RealAuthFY10!M200)/RealAuthFY10!M200),"",(RealAuthFY11!M200-RealAuthFY10!M200)/RealAuthFY10!M200)</f>
        <v>0.27492198335644935</v>
      </c>
      <c r="N200" s="133">
        <f>IF(ISERROR((RealAuthFY11!N200-RealAuthFY10!N200)/RealAuthFY10!N200),"",(RealAuthFY11!N200-RealAuthFY10!N200)/RealAuthFY10!N200)</f>
        <v>0</v>
      </c>
      <c r="O200" s="133" t="str">
        <f>IF(ISERROR((RealAuthFY11!O200-RealAuthFY10!O200)/RealAuthFY10!O200),"",(RealAuthFY11!O200-RealAuthFY10!O200)/RealAuthFY10!O200)</f>
        <v/>
      </c>
      <c r="P200" s="133" t="str">
        <f>IF(ISERROR((RealAuthFY11!P200-RealAuthFY10!P200)/RealAuthFY10!P200),"",(RealAuthFY11!P200-RealAuthFY10!P200)/RealAuthFY10!P200)</f>
        <v/>
      </c>
      <c r="Q200" s="133" t="str">
        <f>IF(ISERROR((RealAuthFY11!Q200-RealAuthFY10!Q200)/RealAuthFY10!Q200),"",(RealAuthFY11!Q200-RealAuthFY10!Q200)/RealAuthFY10!Q200)</f>
        <v/>
      </c>
      <c r="R200" s="133">
        <f>IF(ISERROR((RealAuthFY11!R200-RealAuthFY10!R200)/RealAuthFY10!R200),"",(RealAuthFY11!R200-RealAuthFY10!R200)/RealAuthFY10!R200)</f>
        <v>-2.8477657261678477E-7</v>
      </c>
      <c r="S200" s="133">
        <f>IF(ISERROR((RealAuthFY11!S200-RealAuthFY10!S200)/RealAuthFY10!S200),"",(RealAuthFY11!S200-RealAuthFY10!S200)/RealAuthFY10!S200)</f>
        <v>-9.2059804215698529E-6</v>
      </c>
      <c r="T200" s="133">
        <f>IF(ISERROR((RealAuthFY11!T200-RealAuthFY10!T200)/RealAuthFY10!T200),"",(RealAuthFY11!T200-RealAuthFY10!T200)/RealAuthFY10!T200)</f>
        <v>-6.9532746670821822E-6</v>
      </c>
      <c r="U200" s="133">
        <f>IF(ISERROR((RealAuthFY11!U200-RealAuthFY10!U200)/RealAuthFY10!U200),"",(RealAuthFY11!U200-RealAuthFY10!U200)/RealAuthFY10!U200)</f>
        <v>2.4880552723195146E-2</v>
      </c>
    </row>
    <row r="201" spans="1:21" s="45" customFormat="1" ht="11" x14ac:dyDescent="0.3">
      <c r="A201" s="45">
        <f>'FY2017 Alpha RPDC '!A197</f>
        <v>190</v>
      </c>
      <c r="B201" s="45">
        <f>'FY2017 Alpha RPDC '!B197</f>
        <v>4446</v>
      </c>
      <c r="C201" s="45">
        <f>'FY2017 Alpha RPDC '!C197</f>
        <v>4446</v>
      </c>
      <c r="D201" s="50" t="str">
        <f>'FY2017 Alpha RPDC '!D197</f>
        <v>MONTICELLO</v>
      </c>
      <c r="E201" s="133">
        <f>IF(ISERROR((RealAuthFY11!E201-RealAuthFY10!E201)/RealAuthFY10!E201),"",(RealAuthFY11!E201-RealAuthFY10!E201)/RealAuthFY10!E201)</f>
        <v>2.0703732503887982E-2</v>
      </c>
      <c r="F201" s="133">
        <f>IF(ISERROR((RealAuthFY11!F201-RealAuthFY10!F201)/RealAuthFY10!F201),"",(RealAuthFY11!F201-RealAuthFY10!F201)/RealAuthFY10!F201)</f>
        <v>2.2494570276140241E-2</v>
      </c>
      <c r="G201" s="133">
        <f>IF(ISERROR((RealAuthFY11!G201-RealAuthFY10!G201)/RealAuthFY10!G201),"",(RealAuthFY11!G201-RealAuthFY10!G201)/RealAuthFY10!G201)</f>
        <v>4.3663992870547147E-2</v>
      </c>
      <c r="H201" s="133" t="str">
        <f>IF(ISERROR((RealAuthFY11!H201-RealAuthFY10!H201)/RealAuthFY10!H201),"",(RealAuthFY11!H201-RealAuthFY10!H201)/RealAuthFY10!H201)</f>
        <v/>
      </c>
      <c r="I201" s="133">
        <f>IF(ISERROR((RealAuthFY11!I201-RealAuthFY10!I201)/RealAuthFY10!I201),"",(RealAuthFY11!I201-RealAuthFY10!I201)/RealAuthFY10!I201)</f>
        <v>4.3663992870547147E-2</v>
      </c>
      <c r="J201" s="133">
        <f>IF(ISERROR((RealAuthFY11!J201-RealAuthFY10!J201)/RealAuthFY10!J201),"",(RealAuthFY11!J201-RealAuthFY10!J201)/RealAuthFY10!J201)</f>
        <v>-0.15744286317312911</v>
      </c>
      <c r="K201" s="133">
        <f>IF(ISERROR((RealAuthFY11!K201-RealAuthFY10!K201)/RealAuthFY10!K201),"",(RealAuthFY11!K201-RealAuthFY10!K201)/RealAuthFY10!K201)</f>
        <v>-1</v>
      </c>
      <c r="L201" s="133">
        <f>IF(ISERROR((RealAuthFY11!L201-RealAuthFY10!L201)/RealAuthFY10!L201),"",(RealAuthFY11!L201-RealAuthFY10!L201)/RealAuthFY10!L201)</f>
        <v>1.9937586685159502E-2</v>
      </c>
      <c r="M201" s="133" t="str">
        <f>IF(ISERROR((RealAuthFY11!M201-RealAuthFY10!M201)/RealAuthFY10!M201),"",(RealAuthFY11!M201-RealAuthFY10!M201)/RealAuthFY10!M201)</f>
        <v/>
      </c>
      <c r="N201" s="133">
        <f>IF(ISERROR((RealAuthFY11!N201-RealAuthFY10!N201)/RealAuthFY10!N201),"",(RealAuthFY11!N201-RealAuthFY10!N201)/RealAuthFY10!N201)</f>
        <v>0</v>
      </c>
      <c r="O201" s="133" t="str">
        <f>IF(ISERROR((RealAuthFY11!O201-RealAuthFY10!O201)/RealAuthFY10!O201),"",(RealAuthFY11!O201-RealAuthFY10!O201)/RealAuthFY10!O201)</f>
        <v/>
      </c>
      <c r="P201" s="133" t="str">
        <f>IF(ISERROR((RealAuthFY11!P201-RealAuthFY10!P201)/RealAuthFY10!P201),"",(RealAuthFY11!P201-RealAuthFY10!P201)/RealAuthFY10!P201)</f>
        <v/>
      </c>
      <c r="Q201" s="133">
        <f>IF(ISERROR((RealAuthFY11!Q201-RealAuthFY10!Q201)/RealAuthFY10!Q201),"",(RealAuthFY11!Q201-RealAuthFY10!Q201)/RealAuthFY10!Q201)</f>
        <v>0.15901998486949956</v>
      </c>
      <c r="R201" s="133">
        <f>IF(ISERROR((RealAuthFY11!R201-RealAuthFY10!R201)/RealAuthFY10!R201),"",(RealAuthFY11!R201-RealAuthFY10!R201)/RealAuthFY10!R201)</f>
        <v>2.0867276345667616</v>
      </c>
      <c r="S201" s="133">
        <f>IF(ISERROR((RealAuthFY11!S201-RealAuthFY10!S201)/RealAuthFY10!S201),"",(RealAuthFY11!S201-RealAuthFY10!S201)/RealAuthFY10!S201)</f>
        <v>2.0866988844550769</v>
      </c>
      <c r="T201" s="133">
        <f>IF(ISERROR((RealAuthFY11!T201-RealAuthFY10!T201)/RealAuthFY10!T201),"",(RealAuthFY11!T201-RealAuthFY10!T201)/RealAuthFY10!T201)</f>
        <v>2.0867910493771911</v>
      </c>
      <c r="U201" s="133">
        <f>IF(ISERROR((RealAuthFY11!U201-RealAuthFY10!U201)/RealAuthFY10!U201),"",(RealAuthFY11!U201-RealAuthFY10!U201)/RealAuthFY10!U201)</f>
        <v>0.12411258161736625</v>
      </c>
    </row>
    <row r="202" spans="1:21" s="45" customFormat="1" ht="11" x14ac:dyDescent="0.3">
      <c r="A202" s="45">
        <f>'FY2017 Alpha RPDC '!A198</f>
        <v>191</v>
      </c>
      <c r="B202" s="45">
        <f>'FY2017 Alpha RPDC '!B198</f>
        <v>4491</v>
      </c>
      <c r="C202" s="45">
        <f>'FY2017 Alpha RPDC '!C198</f>
        <v>4491</v>
      </c>
      <c r="D202" s="50" t="str">
        <f>'FY2017 Alpha RPDC '!D198</f>
        <v>MORAVIA</v>
      </c>
      <c r="E202" s="133">
        <f>IF(ISERROR((RealAuthFY11!E202-RealAuthFY10!E202)/RealAuthFY10!E202),"",(RealAuthFY11!E202-RealAuthFY10!E202)/RealAuthFY10!E202)</f>
        <v>-2.1331795906601263E-2</v>
      </c>
      <c r="F202" s="133">
        <f>IF(ISERROR((RealAuthFY11!F202-RealAuthFY10!F202)/RealAuthFY10!F202),"",(RealAuthFY11!F202-RealAuthFY10!F202)/RealAuthFY10!F202)</f>
        <v>2.2494570276140241E-2</v>
      </c>
      <c r="G202" s="133">
        <f>IF(ISERROR((RealAuthFY11!G202-RealAuthFY10!G202)/RealAuthFY10!G202),"",(RealAuthFY11!G202-RealAuthFY10!G202)/RealAuthFY10!G202)</f>
        <v>6.8310379108069922E-4</v>
      </c>
      <c r="H202" s="133">
        <f>IF(ISERROR((RealAuthFY11!H202-RealAuthFY10!H202)/RealAuthFY10!H202),"",(RealAuthFY11!H202-RealAuthFY10!H202)/RealAuthFY10!H202)</f>
        <v>-0.36695016712245743</v>
      </c>
      <c r="I202" s="133">
        <f>IF(ISERROR((RealAuthFY11!I202-RealAuthFY10!I202)/RealAuthFY10!I202),"",(RealAuthFY11!I202-RealAuthFY10!I202)/RealAuthFY10!I202)</f>
        <v>-4.6490544184798486E-3</v>
      </c>
      <c r="J202" s="133">
        <f>IF(ISERROR((RealAuthFY11!J202-RealAuthFY10!J202)/RealAuthFY10!J202),"",(RealAuthFY11!J202-RealAuthFY10!J202)/RealAuthFY10!J202)</f>
        <v>0.30309120489999042</v>
      </c>
      <c r="K202" s="133">
        <f>IF(ISERROR((RealAuthFY11!K202-RealAuthFY10!K202)/RealAuthFY10!K202),"",(RealAuthFY11!K202-RealAuthFY10!K202)/RealAuthFY10!K202)</f>
        <v>-0.49009474590869939</v>
      </c>
      <c r="L202" s="133">
        <f>IF(ISERROR((RealAuthFY11!L202-RealAuthFY10!L202)/RealAuthFY10!L202),"",(RealAuthFY11!L202-RealAuthFY10!L202)/RealAuthFY10!L202)</f>
        <v>-0.21814527706000575</v>
      </c>
      <c r="M202" s="133" t="str">
        <f>IF(ISERROR((RealAuthFY11!M202-RealAuthFY10!M202)/RealAuthFY10!M202),"",(RealAuthFY11!M202-RealAuthFY10!M202)/RealAuthFY10!M202)</f>
        <v/>
      </c>
      <c r="N202" s="133">
        <f>IF(ISERROR((RealAuthFY11!N202-RealAuthFY10!N202)/RealAuthFY10!N202),"",(RealAuthFY11!N202-RealAuthFY10!N202)/RealAuthFY10!N202)</f>
        <v>0</v>
      </c>
      <c r="O202" s="133" t="str">
        <f>IF(ISERROR((RealAuthFY11!O202-RealAuthFY10!O202)/RealAuthFY10!O202),"",(RealAuthFY11!O202-RealAuthFY10!O202)/RealAuthFY10!O202)</f>
        <v/>
      </c>
      <c r="P202" s="133" t="str">
        <f>IF(ISERROR((RealAuthFY11!P202-RealAuthFY10!P202)/RealAuthFY10!P202),"",(RealAuthFY11!P202-RealAuthFY10!P202)/RealAuthFY10!P202)</f>
        <v/>
      </c>
      <c r="Q202" s="133" t="str">
        <f>IF(ISERROR((RealAuthFY11!Q202-RealAuthFY10!Q202)/RealAuthFY10!Q202),"",(RealAuthFY11!Q202-RealAuthFY10!Q202)/RealAuthFY10!Q202)</f>
        <v/>
      </c>
      <c r="R202" s="133">
        <f>IF(ISERROR((RealAuthFY11!R202-RealAuthFY10!R202)/RealAuthFY10!R202),"",(RealAuthFY11!R202-RealAuthFY10!R202)/RealAuthFY10!R202)</f>
        <v>-8.0685041110874734E-7</v>
      </c>
      <c r="S202" s="133">
        <f>IF(ISERROR((RealAuthFY11!S202-RealAuthFY10!S202)/RealAuthFY10!S202),"",(RealAuthFY11!S202-RealAuthFY10!S202)/RealAuthFY10!S202)</f>
        <v>8.2261571689056677E-6</v>
      </c>
      <c r="T202" s="133">
        <f>IF(ISERROR((RealAuthFY11!T202-RealAuthFY10!T202)/RealAuthFY10!T202),"",(RealAuthFY11!T202-RealAuthFY10!T202)/RealAuthFY10!T202)</f>
        <v>-6.3778589891557234E-6</v>
      </c>
      <c r="U202" s="133">
        <f>IF(ISERROR((RealAuthFY11!U202-RealAuthFY10!U202)/RealAuthFY10!U202),"",(RealAuthFY11!U202-RealAuthFY10!U202)/RealAuthFY10!U202)</f>
        <v>-2.189334223402636E-2</v>
      </c>
    </row>
    <row r="203" spans="1:21" s="45" customFormat="1" ht="11" x14ac:dyDescent="0.3">
      <c r="A203" s="45">
        <f>'FY2017 Alpha RPDC '!A199</f>
        <v>192</v>
      </c>
      <c r="B203" s="45">
        <f>'FY2017 Alpha RPDC '!B199</f>
        <v>4505</v>
      </c>
      <c r="C203" s="45">
        <f>'FY2017 Alpha RPDC '!C199</f>
        <v>4505</v>
      </c>
      <c r="D203" s="50" t="str">
        <f>'FY2017 Alpha RPDC '!D199</f>
        <v>MORMON TRAIL</v>
      </c>
      <c r="E203" s="133">
        <f>IF(ISERROR((RealAuthFY11!E203-RealAuthFY10!E203)/RealAuthFY10!E203),"",(RealAuthFY11!E203-RealAuthFY10!E203)/RealAuthFY10!E203)</f>
        <v>0.10484873601326154</v>
      </c>
      <c r="F203" s="133">
        <f>IF(ISERROR((RealAuthFY11!F203-RealAuthFY10!F203)/RealAuthFY10!F203),"",(RealAuthFY11!F203-RealAuthFY10!F203)/RealAuthFY10!F203)</f>
        <v>2.2239263803680982E-2</v>
      </c>
      <c r="G203" s="133">
        <f>IF(ISERROR((RealAuthFY11!G203-RealAuthFY10!G203)/RealAuthFY10!G203),"",(RealAuthFY11!G203-RealAuthFY10!G203)/RealAuthFY10!G203)</f>
        <v>0.12941975851662407</v>
      </c>
      <c r="H203" s="133">
        <f>IF(ISERROR((RealAuthFY11!H203-RealAuthFY10!H203)/RealAuthFY10!H203),"",(RealAuthFY11!H203-RealAuthFY10!H203)/RealAuthFY10!H203)</f>
        <v>-1</v>
      </c>
      <c r="I203" s="133">
        <f>IF(ISERROR((RealAuthFY11!I203-RealAuthFY10!I203)/RealAuthFY10!I203),"",(RealAuthFY11!I203-RealAuthFY10!I203)/RealAuthFY10!I203)</f>
        <v>9.6678529062870847E-2</v>
      </c>
      <c r="J203" s="133">
        <f>IF(ISERROR((RealAuthFY11!J203-RealAuthFY10!J203)/RealAuthFY10!J203),"",(RealAuthFY11!J203-RealAuthFY10!J203)/RealAuthFY10!J203)</f>
        <v>0.2152718378814315</v>
      </c>
      <c r="K203" s="133">
        <f>IF(ISERROR((RealAuthFY11!K203-RealAuthFY10!K203)/RealAuthFY10!K203),"",(RealAuthFY11!K203-RealAuthFY10!K203)/RealAuthFY10!K203)</f>
        <v>-0.23527403107392864</v>
      </c>
      <c r="L203" s="133">
        <f>IF(ISERROR((RealAuthFY11!L203-RealAuthFY10!L203)/RealAuthFY10!L203),"",(RealAuthFY11!L203-RealAuthFY10!L203)/RealAuthFY10!L203)</f>
        <v>-0.23527403107392864</v>
      </c>
      <c r="M203" s="133">
        <f>IF(ISERROR((RealAuthFY11!M203-RealAuthFY10!M203)/RealAuthFY10!M203),"",(RealAuthFY11!M203-RealAuthFY10!M203)/RealAuthFY10!M203)</f>
        <v>-0.32024358317682544</v>
      </c>
      <c r="N203" s="133">
        <f>IF(ISERROR((RealAuthFY11!N203-RealAuthFY10!N203)/RealAuthFY10!N203),"",(RealAuthFY11!N203-RealAuthFY10!N203)/RealAuthFY10!N203)</f>
        <v>0</v>
      </c>
      <c r="O203" s="133" t="str">
        <f>IF(ISERROR((RealAuthFY11!O203-RealAuthFY10!O203)/RealAuthFY10!O203),"",(RealAuthFY11!O203-RealAuthFY10!O203)/RealAuthFY10!O203)</f>
        <v/>
      </c>
      <c r="P203" s="133" t="str">
        <f>IF(ISERROR((RealAuthFY11!P203-RealAuthFY10!P203)/RealAuthFY10!P203),"",(RealAuthFY11!P203-RealAuthFY10!P203)/RealAuthFY10!P203)</f>
        <v/>
      </c>
      <c r="Q203" s="133">
        <f>IF(ISERROR((RealAuthFY11!Q203-RealAuthFY10!Q203)/RealAuthFY10!Q203),"",(RealAuthFY11!Q203-RealAuthFY10!Q203)/RealAuthFY10!Q203)</f>
        <v>-0.13485546949777785</v>
      </c>
      <c r="R203" s="133">
        <f>IF(ISERROR((RealAuthFY11!R203-RealAuthFY10!R203)/RealAuthFY10!R203),"",(RealAuthFY11!R203-RealAuthFY10!R203)/RealAuthFY10!R203)</f>
        <v>-2.511450015059224E-7</v>
      </c>
      <c r="S203" s="133">
        <f>IF(ISERROR((RealAuthFY11!S203-RealAuthFY10!S203)/RealAuthFY10!S203),"",(RealAuthFY11!S203-RealAuthFY10!S203)/RealAuthFY10!S203)</f>
        <v>-3.805946036014051E-6</v>
      </c>
      <c r="T203" s="133">
        <f>IF(ISERROR((RealAuthFY11!T203-RealAuthFY10!T203)/RealAuthFY10!T203),"",(RealAuthFY11!T203-RealAuthFY10!T203)/RealAuthFY10!T203)</f>
        <v>9.6572046841749971E-6</v>
      </c>
      <c r="U203" s="133">
        <f>IF(ISERROR((RealAuthFY11!U203-RealAuthFY10!U203)/RealAuthFY10!U203),"",(RealAuthFY11!U203-RealAuthFY10!U203)/RealAuthFY10!U203)</f>
        <v>-1.7487565046141792E-2</v>
      </c>
    </row>
    <row r="204" spans="1:21" s="45" customFormat="1" ht="11" x14ac:dyDescent="0.3">
      <c r="A204" s="45">
        <f>'FY2017 Alpha RPDC '!A200</f>
        <v>193</v>
      </c>
      <c r="B204" s="45">
        <f>'FY2017 Alpha RPDC '!B200</f>
        <v>4509</v>
      </c>
      <c r="C204" s="45">
        <f>'FY2017 Alpha RPDC '!C200</f>
        <v>4509</v>
      </c>
      <c r="D204" s="50" t="str">
        <f>'FY2017 Alpha RPDC '!D200</f>
        <v>MORNING SUN</v>
      </c>
      <c r="E204" s="133">
        <f>IF(ISERROR((RealAuthFY11!E204-RealAuthFY10!E204)/RealAuthFY10!E204),"",(RealAuthFY11!E204-RealAuthFY10!E204)/RealAuthFY10!E204)</f>
        <v>-3.9639639639639693E-2</v>
      </c>
      <c r="F204" s="133">
        <f>IF(ISERROR((RealAuthFY11!F204-RealAuthFY10!F204)/RealAuthFY10!F204),"",(RealAuthFY11!F204-RealAuthFY10!F204)/RealAuthFY10!F204)</f>
        <v>2.2494570276140241E-2</v>
      </c>
      <c r="G204" s="133">
        <f>IF(ISERROR((RealAuthFY11!G204-RealAuthFY10!G204)/RealAuthFY10!G204),"",(RealAuthFY11!G204-RealAuthFY10!G204)/RealAuthFY10!G204)</f>
        <v>-1.8036746023094179E-2</v>
      </c>
      <c r="H204" s="133" t="str">
        <f>IF(ISERROR((RealAuthFY11!H204-RealAuthFY10!H204)/RealAuthFY10!H204),"",(RealAuthFY11!H204-RealAuthFY10!H204)/RealAuthFY10!H204)</f>
        <v/>
      </c>
      <c r="I204" s="133">
        <f>IF(ISERROR((RealAuthFY11!I204-RealAuthFY10!I204)/RealAuthFY10!I204),"",(RealAuthFY11!I204-RealAuthFY10!I204)/RealAuthFY10!I204)</f>
        <v>1.0000000000000078E-2</v>
      </c>
      <c r="J204" s="133">
        <f>IF(ISERROR((RealAuthFY11!J204-RealAuthFY10!J204)/RealAuthFY10!J204),"",(RealAuthFY11!J204-RealAuthFY10!J204)/RealAuthFY10!J204)</f>
        <v>-2.0939226519337016E-2</v>
      </c>
      <c r="K204" s="133">
        <f>IF(ISERROR((RealAuthFY11!K204-RealAuthFY10!K204)/RealAuthFY10!K204),"",(RealAuthFY11!K204-RealAuthFY10!K204)/RealAuthFY10!K204)</f>
        <v>0.5297824585635359</v>
      </c>
      <c r="L204" s="133">
        <f>IF(ISERROR((RealAuthFY11!L204-RealAuthFY10!L204)/RealAuthFY10!L204),"",(RealAuthFY11!L204-RealAuthFY10!L204)/RealAuthFY10!L204)</f>
        <v>0.24805685797643504</v>
      </c>
      <c r="M204" s="133">
        <f>IF(ISERROR((RealAuthFY11!M204-RealAuthFY10!M204)/RealAuthFY10!M204),"",(RealAuthFY11!M204-RealAuthFY10!M204)/RealAuthFY10!M204)</f>
        <v>0.5297824585635359</v>
      </c>
      <c r="N204" s="133" t="str">
        <f>IF(ISERROR((RealAuthFY11!N204-RealAuthFY10!N204)/RealAuthFY10!N204),"",(RealAuthFY11!N204-RealAuthFY10!N204)/RealAuthFY10!N204)</f>
        <v/>
      </c>
      <c r="O204" s="133" t="str">
        <f>IF(ISERROR((RealAuthFY11!O204-RealAuthFY10!O204)/RealAuthFY10!O204),"",(RealAuthFY11!O204-RealAuthFY10!O204)/RealAuthFY10!O204)</f>
        <v/>
      </c>
      <c r="P204" s="133">
        <f>IF(ISERROR((RealAuthFY11!P204-RealAuthFY10!P204)/RealAuthFY10!P204),"",(RealAuthFY11!P204-RealAuthFY10!P204)/RealAuthFY10!P204)</f>
        <v>-0.66004834254143652</v>
      </c>
      <c r="Q204" s="133">
        <f>IF(ISERROR((RealAuthFY11!Q204-RealAuthFY10!Q204)/RealAuthFY10!Q204),"",(RealAuthFY11!Q204-RealAuthFY10!Q204)/RealAuthFY10!Q204)</f>
        <v>-2.9894050667026169E-2</v>
      </c>
      <c r="R204" s="133">
        <f>IF(ISERROR((RealAuthFY11!R204-RealAuthFY10!R204)/RealAuthFY10!R204),"",(RealAuthFY11!R204-RealAuthFY10!R204)/RealAuthFY10!R204)</f>
        <v>-1.2839502951144631E-7</v>
      </c>
      <c r="S204" s="133">
        <f>IF(ISERROR((RealAuthFY11!S204-RealAuthFY10!S204)/RealAuthFY10!S204),"",(RealAuthFY11!S204-RealAuthFY10!S204)/RealAuthFY10!S204)</f>
        <v>-2.9679226915065416E-6</v>
      </c>
      <c r="T204" s="133">
        <f>IF(ISERROR((RealAuthFY11!T204-RealAuthFY10!T204)/RealAuthFY10!T204),"",(RealAuthFY11!T204-RealAuthFY10!T204)/RealAuthFY10!T204)</f>
        <v>4.6614830973520584E-6</v>
      </c>
      <c r="U204" s="133">
        <f>IF(ISERROR((RealAuthFY11!U204-RealAuthFY10!U204)/RealAuthFY10!U204),"",(RealAuthFY11!U204-RealAuthFY10!U204)/RealAuthFY10!U204)</f>
        <v>6.4080860241525914E-2</v>
      </c>
    </row>
    <row r="205" spans="1:21" s="45" customFormat="1" ht="11" x14ac:dyDescent="0.3">
      <c r="A205" s="45">
        <f>'FY2017 Alpha RPDC '!A201</f>
        <v>194</v>
      </c>
      <c r="B205" s="45">
        <f>'FY2017 Alpha RPDC '!B201</f>
        <v>4518</v>
      </c>
      <c r="C205" s="45">
        <f>'FY2017 Alpha RPDC '!C201</f>
        <v>4518</v>
      </c>
      <c r="D205" s="50" t="str">
        <f>'FY2017 Alpha RPDC '!D201</f>
        <v>MOULTON-UDELL</v>
      </c>
      <c r="E205" s="133">
        <f>IF(ISERROR((RealAuthFY11!E205-RealAuthFY10!E205)/RealAuthFY10!E205),"",(RealAuthFY11!E205-RealAuthFY10!E205)/RealAuthFY10!E205)</f>
        <v>4.9435028248587566E-2</v>
      </c>
      <c r="F205" s="133">
        <f>IF(ISERROR((RealAuthFY11!F205-RealAuthFY10!F205)/RealAuthFY10!F205),"",(RealAuthFY11!F205-RealAuthFY10!F205)/RealAuthFY10!F205)</f>
        <v>2.2494570276140241E-2</v>
      </c>
      <c r="G205" s="133">
        <f>IF(ISERROR((RealAuthFY11!G205-RealAuthFY10!G205)/RealAuthFY10!G205),"",(RealAuthFY11!G205-RealAuthFY10!G205)/RealAuthFY10!G205)</f>
        <v>7.3041931737672927E-2</v>
      </c>
      <c r="H205" s="133">
        <f>IF(ISERROR((RealAuthFY11!H205-RealAuthFY10!H205)/RealAuthFY10!H205),"",(RealAuthFY11!H205-RealAuthFY10!H205)/RealAuthFY10!H205)</f>
        <v>-1</v>
      </c>
      <c r="I205" s="133">
        <f>IF(ISERROR((RealAuthFY11!I205-RealAuthFY10!I205)/RealAuthFY10!I205),"",(RealAuthFY11!I205-RealAuthFY10!I205)/RealAuthFY10!I205)</f>
        <v>-1.4690504199088059E-2</v>
      </c>
      <c r="J205" s="133">
        <f>IF(ISERROR((RealAuthFY11!J205-RealAuthFY10!J205)/RealAuthFY10!J205),"",(RealAuthFY11!J205-RealAuthFY10!J205)/RealAuthFY10!J205)</f>
        <v>1.9937586685159502E-2</v>
      </c>
      <c r="K205" s="133">
        <f>IF(ISERROR((RealAuthFY11!K205-RealAuthFY10!K205)/RealAuthFY10!K205),"",(RealAuthFY11!K205-RealAuthFY10!K205)/RealAuthFY10!K205)</f>
        <v>1.9937586685159502E-2</v>
      </c>
      <c r="L205" s="133">
        <f>IF(ISERROR((RealAuthFY11!L205-RealAuthFY10!L205)/RealAuthFY10!L205),"",(RealAuthFY11!L205-RealAuthFY10!L205)/RealAuthFY10!L205)</f>
        <v>0.40681046439332347</v>
      </c>
      <c r="M205" s="133" t="str">
        <f>IF(ISERROR((RealAuthFY11!M205-RealAuthFY10!M205)/RealAuthFY10!M205),"",(RealAuthFY11!M205-RealAuthFY10!M205)/RealAuthFY10!M205)</f>
        <v/>
      </c>
      <c r="N205" s="133">
        <f>IF(ISERROR((RealAuthFY11!N205-RealAuthFY10!N205)/RealAuthFY10!N205),"",(RealAuthFY11!N205-RealAuthFY10!N205)/RealAuthFY10!N205)</f>
        <v>0</v>
      </c>
      <c r="O205" s="133" t="str">
        <f>IF(ISERROR((RealAuthFY11!O205-RealAuthFY10!O205)/RealAuthFY10!O205),"",(RealAuthFY11!O205-RealAuthFY10!O205)/RealAuthFY10!O205)</f>
        <v/>
      </c>
      <c r="P205" s="133" t="str">
        <f>IF(ISERROR((RealAuthFY11!P205-RealAuthFY10!P205)/RealAuthFY10!P205),"",(RealAuthFY11!P205-RealAuthFY10!P205)/RealAuthFY10!P205)</f>
        <v/>
      </c>
      <c r="Q205" s="133" t="str">
        <f>IF(ISERROR((RealAuthFY11!Q205-RealAuthFY10!Q205)/RealAuthFY10!Q205),"",(RealAuthFY11!Q205-RealAuthFY10!Q205)/RealAuthFY10!Q205)</f>
        <v/>
      </c>
      <c r="R205" s="133">
        <f>IF(ISERROR((RealAuthFY11!R205-RealAuthFY10!R205)/RealAuthFY10!R205),"",(RealAuthFY11!R205-RealAuthFY10!R205)/RealAuthFY10!R205)</f>
        <v>-8.5038388250351982E-7</v>
      </c>
      <c r="S205" s="133">
        <f>IF(ISERROR((RealAuthFY11!S205-RealAuthFY10!S205)/RealAuthFY10!S205),"",(RealAuthFY11!S205-RealAuthFY10!S205)/RealAuthFY10!S205)</f>
        <v>-1.0696571477893887E-5</v>
      </c>
      <c r="T205" s="133">
        <f>IF(ISERROR((RealAuthFY11!T205-RealAuthFY10!T205)/RealAuthFY10!T205),"",(RealAuthFY11!T205-RealAuthFY10!T205)/RealAuthFY10!T205)</f>
        <v>3.9005364766810008E-8</v>
      </c>
      <c r="U205" s="133">
        <f>IF(ISERROR((RealAuthFY11!U205-RealAuthFY10!U205)/RealAuthFY10!U205),"",(RealAuthFY11!U205-RealAuthFY10!U205)/RealAuthFY10!U205)</f>
        <v>0.12036031078331517</v>
      </c>
    </row>
    <row r="206" spans="1:21" s="45" customFormat="1" ht="11" x14ac:dyDescent="0.3">
      <c r="A206" s="45">
        <f>'FY2017 Alpha RPDC '!A202</f>
        <v>195</v>
      </c>
      <c r="B206" s="45">
        <f>'FY2017 Alpha RPDC '!B202</f>
        <v>4527</v>
      </c>
      <c r="C206" s="45">
        <f>'FY2017 Alpha RPDC '!C202</f>
        <v>4527</v>
      </c>
      <c r="D206" s="50" t="str">
        <f>'FY2017 Alpha RPDC '!D202</f>
        <v>MOUNT AYR</v>
      </c>
      <c r="E206" s="133">
        <f>IF(ISERROR((RealAuthFY11!E206-RealAuthFY10!E206)/RealAuthFY10!E206),"",(RealAuthFY11!E206-RealAuthFY10!E206)/RealAuthFY10!E206)</f>
        <v>-9.8918083462132562E-3</v>
      </c>
      <c r="F206" s="133">
        <f>IF(ISERROR((RealAuthFY11!F206-RealAuthFY10!F206)/RealAuthFY10!F206),"",(RealAuthFY11!F206-RealAuthFY10!F206)/RealAuthFY10!F206)</f>
        <v>2.2484106062955499E-2</v>
      </c>
      <c r="G206" s="133">
        <f>IF(ISERROR((RealAuthFY11!G206-RealAuthFY10!G206)/RealAuthFY10!G206),"",(RealAuthFY11!G206-RealAuthFY10!G206)/RealAuthFY10!G206)</f>
        <v>1.2369889248731607E-2</v>
      </c>
      <c r="H206" s="133" t="str">
        <f>IF(ISERROR((RealAuthFY11!H206-RealAuthFY10!H206)/RealAuthFY10!H206),"",(RealAuthFY11!H206-RealAuthFY10!H206)/RealAuthFY10!H206)</f>
        <v/>
      </c>
      <c r="I206" s="133">
        <f>IF(ISERROR((RealAuthFY11!I206-RealAuthFY10!I206)/RealAuthFY10!I206),"",(RealAuthFY11!I206-RealAuthFY10!I206)/RealAuthFY10!I206)</f>
        <v>1.2369889248731607E-2</v>
      </c>
      <c r="J206" s="133">
        <f>IF(ISERROR((RealAuthFY11!J206-RealAuthFY10!J206)/RealAuthFY10!J206),"",(RealAuthFY11!J206-RealAuthFY10!J206)/RealAuthFY10!J206)</f>
        <v>-3.6855295378022651E-2</v>
      </c>
      <c r="K206" s="133">
        <f>IF(ISERROR((RealAuthFY11!K206-RealAuthFY10!K206)/RealAuthFY10!K206),"",(RealAuthFY11!K206-RealAuthFY10!K206)/RealAuthFY10!K206)</f>
        <v>-0.74504993112947659</v>
      </c>
      <c r="L206" s="133">
        <f>IF(ISERROR((RealAuthFY11!L206-RealAuthFY10!L206)/RealAuthFY10!L206),"",(RealAuthFY11!L206-RealAuthFY10!L206)/RealAuthFY10!L206)</f>
        <v>1.9800275482093663E-2</v>
      </c>
      <c r="M206" s="133">
        <f>IF(ISERROR((RealAuthFY11!M206-RealAuthFY10!M206)/RealAuthFY10!M206),"",(RealAuthFY11!M206-RealAuthFY10!M206)/RealAuthFY10!M206)</f>
        <v>1.9800275482093663E-2</v>
      </c>
      <c r="N206" s="133">
        <f>IF(ISERROR((RealAuthFY11!N206-RealAuthFY10!N206)/RealAuthFY10!N206),"",(RealAuthFY11!N206-RealAuthFY10!N206)/RealAuthFY10!N206)</f>
        <v>0</v>
      </c>
      <c r="O206" s="133" t="str">
        <f>IF(ISERROR((RealAuthFY11!O206-RealAuthFY10!O206)/RealAuthFY10!O206),"",(RealAuthFY11!O206-RealAuthFY10!O206)/RealAuthFY10!O206)</f>
        <v/>
      </c>
      <c r="P206" s="133">
        <f>IF(ISERROR((RealAuthFY11!P206-RealAuthFY10!P206)/RealAuthFY10!P206),"",(RealAuthFY11!P206-RealAuthFY10!P206)/RealAuthFY10!P206)</f>
        <v>3.457998961951525E-2</v>
      </c>
      <c r="Q206" s="133">
        <f>IF(ISERROR((RealAuthFY11!Q206-RealAuthFY10!Q206)/RealAuthFY10!Q206),"",(RealAuthFY11!Q206-RealAuthFY10!Q206)/RealAuthFY10!Q206)</f>
        <v>3.9796359315075823E-2</v>
      </c>
      <c r="R206" s="133">
        <f>IF(ISERROR((RealAuthFY11!R206-RealAuthFY10!R206)/RealAuthFY10!R206),"",(RealAuthFY11!R206-RealAuthFY10!R206)/RealAuthFY10!R206)</f>
        <v>-2.7176394958420124E-7</v>
      </c>
      <c r="S206" s="133">
        <f>IF(ISERROR((RealAuthFY11!S206-RealAuthFY10!S206)/RealAuthFY10!S206),"",(RealAuthFY11!S206-RealAuthFY10!S206)/RealAuthFY10!S206)</f>
        <v>-3.9739132087545283E-6</v>
      </c>
      <c r="T206" s="133">
        <f>IF(ISERROR((RealAuthFY11!T206-RealAuthFY10!T206)/RealAuthFY10!T206),"",(RealAuthFY11!T206-RealAuthFY10!T206)/RealAuthFY10!T206)</f>
        <v>-7.2399593634119975E-7</v>
      </c>
      <c r="U206" s="133">
        <f>IF(ISERROR((RealAuthFY11!U206-RealAuthFY10!U206)/RealAuthFY10!U206),"",(RealAuthFY11!U206-RealAuthFY10!U206)/RealAuthFY10!U206)</f>
        <v>2.7847357293801483E-2</v>
      </c>
    </row>
    <row r="207" spans="1:21" s="45" customFormat="1" ht="11" x14ac:dyDescent="0.3">
      <c r="A207" s="45">
        <f>'FY2017 Alpha RPDC '!A203</f>
        <v>196</v>
      </c>
      <c r="B207" s="45">
        <f>'FY2017 Alpha RPDC '!B203</f>
        <v>4536</v>
      </c>
      <c r="C207" s="45">
        <f>'FY2017 Alpha RPDC '!C203</f>
        <v>4536</v>
      </c>
      <c r="D207" s="50" t="str">
        <f>'FY2017 Alpha RPDC '!D203</f>
        <v>MOUNT PLEASANT</v>
      </c>
      <c r="E207" s="133">
        <f>IF(ISERROR((RealAuthFY11!E207-RealAuthFY10!E207)/RealAuthFY10!E207),"",(RealAuthFY11!E207-RealAuthFY10!E207)/RealAuthFY10!E207)</f>
        <v>1.1054720868298304E-3</v>
      </c>
      <c r="F207" s="133">
        <f>IF(ISERROR((RealAuthFY11!F207-RealAuthFY10!F207)/RealAuthFY10!F207),"",(RealAuthFY11!F207-RealAuthFY10!F207)/RealAuthFY10!F207)</f>
        <v>2.2494570276140241E-2</v>
      </c>
      <c r="G207" s="133">
        <f>IF(ISERROR((RealAuthFY11!G207-RealAuthFY10!G207)/RealAuthFY10!G207),"",(RealAuthFY11!G207-RealAuthFY10!G207)/RealAuthFY10!G207)</f>
        <v>2.3624877564518979E-2</v>
      </c>
      <c r="H207" s="133" t="str">
        <f>IF(ISERROR((RealAuthFY11!H207-RealAuthFY10!H207)/RealAuthFY10!H207),"",(RealAuthFY11!H207-RealAuthFY10!H207)/RealAuthFY10!H207)</f>
        <v/>
      </c>
      <c r="I207" s="133">
        <f>IF(ISERROR((RealAuthFY11!I207-RealAuthFY10!I207)/RealAuthFY10!I207),"",(RealAuthFY11!I207-RealAuthFY10!I207)/RealAuthFY10!I207)</f>
        <v>2.3624877564518979E-2</v>
      </c>
      <c r="J207" s="133">
        <f>IF(ISERROR((RealAuthFY11!J207-RealAuthFY10!J207)/RealAuthFY10!J207),"",(RealAuthFY11!J207-RealAuthFY10!J207)/RealAuthFY10!J207)</f>
        <v>0.26383570524030636</v>
      </c>
      <c r="K207" s="133">
        <f>IF(ISERROR((RealAuthFY11!K207-RealAuthFY10!K207)/RealAuthFY10!K207),"",(RealAuthFY11!K207-RealAuthFY10!K207)/RealAuthFY10!K207)</f>
        <v>1.0398751733703191</v>
      </c>
      <c r="L207" s="133">
        <f>IF(ISERROR((RealAuthFY11!L207-RealAuthFY10!L207)/RealAuthFY10!L207),"",(RealAuthFY11!L207-RealAuthFY10!L207)/RealAuthFY10!L207)</f>
        <v>-0.49003120665742023</v>
      </c>
      <c r="M207" s="133">
        <f>IF(ISERROR((RealAuthFY11!M207-RealAuthFY10!M207)/RealAuthFY10!M207),"",(RealAuthFY11!M207-RealAuthFY10!M207)/RealAuthFY10!M207)</f>
        <v>-1</v>
      </c>
      <c r="N207" s="133">
        <f>IF(ISERROR((RealAuthFY11!N207-RealAuthFY10!N207)/RealAuthFY10!N207),"",(RealAuthFY11!N207-RealAuthFY10!N207)/RealAuthFY10!N207)</f>
        <v>0</v>
      </c>
      <c r="O207" s="133" t="str">
        <f>IF(ISERROR((RealAuthFY11!O207-RealAuthFY10!O207)/RealAuthFY10!O207),"",(RealAuthFY11!O207-RealAuthFY10!O207)/RealAuthFY10!O207)</f>
        <v/>
      </c>
      <c r="P207" s="133">
        <f>IF(ISERROR((RealAuthFY11!P207-RealAuthFY10!P207)/RealAuthFY10!P207),"",(RealAuthFY11!P207-RealAuthFY10!P207)/RealAuthFY10!P207)</f>
        <v>-1</v>
      </c>
      <c r="Q207" s="133" t="str">
        <f>IF(ISERROR((RealAuthFY11!Q207-RealAuthFY10!Q207)/RealAuthFY10!Q207),"",(RealAuthFY11!Q207-RealAuthFY10!Q207)/RealAuthFY10!Q207)</f>
        <v/>
      </c>
      <c r="R207" s="133">
        <f>IF(ISERROR((RealAuthFY11!R207-RealAuthFY10!R207)/RealAuthFY10!R207),"",(RealAuthFY11!R207-RealAuthFY10!R207)/RealAuthFY10!R207)</f>
        <v>2.7702041221923399</v>
      </c>
      <c r="S207" s="133">
        <f>IF(ISERROR((RealAuthFY11!S207-RealAuthFY10!S207)/RealAuthFY10!S207),"",(RealAuthFY11!S207-RealAuthFY10!S207)/RealAuthFY10!S207)</f>
        <v>2.7698141692975069</v>
      </c>
      <c r="T207" s="133">
        <f>IF(ISERROR((RealAuthFY11!T207-RealAuthFY10!T207)/RealAuthFY10!T207),"",(RealAuthFY11!T207-RealAuthFY10!T207)/RealAuthFY10!T207)</f>
        <v>2.7702763595851154</v>
      </c>
      <c r="U207" s="133">
        <f>IF(ISERROR((RealAuthFY11!U207-RealAuthFY10!U207)/RealAuthFY10!U207),"",(RealAuthFY11!U207-RealAuthFY10!U207)/RealAuthFY10!U207)</f>
        <v>6.5870268966877116E-2</v>
      </c>
    </row>
    <row r="208" spans="1:21" s="45" customFormat="1" ht="11" x14ac:dyDescent="0.3">
      <c r="A208" s="45">
        <f>'FY2017 Alpha RPDC '!A204</f>
        <v>197</v>
      </c>
      <c r="B208" s="45">
        <f>'FY2017 Alpha RPDC '!B204</f>
        <v>4554</v>
      </c>
      <c r="C208" s="45">
        <f>'FY2017 Alpha RPDC '!C204</f>
        <v>4554</v>
      </c>
      <c r="D208" s="50" t="str">
        <f>'FY2017 Alpha RPDC '!D204</f>
        <v>MOUNT VERNON</v>
      </c>
      <c r="E208" s="133">
        <f>IF(ISERROR((RealAuthFY11!E208-RealAuthFY10!E208)/RealAuthFY10!E208),"",(RealAuthFY11!E208-RealAuthFY10!E208)/RealAuthFY10!E208)</f>
        <v>3.0495197239578518E-2</v>
      </c>
      <c r="F208" s="133">
        <f>IF(ISERROR((RealAuthFY11!F208-RealAuthFY10!F208)/RealAuthFY10!F208),"",(RealAuthFY11!F208-RealAuthFY10!F208)/RealAuthFY10!F208)</f>
        <v>2.2494570276140241E-2</v>
      </c>
      <c r="G208" s="133">
        <f>IF(ISERROR((RealAuthFY11!G208-RealAuthFY10!G208)/RealAuthFY10!G208),"",(RealAuthFY11!G208-RealAuthFY10!G208)/RealAuthFY10!G208)</f>
        <v>5.3675713385009302E-2</v>
      </c>
      <c r="H208" s="133">
        <f>IF(ISERROR((RealAuthFY11!H208-RealAuthFY10!H208)/RealAuthFY10!H208),"",(RealAuthFY11!H208-RealAuthFY10!H208)/RealAuthFY10!H208)</f>
        <v>-1</v>
      </c>
      <c r="I208" s="133">
        <f>IF(ISERROR((RealAuthFY11!I208-RealAuthFY10!I208)/RealAuthFY10!I208),"",(RealAuthFY11!I208-RealAuthFY10!I208)/RealAuthFY10!I208)</f>
        <v>3.4360153731202742E-2</v>
      </c>
      <c r="J208" s="133">
        <f>IF(ISERROR((RealAuthFY11!J208-RealAuthFY10!J208)/RealAuthFY10!J208),"",(RealAuthFY11!J208-RealAuthFY10!J208)/RealAuthFY10!J208)</f>
        <v>0.15502865776928659</v>
      </c>
      <c r="K208" s="133">
        <f>IF(ISERROR((RealAuthFY11!K208-RealAuthFY10!K208)/RealAuthFY10!K208),"",(RealAuthFY11!K208-RealAuthFY10!K208)/RealAuthFY10!K208)</f>
        <v>-0.59202496532593618</v>
      </c>
      <c r="L208" s="133">
        <f>IF(ISERROR((RealAuthFY11!L208-RealAuthFY10!L208)/RealAuthFY10!L208),"",(RealAuthFY11!L208-RealAuthFY10!L208)/RealAuthFY10!L208)</f>
        <v>0.23849564097483653</v>
      </c>
      <c r="M208" s="133">
        <f>IF(ISERROR((RealAuthFY11!M208-RealAuthFY10!M208)/RealAuthFY10!M208),"",(RealAuthFY11!M208-RealAuthFY10!M208)/RealAuthFY10!M208)</f>
        <v>-5.8519150752160458E-2</v>
      </c>
      <c r="N208" s="133">
        <f>IF(ISERROR((RealAuthFY11!N208-RealAuthFY10!N208)/RealAuthFY10!N208),"",(RealAuthFY11!N208-RealAuthFY10!N208)/RealAuthFY10!N208)</f>
        <v>0</v>
      </c>
      <c r="O208" s="133" t="str">
        <f>IF(ISERROR((RealAuthFY11!O208-RealAuthFY10!O208)/RealAuthFY10!O208),"",(RealAuthFY11!O208-RealAuthFY10!O208)/RealAuthFY10!O208)</f>
        <v/>
      </c>
      <c r="P208" s="133">
        <f>IF(ISERROR((RealAuthFY11!P208-RealAuthFY10!P208)/RealAuthFY10!P208),"",(RealAuthFY11!P208-RealAuthFY10!P208)/RealAuthFY10!P208)</f>
        <v>-1</v>
      </c>
      <c r="Q208" s="133" t="str">
        <f>IF(ISERROR((RealAuthFY11!Q208-RealAuthFY10!Q208)/RealAuthFY10!Q208),"",(RealAuthFY11!Q208-RealAuthFY10!Q208)/RealAuthFY10!Q208)</f>
        <v/>
      </c>
      <c r="R208" s="133">
        <f>IF(ISERROR((RealAuthFY11!R208-RealAuthFY10!R208)/RealAuthFY10!R208),"",(RealAuthFY11!R208-RealAuthFY10!R208)/RealAuthFY10!R208)</f>
        <v>0.12562614630707447</v>
      </c>
      <c r="S208" s="133">
        <f>IF(ISERROR((RealAuthFY11!S208-RealAuthFY10!S208)/RealAuthFY10!S208),"",(RealAuthFY11!S208-RealAuthFY10!S208)/RealAuthFY10!S208)</f>
        <v>0.12572902089208723</v>
      </c>
      <c r="T208" s="133">
        <f>IF(ISERROR((RealAuthFY11!T208-RealAuthFY10!T208)/RealAuthFY10!T208),"",(RealAuthFY11!T208-RealAuthFY10!T208)/RealAuthFY10!T208)</f>
        <v>0.12557257366005037</v>
      </c>
      <c r="U208" s="133">
        <f>IF(ISERROR((RealAuthFY11!U208-RealAuthFY10!U208)/RealAuthFY10!U208),"",(RealAuthFY11!U208-RealAuthFY10!U208)/RealAuthFY10!U208)</f>
        <v>4.946583185151246E-2</v>
      </c>
    </row>
    <row r="209" spans="1:21" s="45" customFormat="1" ht="11" x14ac:dyDescent="0.3">
      <c r="A209" s="45">
        <f>'FY2017 Alpha RPDC '!A205</f>
        <v>198</v>
      </c>
      <c r="B209" s="45">
        <f>'FY2017 Alpha RPDC '!B205</f>
        <v>4572</v>
      </c>
      <c r="C209" s="45">
        <f>'FY2017 Alpha RPDC '!C205</f>
        <v>4572</v>
      </c>
      <c r="D209" s="50" t="str">
        <f>'FY2017 Alpha RPDC '!D205</f>
        <v>MURRAY</v>
      </c>
      <c r="E209" s="133">
        <f>IF(ISERROR((RealAuthFY11!E209-RealAuthFY10!E209)/RealAuthFY10!E209),"",(RealAuthFY11!E209-RealAuthFY10!E209)/RealAuthFY10!E209)</f>
        <v>1.3650546021840874E-2</v>
      </c>
      <c r="F209" s="133">
        <f>IF(ISERROR((RealAuthFY11!F209-RealAuthFY10!F209)/RealAuthFY10!F209),"",(RealAuthFY11!F209-RealAuthFY10!F209)/RealAuthFY10!F209)</f>
        <v>2.2494570276140241E-2</v>
      </c>
      <c r="G209" s="133">
        <f>IF(ISERROR((RealAuthFY11!G209-RealAuthFY10!G209)/RealAuthFY10!G209),"",(RealAuthFY11!G209-RealAuthFY10!G209)/RealAuthFY10!G209)</f>
        <v>3.6452430307232601E-2</v>
      </c>
      <c r="H209" s="133">
        <f>IF(ISERROR((RealAuthFY11!H209-RealAuthFY10!H209)/RealAuthFY10!H209),"",(RealAuthFY11!H209-RealAuthFY10!H209)/RealAuthFY10!H209)</f>
        <v>-1</v>
      </c>
      <c r="I209" s="133">
        <f>IF(ISERROR((RealAuthFY11!I209-RealAuthFY10!I209)/RealAuthFY10!I209),"",(RealAuthFY11!I209-RealAuthFY10!I209)/RealAuthFY10!I209)</f>
        <v>-1.5440901770596181E-2</v>
      </c>
      <c r="J209" s="133">
        <f>IF(ISERROR((RealAuthFY11!J209-RealAuthFY10!J209)/RealAuthFY10!J209),"",(RealAuthFY11!J209-RealAuthFY10!J209)/RealAuthFY10!J209)</f>
        <v>0.33646994117365725</v>
      </c>
      <c r="K209" s="133">
        <f>IF(ISERROR((RealAuthFY11!K209-RealAuthFY10!K209)/RealAuthFY10!K209),"",(RealAuthFY11!K209-RealAuthFY10!K209)/RealAuthFY10!K209)</f>
        <v>-0.49003120665742023</v>
      </c>
      <c r="L209" s="133">
        <f>IF(ISERROR((RealAuthFY11!L209-RealAuthFY10!L209)/RealAuthFY10!L209),"",(RealAuthFY11!L209-RealAuthFY10!L209)/RealAuthFY10!L209)</f>
        <v>3.7901262380201486E-2</v>
      </c>
      <c r="M209" s="133" t="str">
        <f>IF(ISERROR((RealAuthFY11!M209-RealAuthFY10!M209)/RealAuthFY10!M209),"",(RealAuthFY11!M209-RealAuthFY10!M209)/RealAuthFY10!M209)</f>
        <v/>
      </c>
      <c r="N209" s="133">
        <f>IF(ISERROR((RealAuthFY11!N209-RealAuthFY10!N209)/RealAuthFY10!N209),"",(RealAuthFY11!N209-RealAuthFY10!N209)/RealAuthFY10!N209)</f>
        <v>0</v>
      </c>
      <c r="O209" s="133" t="str">
        <f>IF(ISERROR((RealAuthFY11!O209-RealAuthFY10!O209)/RealAuthFY10!O209),"",(RealAuthFY11!O209-RealAuthFY10!O209)/RealAuthFY10!O209)</f>
        <v/>
      </c>
      <c r="P209" s="133">
        <f>IF(ISERROR((RealAuthFY11!P209-RealAuthFY10!P209)/RealAuthFY10!P209),"",(RealAuthFY11!P209-RealAuthFY10!P209)/RealAuthFY10!P209)</f>
        <v>-1</v>
      </c>
      <c r="Q209" s="133">
        <f>IF(ISERROR((RealAuthFY11!Q209-RealAuthFY10!Q209)/RealAuthFY10!Q209),"",(RealAuthFY11!Q209-RealAuthFY10!Q209)/RealAuthFY10!Q209)</f>
        <v>-0.37487696299941842</v>
      </c>
      <c r="R209" s="133">
        <f>IF(ISERROR((RealAuthFY11!R209-RealAuthFY10!R209)/RealAuthFY10!R209),"",(RealAuthFY11!R209-RealAuthFY10!R209)/RealAuthFY10!R209)</f>
        <v>2.4641685783844782E-6</v>
      </c>
      <c r="S209" s="133">
        <f>IF(ISERROR((RealAuthFY11!S209-RealAuthFY10!S209)/RealAuthFY10!S209),"",(RealAuthFY11!S209-RealAuthFY10!S209)/RealAuthFY10!S209)</f>
        <v>1.9139708387820788E-6</v>
      </c>
      <c r="T209" s="133">
        <f>IF(ISERROR((RealAuthFY11!T209-RealAuthFY10!T209)/RealAuthFY10!T209),"",(RealAuthFY11!T209-RealAuthFY10!T209)/RealAuthFY10!T209)</f>
        <v>-1.2861570912240032E-5</v>
      </c>
      <c r="U209" s="133">
        <f>IF(ISERROR((RealAuthFY11!U209-RealAuthFY10!U209)/RealAuthFY10!U209),"",(RealAuthFY11!U209-RealAuthFY10!U209)/RealAuthFY10!U209)</f>
        <v>-4.9795634622911353E-2</v>
      </c>
    </row>
    <row r="210" spans="1:21" s="45" customFormat="1" ht="11" x14ac:dyDescent="0.3">
      <c r="A210" s="45">
        <f>'FY2017 Alpha RPDC '!A206</f>
        <v>199</v>
      </c>
      <c r="B210" s="45">
        <f>'FY2017 Alpha RPDC '!B206</f>
        <v>4581</v>
      </c>
      <c r="C210" s="45">
        <f>'FY2017 Alpha RPDC '!C206</f>
        <v>4581</v>
      </c>
      <c r="D210" s="50" t="str">
        <f>'FY2017 Alpha RPDC '!D206</f>
        <v>MUSCATINE</v>
      </c>
      <c r="E210" s="133">
        <f>IF(ISERROR((RealAuthFY11!E210-RealAuthFY10!E210)/RealAuthFY10!E210),"",(RealAuthFY11!E210-RealAuthFY10!E210)/RealAuthFY10!E210)</f>
        <v>-2.9727497935590354E-2</v>
      </c>
      <c r="F210" s="133">
        <f>IF(ISERROR((RealAuthFY11!F210-RealAuthFY10!F210)/RealAuthFY10!F210),"",(RealAuthFY11!F210-RealAuthFY10!F210)/RealAuthFY10!F210)</f>
        <v>2.2494570276140241E-2</v>
      </c>
      <c r="G210" s="133">
        <f>IF(ISERROR((RealAuthFY11!G210-RealAuthFY10!G210)/RealAuthFY10!G210),"",(RealAuthFY11!G210-RealAuthFY10!G210)/RealAuthFY10!G210)</f>
        <v>-7.9016233970225988E-3</v>
      </c>
      <c r="H210" s="133">
        <f>IF(ISERROR((RealAuthFY11!H210-RealAuthFY10!H210)/RealAuthFY10!H210),"",(RealAuthFY11!H210-RealAuthFY10!H210)/RealAuthFY10!H210)</f>
        <v>37.893330381428548</v>
      </c>
      <c r="I210" s="133">
        <f>IF(ISERROR((RealAuthFY11!I210-RealAuthFY10!I210)/RealAuthFY10!I210),"",(RealAuthFY11!I210-RealAuthFY10!I210)/RealAuthFY10!I210)</f>
        <v>9.5353362332822999E-3</v>
      </c>
      <c r="J210" s="133">
        <f>IF(ISERROR((RealAuthFY11!J210-RealAuthFY10!J210)/RealAuthFY10!J210),"",(RealAuthFY11!J210-RealAuthFY10!J210)/RealAuthFY10!J210)</f>
        <v>-0.21690854819618141</v>
      </c>
      <c r="K210" s="133">
        <f>IF(ISERROR((RealAuthFY11!K210-RealAuthFY10!K210)/RealAuthFY10!K210),"",(RealAuthFY11!K210-RealAuthFY10!K210)/RealAuthFY10!K210)</f>
        <v>-0.32020997375328086</v>
      </c>
      <c r="L210" s="133">
        <f>IF(ISERROR((RealAuthFY11!L210-RealAuthFY10!L210)/RealAuthFY10!L210),"",(RealAuthFY11!L210-RealAuthFY10!L210)/RealAuthFY10!L210)</f>
        <v>0.45669291338582679</v>
      </c>
      <c r="M210" s="133" t="str">
        <f>IF(ISERROR((RealAuthFY11!M210-RealAuthFY10!M210)/RealAuthFY10!M210),"",(RealAuthFY11!M210-RealAuthFY10!M210)/RealAuthFY10!M210)</f>
        <v/>
      </c>
      <c r="N210" s="133">
        <f>IF(ISERROR((RealAuthFY11!N210-RealAuthFY10!N210)/RealAuthFY10!N210),"",(RealAuthFY11!N210-RealAuthFY10!N210)/RealAuthFY10!N210)</f>
        <v>0</v>
      </c>
      <c r="O210" s="133">
        <f>IF(ISERROR((RealAuthFY11!O210-RealAuthFY10!O210)/RealAuthFY10!O210),"",(RealAuthFY11!O210-RealAuthFY10!O210)/RealAuthFY10!O210)</f>
        <v>0</v>
      </c>
      <c r="P210" s="133" t="str">
        <f>IF(ISERROR((RealAuthFY11!P210-RealAuthFY10!P210)/RealAuthFY10!P210),"",(RealAuthFY11!P210-RealAuthFY10!P210)/RealAuthFY10!P210)</f>
        <v/>
      </c>
      <c r="Q210" s="133" t="str">
        <f>IF(ISERROR((RealAuthFY11!Q210-RealAuthFY10!Q210)/RealAuthFY10!Q210),"",(RealAuthFY11!Q210-RealAuthFY10!Q210)/RealAuthFY10!Q210)</f>
        <v/>
      </c>
      <c r="R210" s="133">
        <f>IF(ISERROR((RealAuthFY11!R210-RealAuthFY10!R210)/RealAuthFY10!R210),"",(RealAuthFY11!R210-RealAuthFY10!R210)/RealAuthFY10!R210)</f>
        <v>17.759929247832016</v>
      </c>
      <c r="S210" s="133">
        <f>IF(ISERROR((RealAuthFY11!S210-RealAuthFY10!S210)/RealAuthFY10!S210),"",(RealAuthFY11!S210-RealAuthFY10!S210)/RealAuthFY10!S210)</f>
        <v>17.758731087929608</v>
      </c>
      <c r="T210" s="133">
        <f>IF(ISERROR((RealAuthFY11!T210-RealAuthFY10!T210)/RealAuthFY10!T210),"",(RealAuthFY11!T210-RealAuthFY10!T210)/RealAuthFY10!T210)</f>
        <v>17.761050311716481</v>
      </c>
      <c r="U210" s="133">
        <f>IF(ISERROR((RealAuthFY11!U210-RealAuthFY10!U210)/RealAuthFY10!U210),"",(RealAuthFY11!U210-RealAuthFY10!U210)/RealAuthFY10!U210)</f>
        <v>0.10315037529272528</v>
      </c>
    </row>
    <row r="211" spans="1:21" s="45" customFormat="1" ht="11" x14ac:dyDescent="0.3">
      <c r="A211" s="45">
        <f>'FY2017 Alpha RPDC '!A207</f>
        <v>200</v>
      </c>
      <c r="B211" s="45">
        <f>'FY2017 Alpha RPDC '!B207</f>
        <v>4599</v>
      </c>
      <c r="C211" s="45">
        <f>'FY2017 Alpha RPDC '!C207</f>
        <v>4599</v>
      </c>
      <c r="D211" s="50" t="str">
        <f>'FY2017 Alpha RPDC '!D207</f>
        <v>NASHUA-PLAINFIELD</v>
      </c>
      <c r="E211" s="133">
        <f>IF(ISERROR((RealAuthFY11!E211-RealAuthFY10!E211)/RealAuthFY10!E211),"",(RealAuthFY11!E211-RealAuthFY10!E211)/RealAuthFY10!E211)</f>
        <v>9.1287636130686182E-3</v>
      </c>
      <c r="F211" s="133">
        <f>IF(ISERROR((RealAuthFY11!F211-RealAuthFY10!F211)/RealAuthFY10!F211),"",(RealAuthFY11!F211-RealAuthFY10!F211)/RealAuthFY10!F211)</f>
        <v>2.2110399512046356E-2</v>
      </c>
      <c r="G211" s="133">
        <f>IF(ISERROR((RealAuthFY11!G211-RealAuthFY10!G211)/RealAuthFY10!G211),"",(RealAuthFY11!G211-RealAuthFY10!G211)/RealAuthFY10!G211)</f>
        <v>3.1441054113555758E-2</v>
      </c>
      <c r="H211" s="133">
        <f>IF(ISERROR((RealAuthFY11!H211-RealAuthFY10!H211)/RealAuthFY10!H211),"",(RealAuthFY11!H211-RealAuthFY10!H211)/RealAuthFY10!H211)</f>
        <v>-1</v>
      </c>
      <c r="I211" s="133">
        <f>IF(ISERROR((RealAuthFY11!I211-RealAuthFY10!I211)/RealAuthFY10!I211),"",(RealAuthFY11!I211-RealAuthFY10!I211)/RealAuthFY10!I211)</f>
        <v>-1.3460296652860887E-3</v>
      </c>
      <c r="J211" s="133">
        <f>IF(ISERROR((RealAuthFY11!J211-RealAuthFY10!J211)/RealAuthFY10!J211),"",(RealAuthFY11!J211-RealAuthFY10!J211)/RealAuthFY10!J211)</f>
        <v>-0.32004160887656036</v>
      </c>
      <c r="K211" s="133">
        <f>IF(ISERROR((RealAuthFY11!K211-RealAuthFY10!K211)/RealAuthFY10!K211),"",(RealAuthFY11!K211-RealAuthFY10!K211)/RealAuthFY10!K211)</f>
        <v>0.21655206122687701</v>
      </c>
      <c r="L211" s="133">
        <f>IF(ISERROR((RealAuthFY11!L211-RealAuthFY10!L211)/RealAuthFY10!L211),"",(RealAuthFY11!L211-RealAuthFY10!L211)/RealAuthFY10!L211)</f>
        <v>-7.7199326332474741E-2</v>
      </c>
      <c r="M211" s="133">
        <f>IF(ISERROR((RealAuthFY11!M211-RealAuthFY10!M211)/RealAuthFY10!M211),"",(RealAuthFY11!M211-RealAuthFY10!M211)/RealAuthFY10!M211)</f>
        <v>-1</v>
      </c>
      <c r="N211" s="133" t="str">
        <f>IF(ISERROR((RealAuthFY11!N211-RealAuthFY10!N211)/RealAuthFY10!N211),"",(RealAuthFY11!N211-RealAuthFY10!N211)/RealAuthFY10!N211)</f>
        <v/>
      </c>
      <c r="O211" s="133" t="str">
        <f>IF(ISERROR((RealAuthFY11!O211-RealAuthFY10!O211)/RealAuthFY10!O211),"",(RealAuthFY11!O211-RealAuthFY10!O211)/RealAuthFY10!O211)</f>
        <v/>
      </c>
      <c r="P211" s="133" t="str">
        <f>IF(ISERROR((RealAuthFY11!P211-RealAuthFY10!P211)/RealAuthFY10!P211),"",(RealAuthFY11!P211-RealAuthFY10!P211)/RealAuthFY10!P211)</f>
        <v/>
      </c>
      <c r="Q211" s="133" t="str">
        <f>IF(ISERROR((RealAuthFY11!Q211-RealAuthFY10!Q211)/RealAuthFY10!Q211),"",(RealAuthFY11!Q211-RealAuthFY10!Q211)/RealAuthFY10!Q211)</f>
        <v/>
      </c>
      <c r="R211" s="133">
        <f>IF(ISERROR((RealAuthFY11!R211-RealAuthFY10!R211)/RealAuthFY10!R211),"",(RealAuthFY11!R211-RealAuthFY10!R211)/RealAuthFY10!R211)</f>
        <v>1.9617705291113789</v>
      </c>
      <c r="S211" s="133">
        <f>IF(ISERROR((RealAuthFY11!S211-RealAuthFY10!S211)/RealAuthFY10!S211),"",(RealAuthFY11!S211-RealAuthFY10!S211)/RealAuthFY10!S211)</f>
        <v>1.9618122665480615</v>
      </c>
      <c r="T211" s="133">
        <f>IF(ISERROR((RealAuthFY11!T211-RealAuthFY10!T211)/RealAuthFY10!T211),"",(RealAuthFY11!T211-RealAuthFY10!T211)/RealAuthFY10!T211)</f>
        <v>1.9619040219537469</v>
      </c>
      <c r="U211" s="133">
        <f>IF(ISERROR((RealAuthFY11!U211-RealAuthFY10!U211)/RealAuthFY10!U211),"",(RealAuthFY11!U211-RealAuthFY10!U211)/RealAuthFY10!U211)</f>
        <v>3.9860167428728263E-2</v>
      </c>
    </row>
    <row r="212" spans="1:21" s="45" customFormat="1" ht="11" x14ac:dyDescent="0.3">
      <c r="A212" s="45">
        <f>'FY2017 Alpha RPDC '!A208</f>
        <v>201</v>
      </c>
      <c r="B212" s="45">
        <f>'FY2017 Alpha RPDC '!B208</f>
        <v>4617</v>
      </c>
      <c r="C212" s="45">
        <f>'FY2017 Alpha RPDC '!C208</f>
        <v>4617</v>
      </c>
      <c r="D212" s="50" t="str">
        <f>'FY2017 Alpha RPDC '!D208</f>
        <v>NEVADA</v>
      </c>
      <c r="E212" s="133">
        <f>IF(ISERROR((RealAuthFY11!E212-RealAuthFY10!E212)/RealAuthFY10!E212),"",(RealAuthFY11!E212-RealAuthFY10!E212)/RealAuthFY10!E212)</f>
        <v>-2.2637670100470502E-2</v>
      </c>
      <c r="F212" s="133">
        <f>IF(ISERROR((RealAuthFY11!F212-RealAuthFY10!F212)/RealAuthFY10!F212),"",(RealAuthFY11!F212-RealAuthFY10!F212)/RealAuthFY10!F212)</f>
        <v>2.2494570276140241E-2</v>
      </c>
      <c r="G212" s="133">
        <f>IF(ISERROR((RealAuthFY11!G212-RealAuthFY10!G212)/RealAuthFY10!G212),"",(RealAuthFY11!G212-RealAuthFY10!G212)/RealAuthFY10!G212)</f>
        <v>-6.5236391903703071E-4</v>
      </c>
      <c r="H212" s="133" t="str">
        <f>IF(ISERROR((RealAuthFY11!H212-RealAuthFY10!H212)/RealAuthFY10!H212),"",(RealAuthFY11!H212-RealAuthFY10!H212)/RealAuthFY10!H212)</f>
        <v/>
      </c>
      <c r="I212" s="133">
        <f>IF(ISERROR((RealAuthFY11!I212-RealAuthFY10!I212)/RealAuthFY10!I212),"",(RealAuthFY11!I212-RealAuthFY10!I212)/RealAuthFY10!I212)</f>
        <v>1.0000000000000073E-2</v>
      </c>
      <c r="J212" s="133">
        <f>IF(ISERROR((RealAuthFY11!J212-RealAuthFY10!J212)/RealAuthFY10!J212),"",(RealAuthFY11!J212-RealAuthFY10!J212)/RealAuthFY10!J212)</f>
        <v>6.4282699149731656E-2</v>
      </c>
      <c r="K212" s="133" t="str">
        <f>IF(ISERROR((RealAuthFY11!K212-RealAuthFY10!K212)/RealAuthFY10!K212),"",(RealAuthFY11!K212-RealAuthFY10!K212)/RealAuthFY10!K212)</f>
        <v/>
      </c>
      <c r="L212" s="133">
        <f>IF(ISERROR((RealAuthFY11!L212-RealAuthFY10!L212)/RealAuthFY10!L212),"",(RealAuthFY11!L212-RealAuthFY10!L212)/RealAuthFY10!L212)</f>
        <v>1.9937586685159502E-2</v>
      </c>
      <c r="M212" s="133">
        <f>IF(ISERROR((RealAuthFY11!M212-RealAuthFY10!M212)/RealAuthFY10!M212),"",(RealAuthFY11!M212-RealAuthFY10!M212)/RealAuthFY10!M212)</f>
        <v>1.9937586685159502E-2</v>
      </c>
      <c r="N212" s="133">
        <f>IF(ISERROR((RealAuthFY11!N212-RealAuthFY10!N212)/RealAuthFY10!N212),"",(RealAuthFY11!N212-RealAuthFY10!N212)/RealAuthFY10!N212)</f>
        <v>0</v>
      </c>
      <c r="O212" s="133">
        <f>IF(ISERROR((RealAuthFY11!O212-RealAuthFY10!O212)/RealAuthFY10!O212),"",(RealAuthFY11!O212-RealAuthFY10!O212)/RealAuthFY10!O212)</f>
        <v>0</v>
      </c>
      <c r="P212" s="133" t="str">
        <f>IF(ISERROR((RealAuthFY11!P212-RealAuthFY10!P212)/RealAuthFY10!P212),"",(RealAuthFY11!P212-RealAuthFY10!P212)/RealAuthFY10!P212)</f>
        <v/>
      </c>
      <c r="Q212" s="133" t="str">
        <f>IF(ISERROR((RealAuthFY11!Q212-RealAuthFY10!Q212)/RealAuthFY10!Q212),"",(RealAuthFY11!Q212-RealAuthFY10!Q212)/RealAuthFY10!Q212)</f>
        <v/>
      </c>
      <c r="R212" s="133">
        <f>IF(ISERROR((RealAuthFY11!R212-RealAuthFY10!R212)/RealAuthFY10!R212),"",(RealAuthFY11!R212-RealAuthFY10!R212)/RealAuthFY10!R212)</f>
        <v>5.9215437798232839</v>
      </c>
      <c r="S212" s="133">
        <f>IF(ISERROR((RealAuthFY11!S212-RealAuthFY10!S212)/RealAuthFY10!S212),"",(RealAuthFY11!S212-RealAuthFY10!S212)/RealAuthFY10!S212)</f>
        <v>5.9221344539305125</v>
      </c>
      <c r="T212" s="133">
        <f>IF(ISERROR((RealAuthFY11!T212-RealAuthFY10!T212)/RealAuthFY10!T212),"",(RealAuthFY11!T212-RealAuthFY10!T212)/RealAuthFY10!T212)</f>
        <v>5.9212326394044688</v>
      </c>
      <c r="U212" s="133">
        <f>IF(ISERROR((RealAuthFY11!U212-RealAuthFY10!U212)/RealAuthFY10!U212),"",(RealAuthFY11!U212-RealAuthFY10!U212)/RealAuthFY10!U212)</f>
        <v>0.10217310283626077</v>
      </c>
    </row>
    <row r="213" spans="1:21" s="45" customFormat="1" ht="11" x14ac:dyDescent="0.3">
      <c r="A213" s="45">
        <f>'FY2017 Alpha RPDC '!A209</f>
        <v>202</v>
      </c>
      <c r="B213" s="45">
        <f>'FY2017 Alpha RPDC '!B209</f>
        <v>4662</v>
      </c>
      <c r="C213" s="45">
        <f>'FY2017 Alpha RPDC '!C209</f>
        <v>4662</v>
      </c>
      <c r="D213" s="50" t="str">
        <f>'FY2017 Alpha RPDC '!D209</f>
        <v>NEW HAMPTON</v>
      </c>
      <c r="E213" s="133">
        <f>IF(ISERROR((RealAuthFY11!E213-RealAuthFY10!E213)/RealAuthFY10!E213),"",(RealAuthFY11!E213-RealAuthFY10!E213)/RealAuthFY10!E213)</f>
        <v>1.1955065443677236E-2</v>
      </c>
      <c r="F213" s="133">
        <f>IF(ISERROR((RealAuthFY11!F213-RealAuthFY10!F213)/RealAuthFY10!F213),"",(RealAuthFY11!F213-RealAuthFY10!F213)/RealAuthFY10!F213)</f>
        <v>2.2494570276140241E-2</v>
      </c>
      <c r="G213" s="133">
        <f>IF(ISERROR((RealAuthFY11!G213-RealAuthFY10!G213)/RealAuthFY10!G213),"",(RealAuthFY11!G213-RealAuthFY10!G213)/RealAuthFY10!G213)</f>
        <v>3.4718526692710534E-2</v>
      </c>
      <c r="H213" s="133">
        <f>IF(ISERROR((RealAuthFY11!H213-RealAuthFY10!H213)/RealAuthFY10!H213),"",(RealAuthFY11!H213-RealAuthFY10!H213)/RealAuthFY10!H213)</f>
        <v>-1</v>
      </c>
      <c r="I213" s="133">
        <f>IF(ISERROR((RealAuthFY11!I213-RealAuthFY10!I213)/RealAuthFY10!I213),"",(RealAuthFY11!I213-RealAuthFY10!I213)/RealAuthFY10!I213)</f>
        <v>2.4884342858554471E-2</v>
      </c>
      <c r="J213" s="133">
        <f>IF(ISERROR((RealAuthFY11!J213-RealAuthFY10!J213)/RealAuthFY10!J213),"",(RealAuthFY11!J213-RealAuthFY10!J213)/RealAuthFY10!J213)</f>
        <v>0.14690611345050977</v>
      </c>
      <c r="K213" s="133">
        <f>IF(ISERROR((RealAuthFY11!K213-RealAuthFY10!K213)/RealAuthFY10!K213),"",(RealAuthFY11!K213-RealAuthFY10!K213)/RealAuthFY10!K213)</f>
        <v>-0.49003638884075551</v>
      </c>
      <c r="L213" s="133">
        <f>IF(ISERROR((RealAuthFY11!L213-RealAuthFY10!L213)/RealAuthFY10!L213),"",(RealAuthFY11!L213-RealAuthFY10!L213)/RealAuthFY10!L213)</f>
        <v>-7.2793434255919096E-2</v>
      </c>
      <c r="M213" s="133">
        <f>IF(ISERROR((RealAuthFY11!M213-RealAuthFY10!M213)/RealAuthFY10!M213),"",(RealAuthFY11!M213-RealAuthFY10!M213)/RealAuthFY10!M213)</f>
        <v>7.6589845780627275E-2</v>
      </c>
      <c r="N213" s="133">
        <f>IF(ISERROR((RealAuthFY11!N213-RealAuthFY10!N213)/RealAuthFY10!N213),"",(RealAuthFY11!N213-RealAuthFY10!N213)/RealAuthFY10!N213)</f>
        <v>0</v>
      </c>
      <c r="O213" s="133">
        <f>IF(ISERROR((RealAuthFY11!O213-RealAuthFY10!O213)/RealAuthFY10!O213),"",(RealAuthFY11!O213-RealAuthFY10!O213)/RealAuthFY10!O213)</f>
        <v>0</v>
      </c>
      <c r="P213" s="133">
        <f>IF(ISERROR((RealAuthFY11!P213-RealAuthFY10!P213)/RealAuthFY10!P213),"",(RealAuthFY11!P213-RealAuthFY10!P213)/RealAuthFY10!P213)</f>
        <v>-0.74501819442037776</v>
      </c>
      <c r="Q213" s="133">
        <f>IF(ISERROR((RealAuthFY11!Q213-RealAuthFY10!Q213)/RealAuthFY10!Q213),"",(RealAuthFY11!Q213-RealAuthFY10!Q213)/RealAuthFY10!Q213)</f>
        <v>0.1699165197182668</v>
      </c>
      <c r="R213" s="133">
        <f>IF(ISERROR((RealAuthFY11!R213-RealAuthFY10!R213)/RealAuthFY10!R213),"",(RealAuthFY11!R213-RealAuthFY10!R213)/RealAuthFY10!R213)</f>
        <v>0.59608626847413226</v>
      </c>
      <c r="S213" s="133">
        <f>IF(ISERROR((RealAuthFY11!S213-RealAuthFY10!S213)/RealAuthFY10!S213),"",(RealAuthFY11!S213-RealAuthFY10!S213)/RealAuthFY10!S213)</f>
        <v>0.59604199899218235</v>
      </c>
      <c r="T213" s="133">
        <f>IF(ISERROR((RealAuthFY11!T213-RealAuthFY10!T213)/RealAuthFY10!T213),"",(RealAuthFY11!T213-RealAuthFY10!T213)/RealAuthFY10!T213)</f>
        <v>0.59606227520630795</v>
      </c>
      <c r="U213" s="133">
        <f>IF(ISERROR((RealAuthFY11!U213-RealAuthFY10!U213)/RealAuthFY10!U213),"",(RealAuthFY11!U213-RealAuthFY10!U213)/RealAuthFY10!U213)</f>
        <v>5.7973043892160001E-2</v>
      </c>
    </row>
    <row r="214" spans="1:21" s="45" customFormat="1" ht="11" x14ac:dyDescent="0.3">
      <c r="A214" s="45">
        <f>'FY2017 Alpha RPDC '!A210</f>
        <v>203</v>
      </c>
      <c r="B214" s="45">
        <f>'FY2017 Alpha RPDC '!B210</f>
        <v>4689</v>
      </c>
      <c r="C214" s="45">
        <f>'FY2017 Alpha RPDC '!C210</f>
        <v>4689</v>
      </c>
      <c r="D214" s="50" t="str">
        <f>'FY2017 Alpha RPDC '!D210</f>
        <v>NEW LONDON</v>
      </c>
      <c r="E214" s="133">
        <f>IF(ISERROR((RealAuthFY11!E214-RealAuthFY10!E214)/RealAuthFY10!E214),"",(RealAuthFY11!E214-RealAuthFY10!E214)/RealAuthFY10!E214)</f>
        <v>1.5685475656956705E-2</v>
      </c>
      <c r="F214" s="133">
        <f>IF(ISERROR((RealAuthFY11!F214-RealAuthFY10!F214)/RealAuthFY10!F214),"",(RealAuthFY11!F214-RealAuthFY10!F214)/RealAuthFY10!F214)</f>
        <v>2.2494570276140241E-2</v>
      </c>
      <c r="G214" s="133">
        <f>IF(ISERROR((RealAuthFY11!G214-RealAuthFY10!G214)/RealAuthFY10!G214),"",(RealAuthFY11!G214-RealAuthFY10!G214)/RealAuthFY10!G214)</f>
        <v>3.8533015247092552E-2</v>
      </c>
      <c r="H214" s="133">
        <f>IF(ISERROR((RealAuthFY11!H214-RealAuthFY10!H214)/RealAuthFY10!H214),"",(RealAuthFY11!H214-RealAuthFY10!H214)/RealAuthFY10!H214)</f>
        <v>-1</v>
      </c>
      <c r="I214" s="133">
        <f>IF(ISERROR((RealAuthFY11!I214-RealAuthFY10!I214)/RealAuthFY10!I214),"",(RealAuthFY11!I214-RealAuthFY10!I214)/RealAuthFY10!I214)</f>
        <v>-2.7750710635749742E-2</v>
      </c>
      <c r="J214" s="133">
        <f>IF(ISERROR((RealAuthFY11!J214-RealAuthFY10!J214)/RealAuthFY10!J214),"",(RealAuthFY11!J214-RealAuthFY10!J214)/RealAuthFY10!J214)</f>
        <v>-0.14127320557650119</v>
      </c>
      <c r="K214" s="133">
        <f>IF(ISERROR((RealAuthFY11!K214-RealAuthFY10!K214)/RealAuthFY10!K214),"",(RealAuthFY11!K214-RealAuthFY10!K214)/RealAuthFY10!K214)</f>
        <v>-0.49003120665742023</v>
      </c>
      <c r="L214" s="133">
        <f>IF(ISERROR((RealAuthFY11!L214-RealAuthFY10!L214)/RealAuthFY10!L214),"",(RealAuthFY11!L214-RealAuthFY10!L214)/RealAuthFY10!L214)</f>
        <v>8.7676837725381443E-2</v>
      </c>
      <c r="M214" s="133">
        <f>IF(ISERROR((RealAuthFY11!M214-RealAuthFY10!M214)/RealAuthFY10!M214),"",(RealAuthFY11!M214-RealAuthFY10!M214)/RealAuthFY10!M214)</f>
        <v>0.12729943791517628</v>
      </c>
      <c r="N214" s="133">
        <f>IF(ISERROR((RealAuthFY11!N214-RealAuthFY10!N214)/RealAuthFY10!N214),"",(RealAuthFY11!N214-RealAuthFY10!N214)/RealAuthFY10!N214)</f>
        <v>0</v>
      </c>
      <c r="O214" s="133" t="str">
        <f>IF(ISERROR((RealAuthFY11!O214-RealAuthFY10!O214)/RealAuthFY10!O214),"",(RealAuthFY11!O214-RealAuthFY10!O214)/RealAuthFY10!O214)</f>
        <v/>
      </c>
      <c r="P214" s="133">
        <f>IF(ISERROR((RealAuthFY11!P214-RealAuthFY10!P214)/RealAuthFY10!P214),"",(RealAuthFY11!P214-RealAuthFY10!P214)/RealAuthFY10!P214)</f>
        <v>-0.17566688199418609</v>
      </c>
      <c r="Q214" s="133" t="str">
        <f>IF(ISERROR((RealAuthFY11!Q214-RealAuthFY10!Q214)/RealAuthFY10!Q214),"",(RealAuthFY11!Q214-RealAuthFY10!Q214)/RealAuthFY10!Q214)</f>
        <v/>
      </c>
      <c r="R214" s="133">
        <f>IF(ISERROR((RealAuthFY11!R214-RealAuthFY10!R214)/RealAuthFY10!R214),"",(RealAuthFY11!R214-RealAuthFY10!R214)/RealAuthFY10!R214)</f>
        <v>-3.9237129876540206E-7</v>
      </c>
      <c r="S214" s="133">
        <f>IF(ISERROR((RealAuthFY11!S214-RealAuthFY10!S214)/RealAuthFY10!S214),"",(RealAuthFY11!S214-RealAuthFY10!S214)/RealAuthFY10!S214)</f>
        <v>-1.8370426553355536E-6</v>
      </c>
      <c r="T214" s="133">
        <f>IF(ISERROR((RealAuthFY11!T214-RealAuthFY10!T214)/RealAuthFY10!T214),"",(RealAuthFY11!T214-RealAuthFY10!T214)/RealAuthFY10!T214)</f>
        <v>1.1904691214360875E-6</v>
      </c>
      <c r="U214" s="133">
        <f>IF(ISERROR((RealAuthFY11!U214-RealAuthFY10!U214)/RealAuthFY10!U214),"",(RealAuthFY11!U214-RealAuthFY10!U214)/RealAuthFY10!U214)</f>
        <v>1.0838844833187762E-2</v>
      </c>
    </row>
    <row r="215" spans="1:21" s="45" customFormat="1" ht="11" x14ac:dyDescent="0.3">
      <c r="A215" s="45">
        <f>'FY2017 Alpha RPDC '!A211</f>
        <v>204</v>
      </c>
      <c r="B215" s="45">
        <f>'FY2017 Alpha RPDC '!B211</f>
        <v>4644</v>
      </c>
      <c r="C215" s="45">
        <f>'FY2017 Alpha RPDC '!C211</f>
        <v>4644</v>
      </c>
      <c r="D215" s="50" t="str">
        <f>'FY2017 Alpha RPDC '!D211</f>
        <v>NEWELL-FONDA</v>
      </c>
      <c r="E215" s="133">
        <f>IF(ISERROR((RealAuthFY11!E215-RealAuthFY10!E215)/RealAuthFY10!E215),"",(RealAuthFY11!E215-RealAuthFY10!E215)/RealAuthFY10!E215)</f>
        <v>7.5463561880120744E-3</v>
      </c>
      <c r="F215" s="133">
        <f>IF(ISERROR((RealAuthFY11!F215-RealAuthFY10!F215)/RealAuthFY10!F215),"",(RealAuthFY11!F215-RealAuthFY10!F215)/RealAuthFY10!F215)</f>
        <v>2.2188217291507269E-2</v>
      </c>
      <c r="G215" s="133">
        <f>IF(ISERROR((RealAuthFY11!G215-RealAuthFY10!G215)/RealAuthFY10!G215),"",(RealAuthFY11!G215-RealAuthFY10!G215)/RealAuthFY10!G215)</f>
        <v>2.9902013670378064E-2</v>
      </c>
      <c r="H215" s="133">
        <f>IF(ISERROR((RealAuthFY11!H215-RealAuthFY10!H215)/RealAuthFY10!H215),"",(RealAuthFY11!H215-RealAuthFY10!H215)/RealAuthFY10!H215)</f>
        <v>-1</v>
      </c>
      <c r="I215" s="133">
        <f>IF(ISERROR((RealAuthFY11!I215-RealAuthFY10!I215)/RealAuthFY10!I215),"",(RealAuthFY11!I215-RealAuthFY10!I215)/RealAuthFY10!I215)</f>
        <v>-3.9515652461368216E-3</v>
      </c>
      <c r="J215" s="133">
        <f>IF(ISERROR((RealAuthFY11!J215-RealAuthFY10!J215)/RealAuthFY10!J215),"",(RealAuthFY11!J215-RealAuthFY10!J215)/RealAuthFY10!J215)</f>
        <v>7.2188487642391039E-2</v>
      </c>
      <c r="K215" s="133">
        <f>IF(ISERROR((RealAuthFY11!K215-RealAuthFY10!K215)/RealAuthFY10!K215),"",(RealAuthFY11!K215-RealAuthFY10!K215)/RealAuthFY10!K215)</f>
        <v>1.209864771151179</v>
      </c>
      <c r="L215" s="133">
        <f>IF(ISERROR((RealAuthFY11!L215-RealAuthFY10!L215)/RealAuthFY10!L215),"",(RealAuthFY11!L215-RealAuthFY10!L215)/RealAuthFY10!L215)</f>
        <v>3.011483809243018E-2</v>
      </c>
      <c r="M215" s="133">
        <f>IF(ISERROR((RealAuthFY11!M215-RealAuthFY10!M215)/RealAuthFY10!M215),"",(RealAuthFY11!M215-RealAuthFY10!M215)/RealAuthFY10!M215)</f>
        <v>-1</v>
      </c>
      <c r="N215" s="133">
        <f>IF(ISERROR((RealAuthFY11!N215-RealAuthFY10!N215)/RealAuthFY10!N215),"",(RealAuthFY11!N215-RealAuthFY10!N215)/RealAuthFY10!N215)</f>
        <v>0</v>
      </c>
      <c r="O215" s="133" t="str">
        <f>IF(ISERROR((RealAuthFY11!O215-RealAuthFY10!O215)/RealAuthFY10!O215),"",(RealAuthFY11!O215-RealAuthFY10!O215)/RealAuthFY10!O215)</f>
        <v/>
      </c>
      <c r="P215" s="133">
        <f>IF(ISERROR((RealAuthFY11!P215-RealAuthFY10!P215)/RealAuthFY10!P215),"",(RealAuthFY11!P215-RealAuthFY10!P215)/RealAuthFY10!P215)</f>
        <v>1.9937586685159464E-2</v>
      </c>
      <c r="Q215" s="133" t="str">
        <f>IF(ISERROR((RealAuthFY11!Q215-RealAuthFY10!Q215)/RealAuthFY10!Q215),"",(RealAuthFY11!Q215-RealAuthFY10!Q215)/RealAuthFY10!Q215)</f>
        <v/>
      </c>
      <c r="R215" s="133">
        <f>IF(ISERROR((RealAuthFY11!R215-RealAuthFY10!R215)/RealAuthFY10!R215),"",(RealAuthFY11!R215-RealAuthFY10!R215)/RealAuthFY10!R215)</f>
        <v>3.8642475562455258E-7</v>
      </c>
      <c r="S215" s="133">
        <f>IF(ISERROR((RealAuthFY11!S215-RealAuthFY10!S215)/RealAuthFY10!S215),"",(RealAuthFY11!S215-RealAuthFY10!S215)/RealAuthFY10!S215)</f>
        <v>-4.1807083879213284E-6</v>
      </c>
      <c r="T215" s="133">
        <f>IF(ISERROR((RealAuthFY11!T215-RealAuthFY10!T215)/RealAuthFY10!T215),"",(RealAuthFY11!T215-RealAuthFY10!T215)/RealAuthFY10!T215)</f>
        <v>-3.5454956948635531E-6</v>
      </c>
      <c r="U215" s="133">
        <f>IF(ISERROR((RealAuthFY11!U215-RealAuthFY10!U215)/RealAuthFY10!U215),"",(RealAuthFY11!U215-RealAuthFY10!U215)/RealAuthFY10!U215)</f>
        <v>-1.3039551275503266E-2</v>
      </c>
    </row>
    <row r="216" spans="1:21" s="45" customFormat="1" ht="11" x14ac:dyDescent="0.3">
      <c r="A216" s="45">
        <f>'FY2017 Alpha RPDC '!A212</f>
        <v>205</v>
      </c>
      <c r="B216" s="45">
        <f>'FY2017 Alpha RPDC '!B212</f>
        <v>4725</v>
      </c>
      <c r="C216" s="45">
        <f>'FY2017 Alpha RPDC '!C212</f>
        <v>4725</v>
      </c>
      <c r="D216" s="50" t="str">
        <f>'FY2017 Alpha RPDC '!D212</f>
        <v>NEWTON</v>
      </c>
      <c r="E216" s="133">
        <f>IF(ISERROR((RealAuthFY11!E216-RealAuthFY10!E216)/RealAuthFY10!E216),"",(RealAuthFY11!E216-RealAuthFY10!E216)/RealAuthFY10!E216)</f>
        <v>7.1087640905856571E-4</v>
      </c>
      <c r="F216" s="133">
        <f>IF(ISERROR((RealAuthFY11!F216-RealAuthFY10!F216)/RealAuthFY10!F216),"",(RealAuthFY11!F216-RealAuthFY10!F216)/RealAuthFY10!F216)</f>
        <v>2.2494570276140241E-2</v>
      </c>
      <c r="G216" s="133">
        <f>IF(ISERROR((RealAuthFY11!G216-RealAuthFY10!G216)/RealAuthFY10!G216),"",(RealAuthFY11!G216-RealAuthFY10!G216)/RealAuthFY10!G216)</f>
        <v>2.3221416050694714E-2</v>
      </c>
      <c r="H216" s="133">
        <f>IF(ISERROR((RealAuthFY11!H216-RealAuthFY10!H216)/RealAuthFY10!H216),"",(RealAuthFY11!H216-RealAuthFY10!H216)/RealAuthFY10!H216)</f>
        <v>-1</v>
      </c>
      <c r="I216" s="133">
        <f>IF(ISERROR((RealAuthFY11!I216-RealAuthFY10!I216)/RealAuthFY10!I216),"",(RealAuthFY11!I216-RealAuthFY10!I216)/RealAuthFY10!I216)</f>
        <v>9.2184329085678203E-3</v>
      </c>
      <c r="J216" s="133">
        <f>IF(ISERROR((RealAuthFY11!J216-RealAuthFY10!J216)/RealAuthFY10!J216),"",(RealAuthFY11!J216-RealAuthFY10!J216)/RealAuthFY10!J216)</f>
        <v>1.9937586685159502E-2</v>
      </c>
      <c r="K216" s="133">
        <f>IF(ISERROR((RealAuthFY11!K216-RealAuthFY10!K216)/RealAuthFY10!K216),"",(RealAuthFY11!K216-RealAuthFY10!K216)/RealAuthFY10!K216)</f>
        <v>1.0398751733703191</v>
      </c>
      <c r="L216" s="133">
        <f>IF(ISERROR((RealAuthFY11!L216-RealAuthFY10!L216)/RealAuthFY10!L216),"",(RealAuthFY11!L216-RealAuthFY10!L216)/RealAuthFY10!L216)</f>
        <v>0.30969258290253449</v>
      </c>
      <c r="M216" s="133">
        <f>IF(ISERROR((RealAuthFY11!M216-RealAuthFY10!M216)/RealAuthFY10!M216),"",(RealAuthFY11!M216-RealAuthFY10!M216)/RealAuthFY10!M216)</f>
        <v>1.0398751733703191</v>
      </c>
      <c r="N216" s="133">
        <f>IF(ISERROR((RealAuthFY11!N216-RealAuthFY10!N216)/RealAuthFY10!N216),"",(RealAuthFY11!N216-RealAuthFY10!N216)/RealAuthFY10!N216)</f>
        <v>0</v>
      </c>
      <c r="O216" s="133">
        <f>IF(ISERROR((RealAuthFY11!O216-RealAuthFY10!O216)/RealAuthFY10!O216),"",(RealAuthFY11!O216-RealAuthFY10!O216)/RealAuthFY10!O216)</f>
        <v>0</v>
      </c>
      <c r="P216" s="133">
        <f>IF(ISERROR((RealAuthFY11!P216-RealAuthFY10!P216)/RealAuthFY10!P216),"",(RealAuthFY11!P216-RealAuthFY10!P216)/RealAuthFY10!P216)</f>
        <v>-0.79601248266296809</v>
      </c>
      <c r="Q216" s="133">
        <f>IF(ISERROR((RealAuthFY11!Q216-RealAuthFY10!Q216)/RealAuthFY10!Q216),"",(RealAuthFY11!Q216-RealAuthFY10!Q216)/RealAuthFY10!Q216)</f>
        <v>0.15901998486949956</v>
      </c>
      <c r="R216" s="133">
        <f>IF(ISERROR((RealAuthFY11!R216-RealAuthFY10!R216)/RealAuthFY10!R216),"",(RealAuthFY11!R216-RealAuthFY10!R216)/RealAuthFY10!R216)</f>
        <v>9.7690458325725</v>
      </c>
      <c r="S216" s="133">
        <f>IF(ISERROR((RealAuthFY11!S216-RealAuthFY10!S216)/RealAuthFY10!S216),"",(RealAuthFY11!S216-RealAuthFY10!S216)/RealAuthFY10!S216)</f>
        <v>9.7690858886789709</v>
      </c>
      <c r="T216" s="133">
        <f>IF(ISERROR((RealAuthFY11!T216-RealAuthFY10!T216)/RealAuthFY10!T216),"",(RealAuthFY11!T216-RealAuthFY10!T216)/RealAuthFY10!T216)</f>
        <v>9.7690142857142845</v>
      </c>
      <c r="U216" s="133">
        <f>IF(ISERROR((RealAuthFY11!U216-RealAuthFY10!U216)/RealAuthFY10!U216),"",(RealAuthFY11!U216-RealAuthFY10!U216)/RealAuthFY10!U216)</f>
        <v>0.11309931539842781</v>
      </c>
    </row>
    <row r="217" spans="1:21" s="45" customFormat="1" ht="11" x14ac:dyDescent="0.3">
      <c r="A217" s="45">
        <f>'FY2017 Alpha RPDC '!A213</f>
        <v>206</v>
      </c>
      <c r="B217" s="45">
        <f>'FY2017 Alpha RPDC '!B213</f>
        <v>2673</v>
      </c>
      <c r="C217" s="45">
        <f>'FY2017 Alpha RPDC '!C213</f>
        <v>2673</v>
      </c>
      <c r="D217" s="50" t="str">
        <f>'FY2017 Alpha RPDC '!D213</f>
        <v>NODAWAY VALLEY</v>
      </c>
      <c r="E217" s="133">
        <f>IF(ISERROR((RealAuthFY11!E217-RealAuthFY10!E217)/RealAuthFY10!E217),"",(RealAuthFY11!E217-RealAuthFY10!E217)/RealAuthFY10!E217)</f>
        <v>-1.2413999401735071E-2</v>
      </c>
      <c r="F217" s="133">
        <f>IF(ISERROR((RealAuthFY11!F217-RealAuthFY10!F217)/RealAuthFY10!F217),"",(RealAuthFY11!F217-RealAuthFY10!F217)/RealAuthFY10!F217)</f>
        <v>2.2366188492981644E-2</v>
      </c>
      <c r="G217" s="133">
        <f>IF(ISERROR((RealAuthFY11!G217-RealAuthFY10!G217)/RealAuthFY10!G217),"",(RealAuthFY11!G217-RealAuthFY10!G217)/RealAuthFY10!G217)</f>
        <v>9.6744886532207242E-3</v>
      </c>
      <c r="H217" s="133">
        <f>IF(ISERROR((RealAuthFY11!H217-RealAuthFY10!H217)/RealAuthFY10!H217),"",(RealAuthFY11!H217-RealAuthFY10!H217)/RealAuthFY10!H217)</f>
        <v>-0.96904883078137127</v>
      </c>
      <c r="I217" s="133">
        <f>IF(ISERROR((RealAuthFY11!I217-RealAuthFY10!I217)/RealAuthFY10!I217),"",(RealAuthFY11!I217-RealAuthFY10!I217)/RealAuthFY10!I217)</f>
        <v>-5.1155219491706824E-4</v>
      </c>
      <c r="J217" s="133">
        <f>IF(ISERROR((RealAuthFY11!J217-RealAuthFY10!J217)/RealAuthFY10!J217),"",(RealAuthFY11!J217-RealAuthFY10!J217)/RealAuthFY10!J217)</f>
        <v>-0.14700742128470001</v>
      </c>
      <c r="K217" s="133">
        <f>IF(ISERROR((RealAuthFY11!K217-RealAuthFY10!K217)/RealAuthFY10!K217),"",(RealAuthFY11!K217-RealAuthFY10!K217)/RealAuthFY10!K217)</f>
        <v>0.12193134535367545</v>
      </c>
      <c r="L217" s="133">
        <f>IF(ISERROR((RealAuthFY11!L217-RealAuthFY10!L217)/RealAuthFY10!L217),"",(RealAuthFY11!L217-RealAuthFY10!L217)/RealAuthFY10!L217)</f>
        <v>-4.8585351955187081E-2</v>
      </c>
      <c r="M217" s="133">
        <f>IF(ISERROR((RealAuthFY11!M217-RealAuthFY10!M217)/RealAuthFY10!M217),"",(RealAuthFY11!M217-RealAuthFY10!M217)/RealAuthFY10!M217)</f>
        <v>0.52990638002773927</v>
      </c>
      <c r="N217" s="133">
        <f>IF(ISERROR((RealAuthFY11!N217-RealAuthFY10!N217)/RealAuthFY10!N217),"",(RealAuthFY11!N217-RealAuthFY10!N217)/RealAuthFY10!N217)</f>
        <v>0</v>
      </c>
      <c r="O217" s="133" t="str">
        <f>IF(ISERROR((RealAuthFY11!O217-RealAuthFY10!O217)/RealAuthFY10!O217),"",(RealAuthFY11!O217-RealAuthFY10!O217)/RealAuthFY10!O217)</f>
        <v/>
      </c>
      <c r="P217" s="133">
        <f>IF(ISERROR((RealAuthFY11!P217-RealAuthFY10!P217)/RealAuthFY10!P217),"",(RealAuthFY11!P217-RealAuthFY10!P217)/RealAuthFY10!P217)</f>
        <v>-0.15619621342512904</v>
      </c>
      <c r="Q217" s="133">
        <f>IF(ISERROR((RealAuthFY11!Q217-RealAuthFY10!Q217)/RealAuthFY10!Q217),"",(RealAuthFY11!Q217-RealAuthFY10!Q217)/RealAuthFY10!Q217)</f>
        <v>0.2354914065516106</v>
      </c>
      <c r="R217" s="133">
        <f>IF(ISERROR((RealAuthFY11!R217-RealAuthFY10!R217)/RealAuthFY10!R217),"",(RealAuthFY11!R217-RealAuthFY10!R217)/RealAuthFY10!R217)</f>
        <v>-1.3219923949249447E-7</v>
      </c>
      <c r="S217" s="133">
        <f>IF(ISERROR((RealAuthFY11!S217-RealAuthFY10!S217)/RealAuthFY10!S217),"",(RealAuthFY11!S217-RealAuthFY10!S217)/RealAuthFY10!S217)</f>
        <v>1.1929670874008827E-6</v>
      </c>
      <c r="T217" s="133">
        <f>IF(ISERROR((RealAuthFY11!T217-RealAuthFY10!T217)/RealAuthFY10!T217),"",(RealAuthFY11!T217-RealAuthFY10!T217)/RealAuthFY10!T217)</f>
        <v>7.9008711800683336E-7</v>
      </c>
      <c r="U217" s="133">
        <f>IF(ISERROR((RealAuthFY11!U217-RealAuthFY10!U217)/RealAuthFY10!U217),"",(RealAuthFY11!U217-RealAuthFY10!U217)/RealAuthFY10!U217)</f>
        <v>3.3044414946861611E-2</v>
      </c>
    </row>
    <row r="218" spans="1:21" s="45" customFormat="1" ht="11" x14ac:dyDescent="0.3">
      <c r="A218" s="45">
        <f>'FY2017 Alpha RPDC '!A214</f>
        <v>207</v>
      </c>
      <c r="B218" s="45">
        <f>'FY2017 Alpha RPDC '!B214</f>
        <v>153</v>
      </c>
      <c r="C218" s="45">
        <f>'FY2017 Alpha RPDC '!C214</f>
        <v>153</v>
      </c>
      <c r="D218" s="50" t="str">
        <f>'FY2017 Alpha RPDC '!D214</f>
        <v>NORTH BUTLER</v>
      </c>
      <c r="E218" s="133">
        <f>IF(ISERROR((RealAuthFY11!E218-RealAuthFY10!E218)/RealAuthFY10!E218),"",(RealAuthFY11!E218-RealAuthFY10!E218)/RealAuthFY10!E218)</f>
        <v>-6.0988925284667012E-2</v>
      </c>
      <c r="F218" s="133">
        <f>IF(ISERROR((RealAuthFY11!F218-RealAuthFY10!F218)/RealAuthFY10!F218),"",(RealAuthFY11!F218-RealAuthFY10!F218)/RealAuthFY10!F218)</f>
        <v>2.219500994948722E-2</v>
      </c>
      <c r="G218" s="133">
        <f>IF(ISERROR((RealAuthFY11!G218-RealAuthFY10!G218)/RealAuthFY10!G218),"",(RealAuthFY11!G218-RealAuthFY10!G218)/RealAuthFY10!G218)</f>
        <v>-4.0147496386367186E-2</v>
      </c>
      <c r="H218" s="133" t="str">
        <f>IF(ISERROR((RealAuthFY11!H218-RealAuthFY10!H218)/RealAuthFY10!H218),"",(RealAuthFY11!H218-RealAuthFY10!H218)/RealAuthFY10!H218)</f>
        <v/>
      </c>
      <c r="I218" s="133">
        <f>IF(ISERROR((RealAuthFY11!I218-RealAuthFY10!I218)/RealAuthFY10!I218),"",(RealAuthFY11!I218-RealAuthFY10!I218)/RealAuthFY10!I218)</f>
        <v>9.9999999999999013E-3</v>
      </c>
      <c r="J218" s="133">
        <f>IF(ISERROR((RealAuthFY11!J218-RealAuthFY10!J218)/RealAuthFY10!J218),"",(RealAuthFY11!J218-RealAuthFY10!J218)/RealAuthFY10!J218)</f>
        <v>-2.6064773735581187E-3</v>
      </c>
      <c r="K218" s="133">
        <f>IF(ISERROR((RealAuthFY11!K218-RealAuthFY10!K218)/RealAuthFY10!K218),"",(RealAuthFY11!K218-RealAuthFY10!K218)/RealAuthFY10!K218)</f>
        <v>-0.56304664723032072</v>
      </c>
      <c r="L218" s="133">
        <f>IF(ISERROR((RealAuthFY11!L218-RealAuthFY10!L218)/RealAuthFY10!L218),"",(RealAuthFY11!L218-RealAuthFY10!L218)/RealAuthFY10!L218)</f>
        <v>-1.9655939298796443E-2</v>
      </c>
      <c r="M218" s="133">
        <f>IF(ISERROR((RealAuthFY11!M218-RealAuthFY10!M218)/RealAuthFY10!M218),"",(RealAuthFY11!M218-RealAuthFY10!M218)/RealAuthFY10!M218)</f>
        <v>-1</v>
      </c>
      <c r="N218" s="133">
        <f>IF(ISERROR((RealAuthFY11!N218-RealAuthFY10!N218)/RealAuthFY10!N218),"",(RealAuthFY11!N218-RealAuthFY10!N218)/RealAuthFY10!N218)</f>
        <v>0</v>
      </c>
      <c r="O218" s="133" t="str">
        <f>IF(ISERROR((RealAuthFY11!O218-RealAuthFY10!O218)/RealAuthFY10!O218),"",(RealAuthFY11!O218-RealAuthFY10!O218)/RealAuthFY10!O218)</f>
        <v/>
      </c>
      <c r="P218" s="133">
        <f>IF(ISERROR((RealAuthFY11!P218-RealAuthFY10!P218)/RealAuthFY10!P218),"",(RealAuthFY11!P218-RealAuthFY10!P218)/RealAuthFY10!P218)</f>
        <v>-1</v>
      </c>
      <c r="Q218" s="133" t="str">
        <f>IF(ISERROR((RealAuthFY11!Q218-RealAuthFY10!Q218)/RealAuthFY10!Q218),"",(RealAuthFY11!Q218-RealAuthFY10!Q218)/RealAuthFY10!Q218)</f>
        <v/>
      </c>
      <c r="R218" s="133">
        <f>IF(ISERROR((RealAuthFY11!R218-RealAuthFY10!R218)/RealAuthFY10!R218),"",(RealAuthFY11!R218-RealAuthFY10!R218)/RealAuthFY10!R218)</f>
        <v>1.3649460520400966E-7</v>
      </c>
      <c r="S218" s="133">
        <f>IF(ISERROR((RealAuthFY11!S218-RealAuthFY10!S218)/RealAuthFY10!S218),"",(RealAuthFY11!S218-RealAuthFY10!S218)/RealAuthFY10!S218)</f>
        <v>7.1054817973768195E-6</v>
      </c>
      <c r="T218" s="133">
        <f>IF(ISERROR((RealAuthFY11!T218-RealAuthFY10!T218)/RealAuthFY10!T218),"",(RealAuthFY11!T218-RealAuthFY10!T218)/RealAuthFY10!T218)</f>
        <v>-1.4715035747693936E-5</v>
      </c>
      <c r="U218" s="133">
        <f>IF(ISERROR((RealAuthFY11!U218-RealAuthFY10!U218)/RealAuthFY10!U218),"",(RealAuthFY11!U218-RealAuthFY10!U218)/RealAuthFY10!U218)</f>
        <v>3.9285804595858939E-2</v>
      </c>
    </row>
    <row r="219" spans="1:21" s="45" customFormat="1" ht="11" x14ac:dyDescent="0.3">
      <c r="A219" s="45">
        <f>'FY2017 Alpha RPDC '!A215</f>
        <v>208</v>
      </c>
      <c r="B219" s="45">
        <f>'FY2017 Alpha RPDC '!B215</f>
        <v>3691</v>
      </c>
      <c r="C219" s="45">
        <f>'FY2017 Alpha RPDC '!C215</f>
        <v>3691</v>
      </c>
      <c r="D219" s="50" t="str">
        <f>'FY2017 Alpha RPDC '!D215</f>
        <v>NORTH CEDAR</v>
      </c>
      <c r="E219" s="133">
        <f>IF(ISERROR((RealAuthFY11!E219-RealAuthFY10!E219)/RealAuthFY10!E219),"",(RealAuthFY11!E219-RealAuthFY10!E219)/RealAuthFY10!E219)</f>
        <v>-4.5144113902072E-2</v>
      </c>
      <c r="F219" s="133">
        <f>IF(ISERROR((RealAuthFY11!F219-RealAuthFY10!F219)/RealAuthFY10!F219),"",(RealAuthFY11!F219-RealAuthFY10!F219)/RealAuthFY10!F219)</f>
        <v>2.2352397101896099E-2</v>
      </c>
      <c r="G219" s="133">
        <f>IF(ISERROR((RealAuthFY11!G219-RealAuthFY10!G219)/RealAuthFY10!G219),"",(RealAuthFY11!G219-RealAuthFY10!G219)/RealAuthFY10!G219)</f>
        <v>-2.380074370297993E-2</v>
      </c>
      <c r="H219" s="133" t="str">
        <f>IF(ISERROR((RealAuthFY11!H219-RealAuthFY10!H219)/RealAuthFY10!H219),"",(RealAuthFY11!H219-RealAuthFY10!H219)/RealAuthFY10!H219)</f>
        <v/>
      </c>
      <c r="I219" s="133">
        <f>IF(ISERROR((RealAuthFY11!I219-RealAuthFY10!I219)/RealAuthFY10!I219),"",(RealAuthFY11!I219-RealAuthFY10!I219)/RealAuthFY10!I219)</f>
        <v>1.0000000000000073E-2</v>
      </c>
      <c r="J219" s="133">
        <f>IF(ISERROR((RealAuthFY11!J219-RealAuthFY10!J219)/RealAuthFY10!J219),"",(RealAuthFY11!J219-RealAuthFY10!J219)/RealAuthFY10!J219)</f>
        <v>-5.8415234543634127E-2</v>
      </c>
      <c r="K219" s="133">
        <f>IF(ISERROR((RealAuthFY11!K219-RealAuthFY10!K219)/RealAuthFY10!K219),"",(RealAuthFY11!K219-RealAuthFY10!K219)/RealAuthFY10!K219)</f>
        <v>-0.38803744798890433</v>
      </c>
      <c r="L219" s="133">
        <f>IF(ISERROR((RealAuthFY11!L219-RealAuthFY10!L219)/RealAuthFY10!L219),"",(RealAuthFY11!L219-RealAuthFY10!L219)/RealAuthFY10!L219)</f>
        <v>6.5626490436536761E-2</v>
      </c>
      <c r="M219" s="133">
        <f>IF(ISERROR((RealAuthFY11!M219-RealAuthFY10!M219)/RealAuthFY10!M219),"",(RealAuthFY11!M219-RealAuthFY10!M219)/RealAuthFY10!M219)</f>
        <v>-0.38803744798890433</v>
      </c>
      <c r="N219" s="133">
        <f>IF(ISERROR((RealAuthFY11!N219-RealAuthFY10!N219)/RealAuthFY10!N219),"",(RealAuthFY11!N219-RealAuthFY10!N219)/RealAuthFY10!N219)</f>
        <v>0</v>
      </c>
      <c r="O219" s="133" t="str">
        <f>IF(ISERROR((RealAuthFY11!O219-RealAuthFY10!O219)/RealAuthFY10!O219),"",(RealAuthFY11!O219-RealAuthFY10!O219)/RealAuthFY10!O219)</f>
        <v/>
      </c>
      <c r="P219" s="133">
        <f>IF(ISERROR((RealAuthFY11!P219-RealAuthFY10!P219)/RealAuthFY10!P219),"",(RealAuthFY11!P219-RealAuthFY10!P219)/RealAuthFY10!P219)</f>
        <v>-0.1762042569081404</v>
      </c>
      <c r="Q219" s="133">
        <f>IF(ISERROR((RealAuthFY11!Q219-RealAuthFY10!Q219)/RealAuthFY10!Q219),"",(RealAuthFY11!Q219-RealAuthFY10!Q219)/RealAuthFY10!Q219)</f>
        <v>1.9937586685159502E-2</v>
      </c>
      <c r="R219" s="133">
        <f>IF(ISERROR((RealAuthFY11!R219-RealAuthFY10!R219)/RealAuthFY10!R219),"",(RealAuthFY11!R219-RealAuthFY10!R219)/RealAuthFY10!R219)</f>
        <v>4.9527483857400854E-7</v>
      </c>
      <c r="S219" s="133">
        <f>IF(ISERROR((RealAuthFY11!S219-RealAuthFY10!S219)/RealAuthFY10!S219),"",(RealAuthFY11!S219-RealAuthFY10!S219)/RealAuthFY10!S219)</f>
        <v>1.1703151462138436E-6</v>
      </c>
      <c r="T219" s="133">
        <f>IF(ISERROR((RealAuthFY11!T219-RealAuthFY10!T219)/RealAuthFY10!T219),"",(RealAuthFY11!T219-RealAuthFY10!T219)/RealAuthFY10!T219)</f>
        <v>4.7638372672824218E-6</v>
      </c>
      <c r="U219" s="133">
        <f>IF(ISERROR((RealAuthFY11!U219-RealAuthFY10!U219)/RealAuthFY10!U219),"",(RealAuthFY11!U219-RealAuthFY10!U219)/RealAuthFY10!U219)</f>
        <v>1.7618077275905867E-2</v>
      </c>
    </row>
    <row r="220" spans="1:21" s="45" customFormat="1" ht="11" x14ac:dyDescent="0.3">
      <c r="A220" s="45">
        <f>'FY2017 Alpha RPDC '!A216</f>
        <v>209</v>
      </c>
      <c r="B220" s="45">
        <f>'FY2017 Alpha RPDC '!B216</f>
        <v>4774</v>
      </c>
      <c r="C220" s="45">
        <f>'FY2017 Alpha RPDC '!C216</f>
        <v>4774</v>
      </c>
      <c r="D220" s="50" t="str">
        <f>'FY2017 Alpha RPDC '!D216</f>
        <v>NORTH FAYETTE</v>
      </c>
      <c r="E220" s="133">
        <f>IF(ISERROR((RealAuthFY11!E220-RealAuthFY10!E220)/RealAuthFY10!E220),"",(RealAuthFY11!E220-RealAuthFY10!E220)/RealAuthFY10!E220)</f>
        <v>-2.2481572481572426E-2</v>
      </c>
      <c r="F220" s="133">
        <f>IF(ISERROR((RealAuthFY11!F220-RealAuthFY10!F220)/RealAuthFY10!F220),"",(RealAuthFY11!F220-RealAuthFY10!F220)/RealAuthFY10!F220)</f>
        <v>2.2076735688185141E-2</v>
      </c>
      <c r="G220" s="133">
        <f>IF(ISERROR((RealAuthFY11!G220-RealAuthFY10!G220)/RealAuthFY10!G220),"",(RealAuthFY11!G220-RealAuthFY10!G220)/RealAuthFY10!G220)</f>
        <v>-9.0115652691768913E-4</v>
      </c>
      <c r="H220" s="133">
        <f>IF(ISERROR((RealAuthFY11!H220-RealAuthFY10!H220)/RealAuthFY10!H220),"",(RealAuthFY11!H220-RealAuthFY10!H220)/RealAuthFY10!H220)</f>
        <v>-0.48054386480922018</v>
      </c>
      <c r="I220" s="133">
        <f>IF(ISERROR((RealAuthFY11!I220-RealAuthFY10!I220)/RealAuthFY10!I220),"",(RealAuthFY11!I220-RealAuthFY10!I220)/RealAuthFY10!I220)</f>
        <v>-1.0759907074205896E-2</v>
      </c>
      <c r="J220" s="133">
        <f>IF(ISERROR((RealAuthFY11!J220-RealAuthFY10!J220)/RealAuthFY10!J220),"",(RealAuthFY11!J220-RealAuthFY10!J220)/RealAuthFY10!J220)</f>
        <v>7.3457646273180251E-3</v>
      </c>
      <c r="K220" s="133">
        <f>IF(ISERROR((RealAuthFY11!K220-RealAuthFY10!K220)/RealAuthFY10!K220),"",(RealAuthFY11!K220-RealAuthFY10!K220)/RealAuthFY10!K220)</f>
        <v>2.0598127600554785</v>
      </c>
      <c r="L220" s="133">
        <f>IF(ISERROR((RealAuthFY11!L220-RealAuthFY10!L220)/RealAuthFY10!L220),"",(RealAuthFY11!L220-RealAuthFY10!L220)/RealAuthFY10!L220)</f>
        <v>0.24659038372630607</v>
      </c>
      <c r="M220" s="133">
        <f>IF(ISERROR((RealAuthFY11!M220-RealAuthFY10!M220)/RealAuthFY10!M220),"",(RealAuthFY11!M220-RealAuthFY10!M220)/RealAuthFY10!M220)</f>
        <v>-1</v>
      </c>
      <c r="N220" s="133">
        <f>IF(ISERROR((RealAuthFY11!N220-RealAuthFY10!N220)/RealAuthFY10!N220),"",(RealAuthFY11!N220-RealAuthFY10!N220)/RealAuthFY10!N220)</f>
        <v>0</v>
      </c>
      <c r="O220" s="133" t="str">
        <f>IF(ISERROR((RealAuthFY11!O220-RealAuthFY10!O220)/RealAuthFY10!O220),"",(RealAuthFY11!O220-RealAuthFY10!O220)/RealAuthFY10!O220)</f>
        <v/>
      </c>
      <c r="P220" s="133">
        <f>IF(ISERROR((RealAuthFY11!P220-RealAuthFY10!P220)/RealAuthFY10!P220),"",(RealAuthFY11!P220-RealAuthFY10!P220)/RealAuthFY10!P220)</f>
        <v>-0.66002080443828015</v>
      </c>
      <c r="Q220" s="133" t="str">
        <f>IF(ISERROR((RealAuthFY11!Q220-RealAuthFY10!Q220)/RealAuthFY10!Q220),"",(RealAuthFY11!Q220-RealAuthFY10!Q220)/RealAuthFY10!Q220)</f>
        <v/>
      </c>
      <c r="R220" s="133">
        <f>IF(ISERROR((RealAuthFY11!R220-RealAuthFY10!R220)/RealAuthFY10!R220),"",(RealAuthFY11!R220-RealAuthFY10!R220)/RealAuthFY10!R220)</f>
        <v>-1.2380089112648337E-7</v>
      </c>
      <c r="S220" s="133">
        <f>IF(ISERROR((RealAuthFY11!S220-RealAuthFY10!S220)/RealAuthFY10!S220),"",(RealAuthFY11!S220-RealAuthFY10!S220)/RealAuthFY10!S220)</f>
        <v>6.0482575472385834E-6</v>
      </c>
      <c r="T220" s="133">
        <f>IF(ISERROR((RealAuthFY11!T220-RealAuthFY10!T220)/RealAuthFY10!T220),"",(RealAuthFY11!T220-RealAuthFY10!T220)/RealAuthFY10!T220)</f>
        <v>8.2135760170142896E-6</v>
      </c>
      <c r="U220" s="133">
        <f>IF(ISERROR((RealAuthFY11!U220-RealAuthFY10!U220)/RealAuthFY10!U220),"",(RealAuthFY11!U220-RealAuthFY10!U220)/RealAuthFY10!U220)</f>
        <v>-1.3007805239194438E-2</v>
      </c>
    </row>
    <row r="221" spans="1:21" s="45" customFormat="1" ht="11" x14ac:dyDescent="0.3">
      <c r="A221" s="45">
        <f>'FY2017 Alpha RPDC '!A217</f>
        <v>210</v>
      </c>
      <c r="B221" s="45">
        <f>'FY2017 Alpha RPDC '!B217</f>
        <v>873</v>
      </c>
      <c r="C221" s="45">
        <f>'FY2017 Alpha RPDC '!C217</f>
        <v>873</v>
      </c>
      <c r="D221" s="50" t="str">
        <f>'FY2017 Alpha RPDC '!D217</f>
        <v>NORTH IOWA</v>
      </c>
      <c r="E221" s="133">
        <f>IF(ISERROR((RealAuthFY11!E221-RealAuthFY10!E221)/RealAuthFY10!E221),"",(RealAuthFY11!E221-RealAuthFY10!E221)/RealAuthFY10!E221)</f>
        <v>2.1235931195582928E-2</v>
      </c>
      <c r="F221" s="133">
        <f>IF(ISERROR((RealAuthFY11!F221-RealAuthFY10!F221)/RealAuthFY10!F221),"",(RealAuthFY11!F221-RealAuthFY10!F221)/RealAuthFY10!F221)</f>
        <v>2.212051868802441E-2</v>
      </c>
      <c r="G221" s="133">
        <f>IF(ISERROR((RealAuthFY11!G221-RealAuthFY10!G221)/RealAuthFY10!G221),"",(RealAuthFY11!G221-RealAuthFY10!G221)/RealAuthFY10!G221)</f>
        <v>4.3826030614724225E-2</v>
      </c>
      <c r="H221" s="133" t="str">
        <f>IF(ISERROR((RealAuthFY11!H221-RealAuthFY10!H221)/RealAuthFY10!H221),"",(RealAuthFY11!H221-RealAuthFY10!H221)/RealAuthFY10!H221)</f>
        <v/>
      </c>
      <c r="I221" s="133">
        <f>IF(ISERROR((RealAuthFY11!I221-RealAuthFY10!I221)/RealAuthFY10!I221),"",(RealAuthFY11!I221-RealAuthFY10!I221)/RealAuthFY10!I221)</f>
        <v>4.3826030614724225E-2</v>
      </c>
      <c r="J221" s="133">
        <f>IF(ISERROR((RealAuthFY11!J221-RealAuthFY10!J221)/RealAuthFY10!J221),"",(RealAuthFY11!J221-RealAuthFY10!J221)/RealAuthFY10!J221)</f>
        <v>-9.9748966854425414E-2</v>
      </c>
      <c r="K221" s="133">
        <f>IF(ISERROR((RealAuthFY11!K221-RealAuthFY10!K221)/RealAuthFY10!K221),"",(RealAuthFY11!K221-RealAuthFY10!K221)/RealAuthFY10!K221)</f>
        <v>-0.70858926094709729</v>
      </c>
      <c r="L221" s="133">
        <f>IF(ISERROR((RealAuthFY11!L221-RealAuthFY10!L221)/RealAuthFY10!L221),"",(RealAuthFY11!L221-RealAuthFY10!L221)/RealAuthFY10!L221)</f>
        <v>-2.553733756194948E-2</v>
      </c>
      <c r="M221" s="133">
        <f>IF(ISERROR((RealAuthFY11!M221-RealAuthFY10!M221)/RealAuthFY10!M221),"",(RealAuthFY11!M221-RealAuthFY10!M221)/RealAuthFY10!M221)</f>
        <v>1.9937586685159502E-2</v>
      </c>
      <c r="N221" s="133">
        <f>IF(ISERROR((RealAuthFY11!N221-RealAuthFY10!N221)/RealAuthFY10!N221),"",(RealAuthFY11!N221-RealAuthFY10!N221)/RealAuthFY10!N221)</f>
        <v>0</v>
      </c>
      <c r="O221" s="133" t="str">
        <f>IF(ISERROR((RealAuthFY11!O221-RealAuthFY10!O221)/RealAuthFY10!O221),"",(RealAuthFY11!O221-RealAuthFY10!O221)/RealAuthFY10!O221)</f>
        <v/>
      </c>
      <c r="P221" s="133" t="str">
        <f>IF(ISERROR((RealAuthFY11!P221-RealAuthFY10!P221)/RealAuthFY10!P221),"",(RealAuthFY11!P221-RealAuthFY10!P221)/RealAuthFY10!P221)</f>
        <v/>
      </c>
      <c r="Q221" s="133" t="str">
        <f>IF(ISERROR((RealAuthFY11!Q221-RealAuthFY10!Q221)/RealAuthFY10!Q221),"",(RealAuthFY11!Q221-RealAuthFY10!Q221)/RealAuthFY10!Q221)</f>
        <v/>
      </c>
      <c r="R221" s="133">
        <f>IF(ISERROR((RealAuthFY11!R221-RealAuthFY10!R221)/RealAuthFY10!R221),"",(RealAuthFY11!R221-RealAuthFY10!R221)/RealAuthFY10!R221)</f>
        <v>8.7320999469439001E-8</v>
      </c>
      <c r="S221" s="133">
        <f>IF(ISERROR((RealAuthFY11!S221-RealAuthFY10!S221)/RealAuthFY10!S221),"",(RealAuthFY11!S221-RealAuthFY10!S221)/RealAuthFY10!S221)</f>
        <v>1.0077699059726235E-5</v>
      </c>
      <c r="T221" s="133">
        <f>IF(ISERROR((RealAuthFY11!T221-RealAuthFY10!T221)/RealAuthFY10!T221),"",(RealAuthFY11!T221-RealAuthFY10!T221)/RealAuthFY10!T221)</f>
        <v>1.4739045204651643E-5</v>
      </c>
      <c r="U221" s="133">
        <f>IF(ISERROR((RealAuthFY11!U221-RealAuthFY10!U221)/RealAuthFY10!U221),"",(RealAuthFY11!U221-RealAuthFY10!U221)/RealAuthFY10!U221)</f>
        <v>5.6943660343216775E-2</v>
      </c>
    </row>
    <row r="222" spans="1:21" s="45" customFormat="1" ht="11" x14ac:dyDescent="0.3">
      <c r="A222" s="45">
        <f>'FY2017 Alpha RPDC '!A218</f>
        <v>211</v>
      </c>
      <c r="B222" s="45">
        <f>'FY2017 Alpha RPDC '!B218</f>
        <v>4778</v>
      </c>
      <c r="C222" s="45">
        <f>'FY2017 Alpha RPDC '!C218</f>
        <v>4778</v>
      </c>
      <c r="D222" s="50" t="str">
        <f>'FY2017 Alpha RPDC '!D218</f>
        <v>NORTH KOSSUTH</v>
      </c>
      <c r="E222" s="133">
        <f>IF(ISERROR((RealAuthFY11!E222-RealAuthFY10!E222)/RealAuthFY10!E222),"",(RealAuthFY11!E222-RealAuthFY10!E222)/RealAuthFY10!E222)</f>
        <v>-1.3323464100666047E-2</v>
      </c>
      <c r="F222" s="133">
        <f>IF(ISERROR((RealAuthFY11!F222-RealAuthFY10!F222)/RealAuthFY10!F222),"",(RealAuthFY11!F222-RealAuthFY10!F222)/RealAuthFY10!F222)</f>
        <v>2.2366188492981644E-2</v>
      </c>
      <c r="G222" s="133">
        <f>IF(ISERROR((RealAuthFY11!G222-RealAuthFY10!G222)/RealAuthFY10!G222),"",(RealAuthFY11!G222-RealAuthFY10!G222)/RealAuthFY10!G222)</f>
        <v>8.7444989373223064E-3</v>
      </c>
      <c r="H222" s="133">
        <f>IF(ISERROR((RealAuthFY11!H222-RealAuthFY10!H222)/RealAuthFY10!H222),"",(RealAuthFY11!H222-RealAuthFY10!H222)/RealAuthFY10!H222)</f>
        <v>-0.97991607612507292</v>
      </c>
      <c r="I222" s="133">
        <f>IF(ISERROR((RealAuthFY11!I222-RealAuthFY10!I222)/RealAuthFY10!I222),"",(RealAuthFY11!I222-RealAuthFY10!I222)/RealAuthFY10!I222)</f>
        <v>-4.9423160512161134E-2</v>
      </c>
      <c r="J222" s="133">
        <f>IF(ISERROR((RealAuthFY11!J222-RealAuthFY10!J222)/RealAuthFY10!J222),"",(RealAuthFY11!J222-RealAuthFY10!J222)/RealAuthFY10!J222)</f>
        <v>-0.16918660166056443</v>
      </c>
      <c r="K222" s="133">
        <f>IF(ISERROR((RealAuthFY11!K222-RealAuthFY10!K222)/RealAuthFY10!K222),"",(RealAuthFY11!K222-RealAuthFY10!K222)/RealAuthFY10!K222)</f>
        <v>1.9634625234761824E-2</v>
      </c>
      <c r="L222" s="133">
        <f>IF(ISERROR((RealAuthFY11!L222-RealAuthFY10!L222)/RealAuthFY10!L222),"",(RealAuthFY11!L222-RealAuthFY10!L222)/RealAuthFY10!L222)</f>
        <v>0.60228298251176859</v>
      </c>
      <c r="M222" s="133" t="str">
        <f>IF(ISERROR((RealAuthFY11!M222-RealAuthFY10!M222)/RealAuthFY10!M222),"",(RealAuthFY11!M222-RealAuthFY10!M222)/RealAuthFY10!M222)</f>
        <v/>
      </c>
      <c r="N222" s="133">
        <f>IF(ISERROR((RealAuthFY11!N222-RealAuthFY10!N222)/RealAuthFY10!N222),"",(RealAuthFY11!N222-RealAuthFY10!N222)/RealAuthFY10!N222)</f>
        <v>0</v>
      </c>
      <c r="O222" s="133" t="str">
        <f>IF(ISERROR((RealAuthFY11!O222-RealAuthFY10!O222)/RealAuthFY10!O222),"",(RealAuthFY11!O222-RealAuthFY10!O222)/RealAuthFY10!O222)</f>
        <v/>
      </c>
      <c r="P222" s="133">
        <f>IF(ISERROR((RealAuthFY11!P222-RealAuthFY10!P222)/RealAuthFY10!P222),"",(RealAuthFY11!P222-RealAuthFY10!P222)/RealAuthFY10!P222)</f>
        <v>-9.3658110902433978E-2</v>
      </c>
      <c r="Q222" s="133" t="str">
        <f>IF(ISERROR((RealAuthFY11!Q222-RealAuthFY10!Q222)/RealAuthFY10!Q222),"",(RealAuthFY11!Q222-RealAuthFY10!Q222)/RealAuthFY10!Q222)</f>
        <v/>
      </c>
      <c r="R222" s="133">
        <f>IF(ISERROR((RealAuthFY11!R222-RealAuthFY10!R222)/RealAuthFY10!R222),"",(RealAuthFY11!R222-RealAuthFY10!R222)/RealAuthFY10!R222)</f>
        <v>-4.6637892562332762E-7</v>
      </c>
      <c r="S222" s="133">
        <f>IF(ISERROR((RealAuthFY11!S222-RealAuthFY10!S222)/RealAuthFY10!S222),"",(RealAuthFY11!S222-RealAuthFY10!S222)/RealAuthFY10!S222)</f>
        <v>-1.9818876423277094E-5</v>
      </c>
      <c r="T222" s="133">
        <f>IF(ISERROR((RealAuthFY11!T222-RealAuthFY10!T222)/RealAuthFY10!T222),"",(RealAuthFY11!T222-RealAuthFY10!T222)/RealAuthFY10!T222)</f>
        <v>5.35217584660019E-7</v>
      </c>
      <c r="U222" s="133">
        <f>IF(ISERROR((RealAuthFY11!U222-RealAuthFY10!U222)/RealAuthFY10!U222),"",(RealAuthFY11!U222-RealAuthFY10!U222)/RealAuthFY10!U222)</f>
        <v>5.3596977589056891E-2</v>
      </c>
    </row>
    <row r="223" spans="1:21" s="45" customFormat="1" ht="11" x14ac:dyDescent="0.3">
      <c r="A223" s="45">
        <f>'FY2017 Alpha RPDC '!A219</f>
        <v>212</v>
      </c>
      <c r="B223" s="45">
        <f>'FY2017 Alpha RPDC '!B219</f>
        <v>4777</v>
      </c>
      <c r="C223" s="45">
        <f>'FY2017 Alpha RPDC '!C219</f>
        <v>4777</v>
      </c>
      <c r="D223" s="50" t="str">
        <f>'FY2017 Alpha RPDC '!D219</f>
        <v>NORTH LINN</v>
      </c>
      <c r="E223" s="133">
        <f>IF(ISERROR((RealAuthFY11!E223-RealAuthFY10!E223)/RealAuthFY10!E223),"",(RealAuthFY11!E223-RealAuthFY10!E223)/RealAuthFY10!E223)</f>
        <v>-2.8882994400235812E-2</v>
      </c>
      <c r="F223" s="133">
        <f>IF(ISERROR((RealAuthFY11!F223-RealAuthFY10!F223)/RealAuthFY10!F223),"",(RealAuthFY11!F223-RealAuthFY10!F223)/RealAuthFY10!F223)</f>
        <v>2.2324865280985373E-2</v>
      </c>
      <c r="G223" s="133">
        <f>IF(ISERROR((RealAuthFY11!G223-RealAuthFY10!G223)/RealAuthFY10!G223),"",(RealAuthFY11!G223-RealAuthFY10!G223)/RealAuthFY10!G223)</f>
        <v>-7.2029380781471249E-3</v>
      </c>
      <c r="H223" s="133">
        <f>IF(ISERROR((RealAuthFY11!H223-RealAuthFY10!H223)/RealAuthFY10!H223),"",(RealAuthFY11!H223-RealAuthFY10!H223)/RealAuthFY10!H223)</f>
        <v>-0.34768858185071494</v>
      </c>
      <c r="I223" s="133">
        <f>IF(ISERROR((RealAuthFY11!I223-RealAuthFY10!I223)/RealAuthFY10!I223),"",(RealAuthFY11!I223-RealAuthFY10!I223)/RealAuthFY10!I223)</f>
        <v>-1.59515980461312E-2</v>
      </c>
      <c r="J223" s="133">
        <f>IF(ISERROR((RealAuthFY11!J223-RealAuthFY10!J223)/RealAuthFY10!J223),"",(RealAuthFY11!J223-RealAuthFY10!J223)/RealAuthFY10!J223)</f>
        <v>-2.4407525779412652E-2</v>
      </c>
      <c r="K223" s="133">
        <f>IF(ISERROR((RealAuthFY11!K223-RealAuthFY10!K223)/RealAuthFY10!K223),"",(RealAuthFY11!K223-RealAuthFY10!K223)/RealAuthFY10!K223)</f>
        <v>-0.40950981823490767</v>
      </c>
      <c r="L223" s="133">
        <f>IF(ISERROR((RealAuthFY11!L223-RealAuthFY10!L223)/RealAuthFY10!L223),"",(RealAuthFY11!L223-RealAuthFY10!L223)/RealAuthFY10!L223)</f>
        <v>0.27492198335644935</v>
      </c>
      <c r="M223" s="133">
        <f>IF(ISERROR((RealAuthFY11!M223-RealAuthFY10!M223)/RealAuthFY10!M223),"",(RealAuthFY11!M223-RealAuthFY10!M223)/RealAuthFY10!M223)</f>
        <v>1.9937586685159502E-2</v>
      </c>
      <c r="N223" s="133">
        <f>IF(ISERROR((RealAuthFY11!N223-RealAuthFY10!N223)/RealAuthFY10!N223),"",(RealAuthFY11!N223-RealAuthFY10!N223)/RealAuthFY10!N223)</f>
        <v>0</v>
      </c>
      <c r="O223" s="133" t="str">
        <f>IF(ISERROR((RealAuthFY11!O223-RealAuthFY10!O223)/RealAuthFY10!O223),"",(RealAuthFY11!O223-RealAuthFY10!O223)/RealAuthFY10!O223)</f>
        <v/>
      </c>
      <c r="P223" s="133">
        <f>IF(ISERROR((RealAuthFY11!P223-RealAuthFY10!P223)/RealAuthFY10!P223),"",(RealAuthFY11!P223-RealAuthFY10!P223)/RealAuthFY10!P223)</f>
        <v>1.993758668515945E-2</v>
      </c>
      <c r="Q223" s="133" t="str">
        <f>IF(ISERROR((RealAuthFY11!Q223-RealAuthFY10!Q223)/RealAuthFY10!Q223),"",(RealAuthFY11!Q223-RealAuthFY10!Q223)/RealAuthFY10!Q223)</f>
        <v/>
      </c>
      <c r="R223" s="133">
        <f>IF(ISERROR((RealAuthFY11!R223-RealAuthFY10!R223)/RealAuthFY10!R223),"",(RealAuthFY11!R223-RealAuthFY10!R223)/RealAuthFY10!R223)</f>
        <v>1.9637379567604363E-7</v>
      </c>
      <c r="S223" s="133">
        <f>IF(ISERROR((RealAuthFY11!S223-RealAuthFY10!S223)/RealAuthFY10!S223),"",(RealAuthFY11!S223-RealAuthFY10!S223)/RealAuthFY10!S223)</f>
        <v>-5.4483511740228535E-7</v>
      </c>
      <c r="T223" s="133">
        <f>IF(ISERROR((RealAuthFY11!T223-RealAuthFY10!T223)/RealAuthFY10!T223),"",(RealAuthFY11!T223-RealAuthFY10!T223)/RealAuthFY10!T223)</f>
        <v>-3.8318933072148767E-7</v>
      </c>
      <c r="U223" s="133">
        <f>IF(ISERROR((RealAuthFY11!U223-RealAuthFY10!U223)/RealAuthFY10!U223),"",(RealAuthFY11!U223-RealAuthFY10!U223)/RealAuthFY10!U223)</f>
        <v>5.0052303639619095E-3</v>
      </c>
    </row>
    <row r="224" spans="1:21" s="45" customFormat="1" ht="11" x14ac:dyDescent="0.3">
      <c r="A224" s="45">
        <f>'FY2017 Alpha RPDC '!A220</f>
        <v>213</v>
      </c>
      <c r="B224" s="45">
        <f>'FY2017 Alpha RPDC '!B220</f>
        <v>4776</v>
      </c>
      <c r="C224" s="45">
        <f>'FY2017 Alpha RPDC '!C220</f>
        <v>4776</v>
      </c>
      <c r="D224" s="50" t="str">
        <f>'FY2017 Alpha RPDC '!D220</f>
        <v>NORTH MAHASKA</v>
      </c>
      <c r="E224" s="133">
        <f>IF(ISERROR((RealAuthFY11!E224-RealAuthFY10!E224)/RealAuthFY10!E224),"",(RealAuthFY11!E224-RealAuthFY10!E224)/RealAuthFY10!E224)</f>
        <v>1.416666666666669E-2</v>
      </c>
      <c r="F224" s="133">
        <f>IF(ISERROR((RealAuthFY11!F224-RealAuthFY10!F224)/RealAuthFY10!F224),"",(RealAuthFY11!F224-RealAuthFY10!F224)/RealAuthFY10!F224)</f>
        <v>2.192650839256011E-2</v>
      </c>
      <c r="G224" s="133">
        <f>IF(ISERROR((RealAuthFY11!G224-RealAuthFY10!G224)/RealAuthFY10!G224),"",(RealAuthFY11!G224-RealAuthFY10!G224)/RealAuthFY10!G224)</f>
        <v>3.6403800594788017E-2</v>
      </c>
      <c r="H224" s="133">
        <f>IF(ISERROR((RealAuthFY11!H224-RealAuthFY10!H224)/RealAuthFY10!H224),"",(RealAuthFY11!H224-RealAuthFY10!H224)/RealAuthFY10!H224)</f>
        <v>-1</v>
      </c>
      <c r="I224" s="133">
        <f>IF(ISERROR((RealAuthFY11!I224-RealAuthFY10!I224)/RealAuthFY10!I224),"",(RealAuthFY11!I224-RealAuthFY10!I224)/RealAuthFY10!I224)</f>
        <v>1.2139168295727984E-2</v>
      </c>
      <c r="J224" s="133">
        <f>IF(ISERROR((RealAuthFY11!J224-RealAuthFY10!J224)/RealAuthFY10!J224),"",(RealAuthFY11!J224-RealAuthFY10!J224)/RealAuthFY10!J224)</f>
        <v>0.23174670036506601</v>
      </c>
      <c r="K224" s="133">
        <f>IF(ISERROR((RealAuthFY11!K224-RealAuthFY10!K224)/RealAuthFY10!K224),"",(RealAuthFY11!K224-RealAuthFY10!K224)/RealAuthFY10!K224)</f>
        <v>0.10879557782408844</v>
      </c>
      <c r="L224" s="133">
        <f>IF(ISERROR((RealAuthFY11!L224-RealAuthFY10!L224)/RealAuthFY10!L224),"",(RealAuthFY11!L224-RealAuthFY10!L224)/RealAuthFY10!L224)</f>
        <v>-0.16484810345002601</v>
      </c>
      <c r="M224" s="133">
        <f>IF(ISERROR((RealAuthFY11!M224-RealAuthFY10!M224)/RealAuthFY10!M224),"",(RealAuthFY11!M224-RealAuthFY10!M224)/RealAuthFY10!M224)</f>
        <v>-0.17295862408799734</v>
      </c>
      <c r="N224" s="133">
        <f>IF(ISERROR((RealAuthFY11!N224-RealAuthFY10!N224)/RealAuthFY10!N224),"",(RealAuthFY11!N224-RealAuthFY10!N224)/RealAuthFY10!N224)</f>
        <v>0</v>
      </c>
      <c r="O224" s="133" t="str">
        <f>IF(ISERROR((RealAuthFY11!O224-RealAuthFY10!O224)/RealAuthFY10!O224),"",(RealAuthFY11!O224-RealAuthFY10!O224)/RealAuthFY10!O224)</f>
        <v/>
      </c>
      <c r="P224" s="133" t="str">
        <f>IF(ISERROR((RealAuthFY11!P224-RealAuthFY10!P224)/RealAuthFY10!P224),"",(RealAuthFY11!P224-RealAuthFY10!P224)/RealAuthFY10!P224)</f>
        <v/>
      </c>
      <c r="Q224" s="133">
        <f>IF(ISERROR((RealAuthFY11!Q224-RealAuthFY10!Q224)/RealAuthFY10!Q224),"",(RealAuthFY11!Q224-RealAuthFY10!Q224)/RealAuthFY10!Q224)</f>
        <v>-3.4274819314503505E-2</v>
      </c>
      <c r="R224" s="133">
        <f>IF(ISERROR((RealAuthFY11!R224-RealAuthFY10!R224)/RealAuthFY10!R224),"",(RealAuthFY11!R224-RealAuthFY10!R224)/RealAuthFY10!R224)</f>
        <v>1.3735162871030067</v>
      </c>
      <c r="S224" s="133">
        <f>IF(ISERROR((RealAuthFY11!S224-RealAuthFY10!S224)/RealAuthFY10!S224),"",(RealAuthFY11!S224-RealAuthFY10!S224)/RealAuthFY10!S224)</f>
        <v>1.3735619425108245</v>
      </c>
      <c r="T224" s="133">
        <f>IF(ISERROR((RealAuthFY11!T224-RealAuthFY10!T224)/RealAuthFY10!T224),"",(RealAuthFY11!T224-RealAuthFY10!T224)/RealAuthFY10!T224)</f>
        <v>1.3734564980219057</v>
      </c>
      <c r="U224" s="133">
        <f>IF(ISERROR((RealAuthFY11!U224-RealAuthFY10!U224)/RealAuthFY10!U224),"",(RealAuthFY11!U224-RealAuthFY10!U224)/RealAuthFY10!U224)</f>
        <v>1.6728542993968802E-2</v>
      </c>
    </row>
    <row r="225" spans="1:21" s="45" customFormat="1" ht="11" x14ac:dyDescent="0.3">
      <c r="A225" s="45">
        <f>'FY2017 Alpha RPDC '!A221</f>
        <v>214</v>
      </c>
      <c r="B225" s="45">
        <f>'FY2017 Alpha RPDC '!B221</f>
        <v>4779</v>
      </c>
      <c r="C225" s="45">
        <f>'FY2017 Alpha RPDC '!C221</f>
        <v>4779</v>
      </c>
      <c r="D225" s="50" t="str">
        <f>'FY2017 Alpha RPDC '!D221</f>
        <v>NORTH POLK</v>
      </c>
      <c r="E225" s="133">
        <f>IF(ISERROR((RealAuthFY11!E225-RealAuthFY10!E225)/RealAuthFY10!E225),"",(RealAuthFY11!E225-RealAuthFY10!E225)/RealAuthFY10!E225)</f>
        <v>2.693921754433461E-2</v>
      </c>
      <c r="F225" s="133">
        <f>IF(ISERROR((RealAuthFY11!F225-RealAuthFY10!F225)/RealAuthFY10!F225),"",(RealAuthFY11!F225-RealAuthFY10!F225)/RealAuthFY10!F225)</f>
        <v>2.2494570276140241E-2</v>
      </c>
      <c r="G225" s="133">
        <f>IF(ISERROR((RealAuthFY11!G225-RealAuthFY10!G225)/RealAuthFY10!G225),"",(RealAuthFY11!G225-RealAuthFY10!G225)/RealAuthFY10!G225)</f>
        <v>5.0039818046647713E-2</v>
      </c>
      <c r="H225" s="133" t="str">
        <f>IF(ISERROR((RealAuthFY11!H225-RealAuthFY10!H225)/RealAuthFY10!H225),"",(RealAuthFY11!H225-RealAuthFY10!H225)/RealAuthFY10!H225)</f>
        <v/>
      </c>
      <c r="I225" s="133">
        <f>IF(ISERROR((RealAuthFY11!I225-RealAuthFY10!I225)/RealAuthFY10!I225),"",(RealAuthFY11!I225-RealAuthFY10!I225)/RealAuthFY10!I225)</f>
        <v>5.0039818046647713E-2</v>
      </c>
      <c r="J225" s="133">
        <f>IF(ISERROR((RealAuthFY11!J225-RealAuthFY10!J225)/RealAuthFY10!J225),"",(RealAuthFY11!J225-RealAuthFY10!J225)/RealAuthFY10!J225)</f>
        <v>-0.1258767072720561</v>
      </c>
      <c r="K225" s="133">
        <f>IF(ISERROR((RealAuthFY11!K225-RealAuthFY10!K225)/RealAuthFY10!K225),"",(RealAuthFY11!K225-RealAuthFY10!K225)/RealAuthFY10!K225)</f>
        <v>1.0396210163652024</v>
      </c>
      <c r="L225" s="133">
        <f>IF(ISERROR((RealAuthFY11!L225-RealAuthFY10!L225)/RealAuthFY10!L225),"",(RealAuthFY11!L225-RealAuthFY10!L225)/RealAuthFY10!L225)</f>
        <v>-0.15015790984783234</v>
      </c>
      <c r="M225" s="133" t="str">
        <f>IF(ISERROR((RealAuthFY11!M225-RealAuthFY10!M225)/RealAuthFY10!M225),"",(RealAuthFY11!M225-RealAuthFY10!M225)/RealAuthFY10!M225)</f>
        <v/>
      </c>
      <c r="N225" s="133">
        <f>IF(ISERROR((RealAuthFY11!N225-RealAuthFY10!N225)/RealAuthFY10!N225),"",(RealAuthFY11!N225-RealAuthFY10!N225)/RealAuthFY10!N225)</f>
        <v>0</v>
      </c>
      <c r="O225" s="133" t="str">
        <f>IF(ISERROR((RealAuthFY11!O225-RealAuthFY10!O225)/RealAuthFY10!O225),"",(RealAuthFY11!O225-RealAuthFY10!O225)/RealAuthFY10!O225)</f>
        <v/>
      </c>
      <c r="P225" s="133">
        <f>IF(ISERROR((RealAuthFY11!P225-RealAuthFY10!P225)/RealAuthFY10!P225),"",(RealAuthFY11!P225-RealAuthFY10!P225)/RealAuthFY10!P225)</f>
        <v>-0.15015790984783225</v>
      </c>
      <c r="Q225" s="133">
        <f>IF(ISERROR((RealAuthFY11!Q225-RealAuthFY10!Q225)/RealAuthFY10!Q225),"",(RealAuthFY11!Q225-RealAuthFY10!Q225)/RealAuthFY10!Q225)</f>
        <v>0.24643506555651259</v>
      </c>
      <c r="R225" s="133">
        <f>IF(ISERROR((RealAuthFY11!R225-RealAuthFY10!R225)/RealAuthFY10!R225),"",(RealAuthFY11!R225-RealAuthFY10!R225)/RealAuthFY10!R225)</f>
        <v>1.1765770277936565</v>
      </c>
      <c r="S225" s="133">
        <f>IF(ISERROR((RealAuthFY11!S225-RealAuthFY10!S225)/RealAuthFY10!S225),"",(RealAuthFY11!S225-RealAuthFY10!S225)/RealAuthFY10!S225)</f>
        <v>1.1766294279638796</v>
      </c>
      <c r="T225" s="133">
        <f>IF(ISERROR((RealAuthFY11!T225-RealAuthFY10!T225)/RealAuthFY10!T225),"",(RealAuthFY11!T225-RealAuthFY10!T225)/RealAuthFY10!T225)</f>
        <v>1.1766241081176001</v>
      </c>
      <c r="U225" s="133">
        <f>IF(ISERROR((RealAuthFY11!U225-RealAuthFY10!U225)/RealAuthFY10!U225),"",(RealAuthFY11!U225-RealAuthFY10!U225)/RealAuthFY10!U225)</f>
        <v>0.10297870480341695</v>
      </c>
    </row>
    <row r="226" spans="1:21" s="45" customFormat="1" ht="11" x14ac:dyDescent="0.3">
      <c r="A226" s="45">
        <f>'FY2017 Alpha RPDC '!A222</f>
        <v>215</v>
      </c>
      <c r="B226" s="45">
        <f>'FY2017 Alpha RPDC '!B222</f>
        <v>4784</v>
      </c>
      <c r="C226" s="45">
        <f>'FY2017 Alpha RPDC '!C222</f>
        <v>4784</v>
      </c>
      <c r="D226" s="50" t="str">
        <f>'FY2017 Alpha RPDC '!D222</f>
        <v>NORTH SCOTT</v>
      </c>
      <c r="E226" s="133">
        <f>IF(ISERROR((RealAuthFY11!E226-RealAuthFY10!E226)/RealAuthFY10!E226),"",(RealAuthFY11!E226-RealAuthFY10!E226)/RealAuthFY10!E226)</f>
        <v>1.0471719791222018E-2</v>
      </c>
      <c r="F226" s="133">
        <f>IF(ISERROR((RealAuthFY11!F226-RealAuthFY10!F226)/RealAuthFY10!F226),"",(RealAuthFY11!F226-RealAuthFY10!F226)/RealAuthFY10!F226)</f>
        <v>2.2494570276140241E-2</v>
      </c>
      <c r="G226" s="133">
        <f>IF(ISERROR((RealAuthFY11!G226-RealAuthFY10!G226)/RealAuthFY10!G226),"",(RealAuthFY11!G226-RealAuthFY10!G226)/RealAuthFY10!G226)</f>
        <v>3.3201836380812179E-2</v>
      </c>
      <c r="H226" s="133" t="str">
        <f>IF(ISERROR((RealAuthFY11!H226-RealAuthFY10!H226)/RealAuthFY10!H226),"",(RealAuthFY11!H226-RealAuthFY10!H226)/RealAuthFY10!H226)</f>
        <v/>
      </c>
      <c r="I226" s="133">
        <f>IF(ISERROR((RealAuthFY11!I226-RealAuthFY10!I226)/RealAuthFY10!I226),"",(RealAuthFY11!I226-RealAuthFY10!I226)/RealAuthFY10!I226)</f>
        <v>3.3201836380812179E-2</v>
      </c>
      <c r="J226" s="133">
        <f>IF(ISERROR((RealAuthFY11!J226-RealAuthFY10!J226)/RealAuthFY10!J226),"",(RealAuthFY11!J226-RealAuthFY10!J226)/RealAuthFY10!J226)</f>
        <v>7.5400609708434305E-2</v>
      </c>
      <c r="K226" s="133">
        <f>IF(ISERROR((RealAuthFY11!K226-RealAuthFY10!K226)/RealAuthFY10!K226),"",(RealAuthFY11!K226-RealAuthFY10!K226)/RealAuthFY10!K226)</f>
        <v>-8.5978153561988471E-2</v>
      </c>
      <c r="L226" s="133">
        <f>IF(ISERROR((RealAuthFY11!L226-RealAuthFY10!L226)/RealAuthFY10!L226),"",(RealAuthFY11!L226-RealAuthFY10!L226)/RealAuthFY10!L226)</f>
        <v>-0.27158825697088812</v>
      </c>
      <c r="M226" s="133">
        <f>IF(ISERROR((RealAuthFY11!M226-RealAuthFY10!M226)/RealAuthFY10!M226),"",(RealAuthFY11!M226-RealAuthFY10!M226)/RealAuthFY10!M226)</f>
        <v>-0.10690386289474106</v>
      </c>
      <c r="N226" s="133">
        <f>IF(ISERROR((RealAuthFY11!N226-RealAuthFY10!N226)/RealAuthFY10!N226),"",(RealAuthFY11!N226-RealAuthFY10!N226)/RealAuthFY10!N226)</f>
        <v>0</v>
      </c>
      <c r="O226" s="133" t="str">
        <f>IF(ISERROR((RealAuthFY11!O226-RealAuthFY10!O226)/RealAuthFY10!O226),"",(RealAuthFY11!O226-RealAuthFY10!O226)/RealAuthFY10!O226)</f>
        <v/>
      </c>
      <c r="P226" s="133" t="str">
        <f>IF(ISERROR((RealAuthFY11!P226-RealAuthFY10!P226)/RealAuthFY10!P226),"",(RealAuthFY11!P226-RealAuthFY10!P226)/RealAuthFY10!P226)</f>
        <v/>
      </c>
      <c r="Q226" s="133" t="str">
        <f>IF(ISERROR((RealAuthFY11!Q226-RealAuthFY10!Q226)/RealAuthFY10!Q226),"",(RealAuthFY11!Q226-RealAuthFY10!Q226)/RealAuthFY10!Q226)</f>
        <v/>
      </c>
      <c r="R226" s="133">
        <f>IF(ISERROR((RealAuthFY11!R226-RealAuthFY10!R226)/RealAuthFY10!R226),"",(RealAuthFY11!R226-RealAuthFY10!R226)/RealAuthFY10!R226)</f>
        <v>6.4402320282303336</v>
      </c>
      <c r="S226" s="133">
        <f>IF(ISERROR((RealAuthFY11!S226-RealAuthFY10!S226)/RealAuthFY10!S226),"",(RealAuthFY11!S226-RealAuthFY10!S226)/RealAuthFY10!S226)</f>
        <v>6.4396704787416708</v>
      </c>
      <c r="T226" s="133">
        <f>IF(ISERROR((RealAuthFY11!T226-RealAuthFY10!T226)/RealAuthFY10!T226),"",(RealAuthFY11!T226-RealAuthFY10!T226)/RealAuthFY10!T226)</f>
        <v>6.4403692149506524</v>
      </c>
      <c r="U226" s="133">
        <f>IF(ISERROR((RealAuthFY11!U226-RealAuthFY10!U226)/RealAuthFY10!U226),"",(RealAuthFY11!U226-RealAuthFY10!U226)/RealAuthFY10!U226)</f>
        <v>0.11640586519398662</v>
      </c>
    </row>
    <row r="227" spans="1:21" s="45" customFormat="1" ht="11" x14ac:dyDescent="0.3">
      <c r="A227" s="45">
        <f>'FY2017 Alpha RPDC '!A223</f>
        <v>216</v>
      </c>
      <c r="B227" s="45">
        <f>'FY2017 Alpha RPDC '!B223</f>
        <v>4785</v>
      </c>
      <c r="C227" s="45">
        <f>'FY2017 Alpha RPDC '!C223</f>
        <v>4785</v>
      </c>
      <c r="D227" s="50" t="str">
        <f>'FY2017 Alpha RPDC '!D223</f>
        <v>NORTH TAMA</v>
      </c>
      <c r="E227" s="133">
        <f>IF(ISERROR((RealAuthFY11!E227-RealAuthFY10!E227)/RealAuthFY10!E227),"",(RealAuthFY11!E227-RealAuthFY10!E227)/RealAuthFY10!E227)</f>
        <v>-6.2655086848635258E-2</v>
      </c>
      <c r="F227" s="133">
        <f>IF(ISERROR((RealAuthFY11!F227-RealAuthFY10!F227)/RealAuthFY10!F227),"",(RealAuthFY11!F227-RealAuthFY10!F227)/RealAuthFY10!F227)</f>
        <v>2.2494570276140241E-2</v>
      </c>
      <c r="G227" s="133">
        <f>IF(ISERROR((RealAuthFY11!G227-RealAuthFY10!G227)/RealAuthFY10!G227),"",(RealAuthFY11!G227-RealAuthFY10!G227)/RealAuthFY10!G227)</f>
        <v>-4.1570038809400141E-2</v>
      </c>
      <c r="H227" s="133">
        <f>IF(ISERROR((RealAuthFY11!H227-RealAuthFY10!H227)/RealAuthFY10!H227),"",(RealAuthFY11!H227-RealAuthFY10!H227)/RealAuthFY10!H227)</f>
        <v>2.5360306183049861</v>
      </c>
      <c r="I227" s="133">
        <f>IF(ISERROR((RealAuthFY11!I227-RealAuthFY10!I227)/RealAuthFY10!I227),"",(RealAuthFY11!I227-RealAuthFY10!I227)/RealAuthFY10!I227)</f>
        <v>-4.5182655974281014E-3</v>
      </c>
      <c r="J227" s="133">
        <f>IF(ISERROR((RealAuthFY11!J227-RealAuthFY10!J227)/RealAuthFY10!J227),"",(RealAuthFY11!J227-RealAuthFY10!J227)/RealAuthFY10!J227)</f>
        <v>0.11662854059350883</v>
      </c>
      <c r="K227" s="133">
        <f>IF(ISERROR((RealAuthFY11!K227-RealAuthFY10!K227)/RealAuthFY10!K227),"",(RealAuthFY11!K227-RealAuthFY10!K227)/RealAuthFY10!K227)</f>
        <v>-0.10767774143570322</v>
      </c>
      <c r="L227" s="133">
        <f>IF(ISERROR((RealAuthFY11!L227-RealAuthFY10!L227)/RealAuthFY10!L227),"",(RealAuthFY11!L227-RealAuthFY10!L227)/RealAuthFY10!L227)</f>
        <v>-0.42359307521312506</v>
      </c>
      <c r="M227" s="133">
        <f>IF(ISERROR((RealAuthFY11!M227-RealAuthFY10!M227)/RealAuthFY10!M227),"",(RealAuthFY11!M227-RealAuthFY10!M227)/RealAuthFY10!M227)</f>
        <v>1.9796866930624893E-2</v>
      </c>
      <c r="N227" s="133">
        <f>IF(ISERROR((RealAuthFY11!N227-RealAuthFY10!N227)/RealAuthFY10!N227),"",(RealAuthFY11!N227-RealAuthFY10!N227)/RealAuthFY10!N227)</f>
        <v>0</v>
      </c>
      <c r="O227" s="133" t="str">
        <f>IF(ISERROR((RealAuthFY11!O227-RealAuthFY10!O227)/RealAuthFY10!O227),"",(RealAuthFY11!O227-RealAuthFY10!O227)/RealAuthFY10!O227)</f>
        <v/>
      </c>
      <c r="P227" s="133" t="str">
        <f>IF(ISERROR((RealAuthFY11!P227-RealAuthFY10!P227)/RealAuthFY10!P227),"",(RealAuthFY11!P227-RealAuthFY10!P227)/RealAuthFY10!P227)</f>
        <v/>
      </c>
      <c r="Q227" s="133" t="str">
        <f>IF(ISERROR((RealAuthFY11!Q227-RealAuthFY10!Q227)/RealAuthFY10!Q227),"",(RealAuthFY11!Q227-RealAuthFY10!Q227)/RealAuthFY10!Q227)</f>
        <v/>
      </c>
      <c r="R227" s="133">
        <f>IF(ISERROR((RealAuthFY11!R227-RealAuthFY10!R227)/RealAuthFY10!R227),"",(RealAuthFY11!R227-RealAuthFY10!R227)/RealAuthFY10!R227)</f>
        <v>1.0034228237459517E-6</v>
      </c>
      <c r="S227" s="133">
        <f>IF(ISERROR((RealAuthFY11!S227-RealAuthFY10!S227)/RealAuthFY10!S227),"",(RealAuthFY11!S227-RealAuthFY10!S227)/RealAuthFY10!S227)</f>
        <v>3.9805731227831762E-6</v>
      </c>
      <c r="T227" s="133">
        <f>IF(ISERROR((RealAuthFY11!T227-RealAuthFY10!T227)/RealAuthFY10!T227),"",(RealAuthFY11!T227-RealAuthFY10!T227)/RealAuthFY10!T227)</f>
        <v>3.7055783588889037E-6</v>
      </c>
      <c r="U227" s="133">
        <f>IF(ISERROR((RealAuthFY11!U227-RealAuthFY10!U227)/RealAuthFY10!U227),"",(RealAuthFY11!U227-RealAuthFY10!U227)/RealAuthFY10!U227)</f>
        <v>-3.5537789643670332E-2</v>
      </c>
    </row>
    <row r="228" spans="1:21" s="45" customFormat="1" ht="11" x14ac:dyDescent="0.3">
      <c r="A228" s="45">
        <f>'FY2017 Alpha RPDC '!A224</f>
        <v>217</v>
      </c>
      <c r="B228" s="45">
        <f>'FY2017 Alpha RPDC '!B224</f>
        <v>333</v>
      </c>
      <c r="C228" s="45">
        <f>'FY2017 Alpha RPDC '!C224</f>
        <v>333</v>
      </c>
      <c r="D228" s="50" t="str">
        <f>'FY2017 Alpha RPDC '!D224</f>
        <v>NORTH UNION</v>
      </c>
      <c r="E228" s="133">
        <f>IF(ISERROR((RealAuthFY11!E228-RealAuthFY10!E228)/RealAuthFY10!E228),"",(RealAuthFY11!E228-RealAuthFY10!E228)/RealAuthFY10!E228)</f>
        <v>-2.3752969121140144E-3</v>
      </c>
      <c r="F228" s="133">
        <f>IF(ISERROR((RealAuthFY11!F228-RealAuthFY10!F228)/RealAuthFY10!F228),"",(RealAuthFY11!F228-RealAuthFY10!F228)/RealAuthFY10!F228)</f>
        <v>2.2252915899324738E-2</v>
      </c>
      <c r="G228" s="133">
        <f>IF(ISERROR((RealAuthFY11!G228-RealAuthFY10!G228)/RealAuthFY10!G228),"",(RealAuthFY11!G228-RealAuthFY10!G228)/RealAuthFY10!G228)</f>
        <v>1.9824761704789525E-2</v>
      </c>
      <c r="H228" s="133">
        <f>IF(ISERROR((RealAuthFY11!H228-RealAuthFY10!H228)/RealAuthFY10!H228),"",(RealAuthFY11!H228-RealAuthFY10!H228)/RealAuthFY10!H228)</f>
        <v>-1</v>
      </c>
      <c r="I228" s="133">
        <f>IF(ISERROR((RealAuthFY11!I228-RealAuthFY10!I228)/RealAuthFY10!I228),"",(RealAuthFY11!I228-RealAuthFY10!I228)/RealAuthFY10!I228)</f>
        <v>-1.0622575510396063E-2</v>
      </c>
      <c r="J228" s="133">
        <f>IF(ISERROR((RealAuthFY11!J228-RealAuthFY10!J228)/RealAuthFY10!J228),"",(RealAuthFY11!J228-RealAuthFY10!J228)/RealAuthFY10!J228)</f>
        <v>0.17385864736319448</v>
      </c>
      <c r="K228" s="133">
        <f>IF(ISERROR((RealAuthFY11!K228-RealAuthFY10!K228)/RealAuthFY10!K228),"",(RealAuthFY11!K228-RealAuthFY10!K228)/RealAuthFY10!K228)</f>
        <v>-0.10446929261536382</v>
      </c>
      <c r="L228" s="133">
        <f>IF(ISERROR((RealAuthFY11!L228-RealAuthFY10!L228)/RealAuthFY10!L228),"",(RealAuthFY11!L228-RealAuthFY10!L228)/RealAuthFY10!L228)</f>
        <v>-0.10757877423822715</v>
      </c>
      <c r="M228" s="133">
        <f>IF(ISERROR((RealAuthFY11!M228-RealAuthFY10!M228)/RealAuthFY10!M228),"",(RealAuthFY11!M228-RealAuthFY10!M228)/RealAuthFY10!M228)</f>
        <v>-6.3193803221504058E-2</v>
      </c>
      <c r="N228" s="133">
        <f>IF(ISERROR((RealAuthFY11!N228-RealAuthFY10!N228)/RealAuthFY10!N228),"",(RealAuthFY11!N228-RealAuthFY10!N228)/RealAuthFY10!N228)</f>
        <v>0</v>
      </c>
      <c r="O228" s="133" t="str">
        <f>IF(ISERROR((RealAuthFY11!O228-RealAuthFY10!O228)/RealAuthFY10!O228),"",(RealAuthFY11!O228-RealAuthFY10!O228)/RealAuthFY10!O228)</f>
        <v/>
      </c>
      <c r="P228" s="133" t="str">
        <f>IF(ISERROR((RealAuthFY11!P228-RealAuthFY10!P228)/RealAuthFY10!P228),"",(RealAuthFY11!P228-RealAuthFY10!P228)/RealAuthFY10!P228)</f>
        <v/>
      </c>
      <c r="Q228" s="133" t="str">
        <f>IF(ISERROR((RealAuthFY11!Q228-RealAuthFY10!Q228)/RealAuthFY10!Q228),"",(RealAuthFY11!Q228-RealAuthFY10!Q228)/RealAuthFY10!Q228)</f>
        <v/>
      </c>
      <c r="R228" s="133">
        <f>IF(ISERROR((RealAuthFY11!R228-RealAuthFY10!R228)/RealAuthFY10!R228),"",(RealAuthFY11!R228-RealAuthFY10!R228)/RealAuthFY10!R228)</f>
        <v>-9.404541141917465E-8</v>
      </c>
      <c r="S228" s="133">
        <f>IF(ISERROR((RealAuthFY11!S228-RealAuthFY10!S228)/RealAuthFY10!S228),"",(RealAuthFY11!S228-RealAuthFY10!S228)/RealAuthFY10!S228)</f>
        <v>-2.390056790626309E-7</v>
      </c>
      <c r="T228" s="133">
        <f>IF(ISERROR((RealAuthFY11!T228-RealAuthFY10!T228)/RealAuthFY10!T228),"",(RealAuthFY11!T228-RealAuthFY10!T228)/RealAuthFY10!T228)</f>
        <v>1.9658792354541942E-6</v>
      </c>
      <c r="U228" s="133">
        <f>IF(ISERROR((RealAuthFY11!U228-RealAuthFY10!U228)/RealAuthFY10!U228),"",(RealAuthFY11!U228-RealAuthFY10!U228)/RealAuthFY10!U228)</f>
        <v>-1.6481151863399976E-2</v>
      </c>
    </row>
    <row r="229" spans="1:21" s="45" customFormat="1" ht="11" x14ac:dyDescent="0.3">
      <c r="A229" s="45">
        <f>'FY2017 Alpha RPDC '!A225</f>
        <v>218</v>
      </c>
      <c r="B229" s="45">
        <f>'FY2017 Alpha RPDC '!B225</f>
        <v>4787</v>
      </c>
      <c r="C229" s="45">
        <f>'FY2017 Alpha RPDC '!C225</f>
        <v>4787</v>
      </c>
      <c r="D229" s="50" t="str">
        <f>'FY2017 Alpha RPDC '!D225</f>
        <v>NORTH WINNESHIEK</v>
      </c>
      <c r="E229" s="133">
        <f>IF(ISERROR((RealAuthFY11!E229-RealAuthFY10!E229)/RealAuthFY10!E229),"",(RealAuthFY11!E229-RealAuthFY10!E229)/RealAuthFY10!E229)</f>
        <v>4.9770561242498998E-2</v>
      </c>
      <c r="F229" s="133">
        <f>IF(ISERROR((RealAuthFY11!F229-RealAuthFY10!F229)/RealAuthFY10!F229),"",(RealAuthFY11!F229-RealAuthFY10!F229)/RealAuthFY10!F229)</f>
        <v>2.2127269952693422E-2</v>
      </c>
      <c r="G229" s="133">
        <f>IF(ISERROR((RealAuthFY11!G229-RealAuthFY10!G229)/RealAuthFY10!G229),"",(RealAuthFY11!G229-RealAuthFY10!G229)/RealAuthFY10!G229)</f>
        <v>7.299906004153052E-2</v>
      </c>
      <c r="H229" s="133">
        <f>IF(ISERROR((RealAuthFY11!H229-RealAuthFY10!H229)/RealAuthFY10!H229),"",(RealAuthFY11!H229-RealAuthFY10!H229)/RealAuthFY10!H229)</f>
        <v>-1</v>
      </c>
      <c r="I229" s="133">
        <f>IF(ISERROR((RealAuthFY11!I229-RealAuthFY10!I229)/RealAuthFY10!I229),"",(RealAuthFY11!I229-RealAuthFY10!I229)/RealAuthFY10!I229)</f>
        <v>4.1321316925779145E-2</v>
      </c>
      <c r="J229" s="133">
        <f>IF(ISERROR((RealAuthFY11!J229-RealAuthFY10!J229)/RealAuthFY10!J229),"",(RealAuthFY11!J229-RealAuthFY10!J229)/RealAuthFY10!J229)</f>
        <v>-1.390241865902196E-2</v>
      </c>
      <c r="K229" s="133">
        <f>IF(ISERROR((RealAuthFY11!K229-RealAuthFY10!K229)/RealAuthFY10!K229),"",(RealAuthFY11!K229-RealAuthFY10!K229)/RealAuthFY10!K229)</f>
        <v>-0.85435362600048503</v>
      </c>
      <c r="L229" s="133">
        <f>IF(ISERROR((RealAuthFY11!L229-RealAuthFY10!L229)/RealAuthFY10!L229),"",(RealAuthFY11!L229-RealAuthFY10!L229)/RealAuthFY10!L229)</f>
        <v>0.17192778254248872</v>
      </c>
      <c r="M229" s="133">
        <f>IF(ISERROR((RealAuthFY11!M229-RealAuthFY10!M229)/RealAuthFY10!M229),"",(RealAuthFY11!M229-RealAuthFY10!M229)/RealAuthFY10!M229)</f>
        <v>-0.49023769100169778</v>
      </c>
      <c r="N229" s="133">
        <f>IF(ISERROR((RealAuthFY11!N229-RealAuthFY10!N229)/RealAuthFY10!N229),"",(RealAuthFY11!N229-RealAuthFY10!N229)/RealAuthFY10!N229)</f>
        <v>0</v>
      </c>
      <c r="O229" s="133" t="str">
        <f>IF(ISERROR((RealAuthFY11!O229-RealAuthFY10!O229)/RealAuthFY10!O229),"",(RealAuthFY11!O229-RealAuthFY10!O229)/RealAuthFY10!O229)</f>
        <v/>
      </c>
      <c r="P229" s="133">
        <f>IF(ISERROR((RealAuthFY11!P229-RealAuthFY10!P229)/RealAuthFY10!P229),"",(RealAuthFY11!P229-RealAuthFY10!P229)/RealAuthFY10!P229)</f>
        <v>-0.49023769100169778</v>
      </c>
      <c r="Q229" s="133">
        <f>IF(ISERROR((RealAuthFY11!Q229-RealAuthFY10!Q229)/RealAuthFY10!Q229),"",(RealAuthFY11!Q229-RealAuthFY10!Q229)/RealAuthFY10!Q229)</f>
        <v>0.40184634974533107</v>
      </c>
      <c r="R229" s="133">
        <f>IF(ISERROR((RealAuthFY11!R229-RealAuthFY10!R229)/RealAuthFY10!R229),"",(RealAuthFY11!R229-RealAuthFY10!R229)/RealAuthFY10!R229)</f>
        <v>-7.4192824625491278E-7</v>
      </c>
      <c r="S229" s="133">
        <f>IF(ISERROR((RealAuthFY11!S229-RealAuthFY10!S229)/RealAuthFY10!S229),"",(RealAuthFY11!S229-RealAuthFY10!S229)/RealAuthFY10!S229)</f>
        <v>6.3675542116005047E-6</v>
      </c>
      <c r="T229" s="133">
        <f>IF(ISERROR((RealAuthFY11!T229-RealAuthFY10!T229)/RealAuthFY10!T229),"",(RealAuthFY11!T229-RealAuthFY10!T229)/RealAuthFY10!T229)</f>
        <v>-9.2081732082171229E-6</v>
      </c>
      <c r="U229" s="133">
        <f>IF(ISERROR((RealAuthFY11!U229-RealAuthFY10!U229)/RealAuthFY10!U229),"",(RealAuthFY11!U229-RealAuthFY10!U229)/RealAuthFY10!U229)</f>
        <v>7.7588647187775556E-2</v>
      </c>
    </row>
    <row r="230" spans="1:21" s="45" customFormat="1" ht="11" x14ac:dyDescent="0.3">
      <c r="A230" s="45">
        <f>'FY2017 Alpha RPDC '!A226</f>
        <v>219</v>
      </c>
      <c r="B230" s="45">
        <f>'FY2017 Alpha RPDC '!B226</f>
        <v>4773</v>
      </c>
      <c r="C230" s="45">
        <f>'FY2017 Alpha RPDC '!C226</f>
        <v>4773</v>
      </c>
      <c r="D230" s="50" t="str">
        <f>'FY2017 Alpha RPDC '!D226</f>
        <v>NORTHEAST</v>
      </c>
      <c r="E230" s="133">
        <f>IF(ISERROR((RealAuthFY11!E230-RealAuthFY10!E230)/RealAuthFY10!E230),"",(RealAuthFY11!E230-RealAuthFY10!E230)/RealAuthFY10!E230)</f>
        <v>-8.9750493627714957E-3</v>
      </c>
      <c r="F230" s="133">
        <f>IF(ISERROR((RealAuthFY11!F230-RealAuthFY10!F230)/RealAuthFY10!F230),"",(RealAuthFY11!F230-RealAuthFY10!F230)/RealAuthFY10!F230)</f>
        <v>2.208346024977155E-2</v>
      </c>
      <c r="G230" s="133">
        <f>IF(ISERROR((RealAuthFY11!G230-RealAuthFY10!G230)/RealAuthFY10!G230),"",(RealAuthFY11!G230-RealAuthFY10!G230)/RealAuthFY10!G230)</f>
        <v>1.2910099977610246E-2</v>
      </c>
      <c r="H230" s="133" t="str">
        <f>IF(ISERROR((RealAuthFY11!H230-RealAuthFY10!H230)/RealAuthFY10!H230),"",(RealAuthFY11!H230-RealAuthFY10!H230)/RealAuthFY10!H230)</f>
        <v/>
      </c>
      <c r="I230" s="133">
        <f>IF(ISERROR((RealAuthFY11!I230-RealAuthFY10!I230)/RealAuthFY10!I230),"",(RealAuthFY11!I230-RealAuthFY10!I230)/RealAuthFY10!I230)</f>
        <v>1.2910099977610246E-2</v>
      </c>
      <c r="J230" s="133">
        <f>IF(ISERROR((RealAuthFY11!J230-RealAuthFY10!J230)/RealAuthFY10!J230),"",(RealAuthFY11!J230-RealAuthFY10!J230)/RealAuthFY10!J230)</f>
        <v>-0.22424188620340163</v>
      </c>
      <c r="K230" s="133">
        <f>IF(ISERROR((RealAuthFY11!K230-RealAuthFY10!K230)/RealAuthFY10!K230),"",(RealAuthFY11!K230-RealAuthFY10!K230)/RealAuthFY10!K230)</f>
        <v>-0.85434745618512842</v>
      </c>
      <c r="L230" s="133">
        <f>IF(ISERROR((RealAuthFY11!L230-RealAuthFY10!L230)/RealAuthFY10!L230),"",(RealAuthFY11!L230-RealAuthFY10!L230)/RealAuthFY10!L230)</f>
        <v>0.2137711984572627</v>
      </c>
      <c r="M230" s="133" t="str">
        <f>IF(ISERROR((RealAuthFY11!M230-RealAuthFY10!M230)/RealAuthFY10!M230),"",(RealAuthFY11!M230-RealAuthFY10!M230)/RealAuthFY10!M230)</f>
        <v/>
      </c>
      <c r="N230" s="133">
        <f>IF(ISERROR((RealAuthFY11!N230-RealAuthFY10!N230)/RealAuthFY10!N230),"",(RealAuthFY11!N230-RealAuthFY10!N230)/RealAuthFY10!N230)</f>
        <v>0</v>
      </c>
      <c r="O230" s="133" t="str">
        <f>IF(ISERROR((RealAuthFY11!O230-RealAuthFY10!O230)/RealAuthFY10!O230),"",(RealAuthFY11!O230-RealAuthFY10!O230)/RealAuthFY10!O230)</f>
        <v/>
      </c>
      <c r="P230" s="133">
        <f>IF(ISERROR((RealAuthFY11!P230-RealAuthFY10!P230)/RealAuthFY10!P230),"",(RealAuthFY11!P230-RealAuthFY10!P230)/RealAuthFY10!P230)</f>
        <v>1.7673983324825588</v>
      </c>
      <c r="Q230" s="133" t="str">
        <f>IF(ISERROR((RealAuthFY11!Q230-RealAuthFY10!Q230)/RealAuthFY10!Q230),"",(RealAuthFY11!Q230-RealAuthFY10!Q230)/RealAuthFY10!Q230)</f>
        <v/>
      </c>
      <c r="R230" s="133">
        <f>IF(ISERROR((RealAuthFY11!R230-RealAuthFY10!R230)/RealAuthFY10!R230),"",(RealAuthFY11!R230-RealAuthFY10!R230)/RealAuthFY10!R230)</f>
        <v>4.3047947479665852E-2</v>
      </c>
      <c r="S230" s="133">
        <f>IF(ISERROR((RealAuthFY11!S230-RealAuthFY10!S230)/RealAuthFY10!S230),"",(RealAuthFY11!S230-RealAuthFY10!S230)/RealAuthFY10!S230)</f>
        <v>4.3091114802416126E-2</v>
      </c>
      <c r="T230" s="133">
        <f>IF(ISERROR((RealAuthFY11!T230-RealAuthFY10!T230)/RealAuthFY10!T230),"",(RealAuthFY11!T230-RealAuthFY10!T230)/RealAuthFY10!T230)</f>
        <v>4.3052536230943135E-2</v>
      </c>
      <c r="U230" s="133">
        <f>IF(ISERROR((RealAuthFY11!U230-RealAuthFY10!U230)/RealAuthFY10!U230),"",(RealAuthFY11!U230-RealAuthFY10!U230)/RealAuthFY10!U230)</f>
        <v>5.0693604541846404E-2</v>
      </c>
    </row>
    <row r="231" spans="1:21" s="45" customFormat="1" ht="11" x14ac:dyDescent="0.3">
      <c r="A231" s="45">
        <f>'FY2017 Alpha RPDC '!A227</f>
        <v>220</v>
      </c>
      <c r="B231" s="45">
        <f>'FY2017 Alpha RPDC '!B227</f>
        <v>4775</v>
      </c>
      <c r="C231" s="45">
        <f>'FY2017 Alpha RPDC '!C227</f>
        <v>4775</v>
      </c>
      <c r="D231" s="50" t="str">
        <f>'FY2017 Alpha RPDC '!D227</f>
        <v>NORTHEAST HAMILTON</v>
      </c>
      <c r="E231" s="133">
        <f>IF(ISERROR((RealAuthFY11!E231-RealAuthFY10!E231)/RealAuthFY10!E231),"",(RealAuthFY11!E231-RealAuthFY10!E231)/RealAuthFY10!E231)</f>
        <v>-8.9622641509433956E-2</v>
      </c>
      <c r="F231" s="133">
        <f>IF(ISERROR((RealAuthFY11!F231-RealAuthFY10!F231)/RealAuthFY10!F231),"",(RealAuthFY11!F231-RealAuthFY10!F231)/RealAuthFY10!F231)</f>
        <v>2.1916565900846435E-2</v>
      </c>
      <c r="G231" s="133">
        <f>IF(ISERROR((RealAuthFY11!G231-RealAuthFY10!G231)/RealAuthFY10!G231),"",(RealAuthFY11!G231-RealAuthFY10!G231)/RealAuthFY10!G231)</f>
        <v>-6.9670296137436971E-2</v>
      </c>
      <c r="H231" s="133" t="str">
        <f>IF(ISERROR((RealAuthFY11!H231-RealAuthFY10!H231)/RealAuthFY10!H231),"",(RealAuthFY11!H231-RealAuthFY10!H231)/RealAuthFY10!H231)</f>
        <v/>
      </c>
      <c r="I231" s="133">
        <f>IF(ISERROR((RealAuthFY11!I231-RealAuthFY10!I231)/RealAuthFY10!I231),"",(RealAuthFY11!I231-RealAuthFY10!I231)/RealAuthFY10!I231)</f>
        <v>9.9999999999999464E-3</v>
      </c>
      <c r="J231" s="133">
        <f>IF(ISERROR((RealAuthFY11!J231-RealAuthFY10!J231)/RealAuthFY10!J231),"",(RealAuthFY11!J231-RealAuthFY10!J231)/RealAuthFY10!J231)</f>
        <v>0.13878840080390467</v>
      </c>
      <c r="K231" s="133">
        <f>IF(ISERROR((RealAuthFY11!K231-RealAuthFY10!K231)/RealAuthFY10!K231),"",(RealAuthFY11!K231-RealAuthFY10!K231)/RealAuthFY10!K231)</f>
        <v>-0.20370960319988674</v>
      </c>
      <c r="L231" s="133">
        <f>IF(ISERROR((RealAuthFY11!L231-RealAuthFY10!L231)/RealAuthFY10!L231),"",(RealAuthFY11!L231-RealAuthFY10!L231)/RealAuthFY10!L231)</f>
        <v>0.56893924335784796</v>
      </c>
      <c r="M231" s="133">
        <f>IF(ISERROR((RealAuthFY11!M231-RealAuthFY10!M231)/RealAuthFY10!M231),"",(RealAuthFY11!M231-RealAuthFY10!M231)/RealAuthFY10!M231)</f>
        <v>-0.26063738156761412</v>
      </c>
      <c r="N231" s="133">
        <f>IF(ISERROR((RealAuthFY11!N231-RealAuthFY10!N231)/RealAuthFY10!N231),"",(RealAuthFY11!N231-RealAuthFY10!N231)/RealAuthFY10!N231)</f>
        <v>0</v>
      </c>
      <c r="O231" s="133" t="str">
        <f>IF(ISERROR((RealAuthFY11!O231-RealAuthFY10!O231)/RealAuthFY10!O231),"",(RealAuthFY11!O231-RealAuthFY10!O231)/RealAuthFY10!O231)</f>
        <v/>
      </c>
      <c r="P231" s="133" t="str">
        <f>IF(ISERROR((RealAuthFY11!P231-RealAuthFY10!P231)/RealAuthFY10!P231),"",(RealAuthFY11!P231-RealAuthFY10!P231)/RealAuthFY10!P231)</f>
        <v/>
      </c>
      <c r="Q231" s="133" t="str">
        <f>IF(ISERROR((RealAuthFY11!Q231-RealAuthFY10!Q231)/RealAuthFY10!Q231),"",(RealAuthFY11!Q231-RealAuthFY10!Q231)/RealAuthFY10!Q231)</f>
        <v/>
      </c>
      <c r="R231" s="133">
        <f>IF(ISERROR((RealAuthFY11!R231-RealAuthFY10!R231)/RealAuthFY10!R231),"",(RealAuthFY11!R231-RealAuthFY10!R231)/RealAuthFY10!R231)</f>
        <v>-1.8576107164262E-6</v>
      </c>
      <c r="S231" s="133">
        <f>IF(ISERROR((RealAuthFY11!S231-RealAuthFY10!S231)/RealAuthFY10!S231),"",(RealAuthFY11!S231-RealAuthFY10!S231)/RealAuthFY10!S231)</f>
        <v>1.312353180487933E-5</v>
      </c>
      <c r="T231" s="133">
        <f>IF(ISERROR((RealAuthFY11!T231-RealAuthFY10!T231)/RealAuthFY10!T231),"",(RealAuthFY11!T231-RealAuthFY10!T231)/RealAuthFY10!T231)</f>
        <v>-2.2566428704852237E-6</v>
      </c>
      <c r="U231" s="133">
        <f>IF(ISERROR((RealAuthFY11!U231-RealAuthFY10!U231)/RealAuthFY10!U231),"",(RealAuthFY11!U231-RealAuthFY10!U231)/RealAuthFY10!U231)</f>
        <v>0.10211277243255426</v>
      </c>
    </row>
    <row r="232" spans="1:21" s="45" customFormat="1" ht="11" x14ac:dyDescent="0.3">
      <c r="A232" s="45">
        <f>'FY2017 Alpha RPDC '!A228</f>
        <v>221</v>
      </c>
      <c r="B232" s="45">
        <f>'FY2017 Alpha RPDC '!B228</f>
        <v>4788</v>
      </c>
      <c r="C232" s="45">
        <f>'FY2017 Alpha RPDC '!C228</f>
        <v>4788</v>
      </c>
      <c r="D232" s="50" t="str">
        <f>'FY2017 Alpha RPDC '!D228</f>
        <v>NORTHWOOD-KENSETT</v>
      </c>
      <c r="E232" s="133">
        <f>IF(ISERROR((RealAuthFY11!E232-RealAuthFY10!E232)/RealAuthFY10!E232),"",(RealAuthFY11!E232-RealAuthFY10!E232)/RealAuthFY10!E232)</f>
        <v>-1.7578125E-2</v>
      </c>
      <c r="F232" s="133">
        <f>IF(ISERROR((RealAuthFY11!F232-RealAuthFY10!F232)/RealAuthFY10!F232),"",(RealAuthFY11!F232-RealAuthFY10!F232)/RealAuthFY10!F232)</f>
        <v>2.206329884357882E-2</v>
      </c>
      <c r="G232" s="133">
        <f>IF(ISERROR((RealAuthFY11!G232-RealAuthFY10!G232)/RealAuthFY10!G232),"",(RealAuthFY11!G232-RealAuthFY10!G232)/RealAuthFY10!G232)</f>
        <v>4.0973424185940356E-3</v>
      </c>
      <c r="H232" s="133">
        <f>IF(ISERROR((RealAuthFY11!H232-RealAuthFY10!H232)/RealAuthFY10!H232),"",(RealAuthFY11!H232-RealAuthFY10!H232)/RealAuthFY10!H232)</f>
        <v>-0.50525245983310174</v>
      </c>
      <c r="I232" s="133">
        <f>IF(ISERROR((RealAuthFY11!I232-RealAuthFY10!I232)/RealAuthFY10!I232),"",(RealAuthFY11!I232-RealAuthFY10!I232)/RealAuthFY10!I232)</f>
        <v>-1.9078833565490927E-3</v>
      </c>
      <c r="J232" s="133">
        <f>IF(ISERROR((RealAuthFY11!J232-RealAuthFY10!J232)/RealAuthFY10!J232),"",(RealAuthFY11!J232-RealAuthFY10!J232)/RealAuthFY10!J232)</f>
        <v>0.18659211491384331</v>
      </c>
      <c r="K232" s="133">
        <f>IF(ISERROR((RealAuthFY11!K232-RealAuthFY10!K232)/RealAuthFY10!K232),"",(RealAuthFY11!K232-RealAuthFY10!K232)/RealAuthFY10!K232)</f>
        <v>-0.29400563335581387</v>
      </c>
      <c r="L232" s="133">
        <f>IF(ISERROR((RealAuthFY11!L232-RealAuthFY10!L232)/RealAuthFY10!L232),"",(RealAuthFY11!L232-RealAuthFY10!L232)/RealAuthFY10!L232)</f>
        <v>-2.7661505371185498E-2</v>
      </c>
      <c r="M232" s="133">
        <f>IF(ISERROR((RealAuthFY11!M232-RealAuthFY10!M232)/RealAuthFY10!M232),"",(RealAuthFY11!M232-RealAuthFY10!M232)/RealAuthFY10!M232)</f>
        <v>-0.49011517964586554</v>
      </c>
      <c r="N232" s="133">
        <f>IF(ISERROR((RealAuthFY11!N232-RealAuthFY10!N232)/RealAuthFY10!N232),"",(RealAuthFY11!N232-RealAuthFY10!N232)/RealAuthFY10!N232)</f>
        <v>0</v>
      </c>
      <c r="O232" s="133" t="str">
        <f>IF(ISERROR((RealAuthFY11!O232-RealAuthFY10!O232)/RealAuthFY10!O232),"",(RealAuthFY11!O232-RealAuthFY10!O232)/RealAuthFY10!O232)</f>
        <v/>
      </c>
      <c r="P232" s="133" t="str">
        <f>IF(ISERROR((RealAuthFY11!P232-RealAuthFY10!P232)/RealAuthFY10!P232),"",(RealAuthFY11!P232-RealAuthFY10!P232)/RealAuthFY10!P232)</f>
        <v/>
      </c>
      <c r="Q232" s="133">
        <f>IF(ISERROR((RealAuthFY11!Q232-RealAuthFY10!Q232)/RealAuthFY10!Q232),"",(RealAuthFY11!Q232-RealAuthFY10!Q232)/RealAuthFY10!Q232)</f>
        <v>-0.16378889461921947</v>
      </c>
      <c r="R232" s="133">
        <f>IF(ISERROR((RealAuthFY11!R232-RealAuthFY10!R232)/RealAuthFY10!R232),"",(RealAuthFY11!R232-RealAuthFY10!R232)/RealAuthFY10!R232)</f>
        <v>-6.6959816744373529E-7</v>
      </c>
      <c r="S232" s="133">
        <f>IF(ISERROR((RealAuthFY11!S232-RealAuthFY10!S232)/RealAuthFY10!S232),"",(RealAuthFY11!S232-RealAuthFY10!S232)/RealAuthFY10!S232)</f>
        <v>-1.3027601580224721E-6</v>
      </c>
      <c r="T232" s="133">
        <f>IF(ISERROR((RealAuthFY11!T232-RealAuthFY10!T232)/RealAuthFY10!T232),"",(RealAuthFY11!T232-RealAuthFY10!T232)/RealAuthFY10!T232)</f>
        <v>5.3224329906848267E-6</v>
      </c>
      <c r="U232" s="133">
        <f>IF(ISERROR((RealAuthFY11!U232-RealAuthFY10!U232)/RealAuthFY10!U232),"",(RealAuthFY11!U232-RealAuthFY10!U232)/RealAuthFY10!U232)</f>
        <v>-2.8166474130343497E-2</v>
      </c>
    </row>
    <row r="233" spans="1:21" s="45" customFormat="1" ht="11" x14ac:dyDescent="0.3">
      <c r="A233" s="45">
        <f>'FY2017 Alpha RPDC '!A229</f>
        <v>222</v>
      </c>
      <c r="B233" s="45">
        <f>'FY2017 Alpha RPDC '!B229</f>
        <v>4797</v>
      </c>
      <c r="C233" s="45">
        <f>'FY2017 Alpha RPDC '!C229</f>
        <v>4797</v>
      </c>
      <c r="D233" s="50" t="str">
        <f>'FY2017 Alpha RPDC '!D229</f>
        <v>NORWALK</v>
      </c>
      <c r="E233" s="133">
        <f>IF(ISERROR((RealAuthFY11!E233-RealAuthFY10!E233)/RealAuthFY10!E233),"",(RealAuthFY11!E233-RealAuthFY10!E233)/RealAuthFY10!E233)</f>
        <v>3.4311618273476778E-2</v>
      </c>
      <c r="F233" s="133">
        <f>IF(ISERROR((RealAuthFY11!F233-RealAuthFY10!F233)/RealAuthFY10!F233),"",(RealAuthFY11!F233-RealAuthFY10!F233)/RealAuthFY10!F233)</f>
        <v>2.2494570276140241E-2</v>
      </c>
      <c r="G233" s="133">
        <f>IF(ISERROR((RealAuthFY11!G233-RealAuthFY10!G233)/RealAuthFY10!G233),"",(RealAuthFY11!G233-RealAuthFY10!G233)/RealAuthFY10!G233)</f>
        <v>5.7578039304698944E-2</v>
      </c>
      <c r="H233" s="133" t="str">
        <f>IF(ISERROR((RealAuthFY11!H233-RealAuthFY10!H233)/RealAuthFY10!H233),"",(RealAuthFY11!H233-RealAuthFY10!H233)/RealAuthFY10!H233)</f>
        <v/>
      </c>
      <c r="I233" s="133">
        <f>IF(ISERROR((RealAuthFY11!I233-RealAuthFY10!I233)/RealAuthFY10!I233),"",(RealAuthFY11!I233-RealAuthFY10!I233)/RealAuthFY10!I233)</f>
        <v>5.7578039304698944E-2</v>
      </c>
      <c r="J233" s="133">
        <f>IF(ISERROR((RealAuthFY11!J233-RealAuthFY10!J233)/RealAuthFY10!J233),"",(RealAuthFY11!J233-RealAuthFY10!J233)/RealAuthFY10!J233)</f>
        <v>-2.3097444538051109E-2</v>
      </c>
      <c r="K233" s="133" t="str">
        <f>IF(ISERROR((RealAuthFY11!K233-RealAuthFY10!K233)/RealAuthFY10!K233),"",(RealAuthFY11!K233-RealAuthFY10!K233)/RealAuthFY10!K233)</f>
        <v/>
      </c>
      <c r="L233" s="133">
        <f>IF(ISERROR((RealAuthFY11!L233-RealAuthFY10!L233)/RealAuthFY10!L233),"",(RealAuthFY11!L233-RealAuthFY10!L233)/RealAuthFY10!L233)</f>
        <v>-5.9037003434644547E-2</v>
      </c>
      <c r="M233" s="133" t="str">
        <f>IF(ISERROR((RealAuthFY11!M233-RealAuthFY10!M233)/RealAuthFY10!M233),"",(RealAuthFY11!M233-RealAuthFY10!M233)/RealAuthFY10!M233)</f>
        <v/>
      </c>
      <c r="N233" s="133">
        <f>IF(ISERROR((RealAuthFY11!N233-RealAuthFY10!N233)/RealAuthFY10!N233),"",(RealAuthFY11!N233-RealAuthFY10!N233)/RealAuthFY10!N233)</f>
        <v>0</v>
      </c>
      <c r="O233" s="133" t="str">
        <f>IF(ISERROR((RealAuthFY11!O233-RealAuthFY10!O233)/RealAuthFY10!O233),"",(RealAuthFY11!O233-RealAuthFY10!O233)/RealAuthFY10!O233)</f>
        <v/>
      </c>
      <c r="P233" s="133" t="str">
        <f>IF(ISERROR((RealAuthFY11!P233-RealAuthFY10!P233)/RealAuthFY10!P233),"",(RealAuthFY11!P233-RealAuthFY10!P233)/RealAuthFY10!P233)</f>
        <v/>
      </c>
      <c r="Q233" s="133">
        <f>IF(ISERROR((RealAuthFY11!Q233-RealAuthFY10!Q233)/RealAuthFY10!Q233),"",(RealAuthFY11!Q233-RealAuthFY10!Q233)/RealAuthFY10!Q233)</f>
        <v>1.9376579612468407E-2</v>
      </c>
      <c r="R233" s="133">
        <f>IF(ISERROR((RealAuthFY11!R233-RealAuthFY10!R233)/RealAuthFY10!R233),"",(RealAuthFY11!R233-RealAuthFY10!R233)/RealAuthFY10!R233)</f>
        <v>4.0207067137809167</v>
      </c>
      <c r="S233" s="133">
        <f>IF(ISERROR((RealAuthFY11!S233-RealAuthFY10!S233)/RealAuthFY10!S233),"",(RealAuthFY11!S233-RealAuthFY10!S233)/RealAuthFY10!S233)</f>
        <v>4.0206188946643415</v>
      </c>
      <c r="T233" s="133">
        <f>IF(ISERROR((RealAuthFY11!T233-RealAuthFY10!T233)/RealAuthFY10!T233),"",(RealAuthFY11!T233-RealAuthFY10!T233)/RealAuthFY10!T233)</f>
        <v>4.0208698253227917</v>
      </c>
      <c r="U233" s="133">
        <f>IF(ISERROR((RealAuthFY11!U233-RealAuthFY10!U233)/RealAuthFY10!U233),"",(RealAuthFY11!U233-RealAuthFY10!U233)/RealAuthFY10!U233)</f>
        <v>0.13736912090615011</v>
      </c>
    </row>
    <row r="234" spans="1:21" s="45" customFormat="1" ht="11" x14ac:dyDescent="0.3">
      <c r="A234" s="45">
        <f>'FY2017 Alpha RPDC '!A230</f>
        <v>223</v>
      </c>
      <c r="B234" s="45">
        <f>'FY2017 Alpha RPDC '!B230</f>
        <v>4860</v>
      </c>
      <c r="C234" s="45">
        <f>'FY2017 Alpha RPDC '!C230</f>
        <v>4860</v>
      </c>
      <c r="D234" s="50" t="str">
        <f>'FY2017 Alpha RPDC '!D230</f>
        <v>ODEBOLT-ARTHUR</v>
      </c>
      <c r="E234" s="133">
        <f>IF(ISERROR((RealAuthFY11!E234-RealAuthFY10!E234)/RealAuthFY10!E234),"",(RealAuthFY11!E234-RealAuthFY10!E234)/RealAuthFY10!E234)</f>
        <v>2.4161884627000904E-2</v>
      </c>
      <c r="F234" s="133">
        <f>IF(ISERROR((RealAuthFY11!F234-RealAuthFY10!F234)/RealAuthFY10!F234),"",(RealAuthFY11!F234-RealAuthFY10!F234)/RealAuthFY10!F234)</f>
        <v>2.2494570276140241E-2</v>
      </c>
      <c r="G234" s="133">
        <f>IF(ISERROR((RealAuthFY11!G234-RealAuthFY10!G234)/RealAuthFY10!G234),"",(RealAuthFY11!G234-RealAuthFY10!G234)/RealAuthFY10!G234)</f>
        <v>4.7199769851157654E-2</v>
      </c>
      <c r="H234" s="133">
        <f>IF(ISERROR((RealAuthFY11!H234-RealAuthFY10!H234)/RealAuthFY10!H234),"",(RealAuthFY11!H234-RealAuthFY10!H234)/RealAuthFY10!H234)</f>
        <v>-1</v>
      </c>
      <c r="I234" s="133">
        <f>IF(ISERROR((RealAuthFY11!I234-RealAuthFY10!I234)/RealAuthFY10!I234),"",(RealAuthFY11!I234-RealAuthFY10!I234)/RealAuthFY10!I234)</f>
        <v>4.261898408693969E-2</v>
      </c>
      <c r="J234" s="133">
        <f>IF(ISERROR((RealAuthFY11!J234-RealAuthFY10!J234)/RealAuthFY10!J234),"",(RealAuthFY11!J234-RealAuthFY10!J234)/RealAuthFY10!J234)</f>
        <v>9.5713038890594834E-2</v>
      </c>
      <c r="K234" s="133">
        <f>IF(ISERROR((RealAuthFY11!K234-RealAuthFY10!K234)/RealAuthFY10!K234),"",(RealAuthFY11!K234-RealAuthFY10!K234)/RealAuthFY10!K234)</f>
        <v>-0.49003120665742023</v>
      </c>
      <c r="L234" s="133">
        <f>IF(ISERROR((RealAuthFY11!L234-RealAuthFY10!L234)/RealAuthFY10!L234),"",(RealAuthFY11!L234-RealAuthFY10!L234)/RealAuthFY10!L234)</f>
        <v>-6.8752638243984809E-2</v>
      </c>
      <c r="M234" s="133" t="str">
        <f>IF(ISERROR((RealAuthFY11!M234-RealAuthFY10!M234)/RealAuthFY10!M234),"",(RealAuthFY11!M234-RealAuthFY10!M234)/RealAuthFY10!M234)</f>
        <v/>
      </c>
      <c r="N234" s="133">
        <f>IF(ISERROR((RealAuthFY11!N234-RealAuthFY10!N234)/RealAuthFY10!N234),"",(RealAuthFY11!N234-RealAuthFY10!N234)/RealAuthFY10!N234)</f>
        <v>0</v>
      </c>
      <c r="O234" s="133" t="str">
        <f>IF(ISERROR((RealAuthFY11!O234-RealAuthFY10!O234)/RealAuthFY10!O234),"",(RealAuthFY11!O234-RealAuthFY10!O234)/RealAuthFY10!O234)</f>
        <v/>
      </c>
      <c r="P234" s="133" t="str">
        <f>IF(ISERROR((RealAuthFY11!P234-RealAuthFY10!P234)/RealAuthFY10!P234),"",(RealAuthFY11!P234-RealAuthFY10!P234)/RealAuthFY10!P234)</f>
        <v/>
      </c>
      <c r="Q234" s="133" t="str">
        <f>IF(ISERROR((RealAuthFY11!Q234-RealAuthFY10!Q234)/RealAuthFY10!Q234),"",(RealAuthFY11!Q234-RealAuthFY10!Q234)/RealAuthFY10!Q234)</f>
        <v/>
      </c>
      <c r="R234" s="133">
        <f>IF(ISERROR((RealAuthFY11!R234-RealAuthFY10!R234)/RealAuthFY10!R234),"",(RealAuthFY11!R234-RealAuthFY10!R234)/RealAuthFY10!R234)</f>
        <v>-2.81606038964921E-7</v>
      </c>
      <c r="S234" s="133">
        <f>IF(ISERROR((RealAuthFY11!S234-RealAuthFY10!S234)/RealAuthFY10!S234),"",(RealAuthFY11!S234-RealAuthFY10!S234)/RealAuthFY10!S234)</f>
        <v>-8.6235827159037232E-6</v>
      </c>
      <c r="T234" s="133">
        <f>IF(ISERROR((RealAuthFY11!T234-RealAuthFY10!T234)/RealAuthFY10!T234),"",(RealAuthFY11!T234-RealAuthFY10!T234)/RealAuthFY10!T234)</f>
        <v>5.9357566297497801E-6</v>
      </c>
      <c r="U234" s="133">
        <f>IF(ISERROR((RealAuthFY11!U234-RealAuthFY10!U234)/RealAuthFY10!U234),"",(RealAuthFY11!U234-RealAuthFY10!U234)/RealAuthFY10!U234)</f>
        <v>1.5656673896091485E-2</v>
      </c>
    </row>
    <row r="235" spans="1:21" s="45" customFormat="1" ht="11" x14ac:dyDescent="0.3">
      <c r="A235" s="45">
        <f>'FY2017 Alpha RPDC '!A231</f>
        <v>224</v>
      </c>
      <c r="B235" s="45">
        <f>'FY2017 Alpha RPDC '!B231</f>
        <v>4869</v>
      </c>
      <c r="C235" s="45">
        <f>'FY2017 Alpha RPDC '!C231</f>
        <v>4869</v>
      </c>
      <c r="D235" s="50" t="str">
        <f>'FY2017 Alpha RPDC '!D231</f>
        <v>OELWEIN</v>
      </c>
      <c r="E235" s="133">
        <f>IF(ISERROR((RealAuthFY11!E235-RealAuthFY10!E235)/RealAuthFY10!E235),"",(RealAuthFY11!E235-RealAuthFY10!E235)/RealAuthFY10!E235)</f>
        <v>5.7449253159708924E-3</v>
      </c>
      <c r="F235" s="133">
        <f>IF(ISERROR((RealAuthFY11!F235-RealAuthFY10!F235)/RealAuthFY10!F235),"",(RealAuthFY11!F235-RealAuthFY10!F235)/RealAuthFY10!F235)</f>
        <v>2.2352397101896099E-2</v>
      </c>
      <c r="G235" s="133">
        <f>IF(ISERROR((RealAuthFY11!G235-RealAuthFY10!G235)/RealAuthFY10!G235),"",(RealAuthFY11!G235-RealAuthFY10!G235)/RealAuthFY10!G235)</f>
        <v>2.8225674563003709E-2</v>
      </c>
      <c r="H235" s="133" t="str">
        <f>IF(ISERROR((RealAuthFY11!H235-RealAuthFY10!H235)/RealAuthFY10!H235),"",(RealAuthFY11!H235-RealAuthFY10!H235)/RealAuthFY10!H235)</f>
        <v/>
      </c>
      <c r="I235" s="133">
        <f>IF(ISERROR((RealAuthFY11!I235-RealAuthFY10!I235)/RealAuthFY10!I235),"",(RealAuthFY11!I235-RealAuthFY10!I235)/RealAuthFY10!I235)</f>
        <v>2.8225674563003709E-2</v>
      </c>
      <c r="J235" s="133">
        <f>IF(ISERROR((RealAuthFY11!J235-RealAuthFY10!J235)/RealAuthFY10!J235),"",(RealAuthFY11!J235-RealAuthFY10!J235)/RealAuthFY10!J235)</f>
        <v>5.4511742166012365E-2</v>
      </c>
      <c r="K235" s="133">
        <f>IF(ISERROR((RealAuthFY11!K235-RealAuthFY10!K235)/RealAuthFY10!K235),"",(RealAuthFY11!K235-RealAuthFY10!K235)/RealAuthFY10!K235)</f>
        <v>-0.19862046760451754</v>
      </c>
      <c r="L235" s="133">
        <f>IF(ISERROR((RealAuthFY11!L235-RealAuthFY10!L235)/RealAuthFY10!L235),"",(RealAuthFY11!L235-RealAuthFY10!L235)/RealAuthFY10!L235)</f>
        <v>1.9937586685159502E-2</v>
      </c>
      <c r="M235" s="133">
        <f>IF(ISERROR((RealAuthFY11!M235-RealAuthFY10!M235)/RealAuthFY10!M235),"",(RealAuthFY11!M235-RealAuthFY10!M235)/RealAuthFY10!M235)</f>
        <v>-0.79601248266296809</v>
      </c>
      <c r="N235" s="133">
        <f>IF(ISERROR((RealAuthFY11!N235-RealAuthFY10!N235)/RealAuthFY10!N235),"",(RealAuthFY11!N235-RealAuthFY10!N235)/RealAuthFY10!N235)</f>
        <v>0</v>
      </c>
      <c r="O235" s="133" t="str">
        <f>IF(ISERROR((RealAuthFY11!O235-RealAuthFY10!O235)/RealAuthFY10!O235),"",(RealAuthFY11!O235-RealAuthFY10!O235)/RealAuthFY10!O235)</f>
        <v/>
      </c>
      <c r="P235" s="133">
        <f>IF(ISERROR((RealAuthFY11!P235-RealAuthFY10!P235)/RealAuthFY10!P235),"",(RealAuthFY11!P235-RealAuthFY10!P235)/RealAuthFY10!P235)</f>
        <v>-0.66002080443828015</v>
      </c>
      <c r="Q235" s="133">
        <f>IF(ISERROR((RealAuthFY11!Q235-RealAuthFY10!Q235)/RealAuthFY10!Q235),"",(RealAuthFY11!Q235-RealAuthFY10!Q235)/RealAuthFY10!Q235)</f>
        <v>1.9937586685159502E-2</v>
      </c>
      <c r="R235" s="133">
        <f>IF(ISERROR((RealAuthFY11!R235-RealAuthFY10!R235)/RealAuthFY10!R235),"",(RealAuthFY11!R235-RealAuthFY10!R235)/RealAuthFY10!R235)</f>
        <v>1.2089669496350493E-7</v>
      </c>
      <c r="S235" s="133">
        <f>IF(ISERROR((RealAuthFY11!S235-RealAuthFY10!S235)/RealAuthFY10!S235),"",(RealAuthFY11!S235-RealAuthFY10!S235)/RealAuthFY10!S235)</f>
        <v>1.0802747539225684E-6</v>
      </c>
      <c r="T235" s="133">
        <f>IF(ISERROR((RealAuthFY11!T235-RealAuthFY10!T235)/RealAuthFY10!T235),"",(RealAuthFY11!T235-RealAuthFY10!T235)/RealAuthFY10!T235)</f>
        <v>8.1871718479183707E-7</v>
      </c>
      <c r="U235" s="133">
        <f>IF(ISERROR((RealAuthFY11!U235-RealAuthFY10!U235)/RealAuthFY10!U235),"",(RealAuthFY11!U235-RealAuthFY10!U235)/RealAuthFY10!U235)</f>
        <v>1.8814429341875341E-2</v>
      </c>
    </row>
    <row r="236" spans="1:21" s="45" customFormat="1" ht="11" x14ac:dyDescent="0.3">
      <c r="A236" s="45">
        <f>'FY2017 Alpha RPDC '!A232</f>
        <v>225</v>
      </c>
      <c r="B236" s="45">
        <f>'FY2017 Alpha RPDC '!B232</f>
        <v>4878</v>
      </c>
      <c r="C236" s="45">
        <f>'FY2017 Alpha RPDC '!C232</f>
        <v>4878</v>
      </c>
      <c r="D236" s="50" t="str">
        <f>'FY2017 Alpha RPDC '!D232</f>
        <v>OGDEN</v>
      </c>
      <c r="E236" s="133">
        <f>IF(ISERROR((RealAuthFY11!E236-RealAuthFY10!E236)/RealAuthFY10!E236),"",(RealAuthFY11!E236-RealAuthFY10!E236)/RealAuthFY10!E236)</f>
        <v>2.7353177795655673E-2</v>
      </c>
      <c r="F236" s="133">
        <f>IF(ISERROR((RealAuthFY11!F236-RealAuthFY10!F236)/RealAuthFY10!F236),"",(RealAuthFY11!F236-RealAuthFY10!F236)/RealAuthFY10!F236)</f>
        <v>2.2494570276140241E-2</v>
      </c>
      <c r="G236" s="133">
        <f>IF(ISERROR((RealAuthFY11!G236-RealAuthFY10!G236)/RealAuthFY10!G236),"",(RealAuthFY11!G236-RealAuthFY10!G236)/RealAuthFY10!G236)</f>
        <v>5.0463046051996051E-2</v>
      </c>
      <c r="H236" s="133" t="str">
        <f>IF(ISERROR((RealAuthFY11!H236-RealAuthFY10!H236)/RealAuthFY10!H236),"",(RealAuthFY11!H236-RealAuthFY10!H236)/RealAuthFY10!H236)</f>
        <v/>
      </c>
      <c r="I236" s="133">
        <f>IF(ISERROR((RealAuthFY11!I236-RealAuthFY10!I236)/RealAuthFY10!I236),"",(RealAuthFY11!I236-RealAuthFY10!I236)/RealAuthFY10!I236)</f>
        <v>5.0463046051996051E-2</v>
      </c>
      <c r="J236" s="133">
        <f>IF(ISERROR((RealAuthFY11!J236-RealAuthFY10!J236)/RealAuthFY10!J236),"",(RealAuthFY11!J236-RealAuthFY10!J236)/RealAuthFY10!J236)</f>
        <v>-0.39849834631388031</v>
      </c>
      <c r="K236" s="133">
        <f>IF(ISERROR((RealAuthFY11!K236-RealAuthFY10!K236)/RealAuthFY10!K236),"",(RealAuthFY11!K236-RealAuthFY10!K236)/RealAuthFY10!K236)</f>
        <v>1.9937586685159502E-2</v>
      </c>
      <c r="L236" s="133">
        <f>IF(ISERROR((RealAuthFY11!L236-RealAuthFY10!L236)/RealAuthFY10!L236),"",(RealAuthFY11!L236-RealAuthFY10!L236)/RealAuthFY10!L236)</f>
        <v>-2.6585882181181072E-2</v>
      </c>
      <c r="M236" s="133" t="str">
        <f>IF(ISERROR((RealAuthFY11!M236-RealAuthFY10!M236)/RealAuthFY10!M236),"",(RealAuthFY11!M236-RealAuthFY10!M236)/RealAuthFY10!M236)</f>
        <v/>
      </c>
      <c r="N236" s="133">
        <f>IF(ISERROR((RealAuthFY11!N236-RealAuthFY10!N236)/RealAuthFY10!N236),"",(RealAuthFY11!N236-RealAuthFY10!N236)/RealAuthFY10!N236)</f>
        <v>0</v>
      </c>
      <c r="O236" s="133" t="str">
        <f>IF(ISERROR((RealAuthFY11!O236-RealAuthFY10!O236)/RealAuthFY10!O236),"",(RealAuthFY11!O236-RealAuthFY10!O236)/RealAuthFY10!O236)</f>
        <v/>
      </c>
      <c r="P236" s="133" t="str">
        <f>IF(ISERROR((RealAuthFY11!P236-RealAuthFY10!P236)/RealAuthFY10!P236),"",(RealAuthFY11!P236-RealAuthFY10!P236)/RealAuthFY10!P236)</f>
        <v/>
      </c>
      <c r="Q236" s="133" t="str">
        <f>IF(ISERROR((RealAuthFY11!Q236-RealAuthFY10!Q236)/RealAuthFY10!Q236),"",(RealAuthFY11!Q236-RealAuthFY10!Q236)/RealAuthFY10!Q236)</f>
        <v/>
      </c>
      <c r="R236" s="133">
        <f>IF(ISERROR((RealAuthFY11!R236-RealAuthFY10!R236)/RealAuthFY10!R236),"",(RealAuthFY11!R236-RealAuthFY10!R236)/RealAuthFY10!R236)</f>
        <v>0.22581336464588087</v>
      </c>
      <c r="S236" s="133">
        <f>IF(ISERROR((RealAuthFY11!S236-RealAuthFY10!S236)/RealAuthFY10!S236),"",(RealAuthFY11!S236-RealAuthFY10!S236)/RealAuthFY10!S236)</f>
        <v>0.22584166464383529</v>
      </c>
      <c r="T236" s="133">
        <f>IF(ISERROR((RealAuthFY11!T236-RealAuthFY10!T236)/RealAuthFY10!T236),"",(RealAuthFY11!T236-RealAuthFY10!T236)/RealAuthFY10!T236)</f>
        <v>0.22569925031363311</v>
      </c>
      <c r="U236" s="133">
        <f>IF(ISERROR((RealAuthFY11!U236-RealAuthFY10!U236)/RealAuthFY10!U236),"",(RealAuthFY11!U236-RealAuthFY10!U236)/RealAuthFY10!U236)</f>
        <v>8.4243684278273195E-2</v>
      </c>
    </row>
    <row r="237" spans="1:21" s="45" customFormat="1" ht="11" x14ac:dyDescent="0.3">
      <c r="A237" s="45">
        <f>'FY2017 Alpha RPDC '!A233</f>
        <v>226</v>
      </c>
      <c r="B237" s="45">
        <f>'FY2017 Alpha RPDC '!B233</f>
        <v>4890</v>
      </c>
      <c r="C237" s="45">
        <f>'FY2017 Alpha RPDC '!C233</f>
        <v>4890</v>
      </c>
      <c r="D237" s="50" t="str">
        <f>'FY2017 Alpha RPDC '!D233</f>
        <v>OKOBOJI</v>
      </c>
      <c r="E237" s="133">
        <f>IF(ISERROR((RealAuthFY11!E237-RealAuthFY10!E237)/RealAuthFY10!E237),"",(RealAuthFY11!E237-RealAuthFY10!E237)/RealAuthFY10!E237)</f>
        <v>3.742158771360591E-2</v>
      </c>
      <c r="F237" s="133">
        <f>IF(ISERROR((RealAuthFY11!F237-RealAuthFY10!F237)/RealAuthFY10!F237),"",(RealAuthFY11!F237-RealAuthFY10!F237)/RealAuthFY10!F237)</f>
        <v>2.2445820433436531E-2</v>
      </c>
      <c r="G237" s="133">
        <f>IF(ISERROR((RealAuthFY11!G237-RealAuthFY10!G237)/RealAuthFY10!G237),"",(RealAuthFY11!G237-RealAuthFY10!G237)/RealAuthFY10!G237)</f>
        <v>6.070736638519611E-2</v>
      </c>
      <c r="H237" s="133" t="str">
        <f>IF(ISERROR((RealAuthFY11!H237-RealAuthFY10!H237)/RealAuthFY10!H237),"",(RealAuthFY11!H237-RealAuthFY10!H237)/RealAuthFY10!H237)</f>
        <v/>
      </c>
      <c r="I237" s="133">
        <f>IF(ISERROR((RealAuthFY11!I237-RealAuthFY10!I237)/RealAuthFY10!I237),"",(RealAuthFY11!I237-RealAuthFY10!I237)/RealAuthFY10!I237)</f>
        <v>6.070736638519611E-2</v>
      </c>
      <c r="J237" s="133">
        <f>IF(ISERROR((RealAuthFY11!J237-RealAuthFY10!J237)/RealAuthFY10!J237),"",(RealAuthFY11!J237-RealAuthFY10!J237)/RealAuthFY10!J237)</f>
        <v>0.61999054373522455</v>
      </c>
      <c r="K237" s="133">
        <f>IF(ISERROR((RealAuthFY11!K237-RealAuthFY10!K237)/RealAuthFY10!K237),"",(RealAuthFY11!K237-RealAuthFY10!K237)/RealAuthFY10!K237)</f>
        <v>-0.59979319944322929</v>
      </c>
      <c r="L237" s="133">
        <f>IF(ISERROR((RealAuthFY11!L237-RealAuthFY10!L237)/RealAuthFY10!L237),"",(RealAuthFY11!L237-RealAuthFY10!L237)/RealAuthFY10!L237)</f>
        <v>-9.5501656980932728E-2</v>
      </c>
      <c r="M237" s="133">
        <f>IF(ISERROR((RealAuthFY11!M237-RealAuthFY10!M237)/RealAuthFY10!M237),"",(RealAuthFY11!M237-RealAuthFY10!M237)/RealAuthFY10!M237)</f>
        <v>-1</v>
      </c>
      <c r="N237" s="133">
        <f>IF(ISERROR((RealAuthFY11!N237-RealAuthFY10!N237)/RealAuthFY10!N237),"",(RealAuthFY11!N237-RealAuthFY10!N237)/RealAuthFY10!N237)</f>
        <v>0</v>
      </c>
      <c r="O237" s="133" t="str">
        <f>IF(ISERROR((RealAuthFY11!O237-RealAuthFY10!O237)/RealAuthFY10!O237),"",(RealAuthFY11!O237-RealAuthFY10!O237)/RealAuthFY10!O237)</f>
        <v/>
      </c>
      <c r="P237" s="133" t="str">
        <f>IF(ISERROR((RealAuthFY11!P237-RealAuthFY10!P237)/RealAuthFY10!P237),"",(RealAuthFY11!P237-RealAuthFY10!P237)/RealAuthFY10!P237)</f>
        <v/>
      </c>
      <c r="Q237" s="133" t="str">
        <f>IF(ISERROR((RealAuthFY11!Q237-RealAuthFY10!Q237)/RealAuthFY10!Q237),"",(RealAuthFY11!Q237-RealAuthFY10!Q237)/RealAuthFY10!Q237)</f>
        <v/>
      </c>
      <c r="R237" s="133">
        <f>IF(ISERROR((RealAuthFY11!R237-RealAuthFY10!R237)/RealAuthFY10!R237),"",(RealAuthFY11!R237-RealAuthFY10!R237)/RealAuthFY10!R237)</f>
        <v>2.2300698210265018</v>
      </c>
      <c r="S237" s="133">
        <f>IF(ISERROR((RealAuthFY11!S237-RealAuthFY10!S237)/RealAuthFY10!S237),"",(RealAuthFY11!S237-RealAuthFY10!S237)/RealAuthFY10!S237)</f>
        <v>2.2300248633072144</v>
      </c>
      <c r="T237" s="133">
        <f>IF(ISERROR((RealAuthFY11!T237-RealAuthFY10!T237)/RealAuthFY10!T237),"",(RealAuthFY11!T237-RealAuthFY10!T237)/RealAuthFY10!T237)</f>
        <v>2.2298037957118382</v>
      </c>
      <c r="U237" s="133">
        <f>IF(ISERROR((RealAuthFY11!U237-RealAuthFY10!U237)/RealAuthFY10!U237),"",(RealAuthFY11!U237-RealAuthFY10!U237)/RealAuthFY10!U237)</f>
        <v>0.15287603652394652</v>
      </c>
    </row>
    <row r="238" spans="1:21" s="45" customFormat="1" ht="11" x14ac:dyDescent="0.3">
      <c r="A238" s="45">
        <f>'FY2017 Alpha RPDC '!A234</f>
        <v>227</v>
      </c>
      <c r="B238" s="45">
        <f>'FY2017 Alpha RPDC '!B234</f>
        <v>4905</v>
      </c>
      <c r="C238" s="45">
        <f>'FY2017 Alpha RPDC '!C234</f>
        <v>4905</v>
      </c>
      <c r="D238" s="50" t="str">
        <f>'FY2017 Alpha RPDC '!D234</f>
        <v>OLIN</v>
      </c>
      <c r="E238" s="133">
        <f>IF(ISERROR((RealAuthFY11!E238-RealAuthFY10!E238)/RealAuthFY10!E238),"",(RealAuthFY11!E238-RealAuthFY10!E238)/RealAuthFY10!E238)</f>
        <v>2.4410774410774459E-2</v>
      </c>
      <c r="F238" s="133">
        <f>IF(ISERROR((RealAuthFY11!F238-RealAuthFY10!F238)/RealAuthFY10!F238),"",(RealAuthFY11!F238-RealAuthFY10!F238)/RealAuthFY10!F238)</f>
        <v>2.2452771755961599E-2</v>
      </c>
      <c r="G238" s="133">
        <f>IF(ISERROR((RealAuthFY11!G238-RealAuthFY10!G238)/RealAuthFY10!G238),"",(RealAuthFY11!G238-RealAuthFY10!G238)/RealAuthFY10!G238)</f>
        <v>4.7411499190899993E-2</v>
      </c>
      <c r="H238" s="133" t="str">
        <f>IF(ISERROR((RealAuthFY11!H238-RealAuthFY10!H238)/RealAuthFY10!H238),"",(RealAuthFY11!H238-RealAuthFY10!H238)/RealAuthFY10!H238)</f>
        <v/>
      </c>
      <c r="I238" s="133">
        <f>IF(ISERROR((RealAuthFY11!I238-RealAuthFY10!I238)/RealAuthFY10!I238),"",(RealAuthFY11!I238-RealAuthFY10!I238)/RealAuthFY10!I238)</f>
        <v>4.7411499190899993E-2</v>
      </c>
      <c r="J238" s="133">
        <f>IF(ISERROR((RealAuthFY11!J238-RealAuthFY10!J238)/RealAuthFY10!J238),"",(RealAuthFY11!J238-RealAuthFY10!J238)/RealAuthFY10!J238)</f>
        <v>4.0771484375E-2</v>
      </c>
      <c r="K238" s="133">
        <f>IF(ISERROR((RealAuthFY11!K238-RealAuthFY10!K238)/RealAuthFY10!K238),"",(RealAuthFY11!K238-RealAuthFY10!K238)/RealAuthFY10!K238)</f>
        <v>1.0390625</v>
      </c>
      <c r="L238" s="133">
        <f>IF(ISERROR((RealAuthFY11!L238-RealAuthFY10!L238)/RealAuthFY10!L238),"",(RealAuthFY11!L238-RealAuthFY10!L238)/RealAuthFY10!L238)</f>
        <v>6.6060983535528667E-2</v>
      </c>
      <c r="M238" s="133">
        <f>IF(ISERROR((RealAuthFY11!M238-RealAuthFY10!M238)/RealAuthFY10!M238),"",(RealAuthFY11!M238-RealAuthFY10!M238)/RealAuthFY10!M238)</f>
        <v>0.42734375000000002</v>
      </c>
      <c r="N238" s="133">
        <f>IF(ISERROR((RealAuthFY11!N238-RealAuthFY10!N238)/RealAuthFY10!N238),"",(RealAuthFY11!N238-RealAuthFY10!N238)/RealAuthFY10!N238)</f>
        <v>0</v>
      </c>
      <c r="O238" s="133">
        <f>IF(ISERROR((RealAuthFY11!O238-RealAuthFY10!O238)/RealAuthFY10!O238),"",(RealAuthFY11!O238-RealAuthFY10!O238)/RealAuthFY10!O238)</f>
        <v>0</v>
      </c>
      <c r="P238" s="133">
        <f>IF(ISERROR((RealAuthFY11!P238-RealAuthFY10!P238)/RealAuthFY10!P238),"",(RealAuthFY11!P238-RealAuthFY10!P238)/RealAuthFY10!P238)</f>
        <v>-1</v>
      </c>
      <c r="Q238" s="133" t="str">
        <f>IF(ISERROR((RealAuthFY11!Q238-RealAuthFY10!Q238)/RealAuthFY10!Q238),"",(RealAuthFY11!Q238-RealAuthFY10!Q238)/RealAuthFY10!Q238)</f>
        <v/>
      </c>
      <c r="R238" s="133">
        <f>IF(ISERROR((RealAuthFY11!R238-RealAuthFY10!R238)/RealAuthFY10!R238),"",(RealAuthFY11!R238-RealAuthFY10!R238)/RealAuthFY10!R238)</f>
        <v>9.9047264360238342E-7</v>
      </c>
      <c r="S238" s="133">
        <f>IF(ISERROR((RealAuthFY11!S238-RealAuthFY10!S238)/RealAuthFY10!S238),"",(RealAuthFY11!S238-RealAuthFY10!S238)/RealAuthFY10!S238)</f>
        <v>-1.1722848417751181E-5</v>
      </c>
      <c r="T238" s="133">
        <f>IF(ISERROR((RealAuthFY11!T238-RealAuthFY10!T238)/RealAuthFY10!T238),"",(RealAuthFY11!T238-RealAuthFY10!T238)/RealAuthFY10!T238)</f>
        <v>8.2223994606903645E-6</v>
      </c>
      <c r="U238" s="133">
        <f>IF(ISERROR((RealAuthFY11!U238-RealAuthFY10!U238)/RealAuthFY10!U238),"",(RealAuthFY11!U238-RealAuthFY10!U238)/RealAuthFY10!U238)</f>
        <v>4.4272421835696511E-2</v>
      </c>
    </row>
    <row r="239" spans="1:21" s="45" customFormat="1" ht="11" x14ac:dyDescent="0.3">
      <c r="A239" s="45">
        <f>'FY2017 Alpha RPDC '!A235</f>
        <v>228</v>
      </c>
      <c r="B239" s="45">
        <f>'FY2017 Alpha RPDC '!B235</f>
        <v>4978</v>
      </c>
      <c r="C239" s="45">
        <f>'FY2017 Alpha RPDC '!C235</f>
        <v>4978</v>
      </c>
      <c r="D239" s="50" t="str">
        <f>'FY2017 Alpha RPDC '!D235</f>
        <v>ORIENT-MACKSBURG</v>
      </c>
      <c r="E239" s="133">
        <f>IF(ISERROR((RealAuthFY11!E239-RealAuthFY10!E239)/RealAuthFY10!E239),"",(RealAuthFY11!E239-RealAuthFY10!E239)/RealAuthFY10!E239)</f>
        <v>-3.482587064676617E-2</v>
      </c>
      <c r="F239" s="133">
        <f>IF(ISERROR((RealAuthFY11!F239-RealAuthFY10!F239)/RealAuthFY10!F239),"",(RealAuthFY11!F239-RealAuthFY10!F239)/RealAuthFY10!F239)</f>
        <v>2.2494570276140241E-2</v>
      </c>
      <c r="G239" s="133">
        <f>IF(ISERROR((RealAuthFY11!G239-RealAuthFY10!G239)/RealAuthFY10!G239),"",(RealAuthFY11!G239-RealAuthFY10!G239)/RealAuthFY10!G239)</f>
        <v>-1.3114693365317379E-2</v>
      </c>
      <c r="H239" s="133" t="str">
        <f>IF(ISERROR((RealAuthFY11!H239-RealAuthFY10!H239)/RealAuthFY10!H239),"",(RealAuthFY11!H239-RealAuthFY10!H239)/RealAuthFY10!H239)</f>
        <v/>
      </c>
      <c r="I239" s="133">
        <f>IF(ISERROR((RealAuthFY11!I239-RealAuthFY10!I239)/RealAuthFY10!I239),"",(RealAuthFY11!I239-RealAuthFY10!I239)/RealAuthFY10!I239)</f>
        <v>9.9999999999999707E-3</v>
      </c>
      <c r="J239" s="133">
        <f>IF(ISERROR((RealAuthFY11!J239-RealAuthFY10!J239)/RealAuthFY10!J239),"",(RealAuthFY11!J239-RealAuthFY10!J239)/RealAuthFY10!J239)</f>
        <v>-4.4343634220276186E-2</v>
      </c>
      <c r="K239" s="133">
        <f>IF(ISERROR((RealAuthFY11!K239-RealAuthFY10!K239)/RealAuthFY10!K239),"",(RealAuthFY11!K239-RealAuthFY10!K239)/RealAuthFY10!K239)</f>
        <v>1.0387335803300775</v>
      </c>
      <c r="L239" s="133">
        <f>IF(ISERROR((RealAuthFY11!L239-RealAuthFY10!L239)/RealAuthFY10!L239),"",(RealAuthFY11!L239-RealAuthFY10!L239)/RealAuthFY10!L239)</f>
        <v>7.7616321031612381E-2</v>
      </c>
      <c r="M239" s="133" t="str">
        <f>IF(ISERROR((RealAuthFY11!M239-RealAuthFY10!M239)/RealAuthFY10!M239),"",(RealAuthFY11!M239-RealAuthFY10!M239)/RealAuthFY10!M239)</f>
        <v/>
      </c>
      <c r="N239" s="133">
        <f>IF(ISERROR((RealAuthFY11!N239-RealAuthFY10!N239)/RealAuthFY10!N239),"",(RealAuthFY11!N239-RealAuthFY10!N239)/RealAuthFY10!N239)</f>
        <v>0</v>
      </c>
      <c r="O239" s="133" t="str">
        <f>IF(ISERROR((RealAuthFY11!O239-RealAuthFY10!O239)/RealAuthFY10!O239),"",(RealAuthFY11!O239-RealAuthFY10!O239)/RealAuthFY10!O239)</f>
        <v/>
      </c>
      <c r="P239" s="133" t="str">
        <f>IF(ISERROR((RealAuthFY11!P239-RealAuthFY10!P239)/RealAuthFY10!P239),"",(RealAuthFY11!P239-RealAuthFY10!P239)/RealAuthFY10!P239)</f>
        <v/>
      </c>
      <c r="Q239" s="133" t="str">
        <f>IF(ISERROR((RealAuthFY11!Q239-RealAuthFY10!Q239)/RealAuthFY10!Q239),"",(RealAuthFY11!Q239-RealAuthFY10!Q239)/RealAuthFY10!Q239)</f>
        <v/>
      </c>
      <c r="R239" s="133">
        <f>IF(ISERROR((RealAuthFY11!R239-RealAuthFY10!R239)/RealAuthFY10!R239),"",(RealAuthFY11!R239-RealAuthFY10!R239)/RealAuthFY10!R239)</f>
        <v>2.0015349103272894E-7</v>
      </c>
      <c r="S239" s="133">
        <f>IF(ISERROR((RealAuthFY11!S239-RealAuthFY10!S239)/RealAuthFY10!S239),"",(RealAuthFY11!S239-RealAuthFY10!S239)/RealAuthFY10!S239)</f>
        <v>1.81912730816866E-5</v>
      </c>
      <c r="T239" s="133">
        <f>IF(ISERROR((RealAuthFY11!T239-RealAuthFY10!T239)/RealAuthFY10!T239),"",(RealAuthFY11!T239-RealAuthFY10!T239)/RealAuthFY10!T239)</f>
        <v>-3.2248170945450856E-5</v>
      </c>
      <c r="U239" s="133">
        <f>IF(ISERROR((RealAuthFY11!U239-RealAuthFY10!U239)/RealAuthFY10!U239),"",(RealAuthFY11!U239-RealAuthFY10!U239)/RealAuthFY10!U239)</f>
        <v>1.6846482830311878E-2</v>
      </c>
    </row>
    <row r="240" spans="1:21" s="45" customFormat="1" ht="11" x14ac:dyDescent="0.3">
      <c r="A240" s="45">
        <f>'FY2017 Alpha RPDC '!A236</f>
        <v>229</v>
      </c>
      <c r="B240" s="45">
        <f>'FY2017 Alpha RPDC '!B236</f>
        <v>4995</v>
      </c>
      <c r="C240" s="45">
        <f>'FY2017 Alpha RPDC '!C236</f>
        <v>4995</v>
      </c>
      <c r="D240" s="50" t="str">
        <f>'FY2017 Alpha RPDC '!D236</f>
        <v>OSAGE</v>
      </c>
      <c r="E240" s="133">
        <f>IF(ISERROR((RealAuthFY11!E240-RealAuthFY10!E240)/RealAuthFY10!E240),"",(RealAuthFY11!E240-RealAuthFY10!E240)/RealAuthFY10!E240)</f>
        <v>2.7434104357181282E-2</v>
      </c>
      <c r="F240" s="133">
        <f>IF(ISERROR((RealAuthFY11!F240-RealAuthFY10!F240)/RealAuthFY10!F240),"",(RealAuthFY11!F240-RealAuthFY10!F240)/RealAuthFY10!F240)</f>
        <v>2.2297401199446409E-2</v>
      </c>
      <c r="G240" s="133">
        <f>IF(ISERROR((RealAuthFY11!G240-RealAuthFY10!G240)/RealAuthFY10!G240),"",(RealAuthFY11!G240-RealAuthFY10!G240)/RealAuthFY10!G240)</f>
        <v>5.0343127904377817E-2</v>
      </c>
      <c r="H240" s="133">
        <f>IF(ISERROR((RealAuthFY11!H240-RealAuthFY10!H240)/RealAuthFY10!H240),"",(RealAuthFY11!H240-RealAuthFY10!H240)/RealAuthFY10!H240)</f>
        <v>-1</v>
      </c>
      <c r="I240" s="133">
        <f>IF(ISERROR((RealAuthFY11!I240-RealAuthFY10!I240)/RealAuthFY10!I240),"",(RealAuthFY11!I240-RealAuthFY10!I240)/RealAuthFY10!I240)</f>
        <v>4.324421140153837E-2</v>
      </c>
      <c r="J240" s="133">
        <f>IF(ISERROR((RealAuthFY11!J240-RealAuthFY10!J240)/RealAuthFY10!J240),"",(RealAuthFY11!J240-RealAuthFY10!J240)/RealAuthFY10!J240)</f>
        <v>-7.9151022910121827E-2</v>
      </c>
      <c r="K240" s="133">
        <f>IF(ISERROR((RealAuthFY11!K240-RealAuthFY10!K240)/RealAuthFY10!K240),"",(RealAuthFY11!K240-RealAuthFY10!K240)/RealAuthFY10!K240)</f>
        <v>-1</v>
      </c>
      <c r="L240" s="133">
        <f>IF(ISERROR((RealAuthFY11!L240-RealAuthFY10!L240)/RealAuthFY10!L240),"",(RealAuthFY11!L240-RealAuthFY10!L240)/RealAuthFY10!L240)</f>
        <v>1.9511367492365116E-2</v>
      </c>
      <c r="M240" s="133">
        <f>IF(ISERROR((RealAuthFY11!M240-RealAuthFY10!M240)/RealAuthFY10!M240),"",(RealAuthFY11!M240-RealAuthFY10!M240)/RealAuthFY10!M240)</f>
        <v>-0.70871103785932421</v>
      </c>
      <c r="N240" s="133">
        <f>IF(ISERROR((RealAuthFY11!N240-RealAuthFY10!N240)/RealAuthFY10!N240),"",(RealAuthFY11!N240-RealAuthFY10!N240)/RealAuthFY10!N240)</f>
        <v>0</v>
      </c>
      <c r="O240" s="133" t="str">
        <f>IF(ISERROR((RealAuthFY11!O240-RealAuthFY10!O240)/RealAuthFY10!O240),"",(RealAuthFY11!O240-RealAuthFY10!O240)/RealAuthFY10!O240)</f>
        <v/>
      </c>
      <c r="P240" s="133" t="str">
        <f>IF(ISERROR((RealAuthFY11!P240-RealAuthFY10!P240)/RealAuthFY10!P240),"",(RealAuthFY11!P240-RealAuthFY10!P240)/RealAuthFY10!P240)</f>
        <v/>
      </c>
      <c r="Q240" s="133" t="str">
        <f>IF(ISERROR((RealAuthFY11!Q240-RealAuthFY10!Q240)/RealAuthFY10!Q240),"",(RealAuthFY11!Q240-RealAuthFY10!Q240)/RealAuthFY10!Q240)</f>
        <v/>
      </c>
      <c r="R240" s="133">
        <f>IF(ISERROR((RealAuthFY11!R240-RealAuthFY10!R240)/RealAuthFY10!R240),"",(RealAuthFY11!R240-RealAuthFY10!R240)/RealAuthFY10!R240)</f>
        <v>0.88014271618257545</v>
      </c>
      <c r="S240" s="133">
        <f>IF(ISERROR((RealAuthFY11!S240-RealAuthFY10!S240)/RealAuthFY10!S240),"",(RealAuthFY11!S240-RealAuthFY10!S240)/RealAuthFY10!S240)</f>
        <v>0.88016508724929765</v>
      </c>
      <c r="T240" s="133">
        <f>IF(ISERROR((RealAuthFY11!T240-RealAuthFY10!T240)/RealAuthFY10!T240),"",(RealAuthFY11!T240-RealAuthFY10!T240)/RealAuthFY10!T240)</f>
        <v>0.88011520047149405</v>
      </c>
      <c r="U240" s="133">
        <f>IF(ISERROR((RealAuthFY11!U240-RealAuthFY10!U240)/RealAuthFY10!U240),"",(RealAuthFY11!U240-RealAuthFY10!U240)/RealAuthFY10!U240)</f>
        <v>9.2851119390427742E-2</v>
      </c>
    </row>
    <row r="241" spans="1:21" s="45" customFormat="1" ht="11" x14ac:dyDescent="0.3">
      <c r="A241" s="45">
        <f>'FY2017 Alpha RPDC '!A237</f>
        <v>230</v>
      </c>
      <c r="B241" s="45">
        <f>'FY2017 Alpha RPDC '!B237</f>
        <v>5013</v>
      </c>
      <c r="C241" s="45">
        <f>'FY2017 Alpha RPDC '!C237</f>
        <v>5013</v>
      </c>
      <c r="D241" s="50" t="str">
        <f>'FY2017 Alpha RPDC '!D237</f>
        <v>OSKALOOSA</v>
      </c>
      <c r="E241" s="133">
        <f>IF(ISERROR((RealAuthFY11!E241-RealAuthFY10!E241)/RealAuthFY10!E241),"",(RealAuthFY11!E241-RealAuthFY10!E241)/RealAuthFY10!E241)</f>
        <v>-3.6210680321872676E-2</v>
      </c>
      <c r="F241" s="133">
        <f>IF(ISERROR((RealAuthFY11!F241-RealAuthFY10!F241)/RealAuthFY10!F241),"",(RealAuthFY11!F241-RealAuthFY10!F241)/RealAuthFY10!F241)</f>
        <v>2.2494570276140241E-2</v>
      </c>
      <c r="G241" s="133">
        <f>IF(ISERROR((RealAuthFY11!G241-RealAuthFY10!G241)/RealAuthFY10!G241),"",(RealAuthFY11!G241-RealAuthFY10!G241)/RealAuthFY10!G241)</f>
        <v>-1.4530678591576788E-2</v>
      </c>
      <c r="H241" s="133" t="str">
        <f>IF(ISERROR((RealAuthFY11!H241-RealAuthFY10!H241)/RealAuthFY10!H241),"",(RealAuthFY11!H241-RealAuthFY10!H241)/RealAuthFY10!H241)</f>
        <v/>
      </c>
      <c r="I241" s="133">
        <f>IF(ISERROR((RealAuthFY11!I241-RealAuthFY10!I241)/RealAuthFY10!I241),"",(RealAuthFY11!I241-RealAuthFY10!I241)/RealAuthFY10!I241)</f>
        <v>9.9999999999999586E-3</v>
      </c>
      <c r="J241" s="133">
        <f>IF(ISERROR((RealAuthFY11!J241-RealAuthFY10!J241)/RealAuthFY10!J241),"",(RealAuthFY11!J241-RealAuthFY10!J241)/RealAuthFY10!J241)</f>
        <v>0.29155140053066392</v>
      </c>
      <c r="K241" s="133">
        <f>IF(ISERROR((RealAuthFY11!K241-RealAuthFY10!K241)/RealAuthFY10!K241),"",(RealAuthFY11!K241-RealAuthFY10!K241)/RealAuthFY10!K241)</f>
        <v>-0.23504680998613037</v>
      </c>
      <c r="L241" s="133">
        <f>IF(ISERROR((RealAuthFY11!L241-RealAuthFY10!L241)/RealAuthFY10!L241),"",(RealAuthFY11!L241-RealAuthFY10!L241)/RealAuthFY10!L241)</f>
        <v>-0.17413960592294775</v>
      </c>
      <c r="M241" s="133">
        <f>IF(ISERROR((RealAuthFY11!M241-RealAuthFY10!M241)/RealAuthFY10!M241),"",(RealAuthFY11!M241-RealAuthFY10!M241)/RealAuthFY10!M241)</f>
        <v>1.0398751733703191</v>
      </c>
      <c r="N241" s="133">
        <f>IF(ISERROR((RealAuthFY11!N241-RealAuthFY10!N241)/RealAuthFY10!N241),"",(RealAuthFY11!N241-RealAuthFY10!N241)/RealAuthFY10!N241)</f>
        <v>0</v>
      </c>
      <c r="O241" s="133" t="str">
        <f>IF(ISERROR((RealAuthFY11!O241-RealAuthFY10!O241)/RealAuthFY10!O241),"",(RealAuthFY11!O241-RealAuthFY10!O241)/RealAuthFY10!O241)</f>
        <v/>
      </c>
      <c r="P241" s="133">
        <f>IF(ISERROR((RealAuthFY11!P241-RealAuthFY10!P241)/RealAuthFY10!P241),"",(RealAuthFY11!P241-RealAuthFY10!P241)/RealAuthFY10!P241)</f>
        <v>1.9937586685159544E-2</v>
      </c>
      <c r="Q241" s="133" t="str">
        <f>IF(ISERROR((RealAuthFY11!Q241-RealAuthFY10!Q241)/RealAuthFY10!Q241),"",(RealAuthFY11!Q241-RealAuthFY10!Q241)/RealAuthFY10!Q241)</f>
        <v/>
      </c>
      <c r="R241" s="133">
        <f>IF(ISERROR((RealAuthFY11!R241-RealAuthFY10!R241)/RealAuthFY10!R241),"",(RealAuthFY11!R241-RealAuthFY10!R241)/RealAuthFY10!R241)</f>
        <v>5.0056514493667173E-2</v>
      </c>
      <c r="S241" s="133">
        <f>IF(ISERROR((RealAuthFY11!S241-RealAuthFY10!S241)/RealAuthFY10!S241),"",(RealAuthFY11!S241-RealAuthFY10!S241)/RealAuthFY10!S241)</f>
        <v>5.0092869483466973E-2</v>
      </c>
      <c r="T241" s="133">
        <f>IF(ISERROR((RealAuthFY11!T241-RealAuthFY10!T241)/RealAuthFY10!T241),"",(RealAuthFY11!T241-RealAuthFY10!T241)/RealAuthFY10!T241)</f>
        <v>5.0089366957970914E-2</v>
      </c>
      <c r="U241" s="133">
        <f>IF(ISERROR((RealAuthFY11!U241-RealAuthFY10!U241)/RealAuthFY10!U241),"",(RealAuthFY11!U241-RealAuthFY10!U241)/RealAuthFY10!U241)</f>
        <v>2.7627357581279027E-2</v>
      </c>
    </row>
    <row r="242" spans="1:21" s="45" customFormat="1" ht="11" x14ac:dyDescent="0.3">
      <c r="A242" s="45">
        <f>'FY2017 Alpha RPDC '!A238</f>
        <v>231</v>
      </c>
      <c r="B242" s="45">
        <f>'FY2017 Alpha RPDC '!B238</f>
        <v>5049</v>
      </c>
      <c r="C242" s="45">
        <f>'FY2017 Alpha RPDC '!C238</f>
        <v>5049</v>
      </c>
      <c r="D242" s="50" t="str">
        <f>'FY2017 Alpha RPDC '!D238</f>
        <v>OTTUMWA</v>
      </c>
      <c r="E242" s="133">
        <f>IF(ISERROR((RealAuthFY11!E242-RealAuthFY10!E242)/RealAuthFY10!E242),"",(RealAuthFY11!E242-RealAuthFY10!E242)/RealAuthFY10!E242)</f>
        <v>5.4372648382957443E-3</v>
      </c>
      <c r="F242" s="133">
        <f>IF(ISERROR((RealAuthFY11!F242-RealAuthFY10!F242)/RealAuthFY10!F242),"",(RealAuthFY11!F242-RealAuthFY10!F242)/RealAuthFY10!F242)</f>
        <v>2.2494570276140241E-2</v>
      </c>
      <c r="G242" s="133">
        <f>IF(ISERROR((RealAuthFY11!G242-RealAuthFY10!G242)/RealAuthFY10!G242),"",(RealAuthFY11!G242-RealAuthFY10!G242)/RealAuthFY10!G242)</f>
        <v>2.8054157925232782E-2</v>
      </c>
      <c r="H242" s="133" t="str">
        <f>IF(ISERROR((RealAuthFY11!H242-RealAuthFY10!H242)/RealAuthFY10!H242),"",(RealAuthFY11!H242-RealAuthFY10!H242)/RealAuthFY10!H242)</f>
        <v/>
      </c>
      <c r="I242" s="133">
        <f>IF(ISERROR((RealAuthFY11!I242-RealAuthFY10!I242)/RealAuthFY10!I242),"",(RealAuthFY11!I242-RealAuthFY10!I242)/RealAuthFY10!I242)</f>
        <v>2.8054157925232782E-2</v>
      </c>
      <c r="J242" s="133">
        <f>IF(ISERROR((RealAuthFY11!J242-RealAuthFY10!J242)/RealAuthFY10!J242),"",(RealAuthFY11!J242-RealAuthFY10!J242)/RealAuthFY10!J242)</f>
        <v>-3.5194174757281489E-2</v>
      </c>
      <c r="K242" s="133" t="str">
        <f>IF(ISERROR((RealAuthFY11!K242-RealAuthFY10!K242)/RealAuthFY10!K242),"",(RealAuthFY11!K242-RealAuthFY10!K242)/RealAuthFY10!K242)</f>
        <v/>
      </c>
      <c r="L242" s="133">
        <f>IF(ISERROR((RealAuthFY11!L242-RealAuthFY10!L242)/RealAuthFY10!L242),"",(RealAuthFY11!L242-RealAuthFY10!L242)/RealAuthFY10!L242)</f>
        <v>-0.28278361484239928</v>
      </c>
      <c r="M242" s="133" t="str">
        <f>IF(ISERROR((RealAuthFY11!M242-RealAuthFY10!M242)/RealAuthFY10!M242),"",(RealAuthFY11!M242-RealAuthFY10!M242)/RealAuthFY10!M242)</f>
        <v/>
      </c>
      <c r="N242" s="133">
        <f>IF(ISERROR((RealAuthFY11!N242-RealAuthFY10!N242)/RealAuthFY10!N242),"",(RealAuthFY11!N242-RealAuthFY10!N242)/RealAuthFY10!N242)</f>
        <v>0</v>
      </c>
      <c r="O242" s="133">
        <f>IF(ISERROR((RealAuthFY11!O242-RealAuthFY10!O242)/RealAuthFY10!O242),"",(RealAuthFY11!O242-RealAuthFY10!O242)/RealAuthFY10!O242)</f>
        <v>0</v>
      </c>
      <c r="P242" s="133">
        <f>IF(ISERROR((RealAuthFY11!P242-RealAuthFY10!P242)/RealAuthFY10!P242),"",(RealAuthFY11!P242-RealAuthFY10!P242)/RealAuthFY10!P242)</f>
        <v>-1</v>
      </c>
      <c r="Q242" s="133" t="str">
        <f>IF(ISERROR((RealAuthFY11!Q242-RealAuthFY10!Q242)/RealAuthFY10!Q242),"",(RealAuthFY11!Q242-RealAuthFY10!Q242)/RealAuthFY10!Q242)</f>
        <v/>
      </c>
      <c r="R242" s="133">
        <f>IF(ISERROR((RealAuthFY11!R242-RealAuthFY10!R242)/RealAuthFY10!R242),"",(RealAuthFY11!R242-RealAuthFY10!R242)/RealAuthFY10!R242)</f>
        <v>12.301398659048493</v>
      </c>
      <c r="S242" s="133">
        <f>IF(ISERROR((RealAuthFY11!S242-RealAuthFY10!S242)/RealAuthFY10!S242),"",(RealAuthFY11!S242-RealAuthFY10!S242)/RealAuthFY10!S242)</f>
        <v>12.300513383585519</v>
      </c>
      <c r="T242" s="133">
        <f>IF(ISERROR((RealAuthFY11!T242-RealAuthFY10!T242)/RealAuthFY10!T242),"",(RealAuthFY11!T242-RealAuthFY10!T242)/RealAuthFY10!T242)</f>
        <v>12.301877697175639</v>
      </c>
      <c r="U242" s="133">
        <f>IF(ISERROR((RealAuthFY11!U242-RealAuthFY10!U242)/RealAuthFY10!U242),"",(RealAuthFY11!U242-RealAuthFY10!U242)/RealAuthFY10!U242)</f>
        <v>0.12197366723680256</v>
      </c>
    </row>
    <row r="243" spans="1:21" s="45" customFormat="1" ht="11" x14ac:dyDescent="0.3">
      <c r="A243" s="45">
        <f>'FY2017 Alpha RPDC '!A239</f>
        <v>232</v>
      </c>
      <c r="B243" s="45">
        <f>'FY2017 Alpha RPDC '!B239</f>
        <v>5121</v>
      </c>
      <c r="C243" s="45">
        <f>'FY2017 Alpha RPDC '!C239</f>
        <v>5121</v>
      </c>
      <c r="D243" s="50" t="str">
        <f>'FY2017 Alpha RPDC '!D239</f>
        <v>PANORAMA</v>
      </c>
      <c r="E243" s="133">
        <f>IF(ISERROR((RealAuthFY11!E243-RealAuthFY10!E243)/RealAuthFY10!E243),"",(RealAuthFY11!E243-RealAuthFY10!E243)/RealAuthFY10!E243)</f>
        <v>1.9723038187159075E-2</v>
      </c>
      <c r="F243" s="133">
        <f>IF(ISERROR((RealAuthFY11!F243-RealAuthFY10!F243)/RealAuthFY10!F243),"",(RealAuthFY11!F243-RealAuthFY10!F243)/RealAuthFY10!F243)</f>
        <v>2.2494570276140241E-2</v>
      </c>
      <c r="G243" s="133">
        <f>IF(ISERROR((RealAuthFY11!G243-RealAuthFY10!G243)/RealAuthFY10!G243),"",(RealAuthFY11!G243-RealAuthFY10!G243)/RealAuthFY10!G243)</f>
        <v>4.2661360235838157E-2</v>
      </c>
      <c r="H243" s="133">
        <f>IF(ISERROR((RealAuthFY11!H243-RealAuthFY10!H243)/RealAuthFY10!H243),"",(RealAuthFY11!H243-RealAuthFY10!H243)/RealAuthFY10!H243)</f>
        <v>-1</v>
      </c>
      <c r="I243" s="133">
        <f>IF(ISERROR((RealAuthFY11!I243-RealAuthFY10!I243)/RealAuthFY10!I243),"",(RealAuthFY11!I243-RealAuthFY10!I243)/RealAuthFY10!I243)</f>
        <v>2.7771729063021524E-2</v>
      </c>
      <c r="J243" s="133">
        <f>IF(ISERROR((RealAuthFY11!J243-RealAuthFY10!J243)/RealAuthFY10!J243),"",(RealAuthFY11!J243-RealAuthFY10!J243)/RealAuthFY10!J243)</f>
        <v>-0.12333251790174352</v>
      </c>
      <c r="K243" s="133">
        <f>IF(ISERROR((RealAuthFY11!K243-RealAuthFY10!K243)/RealAuthFY10!K243),"",(RealAuthFY11!K243-RealAuthFY10!K243)/RealAuthFY10!K243)</f>
        <v>-0.34013143904488979</v>
      </c>
      <c r="L243" s="133">
        <f>IF(ISERROR((RealAuthFY11!L243-RealAuthFY10!L243)/RealAuthFY10!L243),"",(RealAuthFY11!L243-RealAuthFY10!L243)/RealAuthFY10!L243)</f>
        <v>0.46595799621277328</v>
      </c>
      <c r="M243" s="133">
        <f>IF(ISERROR((RealAuthFY11!M243-RealAuthFY10!M243)/RealAuthFY10!M243),"",(RealAuthFY11!M243-RealAuthFY10!M243)/RealAuthFY10!M243)</f>
        <v>1.0395937338612498</v>
      </c>
      <c r="N243" s="133">
        <f>IF(ISERROR((RealAuthFY11!N243-RealAuthFY10!N243)/RealAuthFY10!N243),"",(RealAuthFY11!N243-RealAuthFY10!N243)/RealAuthFY10!N243)</f>
        <v>0</v>
      </c>
      <c r="O243" s="133" t="str">
        <f>IF(ISERROR((RealAuthFY11!O243-RealAuthFY10!O243)/RealAuthFY10!O243),"",(RealAuthFY11!O243-RealAuthFY10!O243)/RealAuthFY10!O243)</f>
        <v/>
      </c>
      <c r="P243" s="133" t="str">
        <f>IF(ISERROR((RealAuthFY11!P243-RealAuthFY10!P243)/RealAuthFY10!P243),"",(RealAuthFY11!P243-RealAuthFY10!P243)/RealAuthFY10!P243)</f>
        <v/>
      </c>
      <c r="Q243" s="133">
        <f>IF(ISERROR((RealAuthFY11!Q243-RealAuthFY10!Q243)/RealAuthFY10!Q243),"",(RealAuthFY11!Q243-RealAuthFY10!Q243)/RealAuthFY10!Q243)</f>
        <v>3.6245203494021903E-2</v>
      </c>
      <c r="R243" s="133">
        <f>IF(ISERROR((RealAuthFY11!R243-RealAuthFY10!R243)/RealAuthFY10!R243),"",(RealAuthFY11!R243-RealAuthFY10!R243)/RealAuthFY10!R243)</f>
        <v>6.7476332955804293E-7</v>
      </c>
      <c r="S243" s="133">
        <f>IF(ISERROR((RealAuthFY11!S243-RealAuthFY10!S243)/RealAuthFY10!S243),"",(RealAuthFY11!S243-RealAuthFY10!S243)/RealAuthFY10!S243)</f>
        <v>4.3201529581731526E-6</v>
      </c>
      <c r="T243" s="133">
        <f>IF(ISERROR((RealAuthFY11!T243-RealAuthFY10!T243)/RealAuthFY10!T243),"",(RealAuthFY11!T243-RealAuthFY10!T243)/RealAuthFY10!T243)</f>
        <v>2.7653584166396015E-6</v>
      </c>
      <c r="U243" s="133">
        <f>IF(ISERROR((RealAuthFY11!U243-RealAuthFY10!U243)/RealAuthFY10!U243),"",(RealAuthFY11!U243-RealAuthFY10!U243)/RealAuthFY10!U243)</f>
        <v>4.9935828247600747E-2</v>
      </c>
    </row>
    <row r="244" spans="1:21" s="45" customFormat="1" ht="11" x14ac:dyDescent="0.3">
      <c r="A244" s="45">
        <f>'FY2017 Alpha RPDC '!A240</f>
        <v>233</v>
      </c>
      <c r="B244" s="45">
        <f>'FY2017 Alpha RPDC '!B240</f>
        <v>5139</v>
      </c>
      <c r="C244" s="45">
        <f>'FY2017 Alpha RPDC '!C240</f>
        <v>5139</v>
      </c>
      <c r="D244" s="50" t="str">
        <f>'FY2017 Alpha RPDC '!D240</f>
        <v>PATON-CHURDAN</v>
      </c>
      <c r="E244" s="133">
        <f>IF(ISERROR((RealAuthFY11!E244-RealAuthFY10!E244)/RealAuthFY10!E244),"",(RealAuthFY11!E244-RealAuthFY10!E244)/RealAuthFY10!E244)</f>
        <v>-3.0362389813907879E-2</v>
      </c>
      <c r="F244" s="133">
        <f>IF(ISERROR((RealAuthFY11!F244-RealAuthFY10!F244)/RealAuthFY10!F244),"",(RealAuthFY11!F244-RealAuthFY10!F244)/RealAuthFY10!F244)</f>
        <v>2.192650839256011E-2</v>
      </c>
      <c r="G244" s="133">
        <f>IF(ISERROR((RealAuthFY11!G244-RealAuthFY10!G244)/RealAuthFY10!G244),"",(RealAuthFY11!G244-RealAuthFY10!G244)/RealAuthFY10!G244)</f>
        <v>-9.1019161344071085E-3</v>
      </c>
      <c r="H244" s="133" t="str">
        <f>IF(ISERROR((RealAuthFY11!H244-RealAuthFY10!H244)/RealAuthFY10!H244),"",(RealAuthFY11!H244-RealAuthFY10!H244)/RealAuthFY10!H244)</f>
        <v/>
      </c>
      <c r="I244" s="133">
        <f>IF(ISERROR((RealAuthFY11!I244-RealAuthFY10!I244)/RealAuthFY10!I244),"",(RealAuthFY11!I244-RealAuthFY10!I244)/RealAuthFY10!I244)</f>
        <v>0.01</v>
      </c>
      <c r="J244" s="133">
        <f>IF(ISERROR((RealAuthFY11!J244-RealAuthFY10!J244)/RealAuthFY10!J244),"",(RealAuthFY11!J244-RealAuthFY10!J244)/RealAuthFY10!J244)</f>
        <v>0.19901059808789734</v>
      </c>
      <c r="K244" s="133">
        <f>IF(ISERROR((RealAuthFY11!K244-RealAuthFY10!K244)/RealAuthFY10!K244),"",(RealAuthFY11!K244-RealAuthFY10!K244)/RealAuthFY10!K244)</f>
        <v>-0.44367040726264029</v>
      </c>
      <c r="L244" s="133">
        <f>IF(ISERROR((RealAuthFY11!L244-RealAuthFY10!L244)/RealAuthFY10!L244),"",(RealAuthFY11!L244-RealAuthFY10!L244)/RealAuthFY10!L244)</f>
        <v>-3.6599973552377055E-2</v>
      </c>
      <c r="M244" s="133">
        <f>IF(ISERROR((RealAuthFY11!M244-RealAuthFY10!M244)/RealAuthFY10!M244),"",(RealAuthFY11!M244-RealAuthFY10!M244)/RealAuthFY10!M244)</f>
        <v>-0.56288389142064588</v>
      </c>
      <c r="N244" s="133">
        <f>IF(ISERROR((RealAuthFY11!N244-RealAuthFY10!N244)/RealAuthFY10!N244),"",(RealAuthFY11!N244-RealAuthFY10!N244)/RealAuthFY10!N244)</f>
        <v>0</v>
      </c>
      <c r="O244" s="133" t="str">
        <f>IF(ISERROR((RealAuthFY11!O244-RealAuthFY10!O244)/RealAuthFY10!O244),"",(RealAuthFY11!O244-RealAuthFY10!O244)/RealAuthFY10!O244)</f>
        <v/>
      </c>
      <c r="P244" s="133">
        <f>IF(ISERROR((RealAuthFY11!P244-RealAuthFY10!P244)/RealAuthFY10!P244),"",(RealAuthFY11!P244-RealAuthFY10!P244)/RealAuthFY10!P244)</f>
        <v>-0.34004038508607332</v>
      </c>
      <c r="Q244" s="133" t="str">
        <f>IF(ISERROR((RealAuthFY11!Q244-RealAuthFY10!Q244)/RealAuthFY10!Q244),"",(RealAuthFY11!Q244-RealAuthFY10!Q244)/RealAuthFY10!Q244)</f>
        <v/>
      </c>
      <c r="R244" s="133">
        <f>IF(ISERROR((RealAuthFY11!R244-RealAuthFY10!R244)/RealAuthFY10!R244),"",(RealAuthFY11!R244-RealAuthFY10!R244)/RealAuthFY10!R244)</f>
        <v>5.1968933640962338E-7</v>
      </c>
      <c r="S244" s="133">
        <f>IF(ISERROR((RealAuthFY11!S244-RealAuthFY10!S244)/RealAuthFY10!S244),"",(RealAuthFY11!S244-RealAuthFY10!S244)/RealAuthFY10!S244)</f>
        <v>-1.184578620556371E-5</v>
      </c>
      <c r="T244" s="133">
        <f>IF(ISERROR((RealAuthFY11!T244-RealAuthFY10!T244)/RealAuthFY10!T244),"",(RealAuthFY11!T244-RealAuthFY10!T244)/RealAuthFY10!T244)</f>
        <v>-3.4245555914004841E-6</v>
      </c>
      <c r="U244" s="133">
        <f>IF(ISERROR((RealAuthFY11!U244-RealAuthFY10!U244)/RealAuthFY10!U244),"",(RealAuthFY11!U244-RealAuthFY10!U244)/RealAuthFY10!U244)</f>
        <v>-1.6850990326781425E-2</v>
      </c>
    </row>
    <row r="245" spans="1:21" s="45" customFormat="1" ht="11" x14ac:dyDescent="0.3">
      <c r="A245" s="45">
        <f>'FY2017 Alpha RPDC '!A241</f>
        <v>234</v>
      </c>
      <c r="B245" s="45">
        <f>'FY2017 Alpha RPDC '!B241</f>
        <v>5319</v>
      </c>
      <c r="C245" s="45">
        <f>'FY2017 Alpha RPDC '!C241</f>
        <v>5160</v>
      </c>
      <c r="D245" s="50" t="str">
        <f>'FY2017 Alpha RPDC '!D241</f>
        <v>PCM</v>
      </c>
      <c r="E245" s="133">
        <f>IF(ISERROR((RealAuthFY11!E245-RealAuthFY10!E245)/RealAuthFY10!E245),"",(RealAuthFY11!E245-RealAuthFY10!E245)/RealAuthFY10!E245)</f>
        <v>1.6064638783270049E-2</v>
      </c>
      <c r="F245" s="133">
        <f>IF(ISERROR((RealAuthFY11!F245-RealAuthFY10!F245)/RealAuthFY10!F245),"",(RealAuthFY11!F245-RealAuthFY10!F245)/RealAuthFY10!F245)</f>
        <v>2.2494570276140241E-2</v>
      </c>
      <c r="G245" s="133">
        <f>IF(ISERROR((RealAuthFY11!G245-RealAuthFY10!G245)/RealAuthFY10!G245),"",(RealAuthFY11!G245-RealAuthFY10!G245)/RealAuthFY10!G245)</f>
        <v>3.8920576205481332E-2</v>
      </c>
      <c r="H245" s="133">
        <f>IF(ISERROR((RealAuthFY11!H245-RealAuthFY10!H245)/RealAuthFY10!H245),"",(RealAuthFY11!H245-RealAuthFY10!H245)/RealAuthFY10!H245)</f>
        <v>-1</v>
      </c>
      <c r="I245" s="133">
        <f>IF(ISERROR((RealAuthFY11!I245-RealAuthFY10!I245)/RealAuthFY10!I245),"",(RealAuthFY11!I245-RealAuthFY10!I245)/RealAuthFY10!I245)</f>
        <v>2.4805530277287782E-2</v>
      </c>
      <c r="J245" s="133">
        <f>IF(ISERROR((RealAuthFY11!J245-RealAuthFY10!J245)/RealAuthFY10!J245),"",(RealAuthFY11!J245-RealAuthFY10!J245)/RealAuthFY10!J245)</f>
        <v>-0.12242082485339426</v>
      </c>
      <c r="K245" s="133">
        <f>IF(ISERROR((RealAuthFY11!K245-RealAuthFY10!K245)/RealAuthFY10!K245),"",(RealAuthFY11!K245-RealAuthFY10!K245)/RealAuthFY10!K245)</f>
        <v>4.0994465582843302</v>
      </c>
      <c r="L245" s="133">
        <f>IF(ISERROR((RealAuthFY11!L245-RealAuthFY10!L245)/RealAuthFY10!L245),"",(RealAuthFY11!L245-RealAuthFY10!L245)/RealAuthFY10!L245)</f>
        <v>0.34677691154688733</v>
      </c>
      <c r="M245" s="133">
        <f>IF(ISERROR((RealAuthFY11!M245-RealAuthFY10!M245)/RealAuthFY10!M245),"",(RealAuthFY11!M245-RealAuthFY10!M245)/RealAuthFY10!M245)</f>
        <v>-0.3880664130058803</v>
      </c>
      <c r="N245" s="133">
        <f>IF(ISERROR((RealAuthFY11!N245-RealAuthFY10!N245)/RealAuthFY10!N245),"",(RealAuthFY11!N245-RealAuthFY10!N245)/RealAuthFY10!N245)</f>
        <v>0</v>
      </c>
      <c r="O245" s="133" t="str">
        <f>IF(ISERROR((RealAuthFY11!O245-RealAuthFY10!O245)/RealAuthFY10!O245),"",(RealAuthFY11!O245-RealAuthFY10!O245)/RealAuthFY10!O245)</f>
        <v/>
      </c>
      <c r="P245" s="133">
        <f>IF(ISERROR((RealAuthFY11!P245-RealAuthFY10!P245)/RealAuthFY10!P245),"",(RealAuthFY11!P245-RealAuthFY10!P245)/RealAuthFY10!P245)</f>
        <v>-1</v>
      </c>
      <c r="Q245" s="133">
        <f>IF(ISERROR((RealAuthFY11!Q245-RealAuthFY10!Q245)/RealAuthFY10!Q245),"",(RealAuthFY11!Q245-RealAuthFY10!Q245)/RealAuthFY10!Q245)</f>
        <v>-0.1655451086443824</v>
      </c>
      <c r="R245" s="133">
        <f>IF(ISERROR((RealAuthFY11!R245-RealAuthFY10!R245)/RealAuthFY10!R245),"",(RealAuthFY11!R245-RealAuthFY10!R245)/RealAuthFY10!R245)</f>
        <v>0.24120566327237958</v>
      </c>
      <c r="S245" s="133">
        <f>IF(ISERROR((RealAuthFY11!S245-RealAuthFY10!S245)/RealAuthFY10!S245),"",(RealAuthFY11!S245-RealAuthFY10!S245)/RealAuthFY10!S245)</f>
        <v>0.24125526129733524</v>
      </c>
      <c r="T245" s="133">
        <f>IF(ISERROR((RealAuthFY11!T245-RealAuthFY10!T245)/RealAuthFY10!T245),"",(RealAuthFY11!T245-RealAuthFY10!T245)/RealAuthFY10!T245)</f>
        <v>0.2411340234010923</v>
      </c>
      <c r="U245" s="133">
        <f>IF(ISERROR((RealAuthFY11!U245-RealAuthFY10!U245)/RealAuthFY10!U245),"",(RealAuthFY11!U245-RealAuthFY10!U245)/RealAuthFY10!U245)</f>
        <v>5.6314456568321292E-2</v>
      </c>
    </row>
    <row r="246" spans="1:21" s="45" customFormat="1" ht="11" x14ac:dyDescent="0.3">
      <c r="A246" s="45">
        <f>'FY2017 Alpha RPDC '!A242</f>
        <v>235</v>
      </c>
      <c r="B246" s="45">
        <f>'FY2017 Alpha RPDC '!B242</f>
        <v>5163</v>
      </c>
      <c r="C246" s="45">
        <f>'FY2017 Alpha RPDC '!C242</f>
        <v>5163</v>
      </c>
      <c r="D246" s="50" t="str">
        <f>'FY2017 Alpha RPDC '!D242</f>
        <v>PEKIN</v>
      </c>
      <c r="E246" s="133">
        <f>IF(ISERROR((RealAuthFY11!E246-RealAuthFY10!E246)/RealAuthFY10!E246),"",(RealAuthFY11!E246-RealAuthFY10!E246)/RealAuthFY10!E246)</f>
        <v>2.0411367561627702E-3</v>
      </c>
      <c r="F246" s="133">
        <f>IF(ISERROR((RealAuthFY11!F246-RealAuthFY10!F246)/RealAuthFY10!F246),"",(RealAuthFY11!F246-RealAuthFY10!F246)/RealAuthFY10!F246)</f>
        <v>2.2494570276140241E-2</v>
      </c>
      <c r="G246" s="133">
        <f>IF(ISERROR((RealAuthFY11!G246-RealAuthFY10!G246)/RealAuthFY10!G246),"",(RealAuthFY11!G246-RealAuthFY10!G246)/RealAuthFY10!G246)</f>
        <v>2.4581721352823861E-2</v>
      </c>
      <c r="H246" s="133" t="str">
        <f>IF(ISERROR((RealAuthFY11!H246-RealAuthFY10!H246)/RealAuthFY10!H246),"",(RealAuthFY11!H246-RealAuthFY10!H246)/RealAuthFY10!H246)</f>
        <v/>
      </c>
      <c r="I246" s="133">
        <f>IF(ISERROR((RealAuthFY11!I246-RealAuthFY10!I246)/RealAuthFY10!I246),"",(RealAuthFY11!I246-RealAuthFY10!I246)/RealAuthFY10!I246)</f>
        <v>2.4581721352823861E-2</v>
      </c>
      <c r="J246" s="133">
        <f>IF(ISERROR((RealAuthFY11!J246-RealAuthFY10!J246)/RealAuthFY10!J246),"",(RealAuthFY11!J246-RealAuthFY10!J246)/RealAuthFY10!J246)</f>
        <v>-3.9515234991769406E-2</v>
      </c>
      <c r="K246" s="133">
        <f>IF(ISERROR((RealAuthFY11!K246-RealAuthFY10!K246)/RealAuthFY10!K246),"",(RealAuthFY11!K246-RealAuthFY10!K246)/RealAuthFY10!K246)</f>
        <v>1.9896193771626297E-2</v>
      </c>
      <c r="L246" s="133">
        <f>IF(ISERROR((RealAuthFY11!L246-RealAuthFY10!L246)/RealAuthFY10!L246),"",(RealAuthFY11!L246-RealAuthFY10!L246)/RealAuthFY10!L246)</f>
        <v>-0.29662331464025771</v>
      </c>
      <c r="M246" s="133" t="str">
        <f>IF(ISERROR((RealAuthFY11!M246-RealAuthFY10!M246)/RealAuthFY10!M246),"",(RealAuthFY11!M246-RealAuthFY10!M246)/RealAuthFY10!M246)</f>
        <v/>
      </c>
      <c r="N246" s="133">
        <f>IF(ISERROR((RealAuthFY11!N246-RealAuthFY10!N246)/RealAuthFY10!N246),"",(RealAuthFY11!N246-RealAuthFY10!N246)/RealAuthFY10!N246)</f>
        <v>0</v>
      </c>
      <c r="O246" s="133" t="str">
        <f>IF(ISERROR((RealAuthFY11!O246-RealAuthFY10!O246)/RealAuthFY10!O246),"",(RealAuthFY11!O246-RealAuthFY10!O246)/RealAuthFY10!O246)</f>
        <v/>
      </c>
      <c r="P246" s="133" t="str">
        <f>IF(ISERROR((RealAuthFY11!P246-RealAuthFY10!P246)/RealAuthFY10!P246),"",(RealAuthFY11!P246-RealAuthFY10!P246)/RealAuthFY10!P246)</f>
        <v/>
      </c>
      <c r="Q246" s="133" t="str">
        <f>IF(ISERROR((RealAuthFY11!Q246-RealAuthFY10!Q246)/RealAuthFY10!Q246),"",(RealAuthFY11!Q246-RealAuthFY10!Q246)/RealAuthFY10!Q246)</f>
        <v/>
      </c>
      <c r="R246" s="133">
        <f>IF(ISERROR((RealAuthFY11!R246-RealAuthFY10!R246)/RealAuthFY10!R246),"",(RealAuthFY11!R246-RealAuthFY10!R246)/RealAuthFY10!R246)</f>
        <v>1.852591476922071</v>
      </c>
      <c r="S246" s="133">
        <f>IF(ISERROR((RealAuthFY11!S246-RealAuthFY10!S246)/RealAuthFY10!S246),"",(RealAuthFY11!S246-RealAuthFY10!S246)/RealAuthFY10!S246)</f>
        <v>1.8524461083789052</v>
      </c>
      <c r="T246" s="133">
        <f>IF(ISERROR((RealAuthFY11!T246-RealAuthFY10!T246)/RealAuthFY10!T246),"",(RealAuthFY11!T246-RealAuthFY10!T246)/RealAuthFY10!T246)</f>
        <v>1.8526211754804225</v>
      </c>
      <c r="U246" s="133">
        <f>IF(ISERROR((RealAuthFY11!U246-RealAuthFY10!U246)/RealAuthFY10!U246),"",(RealAuthFY11!U246-RealAuthFY10!U246)/RealAuthFY10!U246)</f>
        <v>9.5051389937791275E-2</v>
      </c>
    </row>
    <row r="247" spans="1:21" s="45" customFormat="1" ht="11" x14ac:dyDescent="0.3">
      <c r="A247" s="45">
        <f>'FY2017 Alpha RPDC '!A243</f>
        <v>236</v>
      </c>
      <c r="B247" s="45">
        <f>'FY2017 Alpha RPDC '!B243</f>
        <v>5166</v>
      </c>
      <c r="C247" s="45">
        <f>'FY2017 Alpha RPDC '!C243</f>
        <v>5166</v>
      </c>
      <c r="D247" s="50" t="str">
        <f>'FY2017 Alpha RPDC '!D243</f>
        <v>PELLA</v>
      </c>
      <c r="E247" s="133">
        <f>IF(ISERROR((RealAuthFY11!E247-RealAuthFY10!E247)/RealAuthFY10!E247),"",(RealAuthFY11!E247-RealAuthFY10!E247)/RealAuthFY10!E247)</f>
        <v>1.3302404847566705E-2</v>
      </c>
      <c r="F247" s="133">
        <f>IF(ISERROR((RealAuthFY11!F247-RealAuthFY10!F247)/RealAuthFY10!F247),"",(RealAuthFY11!F247-RealAuthFY10!F247)/RealAuthFY10!F247)</f>
        <v>2.2494570276140241E-2</v>
      </c>
      <c r="G247" s="133">
        <f>IF(ISERROR((RealAuthFY11!G247-RealAuthFY10!G247)/RealAuthFY10!G247),"",(RealAuthFY11!G247-RealAuthFY10!G247)/RealAuthFY10!G247)</f>
        <v>3.6096237440816421E-2</v>
      </c>
      <c r="H247" s="133">
        <f>IF(ISERROR((RealAuthFY11!H247-RealAuthFY10!H247)/RealAuthFY10!H247),"",(RealAuthFY11!H247-RealAuthFY10!H247)/RealAuthFY10!H247)</f>
        <v>-1</v>
      </c>
      <c r="I247" s="133">
        <f>IF(ISERROR((RealAuthFY11!I247-RealAuthFY10!I247)/RealAuthFY10!I247),"",(RealAuthFY11!I247-RealAuthFY10!I247)/RealAuthFY10!I247)</f>
        <v>2.9228280624060361E-2</v>
      </c>
      <c r="J247" s="133">
        <f>IF(ISERROR((RealAuthFY11!J247-RealAuthFY10!J247)/RealAuthFY10!J247),"",(RealAuthFY11!J247-RealAuthFY10!J247)/RealAuthFY10!J247)</f>
        <v>0.1999265725707759</v>
      </c>
      <c r="K247" s="133" t="str">
        <f>IF(ISERROR((RealAuthFY11!K247-RealAuthFY10!K247)/RealAuthFY10!K247),"",(RealAuthFY11!K247-RealAuthFY10!K247)/RealAuthFY10!K247)</f>
        <v/>
      </c>
      <c r="L247" s="133">
        <f>IF(ISERROR((RealAuthFY11!L247-RealAuthFY10!L247)/RealAuthFY10!L247),"",(RealAuthFY11!L247-RealAuthFY10!L247)/RealAuthFY10!L247)</f>
        <v>-5.8519150752160458E-2</v>
      </c>
      <c r="M247" s="133">
        <f>IF(ISERROR((RealAuthFY11!M247-RealAuthFY10!M247)/RealAuthFY10!M247),"",(RealAuthFY11!M247-RealAuthFY10!M247)/RealAuthFY10!M247)</f>
        <v>-0.13305305131761441</v>
      </c>
      <c r="N247" s="133">
        <f>IF(ISERROR((RealAuthFY11!N247-RealAuthFY10!N247)/RealAuthFY10!N247),"",(RealAuthFY11!N247-RealAuthFY10!N247)/RealAuthFY10!N247)</f>
        <v>0</v>
      </c>
      <c r="O247" s="133">
        <f>IF(ISERROR((RealAuthFY11!O247-RealAuthFY10!O247)/RealAuthFY10!O247),"",(RealAuthFY11!O247-RealAuthFY10!O247)/RealAuthFY10!O247)</f>
        <v>0</v>
      </c>
      <c r="P247" s="133" t="str">
        <f>IF(ISERROR((RealAuthFY11!P247-RealAuthFY10!P247)/RealAuthFY10!P247),"",(RealAuthFY11!P247-RealAuthFY10!P247)/RealAuthFY10!P247)</f>
        <v/>
      </c>
      <c r="Q247" s="133">
        <f>IF(ISERROR((RealAuthFY11!Q247-RealAuthFY10!Q247)/RealAuthFY10!Q247),"",(RealAuthFY11!Q247-RealAuthFY10!Q247)/RealAuthFY10!Q247)</f>
        <v>-0.23504680998613034</v>
      </c>
      <c r="R247" s="133">
        <f>IF(ISERROR((RealAuthFY11!R247-RealAuthFY10!R247)/RealAuthFY10!R247),"",(RealAuthFY11!R247-RealAuthFY10!R247)/RealAuthFY10!R247)</f>
        <v>9.1549333196800937</v>
      </c>
      <c r="S247" s="133">
        <f>IF(ISERROR((RealAuthFY11!S247-RealAuthFY10!S247)/RealAuthFY10!S247),"",(RealAuthFY11!S247-RealAuthFY10!S247)/RealAuthFY10!S247)</f>
        <v>9.1547632820726168</v>
      </c>
      <c r="T247" s="133">
        <f>IF(ISERROR((RealAuthFY11!T247-RealAuthFY10!T247)/RealAuthFY10!T247),"",(RealAuthFY11!T247-RealAuthFY10!T247)/RealAuthFY10!T247)</f>
        <v>9.1543126809615547</v>
      </c>
      <c r="U247" s="133">
        <f>IF(ISERROR((RealAuthFY11!U247-RealAuthFY10!U247)/RealAuthFY10!U247),"",(RealAuthFY11!U247-RealAuthFY10!U247)/RealAuthFY10!U247)</f>
        <v>0.13012795805173569</v>
      </c>
    </row>
    <row r="248" spans="1:21" s="45" customFormat="1" ht="11" x14ac:dyDescent="0.3">
      <c r="A248" s="45">
        <f>'FY2017 Alpha RPDC '!A244</f>
        <v>237</v>
      </c>
      <c r="B248" s="45">
        <f>'FY2017 Alpha RPDC '!B244</f>
        <v>5184</v>
      </c>
      <c r="C248" s="45">
        <f>'FY2017 Alpha RPDC '!C244</f>
        <v>5184</v>
      </c>
      <c r="D248" s="50" t="str">
        <f>'FY2017 Alpha RPDC '!D244</f>
        <v>PERRY</v>
      </c>
      <c r="E248" s="133">
        <f>IF(ISERROR((RealAuthFY11!E248-RealAuthFY10!E248)/RealAuthFY10!E248),"",(RealAuthFY11!E248-RealAuthFY10!E248)/RealAuthFY10!E248)</f>
        <v>-3.1088082901554404E-2</v>
      </c>
      <c r="F248" s="133">
        <f>IF(ISERROR((RealAuthFY11!F248-RealAuthFY10!F248)/RealAuthFY10!F248),"",(RealAuthFY11!F248-RealAuthFY10!F248)/RealAuthFY10!F248)</f>
        <v>2.2491081123002948E-2</v>
      </c>
      <c r="G248" s="133">
        <f>IF(ISERROR((RealAuthFY11!G248-RealAuthFY10!G248)/RealAuthFY10!G248),"",(RealAuthFY11!G248-RealAuthFY10!G248)/RealAuthFY10!G248)</f>
        <v>-9.2962482789542816E-3</v>
      </c>
      <c r="H248" s="133" t="str">
        <f>IF(ISERROR((RealAuthFY11!H248-RealAuthFY10!H248)/RealAuthFY10!H248),"",(RealAuthFY11!H248-RealAuthFY10!H248)/RealAuthFY10!H248)</f>
        <v/>
      </c>
      <c r="I248" s="133">
        <f>IF(ISERROR((RealAuthFY11!I248-RealAuthFY10!I248)/RealAuthFY10!I248),"",(RealAuthFY11!I248-RealAuthFY10!I248)/RealAuthFY10!I248)</f>
        <v>0.01</v>
      </c>
      <c r="J248" s="133">
        <f>IF(ISERROR((RealAuthFY11!J248-RealAuthFY10!J248)/RealAuthFY10!J248),"",(RealAuthFY11!J248-RealAuthFY10!J248)/RealAuthFY10!J248)</f>
        <v>-0.11431848453455687</v>
      </c>
      <c r="K248" s="133">
        <f>IF(ISERROR((RealAuthFY11!K248-RealAuthFY10!K248)/RealAuthFY10!K248),"",(RealAuthFY11!K248-RealAuthFY10!K248)/RealAuthFY10!K248)</f>
        <v>-0.54678111587982836</v>
      </c>
      <c r="L248" s="133">
        <f>IF(ISERROR((RealAuthFY11!L248-RealAuthFY10!L248)/RealAuthFY10!L248),"",(RealAuthFY11!L248-RealAuthFY10!L248)/RealAuthFY10!L248)</f>
        <v>5.362097728601372E-2</v>
      </c>
      <c r="M248" s="133">
        <f>IF(ISERROR((RealAuthFY11!M248-RealAuthFY10!M248)/RealAuthFY10!M248),"",(RealAuthFY11!M248-RealAuthFY10!M248)/RealAuthFY10!M248)</f>
        <v>-1</v>
      </c>
      <c r="N248" s="133">
        <f>IF(ISERROR((RealAuthFY11!N248-RealAuthFY10!N248)/RealAuthFY10!N248),"",(RealAuthFY11!N248-RealAuthFY10!N248)/RealAuthFY10!N248)</f>
        <v>0</v>
      </c>
      <c r="O248" s="133" t="str">
        <f>IF(ISERROR((RealAuthFY11!O248-RealAuthFY10!O248)/RealAuthFY10!O248),"",(RealAuthFY11!O248-RealAuthFY10!O248)/RealAuthFY10!O248)</f>
        <v/>
      </c>
      <c r="P248" s="133">
        <f>IF(ISERROR((RealAuthFY11!P248-RealAuthFY10!P248)/RealAuthFY10!P248),"",(RealAuthFY11!P248-RealAuthFY10!P248)/RealAuthFY10!P248)</f>
        <v>-0.32017167381974249</v>
      </c>
      <c r="Q248" s="133" t="str">
        <f>IF(ISERROR((RealAuthFY11!Q248-RealAuthFY10!Q248)/RealAuthFY10!Q248),"",(RealAuthFY11!Q248-RealAuthFY10!Q248)/RealAuthFY10!Q248)</f>
        <v/>
      </c>
      <c r="R248" s="133">
        <f>IF(ISERROR((RealAuthFY11!R248-RealAuthFY10!R248)/RealAuthFY10!R248),"",(RealAuthFY11!R248-RealAuthFY10!R248)/RealAuthFY10!R248)</f>
        <v>0.84637544009895949</v>
      </c>
      <c r="S248" s="133">
        <f>IF(ISERROR((RealAuthFY11!S248-RealAuthFY10!S248)/RealAuthFY10!S248),"",(RealAuthFY11!S248-RealAuthFY10!S248)/RealAuthFY10!S248)</f>
        <v>0.84632773079364565</v>
      </c>
      <c r="T248" s="133">
        <f>IF(ISERROR((RealAuthFY11!T248-RealAuthFY10!T248)/RealAuthFY10!T248),"",(RealAuthFY11!T248-RealAuthFY10!T248)/RealAuthFY10!T248)</f>
        <v>0.84625341591653924</v>
      </c>
      <c r="U248" s="133">
        <f>IF(ISERROR((RealAuthFY11!U248-RealAuthFY10!U248)/RealAuthFY10!U248),"",(RealAuthFY11!U248-RealAuthFY10!U248)/RealAuthFY10!U248)</f>
        <v>5.2270265039366472E-2</v>
      </c>
    </row>
    <row r="249" spans="1:21" s="45" customFormat="1" ht="11" x14ac:dyDescent="0.3">
      <c r="A249" s="45">
        <f>'FY2017 Alpha RPDC '!A245</f>
        <v>238</v>
      </c>
      <c r="B249" s="45">
        <f>'FY2017 Alpha RPDC '!B245</f>
        <v>5250</v>
      </c>
      <c r="C249" s="45">
        <f>'FY2017 Alpha RPDC '!C245</f>
        <v>5250</v>
      </c>
      <c r="D249" s="50" t="str">
        <f>'FY2017 Alpha RPDC '!D245</f>
        <v>PLEASANT VALLEY</v>
      </c>
      <c r="E249" s="133">
        <f>IF(ISERROR((RealAuthFY11!E249-RealAuthFY10!E249)/RealAuthFY10!E249),"",(RealAuthFY11!E249-RealAuthFY10!E249)/RealAuthFY10!E249)</f>
        <v>3.3218576867832424E-2</v>
      </c>
      <c r="F249" s="133">
        <f>IF(ISERROR((RealAuthFY11!F249-RealAuthFY10!F249)/RealAuthFY10!F249),"",(RealAuthFY11!F249-RealAuthFY10!F249)/RealAuthFY10!F249)</f>
        <v>2.203982368141055E-2</v>
      </c>
      <c r="G249" s="133">
        <f>IF(ISERROR((RealAuthFY11!G249-RealAuthFY10!G249)/RealAuthFY10!G249),"",(RealAuthFY11!G249-RealAuthFY10!G249)/RealAuthFY10!G249)</f>
        <v>5.5990528466858751E-2</v>
      </c>
      <c r="H249" s="133" t="str">
        <f>IF(ISERROR((RealAuthFY11!H249-RealAuthFY10!H249)/RealAuthFY10!H249),"",(RealAuthFY11!H249-RealAuthFY10!H249)/RealAuthFY10!H249)</f>
        <v/>
      </c>
      <c r="I249" s="133">
        <f>IF(ISERROR((RealAuthFY11!I249-RealAuthFY10!I249)/RealAuthFY10!I249),"",(RealAuthFY11!I249-RealAuthFY10!I249)/RealAuthFY10!I249)</f>
        <v>5.5990528466858751E-2</v>
      </c>
      <c r="J249" s="133">
        <f>IF(ISERROR((RealAuthFY11!J249-RealAuthFY10!J249)/RealAuthFY10!J249),"",(RealAuthFY11!J249-RealAuthFY10!J249)/RealAuthFY10!J249)</f>
        <v>0.19607812385940582</v>
      </c>
      <c r="K249" s="133">
        <f>IF(ISERROR((RealAuthFY11!K249-RealAuthFY10!K249)/RealAuthFY10!K249),"",(RealAuthFY11!K249-RealAuthFY10!K249)/RealAuthFY10!K249)</f>
        <v>1.9937586685159502E-2</v>
      </c>
      <c r="L249" s="133">
        <f>IF(ISERROR((RealAuthFY11!L249-RealAuthFY10!L249)/RealAuthFY10!L249),"",(RealAuthFY11!L249-RealAuthFY10!L249)/RealAuthFY10!L249)</f>
        <v>-8.3784879757399094E-2</v>
      </c>
      <c r="M249" s="133">
        <f>IF(ISERROR((RealAuthFY11!M249-RealAuthFY10!M249)/RealAuthFY10!M249),"",(RealAuthFY11!M249-RealAuthFY10!M249)/RealAuthFY10!M249)</f>
        <v>0.69989597780859913</v>
      </c>
      <c r="N249" s="133">
        <f>IF(ISERROR((RealAuthFY11!N249-RealAuthFY10!N249)/RealAuthFY10!N249),"",(RealAuthFY11!N249-RealAuthFY10!N249)/RealAuthFY10!N249)</f>
        <v>0</v>
      </c>
      <c r="O249" s="133" t="str">
        <f>IF(ISERROR((RealAuthFY11!O249-RealAuthFY10!O249)/RealAuthFY10!O249),"",(RealAuthFY11!O249-RealAuthFY10!O249)/RealAuthFY10!O249)</f>
        <v/>
      </c>
      <c r="P249" s="133">
        <f>IF(ISERROR((RealAuthFY11!P249-RealAuthFY10!P249)/RealAuthFY10!P249),"",(RealAuthFY11!P249-RealAuthFY10!P249)/RealAuthFY10!P249)</f>
        <v>-0.17746968815712949</v>
      </c>
      <c r="Q249" s="133">
        <f>IF(ISERROR((RealAuthFY11!Q249-RealAuthFY10!Q249)/RealAuthFY10!Q249),"",(RealAuthFY11!Q249-RealAuthFY10!Q249)/RealAuthFY10!Q249)</f>
        <v>2.8437066574202467E-2</v>
      </c>
      <c r="R249" s="133">
        <f>IF(ISERROR((RealAuthFY11!R249-RealAuthFY10!R249)/RealAuthFY10!R249),"",(RealAuthFY11!R249-RealAuthFY10!R249)/RealAuthFY10!R249)</f>
        <v>0.9004994739479153</v>
      </c>
      <c r="S249" s="133">
        <f>IF(ISERROR((RealAuthFY11!S249-RealAuthFY10!S249)/RealAuthFY10!S249),"",(RealAuthFY11!S249-RealAuthFY10!S249)/RealAuthFY10!S249)</f>
        <v>0.90039260082268369</v>
      </c>
      <c r="T249" s="133">
        <f>IF(ISERROR((RealAuthFY11!T249-RealAuthFY10!T249)/RealAuthFY10!T249),"",(RealAuthFY11!T249-RealAuthFY10!T249)/RealAuthFY10!T249)</f>
        <v>0.90059225355569783</v>
      </c>
      <c r="U249" s="133">
        <f>IF(ISERROR((RealAuthFY11!U249-RealAuthFY10!U249)/RealAuthFY10!U249),"",(RealAuthFY11!U249-RealAuthFY10!U249)/RealAuthFY10!U249)</f>
        <v>9.2696639779738799E-2</v>
      </c>
    </row>
    <row r="250" spans="1:21" s="45" customFormat="1" ht="11" x14ac:dyDescent="0.3">
      <c r="A250" s="45">
        <f>'FY2017 Alpha RPDC '!A246</f>
        <v>239</v>
      </c>
      <c r="B250" s="45">
        <f>'FY2017 Alpha RPDC '!B246</f>
        <v>5256</v>
      </c>
      <c r="C250" s="45">
        <f>'FY2017 Alpha RPDC '!C246</f>
        <v>5256</v>
      </c>
      <c r="D250" s="50" t="str">
        <f>'FY2017 Alpha RPDC '!D246</f>
        <v>PLEASANTVILLE</v>
      </c>
      <c r="E250" s="133">
        <f>IF(ISERROR((RealAuthFY11!E250-RealAuthFY10!E250)/RealAuthFY10!E250),"",(RealAuthFY11!E250-RealAuthFY10!E250)/RealAuthFY10!E250)</f>
        <v>1.0590692124105046E-2</v>
      </c>
      <c r="F250" s="133">
        <f>IF(ISERROR((RealAuthFY11!F250-RealAuthFY10!F250)/RealAuthFY10!F250),"",(RealAuthFY11!F250-RealAuthFY10!F250)/RealAuthFY10!F250)</f>
        <v>2.2494570276140241E-2</v>
      </c>
      <c r="G250" s="133">
        <f>IF(ISERROR((RealAuthFY11!G250-RealAuthFY10!G250)/RealAuthFY10!G250),"",(RealAuthFY11!G250-RealAuthFY10!G250)/RealAuthFY10!G250)</f>
        <v>3.3323591115652848E-2</v>
      </c>
      <c r="H250" s="133" t="str">
        <f>IF(ISERROR((RealAuthFY11!H250-RealAuthFY10!H250)/RealAuthFY10!H250),"",(RealAuthFY11!H250-RealAuthFY10!H250)/RealAuthFY10!H250)</f>
        <v/>
      </c>
      <c r="I250" s="133">
        <f>IF(ISERROR((RealAuthFY11!I250-RealAuthFY10!I250)/RealAuthFY10!I250),"",(RealAuthFY11!I250-RealAuthFY10!I250)/RealAuthFY10!I250)</f>
        <v>3.3323591115652848E-2</v>
      </c>
      <c r="J250" s="133">
        <f>IF(ISERROR((RealAuthFY11!J250-RealAuthFY10!J250)/RealAuthFY10!J250),"",(RealAuthFY11!J250-RealAuthFY10!J250)/RealAuthFY10!J250)</f>
        <v>0.27253895161185798</v>
      </c>
      <c r="K250" s="133">
        <f>IF(ISERROR((RealAuthFY11!K250-RealAuthFY10!K250)/RealAuthFY10!K250),"",(RealAuthFY11!K250-RealAuthFY10!K250)/RealAuthFY10!K250)</f>
        <v>0.23849564097483653</v>
      </c>
      <c r="L250" s="133">
        <f>IF(ISERROR((RealAuthFY11!L250-RealAuthFY10!L250)/RealAuthFY10!L250),"",(RealAuthFY11!L250-RealAuthFY10!L250)/RealAuthFY10!L250)</f>
        <v>8.7839557250545749E-3</v>
      </c>
      <c r="M250" s="133">
        <f>IF(ISERROR((RealAuthFY11!M250-RealAuthFY10!M250)/RealAuthFY10!M250),"",(RealAuthFY11!M250-RealAuthFY10!M250)/RealAuthFY10!M250)</f>
        <v>-0.10755461165048544</v>
      </c>
      <c r="N250" s="133">
        <f>IF(ISERROR((RealAuthFY11!N250-RealAuthFY10!N250)/RealAuthFY10!N250),"",(RealAuthFY11!N250-RealAuthFY10!N250)/RealAuthFY10!N250)</f>
        <v>0</v>
      </c>
      <c r="O250" s="133" t="str">
        <f>IF(ISERROR((RealAuthFY11!O250-RealAuthFY10!O250)/RealAuthFY10!O250),"",(RealAuthFY11!O250-RealAuthFY10!O250)/RealAuthFY10!O250)</f>
        <v/>
      </c>
      <c r="P250" s="133">
        <f>IF(ISERROR((RealAuthFY11!P250-RealAuthFY10!P250)/RealAuthFY10!P250),"",(RealAuthFY11!P250-RealAuthFY10!P250)/RealAuthFY10!P250)</f>
        <v>-0.11668956667141964</v>
      </c>
      <c r="Q250" s="133">
        <f>IF(ISERROR((RealAuthFY11!Q250-RealAuthFY10!Q250)/RealAuthFY10!Q250),"",(RealAuthFY11!Q250-RealAuthFY10!Q250)/RealAuthFY10!Q250)</f>
        <v>8.8258764740624662E-2</v>
      </c>
      <c r="R250" s="133">
        <f>IF(ISERROR((RealAuthFY11!R250-RealAuthFY10!R250)/RealAuthFY10!R250),"",(RealAuthFY11!R250-RealAuthFY10!R250)/RealAuthFY10!R250)</f>
        <v>1.5069752549408419E-8</v>
      </c>
      <c r="S250" s="133">
        <f>IF(ISERROR((RealAuthFY11!S250-RealAuthFY10!S250)/RealAuthFY10!S250),"",(RealAuthFY11!S250-RealAuthFY10!S250)/RealAuthFY10!S250)</f>
        <v>1.2566118727084203E-6</v>
      </c>
      <c r="T250" s="133">
        <f>IF(ISERROR((RealAuthFY11!T250-RealAuthFY10!T250)/RealAuthFY10!T250),"",(RealAuthFY11!T250-RealAuthFY10!T250)/RealAuthFY10!T250)</f>
        <v>1.4574484058432433E-6</v>
      </c>
      <c r="U250" s="133">
        <f>IF(ISERROR((RealAuthFY11!U250-RealAuthFY10!U250)/RealAuthFY10!U250),"",(RealAuthFY11!U250-RealAuthFY10!U250)/RealAuthFY10!U250)</f>
        <v>6.9414638107303151E-4</v>
      </c>
    </row>
    <row r="251" spans="1:21" s="45" customFormat="1" ht="11" x14ac:dyDescent="0.3">
      <c r="A251" s="45">
        <f>'FY2017 Alpha RPDC '!A247</f>
        <v>240</v>
      </c>
      <c r="B251" s="45">
        <f>'FY2017 Alpha RPDC '!B247</f>
        <v>5283</v>
      </c>
      <c r="C251" s="45">
        <f>'FY2017 Alpha RPDC '!C247</f>
        <v>5283</v>
      </c>
      <c r="D251" s="50" t="str">
        <f>'FY2017 Alpha RPDC '!D247</f>
        <v>POCAHONTAS</v>
      </c>
      <c r="E251" s="133">
        <f>IF(ISERROR((RealAuthFY11!E251-RealAuthFY10!E251)/RealAuthFY10!E251),"",(RealAuthFY11!E251-RealAuthFY10!E251)/RealAuthFY10!E251)</f>
        <v>3.3443851809139294E-2</v>
      </c>
      <c r="F251" s="133">
        <f>IF(ISERROR((RealAuthFY11!F251-RealAuthFY10!F251)/RealAuthFY10!F251),"",(RealAuthFY11!F251-RealAuthFY10!F251)/RealAuthFY10!F251)</f>
        <v>2.2033125664792586E-2</v>
      </c>
      <c r="G251" s="133">
        <f>IF(ISERROR((RealAuthFY11!G251-RealAuthFY10!G251)/RealAuthFY10!G251),"",(RealAuthFY11!G251-RealAuthFY10!G251)/RealAuthFY10!G251)</f>
        <v>5.6213780655562345E-2</v>
      </c>
      <c r="H251" s="133">
        <f>IF(ISERROR((RealAuthFY11!H251-RealAuthFY10!H251)/RealAuthFY10!H251),"",(RealAuthFY11!H251-RealAuthFY10!H251)/RealAuthFY10!H251)</f>
        <v>-1</v>
      </c>
      <c r="I251" s="133">
        <f>IF(ISERROR((RealAuthFY11!I251-RealAuthFY10!I251)/RealAuthFY10!I251),"",(RealAuthFY11!I251-RealAuthFY10!I251)/RealAuthFY10!I251)</f>
        <v>4.2840539263944738E-2</v>
      </c>
      <c r="J251" s="133">
        <f>IF(ISERROR((RealAuthFY11!J251-RealAuthFY10!J251)/RealAuthFY10!J251),"",(RealAuthFY11!J251-RealAuthFY10!J251)/RealAuthFY10!J251)</f>
        <v>9.1482963891459504E-2</v>
      </c>
      <c r="K251" s="133">
        <f>IF(ISERROR((RealAuthFY11!K251-RealAuthFY10!K251)/RealAuthFY10!K251),"",(RealAuthFY11!K251-RealAuthFY10!K251)/RealAuthFY10!K251)</f>
        <v>-1</v>
      </c>
      <c r="L251" s="133">
        <f>IF(ISERROR((RealAuthFY11!L251-RealAuthFY10!L251)/RealAuthFY10!L251),"",(RealAuthFY11!L251-RealAuthFY10!L251)/RealAuthFY10!L251)</f>
        <v>0.16564295621161085</v>
      </c>
      <c r="M251" s="133" t="str">
        <f>IF(ISERROR((RealAuthFY11!M251-RealAuthFY10!M251)/RealAuthFY10!M251),"",(RealAuthFY11!M251-RealAuthFY10!M251)/RealAuthFY10!M251)</f>
        <v/>
      </c>
      <c r="N251" s="133">
        <f>IF(ISERROR((RealAuthFY11!N251-RealAuthFY10!N251)/RealAuthFY10!N251),"",(RealAuthFY11!N251-RealAuthFY10!N251)/RealAuthFY10!N251)</f>
        <v>0</v>
      </c>
      <c r="O251" s="133" t="str">
        <f>IF(ISERROR((RealAuthFY11!O251-RealAuthFY10!O251)/RealAuthFY10!O251),"",(RealAuthFY11!O251-RealAuthFY10!O251)/RealAuthFY10!O251)</f>
        <v/>
      </c>
      <c r="P251" s="133">
        <f>IF(ISERROR((RealAuthFY11!P251-RealAuthFY10!P251)/RealAuthFY10!P251),"",(RealAuthFY11!P251-RealAuthFY10!P251)/RealAuthFY10!P251)</f>
        <v>-1</v>
      </c>
      <c r="Q251" s="133" t="str">
        <f>IF(ISERROR((RealAuthFY11!Q251-RealAuthFY10!Q251)/RealAuthFY10!Q251),"",(RealAuthFY11!Q251-RealAuthFY10!Q251)/RealAuthFY10!Q251)</f>
        <v/>
      </c>
      <c r="R251" s="133">
        <f>IF(ISERROR((RealAuthFY11!R251-RealAuthFY10!R251)/RealAuthFY10!R251),"",(RealAuthFY11!R251-RealAuthFY10!R251)/RealAuthFY10!R251)</f>
        <v>-8.4379612193306024E-7</v>
      </c>
      <c r="S251" s="133">
        <f>IF(ISERROR((RealAuthFY11!S251-RealAuthFY10!S251)/RealAuthFY10!S251),"",(RealAuthFY11!S251-RealAuthFY10!S251)/RealAuthFY10!S251)</f>
        <v>2.2216463366195893E-6</v>
      </c>
      <c r="T251" s="133">
        <f>IF(ISERROR((RealAuthFY11!T251-RealAuthFY10!T251)/RealAuthFY10!T251),"",(RealAuthFY11!T251-RealAuthFY10!T251)/RealAuthFY10!T251)</f>
        <v>2.2376420622135983E-6</v>
      </c>
      <c r="U251" s="133">
        <f>IF(ISERROR((RealAuthFY11!U251-RealAuthFY10!U251)/RealAuthFY10!U251),"",(RealAuthFY11!U251-RealAuthFY10!U251)/RealAuthFY10!U251)</f>
        <v>4.2893828328103144E-2</v>
      </c>
    </row>
    <row r="252" spans="1:21" s="45" customFormat="1" ht="11" x14ac:dyDescent="0.3">
      <c r="A252" s="45">
        <f>'FY2017 Alpha RPDC '!A248</f>
        <v>241</v>
      </c>
      <c r="B252" s="45">
        <f>'FY2017 Alpha RPDC '!B248</f>
        <v>5310</v>
      </c>
      <c r="C252" s="45">
        <f>'FY2017 Alpha RPDC '!C248</f>
        <v>5310</v>
      </c>
      <c r="D252" s="50" t="str">
        <f>'FY2017 Alpha RPDC '!D248</f>
        <v>POSTVILLE</v>
      </c>
      <c r="E252" s="133">
        <f>IF(ISERROR((RealAuthFY11!E252-RealAuthFY10!E252)/RealAuthFY10!E252),"",(RealAuthFY11!E252-RealAuthFY10!E252)/RealAuthFY10!E252)</f>
        <v>2.4620060790273627E-2</v>
      </c>
      <c r="F252" s="133">
        <f>IF(ISERROR((RealAuthFY11!F252-RealAuthFY10!F252)/RealAuthFY10!F252),"",(RealAuthFY11!F252-RealAuthFY10!F252)/RealAuthFY10!F252)</f>
        <v>2.2449295556587708E-2</v>
      </c>
      <c r="G252" s="133">
        <f>IF(ISERROR((RealAuthFY11!G252-RealAuthFY10!G252)/RealAuthFY10!G252),"",(RealAuthFY11!G252-RealAuthFY10!G252)/RealAuthFY10!G252)</f>
        <v>4.7622059368163445E-2</v>
      </c>
      <c r="H252" s="133" t="str">
        <f>IF(ISERROR((RealAuthFY11!H252-RealAuthFY10!H252)/RealAuthFY10!H252),"",(RealAuthFY11!H252-RealAuthFY10!H252)/RealAuthFY10!H252)</f>
        <v/>
      </c>
      <c r="I252" s="133">
        <f>IF(ISERROR((RealAuthFY11!I252-RealAuthFY10!I252)/RealAuthFY10!I252),"",(RealAuthFY11!I252-RealAuthFY10!I252)/RealAuthFY10!I252)</f>
        <v>4.7622059368163445E-2</v>
      </c>
      <c r="J252" s="133">
        <f>IF(ISERROR((RealAuthFY11!J252-RealAuthFY10!J252)/RealAuthFY10!J252),"",(RealAuthFY11!J252-RealAuthFY10!J252)/RealAuthFY10!J252)</f>
        <v>-7.1731276575492511E-2</v>
      </c>
      <c r="K252" s="133">
        <f>IF(ISERROR((RealAuthFY11!K252-RealAuthFY10!K252)/RealAuthFY10!K252),"",(RealAuthFY11!K252-RealAuthFY10!K252)/RealAuthFY10!K252)</f>
        <v>1.9376579612468407E-2</v>
      </c>
      <c r="L252" s="133">
        <f>IF(ISERROR((RealAuthFY11!L252-RealAuthFY10!L252)/RealAuthFY10!L252),"",(RealAuthFY11!L252-RealAuthFY10!L252)/RealAuthFY10!L252)</f>
        <v>0.39005897219882057</v>
      </c>
      <c r="M252" s="133" t="str">
        <f>IF(ISERROR((RealAuthFY11!M252-RealAuthFY10!M252)/RealAuthFY10!M252),"",(RealAuthFY11!M252-RealAuthFY10!M252)/RealAuthFY10!M252)</f>
        <v/>
      </c>
      <c r="N252" s="133">
        <f>IF(ISERROR((RealAuthFY11!N252-RealAuthFY10!N252)/RealAuthFY10!N252),"",(RealAuthFY11!N252-RealAuthFY10!N252)/RealAuthFY10!N252)</f>
        <v>0</v>
      </c>
      <c r="O252" s="133">
        <f>IF(ISERROR((RealAuthFY11!O252-RealAuthFY10!O252)/RealAuthFY10!O252),"",(RealAuthFY11!O252-RealAuthFY10!O252)/RealAuthFY10!O252)</f>
        <v>0</v>
      </c>
      <c r="P252" s="133" t="str">
        <f>IF(ISERROR((RealAuthFY11!P252-RealAuthFY10!P252)/RealAuthFY10!P252),"",(RealAuthFY11!P252-RealAuthFY10!P252)/RealAuthFY10!P252)</f>
        <v/>
      </c>
      <c r="Q252" s="133" t="str">
        <f>IF(ISERROR((RealAuthFY11!Q252-RealAuthFY10!Q252)/RealAuthFY10!Q252),"",(RealAuthFY11!Q252-RealAuthFY10!Q252)/RealAuthFY10!Q252)</f>
        <v/>
      </c>
      <c r="R252" s="133">
        <f>IF(ISERROR((RealAuthFY11!R252-RealAuthFY10!R252)/RealAuthFY10!R252),"",(RealAuthFY11!R252-RealAuthFY10!R252)/RealAuthFY10!R252)</f>
        <v>2.5211942317267741</v>
      </c>
      <c r="S252" s="133">
        <f>IF(ISERROR((RealAuthFY11!S252-RealAuthFY10!S252)/RealAuthFY10!S252),"",(RealAuthFY11!S252-RealAuthFY10!S252)/RealAuthFY10!S252)</f>
        <v>2.5214826972670545</v>
      </c>
      <c r="T252" s="133">
        <f>IF(ISERROR((RealAuthFY11!T252-RealAuthFY10!T252)/RealAuthFY10!T252),"",(RealAuthFY11!T252-RealAuthFY10!T252)/RealAuthFY10!T252)</f>
        <v>2.5209994481009308</v>
      </c>
      <c r="U252" s="133">
        <f>IF(ISERROR((RealAuthFY11!U252-RealAuthFY10!U252)/RealAuthFY10!U252),"",(RealAuthFY11!U252-RealAuthFY10!U252)/RealAuthFY10!U252)</f>
        <v>0.13314974633763915</v>
      </c>
    </row>
    <row r="253" spans="1:21" s="45" customFormat="1" ht="11" x14ac:dyDescent="0.3">
      <c r="A253" s="45">
        <f>'FY2017 Alpha RPDC '!A249</f>
        <v>242</v>
      </c>
      <c r="B253" s="45">
        <f>'FY2017 Alpha RPDC '!B249</f>
        <v>5323</v>
      </c>
      <c r="C253" s="45">
        <f>'FY2017 Alpha RPDC '!C249</f>
        <v>5325</v>
      </c>
      <c r="D253" s="50" t="str">
        <f>'FY2017 Alpha RPDC '!D249</f>
        <v>PRAIRIE VALLEY</v>
      </c>
      <c r="E253" s="133">
        <f>IF(ISERROR((RealAuthFY11!E253-RealAuthFY10!E253)/RealAuthFY10!E253),"",(RealAuthFY11!E253-RealAuthFY10!E253)/RealAuthFY10!E253)</f>
        <v>-2.7425437092903668E-2</v>
      </c>
      <c r="F253" s="133">
        <f>IF(ISERROR((RealAuthFY11!F253-RealAuthFY10!F253)/RealAuthFY10!F253),"",(RealAuthFY11!F253-RealAuthFY10!F253)/RealAuthFY10!F253)</f>
        <v>2.208346024977155E-2</v>
      </c>
      <c r="G253" s="133">
        <f>IF(ISERROR((RealAuthFY11!G253-RealAuthFY10!G253)/RealAuthFY10!G253),"",(RealAuthFY11!G253-RealAuthFY10!G253)/RealAuthFY10!G253)</f>
        <v>-5.9475215918951925E-3</v>
      </c>
      <c r="H253" s="133" t="str">
        <f>IF(ISERROR((RealAuthFY11!H253-RealAuthFY10!H253)/RealAuthFY10!H253),"",(RealAuthFY11!H253-RealAuthFY10!H253)/RealAuthFY10!H253)</f>
        <v/>
      </c>
      <c r="I253" s="133">
        <f>IF(ISERROR((RealAuthFY11!I253-RealAuthFY10!I253)/RealAuthFY10!I253),"",(RealAuthFY11!I253-RealAuthFY10!I253)/RealAuthFY10!I253)</f>
        <v>1.0000000000000009E-2</v>
      </c>
      <c r="J253" s="133">
        <f>IF(ISERROR((RealAuthFY11!J253-RealAuthFY10!J253)/RealAuthFY10!J253),"",(RealAuthFY11!J253-RealAuthFY10!J253)/RealAuthFY10!J253)</f>
        <v>0.53971347220740418</v>
      </c>
      <c r="K253" s="133">
        <f>IF(ISERROR((RealAuthFY11!K253-RealAuthFY10!K253)/RealAuthFY10!K253),"",(RealAuthFY11!K253-RealAuthFY10!K253)/RealAuthFY10!K253)</f>
        <v>-0.3509488084730803</v>
      </c>
      <c r="L253" s="133">
        <f>IF(ISERROR((RealAuthFY11!L253-RealAuthFY10!L253)/RealAuthFY10!L253),"",(RealAuthFY11!L253-RealAuthFY10!L253)/RealAuthFY10!L253)</f>
        <v>-5.4239692346488462E-2</v>
      </c>
      <c r="M253" s="133" t="str">
        <f>IF(ISERROR((RealAuthFY11!M253-RealAuthFY10!M253)/RealAuthFY10!M253),"",(RealAuthFY11!M253-RealAuthFY10!M253)/RealAuthFY10!M253)</f>
        <v/>
      </c>
      <c r="N253" s="133" t="str">
        <f>IF(ISERROR((RealAuthFY11!N253-RealAuthFY10!N253)/RealAuthFY10!N253),"",(RealAuthFY11!N253-RealAuthFY10!N253)/RealAuthFY10!N253)</f>
        <v/>
      </c>
      <c r="O253" s="133" t="str">
        <f>IF(ISERROR((RealAuthFY11!O253-RealAuthFY10!O253)/RealAuthFY10!O253),"",(RealAuthFY11!O253-RealAuthFY10!O253)/RealAuthFY10!O253)</f>
        <v/>
      </c>
      <c r="P253" s="133" t="str">
        <f>IF(ISERROR((RealAuthFY11!P253-RealAuthFY10!P253)/RealAuthFY10!P253),"",(RealAuthFY11!P253-RealAuthFY10!P253)/RealAuthFY10!P253)</f>
        <v/>
      </c>
      <c r="Q253" s="133" t="str">
        <f>IF(ISERROR((RealAuthFY11!Q253-RealAuthFY10!Q253)/RealAuthFY10!Q253),"",(RealAuthFY11!Q253-RealAuthFY10!Q253)/RealAuthFY10!Q253)</f>
        <v/>
      </c>
      <c r="R253" s="133">
        <f>IF(ISERROR((RealAuthFY11!R253-RealAuthFY10!R253)/RealAuthFY10!R253),"",(RealAuthFY11!R253-RealAuthFY10!R253)/RealAuthFY10!R253)</f>
        <v>-4.6491016740865562E-7</v>
      </c>
      <c r="S253" s="133">
        <f>IF(ISERROR((RealAuthFY11!S253-RealAuthFY10!S253)/RealAuthFY10!S253),"",(RealAuthFY11!S253-RealAuthFY10!S253)/RealAuthFY10!S253)</f>
        <v>-1.9912345855539601E-6</v>
      </c>
      <c r="T253" s="133">
        <f>IF(ISERROR((RealAuthFY11!T253-RealAuthFY10!T253)/RealAuthFY10!T253),"",(RealAuthFY11!T253-RealAuthFY10!T253)/RealAuthFY10!T253)</f>
        <v>3.9687154398743417E-6</v>
      </c>
      <c r="U253" s="133">
        <f>IF(ISERROR((RealAuthFY11!U253-RealAuthFY10!U253)/RealAuthFY10!U253),"",(RealAuthFY11!U253-RealAuthFY10!U253)/RealAuthFY10!U253)</f>
        <v>-1.1933001774140755E-2</v>
      </c>
    </row>
    <row r="254" spans="1:21" s="45" customFormat="1" ht="11" x14ac:dyDescent="0.3">
      <c r="A254" s="45">
        <f>'FY2017 Alpha RPDC '!A250</f>
        <v>243</v>
      </c>
      <c r="B254" s="45">
        <f>'FY2017 Alpha RPDC '!B250</f>
        <v>5328</v>
      </c>
      <c r="C254" s="45">
        <f>'FY2017 Alpha RPDC '!C250</f>
        <v>5328</v>
      </c>
      <c r="D254" s="50" t="str">
        <f>'FY2017 Alpha RPDC '!D250</f>
        <v>PRESCOTT</v>
      </c>
      <c r="E254" s="133">
        <f>IF(ISERROR((RealAuthFY11!E254-RealAuthFY10!E254)/RealAuthFY10!E254),"",(RealAuthFY11!E254-RealAuthFY10!E254)/RealAuthFY10!E254)</f>
        <v>-0.10738255033557056</v>
      </c>
      <c r="F254" s="133">
        <f>IF(ISERROR((RealAuthFY11!F254-RealAuthFY10!F254)/RealAuthFY10!F254),"",(RealAuthFY11!F254-RealAuthFY10!F254)/RealAuthFY10!F254)</f>
        <v>2.1900015103458691E-2</v>
      </c>
      <c r="G254" s="133">
        <f>IF(ISERROR((RealAuthFY11!G254-RealAuthFY10!G254)/RealAuthFY10!G254),"",(RealAuthFY11!G254-RealAuthFY10!G254)/RealAuthFY10!G254)</f>
        <v>-8.7833598291652493E-2</v>
      </c>
      <c r="H254" s="133" t="str">
        <f>IF(ISERROR((RealAuthFY11!H254-RealAuthFY10!H254)/RealAuthFY10!H254),"",(RealAuthFY11!H254-RealAuthFY10!H254)/RealAuthFY10!H254)</f>
        <v/>
      </c>
      <c r="I254" s="133">
        <f>IF(ISERROR((RealAuthFY11!I254-RealAuthFY10!I254)/RealAuthFY10!I254),"",(RealAuthFY11!I254-RealAuthFY10!I254)/RealAuthFY10!I254)</f>
        <v>1.0000000000000071E-2</v>
      </c>
      <c r="J254" s="133">
        <f>IF(ISERROR((RealAuthFY11!J254-RealAuthFY10!J254)/RealAuthFY10!J254),"",(RealAuthFY11!J254-RealAuthFY10!J254)/RealAuthFY10!J254)</f>
        <v>0.66472571619876597</v>
      </c>
      <c r="K254" s="133">
        <f>IF(ISERROR((RealAuthFY11!K254-RealAuthFY10!K254)/RealAuthFY10!K254),"",(RealAuthFY11!K254-RealAuthFY10!K254)/RealAuthFY10!K254)</f>
        <v>-1</v>
      </c>
      <c r="L254" s="133">
        <f>IF(ISERROR((RealAuthFY11!L254-RealAuthFY10!L254)/RealAuthFY10!L254),"",(RealAuthFY11!L254-RealAuthFY10!L254)/RealAuthFY10!L254)</f>
        <v>-8.7092900806492957E-2</v>
      </c>
      <c r="M254" s="133" t="str">
        <f>IF(ISERROR((RealAuthFY11!M254-RealAuthFY10!M254)/RealAuthFY10!M254),"",(RealAuthFY11!M254-RealAuthFY10!M254)/RealAuthFY10!M254)</f>
        <v/>
      </c>
      <c r="N254" s="133">
        <f>IF(ISERROR((RealAuthFY11!N254-RealAuthFY10!N254)/RealAuthFY10!N254),"",(RealAuthFY11!N254-RealAuthFY10!N254)/RealAuthFY10!N254)</f>
        <v>0</v>
      </c>
      <c r="O254" s="133" t="str">
        <f>IF(ISERROR((RealAuthFY11!O254-RealAuthFY10!O254)/RealAuthFY10!O254),"",(RealAuthFY11!O254-RealAuthFY10!O254)/RealAuthFY10!O254)</f>
        <v/>
      </c>
      <c r="P254" s="133" t="str">
        <f>IF(ISERROR((RealAuthFY11!P254-RealAuthFY10!P254)/RealAuthFY10!P254),"",(RealAuthFY11!P254-RealAuthFY10!P254)/RealAuthFY10!P254)</f>
        <v/>
      </c>
      <c r="Q254" s="133" t="str">
        <f>IF(ISERROR((RealAuthFY11!Q254-RealAuthFY10!Q254)/RealAuthFY10!Q254),"",(RealAuthFY11!Q254-RealAuthFY10!Q254)/RealAuthFY10!Q254)</f>
        <v/>
      </c>
      <c r="R254" s="133">
        <f>IF(ISERROR((RealAuthFY11!R254-RealAuthFY10!R254)/RealAuthFY10!R254),"",(RealAuthFY11!R254-RealAuthFY10!R254)/RealAuthFY10!R254)</f>
        <v>1.0551873538035328E-6</v>
      </c>
      <c r="S254" s="133">
        <f>IF(ISERROR((RealAuthFY11!S254-RealAuthFY10!S254)/RealAuthFY10!S254),"",(RealAuthFY11!S254-RealAuthFY10!S254)/RealAuthFY10!S254)</f>
        <v>-4.4534414958885095E-6</v>
      </c>
      <c r="T254" s="133">
        <f>IF(ISERROR((RealAuthFY11!T254-RealAuthFY10!T254)/RealAuthFY10!T254),"",(RealAuthFY11!T254-RealAuthFY10!T254)/RealAuthFY10!T254)</f>
        <v>-5.8133867970063777E-7</v>
      </c>
      <c r="U254" s="133">
        <f>IF(ISERROR((RealAuthFY11!U254-RealAuthFY10!U254)/RealAuthFY10!U254),"",(RealAuthFY11!U254-RealAuthFY10!U254)/RealAuthFY10!U254)</f>
        <v>-6.6902682139316993E-2</v>
      </c>
    </row>
    <row r="255" spans="1:21" s="45" customFormat="1" ht="11" x14ac:dyDescent="0.3">
      <c r="A255" s="45">
        <f>'FY2017 Alpha RPDC '!A251</f>
        <v>244</v>
      </c>
      <c r="B255" s="45">
        <f>'FY2017 Alpha RPDC '!B251</f>
        <v>5463</v>
      </c>
      <c r="C255" s="45">
        <f>'FY2017 Alpha RPDC '!C251</f>
        <v>5463</v>
      </c>
      <c r="D255" s="50" t="str">
        <f>'FY2017 Alpha RPDC '!D251</f>
        <v>RED OAK</v>
      </c>
      <c r="E255" s="133">
        <f>IF(ISERROR((RealAuthFY11!E255-RealAuthFY10!E255)/RealAuthFY10!E255),"",(RealAuthFY11!E255-RealAuthFY10!E255)/RealAuthFY10!E255)</f>
        <v>3.6315323294950478E-3</v>
      </c>
      <c r="F255" s="133">
        <f>IF(ISERROR((RealAuthFY11!F255-RealAuthFY10!F255)/RealAuthFY10!F255),"",(RealAuthFY11!F255-RealAuthFY10!F255)/RealAuthFY10!F255)</f>
        <v>2.2494570276140241E-2</v>
      </c>
      <c r="G255" s="133">
        <f>IF(ISERROR((RealAuthFY11!G255-RealAuthFY10!G255)/RealAuthFY10!G255),"",(RealAuthFY11!G255-RealAuthFY10!G255)/RealAuthFY10!G255)</f>
        <v>2.6207792364831221E-2</v>
      </c>
      <c r="H255" s="133">
        <f>IF(ISERROR((RealAuthFY11!H255-RealAuthFY10!H255)/RealAuthFY10!H255),"",(RealAuthFY11!H255-RealAuthFY10!H255)/RealAuthFY10!H255)</f>
        <v>-1</v>
      </c>
      <c r="I255" s="133">
        <f>IF(ISERROR((RealAuthFY11!I255-RealAuthFY10!I255)/RealAuthFY10!I255),"",(RealAuthFY11!I255-RealAuthFY10!I255)/RealAuthFY10!I255)</f>
        <v>-4.2580075885997109E-3</v>
      </c>
      <c r="J255" s="133">
        <f>IF(ISERROR((RealAuthFY11!J255-RealAuthFY10!J255)/RealAuthFY10!J255),"",(RealAuthFY11!J255-RealAuthFY10!J255)/RealAuthFY10!J255)</f>
        <v>0.11421753167286337</v>
      </c>
      <c r="K255" s="133">
        <f>IF(ISERROR((RealAuthFY11!K255-RealAuthFY10!K255)/RealAuthFY10!K255),"",(RealAuthFY11!K255-RealAuthFY10!K255)/RealAuthFY10!K255)</f>
        <v>1.0398751733703191</v>
      </c>
      <c r="L255" s="133">
        <f>IF(ISERROR((RealAuthFY11!L255-RealAuthFY10!L255)/RealAuthFY10!L255),"",(RealAuthFY11!L255-RealAuthFY10!L255)/RealAuthFY10!L255)</f>
        <v>0.21813822409773667</v>
      </c>
      <c r="M255" s="133">
        <f>IF(ISERROR((RealAuthFY11!M255-RealAuthFY10!M255)/RealAuthFY10!M255),"",(RealAuthFY11!M255-RealAuthFY10!M255)/RealAuthFY10!M255)</f>
        <v>-0.32004160887656036</v>
      </c>
      <c r="N255" s="133">
        <f>IF(ISERROR((RealAuthFY11!N255-RealAuthFY10!N255)/RealAuthFY10!N255),"",(RealAuthFY11!N255-RealAuthFY10!N255)/RealAuthFY10!N255)</f>
        <v>0</v>
      </c>
      <c r="O255" s="133" t="str">
        <f>IF(ISERROR((RealAuthFY11!O255-RealAuthFY10!O255)/RealAuthFY10!O255),"",(RealAuthFY11!O255-RealAuthFY10!O255)/RealAuthFY10!O255)</f>
        <v/>
      </c>
      <c r="P255" s="133">
        <f>IF(ISERROR((RealAuthFY11!P255-RealAuthFY10!P255)/RealAuthFY10!P255),"",(RealAuthFY11!P255-RealAuthFY10!P255)/RealAuthFY10!P255)</f>
        <v>-0.27147315236774316</v>
      </c>
      <c r="Q255" s="133" t="str">
        <f>IF(ISERROR((RealAuthFY11!Q255-RealAuthFY10!Q255)/RealAuthFY10!Q255),"",(RealAuthFY11!Q255-RealAuthFY10!Q255)/RealAuthFY10!Q255)</f>
        <v/>
      </c>
      <c r="R255" s="133">
        <f>IF(ISERROR((RealAuthFY11!R255-RealAuthFY10!R255)/RealAuthFY10!R255),"",(RealAuthFY11!R255-RealAuthFY10!R255)/RealAuthFY10!R255)</f>
        <v>2.8357298290647122E-7</v>
      </c>
      <c r="S255" s="133">
        <f>IF(ISERROR((RealAuthFY11!S255-RealAuthFY10!S255)/RealAuthFY10!S255),"",(RealAuthFY11!S255-RealAuthFY10!S255)/RealAuthFY10!S255)</f>
        <v>-3.0645184712121498E-6</v>
      </c>
      <c r="T255" s="133">
        <f>IF(ISERROR((RealAuthFY11!T255-RealAuthFY10!T255)/RealAuthFY10!T255),"",(RealAuthFY11!T255-RealAuthFY10!T255)/RealAuthFY10!T255)</f>
        <v>-1.3208568134203857E-6</v>
      </c>
      <c r="U255" s="133">
        <f>IF(ISERROR((RealAuthFY11!U255-RealAuthFY10!U255)/RealAuthFY10!U255),"",(RealAuthFY11!U255-RealAuthFY10!U255)/RealAuthFY10!U255)</f>
        <v>8.5872014776243401E-4</v>
      </c>
    </row>
    <row r="256" spans="1:21" s="45" customFormat="1" ht="11" x14ac:dyDescent="0.3">
      <c r="A256" s="45" t="e">
        <f>'FY2017 Alpha RPDC '!#REF!</f>
        <v>#REF!</v>
      </c>
      <c r="B256" s="45" t="e">
        <f>'FY2017 Alpha RPDC '!#REF!</f>
        <v>#REF!</v>
      </c>
      <c r="C256" s="45" t="e">
        <f>'FY2017 Alpha RPDC '!#REF!</f>
        <v>#REF!</v>
      </c>
      <c r="D256" s="50" t="e">
        <f>'FY2017 Alpha RPDC '!#REF!</f>
        <v>#REF!</v>
      </c>
      <c r="E256" s="133" t="str">
        <f>IF(ISERROR((RealAuthFY11!E256-RealAuthFY10!E256)/RealAuthFY10!E256),"",(RealAuthFY11!E256-RealAuthFY10!E256)/RealAuthFY10!E256)</f>
        <v/>
      </c>
      <c r="F256" s="133" t="str">
        <f>IF(ISERROR((RealAuthFY11!F256-RealAuthFY10!F256)/RealAuthFY10!F256),"",(RealAuthFY11!F256-RealAuthFY10!F256)/RealAuthFY10!F256)</f>
        <v/>
      </c>
      <c r="G256" s="133" t="str">
        <f>IF(ISERROR((RealAuthFY11!G256-RealAuthFY10!G256)/RealAuthFY10!G256),"",(RealAuthFY11!G256-RealAuthFY10!G256)/RealAuthFY10!G256)</f>
        <v/>
      </c>
      <c r="H256" s="133" t="str">
        <f>IF(ISERROR((RealAuthFY11!H256-RealAuthFY10!H256)/RealAuthFY10!H256),"",(RealAuthFY11!H256-RealAuthFY10!H256)/RealAuthFY10!H256)</f>
        <v/>
      </c>
      <c r="I256" s="133" t="str">
        <f>IF(ISERROR((RealAuthFY11!I256-RealAuthFY10!I256)/RealAuthFY10!I256),"",(RealAuthFY11!I256-RealAuthFY10!I256)/RealAuthFY10!I256)</f>
        <v/>
      </c>
      <c r="J256" s="133">
        <f>IF(ISERROR((RealAuthFY11!J256-RealAuthFY10!J256)/RealAuthFY10!J256),"",(RealAuthFY11!J256-RealAuthFY10!J256)/RealAuthFY10!J256)</f>
        <v>1.1608137794899633E-2</v>
      </c>
      <c r="K256" s="133">
        <f>IF(ISERROR((RealAuthFY11!K256-RealAuthFY10!K256)/RealAuthFY10!K256),"",(RealAuthFY11!K256-RealAuthFY10!K256)/RealAuthFY10!K256)</f>
        <v>0.58656420330887304</v>
      </c>
      <c r="L256" s="133">
        <f>IF(ISERROR((RealAuthFY11!L256-RealAuthFY10!L256)/RealAuthFY10!L256),"",(RealAuthFY11!L256-RealAuthFY10!L256)/RealAuthFY10!L256)</f>
        <v>-0.14546059319850271</v>
      </c>
      <c r="M256" s="133">
        <f>IF(ISERROR((RealAuthFY11!M256-RealAuthFY10!M256)/RealAuthFY10!M256),"",(RealAuthFY11!M256-RealAuthFY10!M256)/RealAuthFY10!M256)</f>
        <v>0.52990119604784192</v>
      </c>
      <c r="N256" s="133" t="str">
        <f>IF(ISERROR((RealAuthFY11!N256-RealAuthFY10!N256)/RealAuthFY10!N256),"",(RealAuthFY11!N256-RealAuthFY10!N256)/RealAuthFY10!N256)</f>
        <v/>
      </c>
      <c r="O256" s="133" t="str">
        <f>IF(ISERROR((RealAuthFY11!O256-RealAuthFY10!O256)/RealAuthFY10!O256),"",(RealAuthFY11!O256-RealAuthFY10!O256)/RealAuthFY10!O256)</f>
        <v/>
      </c>
      <c r="P256" s="133">
        <f>IF(ISERROR((RealAuthFY11!P256-RealAuthFY10!P256)/RealAuthFY10!P256),"",(RealAuthFY11!P256-RealAuthFY10!P256)/RealAuthFY10!P256)</f>
        <v>-0.42010434040550027</v>
      </c>
      <c r="Q256" s="133">
        <f>IF(ISERROR((RealAuthFY11!Q256-RealAuthFY10!Q256)/RealAuthFY10!Q256),"",(RealAuthFY11!Q256-RealAuthFY10!Q256)/RealAuthFY10!Q256)</f>
        <v>-0.16058518446932568</v>
      </c>
      <c r="R256" s="133" t="str">
        <f>IF(ISERROR((RealAuthFY11!R256-RealAuthFY10!R256)/RealAuthFY10!R256),"",(RealAuthFY11!R256-RealAuthFY10!R256)/RealAuthFY10!R256)</f>
        <v/>
      </c>
      <c r="S256" s="133" t="str">
        <f>IF(ISERROR((RealAuthFY11!S256-RealAuthFY10!S256)/RealAuthFY10!S256),"",(RealAuthFY11!S256-RealAuthFY10!S256)/RealAuthFY10!S256)</f>
        <v/>
      </c>
      <c r="T256" s="133" t="str">
        <f>IF(ISERROR((RealAuthFY11!T256-RealAuthFY10!T256)/RealAuthFY10!T256),"",(RealAuthFY11!T256-RealAuthFY10!T256)/RealAuthFY10!T256)</f>
        <v/>
      </c>
      <c r="U256" s="133" t="str">
        <f>IF(ISERROR((RealAuthFY11!U256-RealAuthFY10!U256)/RealAuthFY10!U256),"",(RealAuthFY11!U256-RealAuthFY10!U256)/RealAuthFY10!U256)</f>
        <v/>
      </c>
    </row>
    <row r="257" spans="1:21" s="45" customFormat="1" ht="11" x14ac:dyDescent="0.3">
      <c r="A257" s="45">
        <f>'FY2017 Alpha RPDC '!A252</f>
        <v>245</v>
      </c>
      <c r="B257" s="45">
        <f>'FY2017 Alpha RPDC '!B252</f>
        <v>5486</v>
      </c>
      <c r="C257" s="45">
        <f>'FY2017 Alpha RPDC '!C252</f>
        <v>5486</v>
      </c>
      <c r="D257" s="50" t="str">
        <f>'FY2017 Alpha RPDC '!D252</f>
        <v>REMSEN-UNION</v>
      </c>
      <c r="E257" s="133">
        <f>IF(ISERROR((RealAuthFY11!E257-RealAuthFY10!E257)/RealAuthFY10!E257),"",(RealAuthFY11!E257-RealAuthFY10!E257)/RealAuthFY10!E257)</f>
        <v>-1.0026385224274436E-2</v>
      </c>
      <c r="F257" s="133">
        <f>IF(ISERROR((RealAuthFY11!F257-RealAuthFY10!F257)/RealAuthFY10!F257),"",(RealAuthFY11!F257-RealAuthFY10!F257)/RealAuthFY10!F257)</f>
        <v>2.2421524663677129E-2</v>
      </c>
      <c r="G257" s="133">
        <f>IF(ISERROR((RealAuthFY11!G257-RealAuthFY10!G257)/RealAuthFY10!G257),"",(RealAuthFY11!G257-RealAuthFY10!G257)/RealAuthFY10!G257)</f>
        <v>1.2170332595809089E-2</v>
      </c>
      <c r="H257" s="133">
        <f>IF(ISERROR((RealAuthFY11!H257-RealAuthFY10!H257)/RealAuthFY10!H257),"",(RealAuthFY11!H257-RealAuthFY10!H257)/RealAuthFY10!H257)</f>
        <v>-1</v>
      </c>
      <c r="I257" s="133">
        <f>IF(ISERROR((RealAuthFY11!I257-RealAuthFY10!I257)/RealAuthFY10!I257),"",(RealAuthFY11!I257-RealAuthFY10!I257)/RealAuthFY10!I257)</f>
        <v>-1.0620577933065981E-2</v>
      </c>
      <c r="J257" s="133">
        <f>IF(ISERROR((RealAuthFY11!J257-RealAuthFY10!J257)/RealAuthFY10!J257),"",(RealAuthFY11!J257-RealAuthFY10!J257)/RealAuthFY10!J257)</f>
        <v>8.6976532911381077E-2</v>
      </c>
      <c r="K257" s="133">
        <f>IF(ISERROR((RealAuthFY11!K257-RealAuthFY10!K257)/RealAuthFY10!K257),"",(RealAuthFY11!K257-RealAuthFY10!K257)/RealAuthFY10!K257)</f>
        <v>0.42728351126927638</v>
      </c>
      <c r="L257" s="133">
        <f>IF(ISERROR((RealAuthFY11!L257-RealAuthFY10!L257)/RealAuthFY10!L257),"",(RealAuthFY11!L257-RealAuthFY10!L257)/RealAuthFY10!L257)</f>
        <v>2.8103615763382137E-2</v>
      </c>
      <c r="M257" s="133">
        <f>IF(ISERROR((RealAuthFY11!M257-RealAuthFY10!M257)/RealAuthFY10!M257),"",(RealAuthFY11!M257-RealAuthFY10!M257)/RealAuthFY10!M257)</f>
        <v>-0.88006020913703564</v>
      </c>
      <c r="N257" s="133">
        <f>IF(ISERROR((RealAuthFY11!N257-RealAuthFY10!N257)/RealAuthFY10!N257),"",(RealAuthFY11!N257-RealAuthFY10!N257)/RealAuthFY10!N257)</f>
        <v>0</v>
      </c>
      <c r="O257" s="133" t="str">
        <f>IF(ISERROR((RealAuthFY11!O257-RealAuthFY10!O257)/RealAuthFY10!O257),"",(RealAuthFY11!O257-RealAuthFY10!O257)/RealAuthFY10!O257)</f>
        <v/>
      </c>
      <c r="P257" s="133">
        <f>IF(ISERROR((RealAuthFY11!P257-RealAuthFY10!P257)/RealAuthFY10!P257),"",(RealAuthFY11!P257-RealAuthFY10!P257)/RealAuthFY10!P257)</f>
        <v>0.42728351126927622</v>
      </c>
      <c r="Q257" s="133">
        <f>IF(ISERROR((RealAuthFY11!Q257-RealAuthFY10!Q257)/RealAuthFY10!Q257),"",(RealAuthFY11!Q257-RealAuthFY10!Q257)/RealAuthFY10!Q257)</f>
        <v>0.30586131849676995</v>
      </c>
      <c r="R257" s="133">
        <f>IF(ISERROR((RealAuthFY11!R257-RealAuthFY10!R257)/RealAuthFY10!R257),"",(RealAuthFY11!R257-RealAuthFY10!R257)/RealAuthFY10!R257)</f>
        <v>3.3495941983254601E-8</v>
      </c>
      <c r="S257" s="133">
        <f>IF(ISERROR((RealAuthFY11!S257-RealAuthFY10!S257)/RealAuthFY10!S257),"",(RealAuthFY11!S257-RealAuthFY10!S257)/RealAuthFY10!S257)</f>
        <v>8.1543392302885532E-7</v>
      </c>
      <c r="T257" s="133">
        <f>IF(ISERROR((RealAuthFY11!T257-RealAuthFY10!T257)/RealAuthFY10!T257),"",(RealAuthFY11!T257-RealAuthFY10!T257)/RealAuthFY10!T257)</f>
        <v>5.6895458578243068E-7</v>
      </c>
      <c r="U257" s="133">
        <f>IF(ISERROR((RealAuthFY11!U257-RealAuthFY10!U257)/RealAuthFY10!U257),"",(RealAuthFY11!U257-RealAuthFY10!U257)/RealAuthFY10!U257)</f>
        <v>-2.3399034301290714E-2</v>
      </c>
    </row>
    <row r="258" spans="1:21" s="45" customFormat="1" ht="11" x14ac:dyDescent="0.3">
      <c r="A258" s="45">
        <f>'FY2017 Alpha RPDC '!A253</f>
        <v>246</v>
      </c>
      <c r="B258" s="45">
        <f>'FY2017 Alpha RPDC '!B253</f>
        <v>5508</v>
      </c>
      <c r="C258" s="45">
        <f>'FY2017 Alpha RPDC '!C253</f>
        <v>5508</v>
      </c>
      <c r="D258" s="50" t="str">
        <f>'FY2017 Alpha RPDC '!D253</f>
        <v>RICEVILLE</v>
      </c>
      <c r="E258" s="133">
        <f>IF(ISERROR((RealAuthFY11!E258-RealAuthFY10!E258)/RealAuthFY10!E258),"",(RealAuthFY11!E258-RealAuthFY10!E258)/RealAuthFY10!E258)</f>
        <v>1.0127409343351733E-2</v>
      </c>
      <c r="F258" s="133">
        <f>IF(ISERROR((RealAuthFY11!F258-RealAuthFY10!F258)/RealAuthFY10!F258),"",(RealAuthFY11!F258-RealAuthFY10!F258)/RealAuthFY10!F258)</f>
        <v>2.2494570276140241E-2</v>
      </c>
      <c r="G258" s="133">
        <f>IF(ISERROR((RealAuthFY11!G258-RealAuthFY10!G258)/RealAuthFY10!G258),"",(RealAuthFY11!G258-RealAuthFY10!G258)/RealAuthFY10!G258)</f>
        <v>3.284958195670714E-2</v>
      </c>
      <c r="H258" s="133" t="str">
        <f>IF(ISERROR((RealAuthFY11!H258-RealAuthFY10!H258)/RealAuthFY10!H258),"",(RealAuthFY11!H258-RealAuthFY10!H258)/RealAuthFY10!H258)</f>
        <v/>
      </c>
      <c r="I258" s="133">
        <f>IF(ISERROR((RealAuthFY11!I258-RealAuthFY10!I258)/RealAuthFY10!I258),"",(RealAuthFY11!I258-RealAuthFY10!I258)/RealAuthFY10!I258)</f>
        <v>3.284958195670714E-2</v>
      </c>
      <c r="J258" s="133">
        <f>IF(ISERROR((RealAuthFY11!J258-RealAuthFY10!J258)/RealAuthFY10!J258),"",(RealAuthFY11!J258-RealAuthFY10!J258)/RealAuthFY10!J258)</f>
        <v>-5.548033345705293E-2</v>
      </c>
      <c r="K258" s="133">
        <f>IF(ISERROR((RealAuthFY11!K258-RealAuthFY10!K258)/RealAuthFY10!K258),"",(RealAuthFY11!K258-RealAuthFY10!K258)/RealAuthFY10!K258)</f>
        <v>1.5498439667128987</v>
      </c>
      <c r="L258" s="133">
        <f>IF(ISERROR((RealAuthFY11!L258-RealAuthFY10!L258)/RealAuthFY10!L258),"",(RealAuthFY11!L258-RealAuthFY10!L258)/RealAuthFY10!L258)</f>
        <v>0.1541399007226805</v>
      </c>
      <c r="M258" s="133" t="str">
        <f>IF(ISERROR((RealAuthFY11!M258-RealAuthFY10!M258)/RealAuthFY10!M258),"",(RealAuthFY11!M258-RealAuthFY10!M258)/RealAuthFY10!M258)</f>
        <v/>
      </c>
      <c r="N258" s="133">
        <f>IF(ISERROR((RealAuthFY11!N258-RealAuthFY10!N258)/RealAuthFY10!N258),"",(RealAuthFY11!N258-RealAuthFY10!N258)/RealAuthFY10!N258)</f>
        <v>0</v>
      </c>
      <c r="O258" s="133" t="str">
        <f>IF(ISERROR((RealAuthFY11!O258-RealAuthFY10!O258)/RealAuthFY10!O258),"",(RealAuthFY11!O258-RealAuthFY10!O258)/RealAuthFY10!O258)</f>
        <v/>
      </c>
      <c r="P258" s="133" t="str">
        <f>IF(ISERROR((RealAuthFY11!P258-RealAuthFY10!P258)/RealAuthFY10!P258),"",(RealAuthFY11!P258-RealAuthFY10!P258)/RealAuthFY10!P258)</f>
        <v/>
      </c>
      <c r="Q258" s="133">
        <f>IF(ISERROR((RealAuthFY11!Q258-RealAuthFY10!Q258)/RealAuthFY10!Q258),"",(RealAuthFY11!Q258-RealAuthFY10!Q258)/RealAuthFY10!Q258)</f>
        <v>0.28436584989983055</v>
      </c>
      <c r="R258" s="133">
        <f>IF(ISERROR((RealAuthFY11!R258-RealAuthFY10!R258)/RealAuthFY10!R258),"",(RealAuthFY11!R258-RealAuthFY10!R258)/RealAuthFY10!R258)</f>
        <v>-1.0051162190035056E-6</v>
      </c>
      <c r="S258" s="133">
        <f>IF(ISERROR((RealAuthFY11!S258-RealAuthFY10!S258)/RealAuthFY10!S258),"",(RealAuthFY11!S258-RealAuthFY10!S258)/RealAuthFY10!S258)</f>
        <v>8.6850802707948522E-6</v>
      </c>
      <c r="T258" s="133">
        <f>IF(ISERROR((RealAuthFY11!T258-RealAuthFY10!T258)/RealAuthFY10!T258),"",(RealAuthFY11!T258-RealAuthFY10!T258)/RealAuthFY10!T258)</f>
        <v>3.98496164032292E-6</v>
      </c>
      <c r="U258" s="133">
        <f>IF(ISERROR((RealAuthFY11!U258-RealAuthFY10!U258)/RealAuthFY10!U258),"",(RealAuthFY11!U258-RealAuthFY10!U258)/RealAuthFY10!U258)</f>
        <v>4.5975831159826071E-2</v>
      </c>
    </row>
    <row r="259" spans="1:21" s="45" customFormat="1" ht="11" x14ac:dyDescent="0.3">
      <c r="A259" s="45">
        <f>'FY2017 Alpha RPDC '!A254</f>
        <v>247</v>
      </c>
      <c r="B259" s="45">
        <f>'FY2017 Alpha RPDC '!B254</f>
        <v>1975</v>
      </c>
      <c r="C259" s="45">
        <f>'FY2017 Alpha RPDC '!C254</f>
        <v>1975</v>
      </c>
      <c r="D259" s="50" t="str">
        <f>'FY2017 Alpha RPDC '!D254</f>
        <v>RIVER VALLEY</v>
      </c>
      <c r="E259" s="133">
        <f>IF(ISERROR((RealAuthFY11!E259-RealAuthFY10!E259)/RealAuthFY10!E259),"",(RealAuthFY11!E259-RealAuthFY10!E259)/RealAuthFY10!E259)</f>
        <v>4.5255474452554803E-2</v>
      </c>
      <c r="F259" s="133">
        <f>IF(ISERROR((RealAuthFY11!F259-RealAuthFY10!F259)/RealAuthFY10!F259),"",(RealAuthFY11!F259-RealAuthFY10!F259)/RealAuthFY10!F259)</f>
        <v>2.2463206816421378E-2</v>
      </c>
      <c r="G259" s="133">
        <f>IF(ISERROR((RealAuthFY11!G259-RealAuthFY10!G259)/RealAuthFY10!G259),"",(RealAuthFY11!G259-RealAuthFY10!G259)/RealAuthFY10!G259)</f>
        <v>6.8735264351179132E-2</v>
      </c>
      <c r="H259" s="133">
        <f>IF(ISERROR((RealAuthFY11!H259-RealAuthFY10!H259)/RealAuthFY10!H259),"",(RealAuthFY11!H259-RealAuthFY10!H259)/RealAuthFY10!H259)</f>
        <v>-1</v>
      </c>
      <c r="I259" s="133">
        <f>IF(ISERROR((RealAuthFY11!I259-RealAuthFY10!I259)/RealAuthFY10!I259),"",(RealAuthFY11!I259-RealAuthFY10!I259)/RealAuthFY10!I259)</f>
        <v>4.3503991126005788E-2</v>
      </c>
      <c r="J259" s="133">
        <f>IF(ISERROR((RealAuthFY11!J259-RealAuthFY10!J259)/RealAuthFY10!J259),"",(RealAuthFY11!J259-RealAuthFY10!J259)/RealAuthFY10!J259)</f>
        <v>-0.24200930987727889</v>
      </c>
      <c r="K259" s="133">
        <f>IF(ISERROR((RealAuthFY11!K259-RealAuthFY10!K259)/RealAuthFY10!K259),"",(RealAuthFY11!K259-RealAuthFY10!K259)/RealAuthFY10!K259)</f>
        <v>15.105995284607612</v>
      </c>
      <c r="L259" s="133">
        <f>IF(ISERROR((RealAuthFY11!L259-RealAuthFY10!L259)/RealAuthFY10!L259),"",(RealAuthFY11!L259-RealAuthFY10!L259)/RealAuthFY10!L259)</f>
        <v>0.14504214785661901</v>
      </c>
      <c r="M259" s="133">
        <f>IF(ISERROR((RealAuthFY11!M259-RealAuthFY10!M259)/RealAuthFY10!M259),"",(RealAuthFY11!M259-RealAuthFY10!M259)/RealAuthFY10!M259)</f>
        <v>7.8684910744358376</v>
      </c>
      <c r="N259" s="133">
        <f>IF(ISERROR((RealAuthFY11!N259-RealAuthFY10!N259)/RealAuthFY10!N259),"",(RealAuthFY11!N259-RealAuthFY10!N259)/RealAuthFY10!N259)</f>
        <v>0</v>
      </c>
      <c r="O259" s="133" t="str">
        <f>IF(ISERROR((RealAuthFY11!O259-RealAuthFY10!O259)/RealAuthFY10!O259),"",(RealAuthFY11!O259-RealAuthFY10!O259)/RealAuthFY10!O259)</f>
        <v/>
      </c>
      <c r="P259" s="133">
        <f>IF(ISERROR((RealAuthFY11!P259-RealAuthFY10!P259)/RealAuthFY10!P259),"",(RealAuthFY11!P259-RealAuthFY10!P259)/RealAuthFY10!P259)</f>
        <v>1.9366790165038637E-2</v>
      </c>
      <c r="Q259" s="133">
        <f>IF(ISERROR((RealAuthFY11!Q259-RealAuthFY10!Q259)/RealAuthFY10!Q259),"",(RealAuthFY11!Q259-RealAuthFY10!Q259)/RealAuthFY10!Q259)</f>
        <v>-9.0835024987938398E-2</v>
      </c>
      <c r="R259" s="133">
        <f>IF(ISERROR((RealAuthFY11!R259-RealAuthFY10!R259)/RealAuthFY10!R259),"",(RealAuthFY11!R259-RealAuthFY10!R259)/RealAuthFY10!R259)</f>
        <v>-1.2989025157771202E-6</v>
      </c>
      <c r="S259" s="133">
        <f>IF(ISERROR((RealAuthFY11!S259-RealAuthFY10!S259)/RealAuthFY10!S259),"",(RealAuthFY11!S259-RealAuthFY10!S259)/RealAuthFY10!S259)</f>
        <v>-8.9817451644405849E-6</v>
      </c>
      <c r="T259" s="133">
        <f>IF(ISERROR((RealAuthFY11!T259-RealAuthFY10!T259)/RealAuthFY10!T259),"",(RealAuthFY11!T259-RealAuthFY10!T259)/RealAuthFY10!T259)</f>
        <v>1.2306522857826478E-5</v>
      </c>
      <c r="U259" s="133">
        <f>IF(ISERROR((RealAuthFY11!U259-RealAuthFY10!U259)/RealAuthFY10!U259),"",(RealAuthFY11!U259-RealAuthFY10!U259)/RealAuthFY10!U259)</f>
        <v>9.4881726580218501E-3</v>
      </c>
    </row>
    <row r="260" spans="1:21" s="45" customFormat="1" ht="11" x14ac:dyDescent="0.3">
      <c r="A260" s="45">
        <f>'FY2017 Alpha RPDC '!A255</f>
        <v>248</v>
      </c>
      <c r="B260" s="45">
        <f>'FY2017 Alpha RPDC '!B255</f>
        <v>4824</v>
      </c>
      <c r="C260" s="45">
        <f>'FY2017 Alpha RPDC '!C255</f>
        <v>5510</v>
      </c>
      <c r="D260" s="50" t="str">
        <f>'FY2017 Alpha RPDC '!D255</f>
        <v>RIVERSIDE</v>
      </c>
      <c r="E260" s="133">
        <f>IF(ISERROR((RealAuthFY11!E260-RealAuthFY10!E260)/RealAuthFY10!E260),"",(RealAuthFY11!E260-RealAuthFY10!E260)/RealAuthFY10!E260)</f>
        <v>1.0086244701067061E-2</v>
      </c>
      <c r="F260" s="133">
        <f>IF(ISERROR((RealAuthFY11!F260-RealAuthFY10!F260)/RealAuthFY10!F260),"",(RealAuthFY11!F260-RealAuthFY10!F260)/RealAuthFY10!F260)</f>
        <v>2.2494570276140241E-2</v>
      </c>
      <c r="G260" s="133">
        <f>IF(ISERROR((RealAuthFY11!G260-RealAuthFY10!G260)/RealAuthFY10!G260),"",(RealAuthFY11!G260-RealAuthFY10!G260)/RealAuthFY10!G260)</f>
        <v>3.2807607032572898E-2</v>
      </c>
      <c r="H260" s="133">
        <f>IF(ISERROR((RealAuthFY11!H260-RealAuthFY10!H260)/RealAuthFY10!H260),"",(RealAuthFY11!H260-RealAuthFY10!H260)/RealAuthFY10!H260)</f>
        <v>-1</v>
      </c>
      <c r="I260" s="133">
        <f>IF(ISERROR((RealAuthFY11!I260-RealAuthFY10!I260)/RealAuthFY10!I260),"",(RealAuthFY11!I260-RealAuthFY10!I260)/RealAuthFY10!I260)</f>
        <v>-6.5368074151438763E-3</v>
      </c>
      <c r="J260" s="133">
        <f>IF(ISERROR((RealAuthFY11!J260-RealAuthFY10!J260)/RealAuthFY10!J260),"",(RealAuthFY11!J260-RealAuthFY10!J260)/RealAuthFY10!J260)</f>
        <v>0.49042262085740357</v>
      </c>
      <c r="K260" s="133">
        <f>IF(ISERROR((RealAuthFY11!K260-RealAuthFY10!K260)/RealAuthFY10!K260),"",(RealAuthFY11!K260-RealAuthFY10!K260)/RealAuthFY10!K260)</f>
        <v>25.105928853754939</v>
      </c>
      <c r="L260" s="133">
        <f>IF(ISERROR((RealAuthFY11!L260-RealAuthFY10!L260)/RealAuthFY10!L260),"",(RealAuthFY11!L260-RealAuthFY10!L260)/RealAuthFY10!L260)</f>
        <v>-0.36264822134387353</v>
      </c>
      <c r="M260" s="133" t="str">
        <f>IF(ISERROR((RealAuthFY11!M260-RealAuthFY10!M260)/RealAuthFY10!M260),"",(RealAuthFY11!M260-RealAuthFY10!M260)/RealAuthFY10!M260)</f>
        <v/>
      </c>
      <c r="N260" s="133">
        <f>IF(ISERROR((RealAuthFY11!N260-RealAuthFY10!N260)/RealAuthFY10!N260),"",(RealAuthFY11!N260-RealAuthFY10!N260)/RealAuthFY10!N260)</f>
        <v>0</v>
      </c>
      <c r="O260" s="133" t="str">
        <f>IF(ISERROR((RealAuthFY11!O260-RealAuthFY10!O260)/RealAuthFY10!O260),"",(RealAuthFY11!O260-RealAuthFY10!O260)/RealAuthFY10!O260)</f>
        <v/>
      </c>
      <c r="P260" s="133">
        <f>IF(ISERROR((RealAuthFY11!P260-RealAuthFY10!P260)/RealAuthFY10!P260),"",(RealAuthFY11!P260-RealAuthFY10!P260)/RealAuthFY10!P260)</f>
        <v>1.9762845849802334E-2</v>
      </c>
      <c r="Q260" s="133" t="str">
        <f>IF(ISERROR((RealAuthFY11!Q260-RealAuthFY10!Q260)/RealAuthFY10!Q260),"",(RealAuthFY11!Q260-RealAuthFY10!Q260)/RealAuthFY10!Q260)</f>
        <v/>
      </c>
      <c r="R260" s="133">
        <f>IF(ISERROR((RealAuthFY11!R260-RealAuthFY10!R260)/RealAuthFY10!R260),"",(RealAuthFY11!R260-RealAuthFY10!R260)/RealAuthFY10!R260)</f>
        <v>2.3356504204788635</v>
      </c>
      <c r="S260" s="133">
        <f>IF(ISERROR((RealAuthFY11!S260-RealAuthFY10!S260)/RealAuthFY10!S260),"",(RealAuthFY11!S260-RealAuthFY10!S260)/RealAuthFY10!S260)</f>
        <v>2.3358461367724273</v>
      </c>
      <c r="T260" s="133">
        <f>IF(ISERROR((RealAuthFY11!T260-RealAuthFY10!T260)/RealAuthFY10!T260),"",(RealAuthFY11!T260-RealAuthFY10!T260)/RealAuthFY10!T260)</f>
        <v>2.335833922353812</v>
      </c>
      <c r="U260" s="133">
        <f>IF(ISERROR((RealAuthFY11!U260-RealAuthFY10!U260)/RealAuthFY10!U260),"",(RealAuthFY11!U260-RealAuthFY10!U260)/RealAuthFY10!U260)</f>
        <v>7.9822806001424815E-2</v>
      </c>
    </row>
    <row r="261" spans="1:21" s="45" customFormat="1" ht="11" x14ac:dyDescent="0.3">
      <c r="A261" s="45">
        <f>'FY2017 Alpha RPDC '!A256</f>
        <v>249</v>
      </c>
      <c r="B261" s="45">
        <f>'FY2017 Alpha RPDC '!B256</f>
        <v>5607</v>
      </c>
      <c r="C261" s="45">
        <f>'FY2017 Alpha RPDC '!C256</f>
        <v>5607</v>
      </c>
      <c r="D261" s="50" t="str">
        <f>'FY2017 Alpha RPDC '!D256</f>
        <v>ROCK VALLEY</v>
      </c>
      <c r="E261" s="133">
        <f>IF(ISERROR((RealAuthFY11!E261-RealAuthFY10!E261)/RealAuthFY10!E261),"",(RealAuthFY11!E261-RealAuthFY10!E261)/RealAuthFY10!E261)</f>
        <v>3.9488476672287831E-2</v>
      </c>
      <c r="F261" s="133">
        <f>IF(ISERROR((RealAuthFY11!F261-RealAuthFY10!F261)/RealAuthFY10!F261),"",(RealAuthFY11!F261-RealAuthFY10!F261)/RealAuthFY10!F261)</f>
        <v>2.2352397101896099E-2</v>
      </c>
      <c r="G261" s="133">
        <f>IF(ISERROR((RealAuthFY11!G261-RealAuthFY10!G261)/RealAuthFY10!G261),"",(RealAuthFY11!G261-RealAuthFY10!G261)/RealAuthFY10!G261)</f>
        <v>6.272358192943954E-2</v>
      </c>
      <c r="H261" s="133" t="str">
        <f>IF(ISERROR((RealAuthFY11!H261-RealAuthFY10!H261)/RealAuthFY10!H261),"",(RealAuthFY11!H261-RealAuthFY10!H261)/RealAuthFY10!H261)</f>
        <v/>
      </c>
      <c r="I261" s="133">
        <f>IF(ISERROR((RealAuthFY11!I261-RealAuthFY10!I261)/RealAuthFY10!I261),"",(RealAuthFY11!I261-RealAuthFY10!I261)/RealAuthFY10!I261)</f>
        <v>6.272358192943954E-2</v>
      </c>
      <c r="J261" s="133">
        <f>IF(ISERROR((RealAuthFY11!J261-RealAuthFY10!J261)/RealAuthFY10!J261),"",(RealAuthFY11!J261-RealAuthFY10!J261)/RealAuthFY10!J261)</f>
        <v>6.4235915254619705E-2</v>
      </c>
      <c r="K261" s="133">
        <f>IF(ISERROR((RealAuthFY11!K261-RealAuthFY10!K261)/RealAuthFY10!K261),"",(RealAuthFY11!K261-RealAuthFY10!K261)/RealAuthFY10!K261)</f>
        <v>-0.40506256126391049</v>
      </c>
      <c r="L261" s="133">
        <f>IF(ISERROR((RealAuthFY11!L261-RealAuthFY10!L261)/RealAuthFY10!L261),"",(RealAuthFY11!L261-RealAuthFY10!L261)/RealAuthFY10!L261)</f>
        <v>1.9892752119010551E-2</v>
      </c>
      <c r="M261" s="133" t="str">
        <f>IF(ISERROR((RealAuthFY11!M261-RealAuthFY10!M261)/RealAuthFY10!M261),"",(RealAuthFY11!M261-RealAuthFY10!M261)/RealAuthFY10!M261)</f>
        <v/>
      </c>
      <c r="N261" s="133">
        <f>IF(ISERROR((RealAuthFY11!N261-RealAuthFY10!N261)/RealAuthFY10!N261),"",(RealAuthFY11!N261-RealAuthFY10!N261)/RealAuthFY10!N261)</f>
        <v>0</v>
      </c>
      <c r="O261" s="133" t="str">
        <f>IF(ISERROR((RealAuthFY11!O261-RealAuthFY10!O261)/RealAuthFY10!O261),"",(RealAuthFY11!O261-RealAuthFY10!O261)/RealAuthFY10!O261)</f>
        <v/>
      </c>
      <c r="P261" s="133">
        <f>IF(ISERROR((RealAuthFY11!P261-RealAuthFY10!P261)/RealAuthFY10!P261),"",(RealAuthFY11!P261-RealAuthFY10!P261)/RealAuthFY10!P261)</f>
        <v>-0.45405740915982373</v>
      </c>
      <c r="Q261" s="133" t="str">
        <f>IF(ISERROR((RealAuthFY11!Q261-RealAuthFY10!Q261)/RealAuthFY10!Q261),"",(RealAuthFY11!Q261-RealAuthFY10!Q261)/RealAuthFY10!Q261)</f>
        <v/>
      </c>
      <c r="R261" s="133">
        <f>IF(ISERROR((RealAuthFY11!R261-RealAuthFY10!R261)/RealAuthFY10!R261),"",(RealAuthFY11!R261-RealAuthFY10!R261)/RealAuthFY10!R261)</f>
        <v>0.24853879419863925</v>
      </c>
      <c r="S261" s="133">
        <f>IF(ISERROR((RealAuthFY11!S261-RealAuthFY10!S261)/RealAuthFY10!S261),"",(RealAuthFY11!S261-RealAuthFY10!S261)/RealAuthFY10!S261)</f>
        <v>0.24849768432104716</v>
      </c>
      <c r="T261" s="133">
        <f>IF(ISERROR((RealAuthFY11!T261-RealAuthFY10!T261)/RealAuthFY10!T261),"",(RealAuthFY11!T261-RealAuthFY10!T261)/RealAuthFY10!T261)</f>
        <v>0.24851511019091296</v>
      </c>
      <c r="U261" s="133">
        <f>IF(ISERROR((RealAuthFY11!U261-RealAuthFY10!U261)/RealAuthFY10!U261),"",(RealAuthFY11!U261-RealAuthFY10!U261)/RealAuthFY10!U261)</f>
        <v>6.0517897270793944E-2</v>
      </c>
    </row>
    <row r="262" spans="1:21" s="45" customFormat="1" ht="11" x14ac:dyDescent="0.3">
      <c r="A262" s="45">
        <f>'FY2017 Alpha RPDC '!A257</f>
        <v>250</v>
      </c>
      <c r="B262" s="45">
        <f>'FY2017 Alpha RPDC '!B257</f>
        <v>5643</v>
      </c>
      <c r="C262" s="45">
        <f>'FY2017 Alpha RPDC '!C257</f>
        <v>5643</v>
      </c>
      <c r="D262" s="50" t="str">
        <f>'FY2017 Alpha RPDC '!D257</f>
        <v>ROLAND-STORY</v>
      </c>
      <c r="E262" s="133">
        <f>IF(ISERROR((RealAuthFY11!E262-RealAuthFY10!E262)/RealAuthFY10!E262),"",(RealAuthFY11!E262-RealAuthFY10!E262)/RealAuthFY10!E262)</f>
        <v>1.4257028112449844E-2</v>
      </c>
      <c r="F262" s="133">
        <f>IF(ISERROR((RealAuthFY11!F262-RealAuthFY10!F262)/RealAuthFY10!F262),"",(RealAuthFY11!F262-RealAuthFY10!F262)/RealAuthFY10!F262)</f>
        <v>2.2494570276140241E-2</v>
      </c>
      <c r="G262" s="133">
        <f>IF(ISERROR((RealAuthFY11!G262-RealAuthFY10!G262)/RealAuthFY10!G262),"",(RealAuthFY11!G262-RealAuthFY10!G262)/RealAuthFY10!G262)</f>
        <v>3.707230410939448E-2</v>
      </c>
      <c r="H262" s="133" t="str">
        <f>IF(ISERROR((RealAuthFY11!H262-RealAuthFY10!H262)/RealAuthFY10!H262),"",(RealAuthFY11!H262-RealAuthFY10!H262)/RealAuthFY10!H262)</f>
        <v/>
      </c>
      <c r="I262" s="133">
        <f>IF(ISERROR((RealAuthFY11!I262-RealAuthFY10!I262)/RealAuthFY10!I262),"",(RealAuthFY11!I262-RealAuthFY10!I262)/RealAuthFY10!I262)</f>
        <v>3.707230410939448E-2</v>
      </c>
      <c r="J262" s="133">
        <f>IF(ISERROR((RealAuthFY11!J262-RealAuthFY10!J262)/RealAuthFY10!J262),"",(RealAuthFY11!J262-RealAuthFY10!J262)/RealAuthFY10!J262)</f>
        <v>-8.8929521276595744E-2</v>
      </c>
      <c r="K262" s="133">
        <f>IF(ISERROR((RealAuthFY11!K262-RealAuthFY10!K262)/RealAuthFY10!K262),"",(RealAuthFY11!K262-RealAuthFY10!K262)/RealAuthFY10!K262)</f>
        <v>-0.4174107142857143</v>
      </c>
      <c r="L262" s="133">
        <f>IF(ISERROR((RealAuthFY11!L262-RealAuthFY10!L262)/RealAuthFY10!L262),"",(RealAuthFY11!L262-RealAuthFY10!L262)/RealAuthFY10!L262)</f>
        <v>0.14858583860759494</v>
      </c>
      <c r="M262" s="133" t="str">
        <f>IF(ISERROR((RealAuthFY11!M262-RealAuthFY10!M262)/RealAuthFY10!M262),"",(RealAuthFY11!M262-RealAuthFY10!M262)/RealAuthFY10!M262)</f>
        <v/>
      </c>
      <c r="N262" s="133">
        <f>IF(ISERROR((RealAuthFY11!N262-RealAuthFY10!N262)/RealAuthFY10!N262),"",(RealAuthFY11!N262-RealAuthFY10!N262)/RealAuthFY10!N262)</f>
        <v>0</v>
      </c>
      <c r="O262" s="133" t="str">
        <f>IF(ISERROR((RealAuthFY11!O262-RealAuthFY10!O262)/RealAuthFY10!O262),"",(RealAuthFY11!O262-RealAuthFY10!O262)/RealAuthFY10!O262)</f>
        <v/>
      </c>
      <c r="P262" s="133">
        <f>IF(ISERROR((RealAuthFY11!P262-RealAuthFY10!P262)/RealAuthFY10!P262),"",(RealAuthFY11!P262-RealAuthFY10!P262)/RealAuthFY10!P262)</f>
        <v>-1</v>
      </c>
      <c r="Q262" s="133" t="str">
        <f>IF(ISERROR((RealAuthFY11!Q262-RealAuthFY10!Q262)/RealAuthFY10!Q262),"",(RealAuthFY11!Q262-RealAuthFY10!Q262)/RealAuthFY10!Q262)</f>
        <v/>
      </c>
      <c r="R262" s="133">
        <f>IF(ISERROR((RealAuthFY11!R262-RealAuthFY10!R262)/RealAuthFY10!R262),"",(RealAuthFY11!R262-RealAuthFY10!R262)/RealAuthFY10!R262)</f>
        <v>0.52427697882519508</v>
      </c>
      <c r="S262" s="133">
        <f>IF(ISERROR((RealAuthFY11!S262-RealAuthFY10!S262)/RealAuthFY10!S262),"",(RealAuthFY11!S262-RealAuthFY10!S262)/RealAuthFY10!S262)</f>
        <v>0.52421323301638645</v>
      </c>
      <c r="T262" s="133">
        <f>IF(ISERROR((RealAuthFY11!T262-RealAuthFY10!T262)/RealAuthFY10!T262),"",(RealAuthFY11!T262-RealAuthFY10!T262)/RealAuthFY10!T262)</f>
        <v>0.52425068680400355</v>
      </c>
      <c r="U262" s="133">
        <f>IF(ISERROR((RealAuthFY11!U262-RealAuthFY10!U262)/RealAuthFY10!U262),"",(RealAuthFY11!U262-RealAuthFY10!U262)/RealAuthFY10!U262)</f>
        <v>8.9321781468595249E-2</v>
      </c>
    </row>
    <row r="263" spans="1:21" s="45" customFormat="1" ht="11" x14ac:dyDescent="0.3">
      <c r="A263" s="45" t="e">
        <f>'FY2017 Alpha RPDC '!#REF!</f>
        <v>#REF!</v>
      </c>
      <c r="B263" s="45" t="e">
        <f>'FY2017 Alpha RPDC '!#REF!</f>
        <v>#REF!</v>
      </c>
      <c r="C263" s="45" t="e">
        <f>'FY2017 Alpha RPDC '!#REF!</f>
        <v>#REF!</v>
      </c>
      <c r="D263" s="50" t="e">
        <f>'FY2017 Alpha RPDC '!#REF!</f>
        <v>#REF!</v>
      </c>
      <c r="E263" s="133" t="str">
        <f>IF(ISERROR((RealAuthFY11!E263-RealAuthFY10!E263)/RealAuthFY10!E263),"",(RealAuthFY11!E263-RealAuthFY10!E263)/RealAuthFY10!E263)</f>
        <v/>
      </c>
      <c r="F263" s="133" t="str">
        <f>IF(ISERROR((RealAuthFY11!F263-RealAuthFY10!F263)/RealAuthFY10!F263),"",(RealAuthFY11!F263-RealAuthFY10!F263)/RealAuthFY10!F263)</f>
        <v/>
      </c>
      <c r="G263" s="133" t="str">
        <f>IF(ISERROR((RealAuthFY11!G263-RealAuthFY10!G263)/RealAuthFY10!G263),"",(RealAuthFY11!G263-RealAuthFY10!G263)/RealAuthFY10!G263)</f>
        <v/>
      </c>
      <c r="H263" s="133" t="str">
        <f>IF(ISERROR((RealAuthFY11!H263-RealAuthFY10!H263)/RealAuthFY10!H263),"",(RealAuthFY11!H263-RealAuthFY10!H263)/RealAuthFY10!H263)</f>
        <v/>
      </c>
      <c r="I263" s="133" t="str">
        <f>IF(ISERROR((RealAuthFY11!I263-RealAuthFY10!I263)/RealAuthFY10!I263),"",(RealAuthFY11!I263-RealAuthFY10!I263)/RealAuthFY10!I263)</f>
        <v/>
      </c>
      <c r="J263" s="133">
        <f>IF(ISERROR((RealAuthFY11!J263-RealAuthFY10!J263)/RealAuthFY10!J263),"",(RealAuthFY11!J263-RealAuthFY10!J263)/RealAuthFY10!J263)</f>
        <v>-0.17584427952069484</v>
      </c>
      <c r="K263" s="133">
        <f>IF(ISERROR((RealAuthFY11!K263-RealAuthFY10!K263)/RealAuthFY10!K263),"",(RealAuthFY11!K263-RealAuthFY10!K263)/RealAuthFY10!K263)</f>
        <v>5.8556284704694601E-2</v>
      </c>
      <c r="L263" s="133">
        <f>IF(ISERROR((RealAuthFY11!L263-RealAuthFY10!L263)/RealAuthFY10!L263),"",(RealAuthFY11!L263-RealAuthFY10!L263)/RealAuthFY10!L263)</f>
        <v>1.9350496382298504E-2</v>
      </c>
      <c r="M263" s="133" t="str">
        <f>IF(ISERROR((RealAuthFY11!M263-RealAuthFY10!M263)/RealAuthFY10!M263),"",(RealAuthFY11!M263-RealAuthFY10!M263)/RealAuthFY10!M263)</f>
        <v/>
      </c>
      <c r="N263" s="133">
        <f>IF(ISERROR((RealAuthFY11!N263-RealAuthFY10!N263)/RealAuthFY10!N263),"",(RealAuthFY11!N263-RealAuthFY10!N263)/RealAuthFY10!N263)</f>
        <v>0</v>
      </c>
      <c r="O263" s="133">
        <f>IF(ISERROR((RealAuthFY11!O263-RealAuthFY10!O263)/RealAuthFY10!O263),"",(RealAuthFY11!O263-RealAuthFY10!O263)/RealAuthFY10!O263)</f>
        <v>0</v>
      </c>
      <c r="P263" s="133" t="str">
        <f>IF(ISERROR((RealAuthFY11!P263-RealAuthFY10!P263)/RealAuthFY10!P263),"",(RealAuthFY11!P263-RealAuthFY10!P263)/RealAuthFY10!P263)</f>
        <v/>
      </c>
      <c r="Q263" s="133">
        <f>IF(ISERROR((RealAuthFY11!Q263-RealAuthFY10!Q263)/RealAuthFY10!Q263),"",(RealAuthFY11!Q263-RealAuthFY10!Q263)/RealAuthFY10!Q263)</f>
        <v>-1</v>
      </c>
      <c r="R263" s="133" t="str">
        <f>IF(ISERROR((RealAuthFY11!R263-RealAuthFY10!R263)/RealAuthFY10!R263),"",(RealAuthFY11!R263-RealAuthFY10!R263)/RealAuthFY10!R263)</f>
        <v/>
      </c>
      <c r="S263" s="133" t="str">
        <f>IF(ISERROR((RealAuthFY11!S263-RealAuthFY10!S263)/RealAuthFY10!S263),"",(RealAuthFY11!S263-RealAuthFY10!S263)/RealAuthFY10!S263)</f>
        <v/>
      </c>
      <c r="T263" s="133" t="str">
        <f>IF(ISERROR((RealAuthFY11!T263-RealAuthFY10!T263)/RealAuthFY10!T263),"",(RealAuthFY11!T263-RealAuthFY10!T263)/RealAuthFY10!T263)</f>
        <v/>
      </c>
      <c r="U263" s="133" t="str">
        <f>IF(ISERROR((RealAuthFY11!U263-RealAuthFY10!U263)/RealAuthFY10!U263),"",(RealAuthFY11!U263-RealAuthFY10!U263)/RealAuthFY10!U263)</f>
        <v/>
      </c>
    </row>
    <row r="264" spans="1:21" s="45" customFormat="1" ht="11" x14ac:dyDescent="0.3">
      <c r="A264" s="45">
        <f>'FY2017 Alpha RPDC '!A258</f>
        <v>251</v>
      </c>
      <c r="B264" s="45">
        <f>'FY2017 Alpha RPDC '!B258</f>
        <v>5697</v>
      </c>
      <c r="C264" s="45">
        <f>'FY2017 Alpha RPDC '!C258</f>
        <v>5697</v>
      </c>
      <c r="D264" s="50" t="str">
        <f>'FY2017 Alpha RPDC '!D258</f>
        <v>RUDD-ROCKFORD-MARBLE ROCK</v>
      </c>
      <c r="E264" s="133">
        <f>IF(ISERROR((RealAuthFY11!E264-RealAuthFY10!E264)/RealAuthFY10!E264),"",(RealAuthFY11!E264-RealAuthFY10!E264)/RealAuthFY10!E264)</f>
        <v>-2.2207417277375692E-4</v>
      </c>
      <c r="F264" s="133">
        <f>IF(ISERROR((RealAuthFY11!F264-RealAuthFY10!F264)/RealAuthFY10!F264),"",(RealAuthFY11!F264-RealAuthFY10!F264)/RealAuthFY10!F264)</f>
        <v>2.2494570276140241E-2</v>
      </c>
      <c r="G264" s="133">
        <f>IF(ISERROR((RealAuthFY11!G264-RealAuthFY10!G264)/RealAuthFY10!G264),"",(RealAuthFY11!G264-RealAuthFY10!G264)/RealAuthFY10!G264)</f>
        <v>2.226743020304996E-2</v>
      </c>
      <c r="H264" s="133">
        <f>IF(ISERROR((RealAuthFY11!H264-RealAuthFY10!H264)/RealAuthFY10!H264),"",(RealAuthFY11!H264-RealAuthFY10!H264)/RealAuthFY10!H264)</f>
        <v>-1</v>
      </c>
      <c r="I264" s="133">
        <f>IF(ISERROR((RealAuthFY11!I264-RealAuthFY10!I264)/RealAuthFY10!I264),"",(RealAuthFY11!I264-RealAuthFY10!I264)/RealAuthFY10!I264)</f>
        <v>1.7858491695443828E-2</v>
      </c>
      <c r="J264" s="133">
        <f>IF(ISERROR((RealAuthFY11!J264-RealAuthFY10!J264)/RealAuthFY10!J264),"",(RealAuthFY11!J264-RealAuthFY10!J264)/RealAuthFY10!J264)</f>
        <v>-0.24449067652951148</v>
      </c>
      <c r="K264" s="133">
        <f>IF(ISERROR((RealAuthFY11!K264-RealAuthFY10!K264)/RealAuthFY10!K264),"",(RealAuthFY11!K264-RealAuthFY10!K264)/RealAuthFY10!K264)</f>
        <v>1.9937586685159502E-2</v>
      </c>
      <c r="L264" s="133">
        <f>IF(ISERROR((RealAuthFY11!L264-RealAuthFY10!L264)/RealAuthFY10!L264),"",(RealAuthFY11!L264-RealAuthFY10!L264)/RealAuthFY10!L264)</f>
        <v>9.0278109904825668E-2</v>
      </c>
      <c r="M264" s="133">
        <f>IF(ISERROR((RealAuthFY11!M264-RealAuthFY10!M264)/RealAuthFY10!M264),"",(RealAuthFY11!M264-RealAuthFY10!M264)/RealAuthFY10!M264)</f>
        <v>1.9937586685159502E-2</v>
      </c>
      <c r="N264" s="133">
        <f>IF(ISERROR((RealAuthFY11!N264-RealAuthFY10!N264)/RealAuthFY10!N264),"",(RealAuthFY11!N264-RealAuthFY10!N264)/RealAuthFY10!N264)</f>
        <v>0</v>
      </c>
      <c r="O264" s="133" t="str">
        <f>IF(ISERROR((RealAuthFY11!O264-RealAuthFY10!O264)/RealAuthFY10!O264),"",(RealAuthFY11!O264-RealAuthFY10!O264)/RealAuthFY10!O264)</f>
        <v/>
      </c>
      <c r="P264" s="133" t="str">
        <f>IF(ISERROR((RealAuthFY11!P264-RealAuthFY10!P264)/RealAuthFY10!P264),"",(RealAuthFY11!P264-RealAuthFY10!P264)/RealAuthFY10!P264)</f>
        <v/>
      </c>
      <c r="Q264" s="133" t="str">
        <f>IF(ISERROR((RealAuthFY11!Q264-RealAuthFY10!Q264)/RealAuthFY10!Q264),"",(RealAuthFY11!Q264-RealAuthFY10!Q264)/RealAuthFY10!Q264)</f>
        <v/>
      </c>
      <c r="R264" s="133">
        <f>IF(ISERROR((RealAuthFY11!R264-RealAuthFY10!R264)/RealAuthFY10!R264),"",(RealAuthFY11!R264-RealAuthFY10!R264)/RealAuthFY10!R264)</f>
        <v>0.32717554072540239</v>
      </c>
      <c r="S264" s="133">
        <f>IF(ISERROR((RealAuthFY11!S264-RealAuthFY10!S264)/RealAuthFY10!S264),"",(RealAuthFY11!S264-RealAuthFY10!S264)/RealAuthFY10!S264)</f>
        <v>0.32716955612671811</v>
      </c>
      <c r="T264" s="133">
        <f>IF(ISERROR((RealAuthFY11!T264-RealAuthFY10!T264)/RealAuthFY10!T264),"",(RealAuthFY11!T264-RealAuthFY10!T264)/RealAuthFY10!T264)</f>
        <v>0.32713743498526832</v>
      </c>
      <c r="U264" s="133">
        <f>IF(ISERROR((RealAuthFY11!U264-RealAuthFY10!U264)/RealAuthFY10!U264),"",(RealAuthFY11!U264-RealAuthFY10!U264)/RealAuthFY10!U264)</f>
        <v>6.8962025378582939E-2</v>
      </c>
    </row>
    <row r="265" spans="1:21" s="45" customFormat="1" ht="11" x14ac:dyDescent="0.3">
      <c r="A265" s="45">
        <f>'FY2017 Alpha RPDC '!A259</f>
        <v>252</v>
      </c>
      <c r="B265" s="45">
        <f>'FY2017 Alpha RPDC '!B259</f>
        <v>5724</v>
      </c>
      <c r="C265" s="45">
        <f>'FY2017 Alpha RPDC '!C259</f>
        <v>5724</v>
      </c>
      <c r="D265" s="50" t="str">
        <f>'FY2017 Alpha RPDC '!D259</f>
        <v>RUTHVEN-AYRSHIRE</v>
      </c>
      <c r="E265" s="133">
        <f>IF(ISERROR((RealAuthFY11!E265-RealAuthFY10!E265)/RealAuthFY10!E265),"",(RealAuthFY11!E265-RealAuthFY10!E265)/RealAuthFY10!E265)</f>
        <v>8.1967213114754103E-3</v>
      </c>
      <c r="F265" s="133">
        <f>IF(ISERROR((RealAuthFY11!F265-RealAuthFY10!F265)/RealAuthFY10!F265),"",(RealAuthFY11!F265-RealAuthFY10!F265)/RealAuthFY10!F265)</f>
        <v>2.2445820433436531E-2</v>
      </c>
      <c r="G265" s="133">
        <f>IF(ISERROR((RealAuthFY11!G265-RealAuthFY10!G265)/RealAuthFY10!G265),"",(RealAuthFY11!G265-RealAuthFY10!G265)/RealAuthFY10!G265)</f>
        <v>3.0826523879612242E-2</v>
      </c>
      <c r="H265" s="133" t="str">
        <f>IF(ISERROR((RealAuthFY11!H265-RealAuthFY10!H265)/RealAuthFY10!H265),"",(RealAuthFY11!H265-RealAuthFY10!H265)/RealAuthFY10!H265)</f>
        <v/>
      </c>
      <c r="I265" s="133">
        <f>IF(ISERROR((RealAuthFY11!I265-RealAuthFY10!I265)/RealAuthFY10!I265),"",(RealAuthFY11!I265-RealAuthFY10!I265)/RealAuthFY10!I265)</f>
        <v>3.0826523879612242E-2</v>
      </c>
      <c r="J265" s="133">
        <f>IF(ISERROR((RealAuthFY11!J265-RealAuthFY10!J265)/RealAuthFY10!J265),"",(RealAuthFY11!J265-RealAuthFY10!J265)/RealAuthFY10!J265)</f>
        <v>-2.9216031950269873E-2</v>
      </c>
      <c r="K265" s="133">
        <f>IF(ISERROR((RealAuthFY11!K265-RealAuthFY10!K265)/RealAuthFY10!K265),"",(RealAuthFY11!K265-RealAuthFY10!K265)/RealAuthFY10!K265)</f>
        <v>-0.23504680998613037</v>
      </c>
      <c r="L265" s="133">
        <f>IF(ISERROR((RealAuthFY11!L265-RealAuthFY10!L265)/RealAuthFY10!L265),"",(RealAuthFY11!L265-RealAuthFY10!L265)/RealAuthFY10!L265)</f>
        <v>0.11525885646881925</v>
      </c>
      <c r="M265" s="133">
        <f>IF(ISERROR((RealAuthFY11!M265-RealAuthFY10!M265)/RealAuthFY10!M265),"",(RealAuthFY11!M265-RealAuthFY10!M265)/RealAuthFY10!M265)</f>
        <v>-0.32004160887656036</v>
      </c>
      <c r="N265" s="133">
        <f>IF(ISERROR((RealAuthFY11!N265-RealAuthFY10!N265)/RealAuthFY10!N265),"",(RealAuthFY11!N265-RealAuthFY10!N265)/RealAuthFY10!N265)</f>
        <v>0</v>
      </c>
      <c r="O265" s="133" t="str">
        <f>IF(ISERROR((RealAuthFY11!O265-RealAuthFY10!O265)/RealAuthFY10!O265),"",(RealAuthFY11!O265-RealAuthFY10!O265)/RealAuthFY10!O265)</f>
        <v/>
      </c>
      <c r="P265" s="133">
        <f>IF(ISERROR((RealAuthFY11!P265-RealAuthFY10!P265)/RealAuthFY10!P265),"",(RealAuthFY11!P265-RealAuthFY10!P265)/RealAuthFY10!P265)</f>
        <v>-0.11914481149918045</v>
      </c>
      <c r="Q265" s="133" t="str">
        <f>IF(ISERROR((RealAuthFY11!Q265-RealAuthFY10!Q265)/RealAuthFY10!Q265),"",(RealAuthFY11!Q265-RealAuthFY10!Q265)/RealAuthFY10!Q265)</f>
        <v/>
      </c>
      <c r="R265" s="133">
        <f>IF(ISERROR((RealAuthFY11!R265-RealAuthFY10!R265)/RealAuthFY10!R265),"",(RealAuthFY11!R265-RealAuthFY10!R265)/RealAuthFY10!R265)</f>
        <v>-1.1089925939890113E-7</v>
      </c>
      <c r="S265" s="133">
        <f>IF(ISERROR((RealAuthFY11!S265-RealAuthFY10!S265)/RealAuthFY10!S265),"",(RealAuthFY11!S265-RealAuthFY10!S265)/RealAuthFY10!S265)</f>
        <v>4.1754690860448504E-6</v>
      </c>
      <c r="T265" s="133">
        <f>IF(ISERROR((RealAuthFY11!T265-RealAuthFY10!T265)/RealAuthFY10!T265),"",(RealAuthFY11!T265-RealAuthFY10!T265)/RealAuthFY10!T265)</f>
        <v>-5.1254241653685571E-6</v>
      </c>
      <c r="U265" s="133">
        <f>IF(ISERROR((RealAuthFY11!U265-RealAuthFY10!U265)/RealAuthFY10!U265),"",(RealAuthFY11!U265-RealAuthFY10!U265)/RealAuthFY10!U265)</f>
        <v>0.16817096354285743</v>
      </c>
    </row>
    <row r="266" spans="1:21" s="45" customFormat="1" ht="11" x14ac:dyDescent="0.3">
      <c r="A266" s="45">
        <f>'FY2017 Alpha RPDC '!A260</f>
        <v>253</v>
      </c>
      <c r="B266" s="45">
        <f>'FY2017 Alpha RPDC '!B260</f>
        <v>5805</v>
      </c>
      <c r="C266" s="45">
        <f>'FY2017 Alpha RPDC '!C260</f>
        <v>5805</v>
      </c>
      <c r="D266" s="50" t="str">
        <f>'FY2017 Alpha RPDC '!D260</f>
        <v>SAYDEL</v>
      </c>
      <c r="E266" s="133">
        <f>IF(ISERROR((RealAuthFY11!E266-RealAuthFY10!E266)/RealAuthFY10!E266),"",(RealAuthFY11!E266-RealAuthFY10!E266)/RealAuthFY10!E266)</f>
        <v>-2.3180776088986971E-2</v>
      </c>
      <c r="F266" s="133">
        <f>IF(ISERROR((RealAuthFY11!F266-RealAuthFY10!F266)/RealAuthFY10!F266),"",(RealAuthFY11!F266-RealAuthFY10!F266)/RealAuthFY10!F266)</f>
        <v>2.2259748234571691E-2</v>
      </c>
      <c r="G266" s="133">
        <f>IF(ISERROR((RealAuthFY11!G266-RealAuthFY10!G266)/RealAuthFY10!G266),"",(RealAuthFY11!G266-RealAuthFY10!G266)/RealAuthFY10!G266)</f>
        <v>-1.4370521269658628E-3</v>
      </c>
      <c r="H266" s="133" t="str">
        <f>IF(ISERROR((RealAuthFY11!H266-RealAuthFY10!H266)/RealAuthFY10!H266),"",(RealAuthFY11!H266-RealAuthFY10!H266)/RealAuthFY10!H266)</f>
        <v/>
      </c>
      <c r="I266" s="133">
        <f>IF(ISERROR((RealAuthFY11!I266-RealAuthFY10!I266)/RealAuthFY10!I266),"",(RealAuthFY11!I266-RealAuthFY10!I266)/RealAuthFY10!I266)</f>
        <v>9.9999999999999846E-3</v>
      </c>
      <c r="J266" s="133">
        <f>IF(ISERROR((RealAuthFY11!J266-RealAuthFY10!J266)/RealAuthFY10!J266),"",(RealAuthFY11!J266-RealAuthFY10!J266)/RealAuthFY10!J266)</f>
        <v>9.1719405141412483E-2</v>
      </c>
      <c r="K266" s="133">
        <f>IF(ISERROR((RealAuthFY11!K266-RealAuthFY10!K266)/RealAuthFY10!K266),"",(RealAuthFY11!K266-RealAuthFY10!K266)/RealAuthFY10!K266)</f>
        <v>-0.59205389531870789</v>
      </c>
      <c r="L266" s="133">
        <f>IF(ISERROR((RealAuthFY11!L266-RealAuthFY10!L266)/RealAuthFY10!L266),"",(RealAuthFY11!L266-RealAuthFY10!L266)/RealAuthFY10!L266)</f>
        <v>1.9865261703230264E-2</v>
      </c>
      <c r="M266" s="133" t="str">
        <f>IF(ISERROR((RealAuthFY11!M266-RealAuthFY10!M266)/RealAuthFY10!M266),"",(RealAuthFY11!M266-RealAuthFY10!M266)/RealAuthFY10!M266)</f>
        <v/>
      </c>
      <c r="N266" s="133">
        <f>IF(ISERROR((RealAuthFY11!N266-RealAuthFY10!N266)/RealAuthFY10!N266),"",(RealAuthFY11!N266-RealAuthFY10!N266)/RealAuthFY10!N266)</f>
        <v>0</v>
      </c>
      <c r="O266" s="133" t="str">
        <f>IF(ISERROR((RealAuthFY11!O266-RealAuthFY10!O266)/RealAuthFY10!O266),"",(RealAuthFY11!O266-RealAuthFY10!O266)/RealAuthFY10!O266)</f>
        <v/>
      </c>
      <c r="P266" s="133" t="str">
        <f>IF(ISERROR((RealAuthFY11!P266-RealAuthFY10!P266)/RealAuthFY10!P266),"",(RealAuthFY11!P266-RealAuthFY10!P266)/RealAuthFY10!P266)</f>
        <v/>
      </c>
      <c r="Q266" s="133" t="str">
        <f>IF(ISERROR((RealAuthFY11!Q266-RealAuthFY10!Q266)/RealAuthFY10!Q266),"",(RealAuthFY11!Q266-RealAuthFY10!Q266)/RealAuthFY10!Q266)</f>
        <v/>
      </c>
      <c r="R266" s="133">
        <f>IF(ISERROR((RealAuthFY11!R266-RealAuthFY10!R266)/RealAuthFY10!R266),"",(RealAuthFY11!R266-RealAuthFY10!R266)/RealAuthFY10!R266)</f>
        <v>1.801165988277232</v>
      </c>
      <c r="S266" s="133">
        <f>IF(ISERROR((RealAuthFY11!S266-RealAuthFY10!S266)/RealAuthFY10!S266),"",(RealAuthFY11!S266-RealAuthFY10!S266)/RealAuthFY10!S266)</f>
        <v>1.801164955836716</v>
      </c>
      <c r="T266" s="133">
        <f>IF(ISERROR((RealAuthFY11!T266-RealAuthFY10!T266)/RealAuthFY10!T266),"",(RealAuthFY11!T266-RealAuthFY10!T266)/RealAuthFY10!T266)</f>
        <v>1.8012107646799649</v>
      </c>
      <c r="U266" s="133">
        <f>IF(ISERROR((RealAuthFY11!U266-RealAuthFY10!U266)/RealAuthFY10!U266),"",(RealAuthFY11!U266-RealAuthFY10!U266)/RealAuthFY10!U266)</f>
        <v>7.1506657262434783E-2</v>
      </c>
    </row>
    <row r="267" spans="1:21" s="45" customFormat="1" ht="11" x14ac:dyDescent="0.3">
      <c r="A267" s="45">
        <f>'FY2017 Alpha RPDC '!A261</f>
        <v>254</v>
      </c>
      <c r="B267" s="45">
        <f>'FY2017 Alpha RPDC '!B261</f>
        <v>5823</v>
      </c>
      <c r="C267" s="45">
        <f>'FY2017 Alpha RPDC '!C261</f>
        <v>5823</v>
      </c>
      <c r="D267" s="50" t="str">
        <f>'FY2017 Alpha RPDC '!D261</f>
        <v>SCHALLER-CRESTLAND</v>
      </c>
      <c r="E267" s="133">
        <f>IF(ISERROR((RealAuthFY11!E267-RealAuthFY10!E267)/RealAuthFY10!E267),"",(RealAuthFY11!E267-RealAuthFY10!E267)/RealAuthFY10!E267)</f>
        <v>-4.0950040950040949E-2</v>
      </c>
      <c r="F267" s="133">
        <f>IF(ISERROR((RealAuthFY11!F267-RealAuthFY10!F267)/RealAuthFY10!F267),"",(RealAuthFY11!F267-RealAuthFY10!F267)/RealAuthFY10!F267)</f>
        <v>2.2263165975740826E-2</v>
      </c>
      <c r="G267" s="133">
        <f>IF(ISERROR((RealAuthFY11!G267-RealAuthFY10!G267)/RealAuthFY10!G267),"",(RealAuthFY11!G267-RealAuthFY10!G267)/RealAuthFY10!G267)</f>
        <v>-1.959859362739513E-2</v>
      </c>
      <c r="H267" s="133">
        <f>IF(ISERROR((RealAuthFY11!H267-RealAuthFY10!H267)/RealAuthFY10!H267),"",(RealAuthFY11!H267-RealAuthFY10!H267)/RealAuthFY10!H267)</f>
        <v>6.378005423320586E-2</v>
      </c>
      <c r="I267" s="133">
        <f>IF(ISERROR((RealAuthFY11!I267-RealAuthFY10!I267)/RealAuthFY10!I267),"",(RealAuthFY11!I267-RealAuthFY10!I267)/RealAuthFY10!I267)</f>
        <v>-1.7341470059035261E-2</v>
      </c>
      <c r="J267" s="133">
        <f>IF(ISERROR((RealAuthFY11!J267-RealAuthFY10!J267)/RealAuthFY10!J267),"",(RealAuthFY11!J267-RealAuthFY10!J267)/RealAuthFY10!J267)</f>
        <v>-0.12576778284129186</v>
      </c>
      <c r="K267" s="133">
        <f>IF(ISERROR((RealAuthFY11!K267-RealAuthFY10!K267)/RealAuthFY10!K267),"",(RealAuthFY11!K267-RealAuthFY10!K267)/RealAuthFY10!K267)</f>
        <v>-0.49003120665742023</v>
      </c>
      <c r="L267" s="133">
        <f>IF(ISERROR((RealAuthFY11!L267-RealAuthFY10!L267)/RealAuthFY10!L267),"",(RealAuthFY11!L267-RealAuthFY10!L267)/RealAuthFY10!L267)</f>
        <v>-0.12784434392717958</v>
      </c>
      <c r="M267" s="133">
        <f>IF(ISERROR((RealAuthFY11!M267-RealAuthFY10!M267)/RealAuthFY10!M267),"",(RealAuthFY11!M267-RealAuthFY10!M267)/RealAuthFY10!M267)</f>
        <v>3.0797503467406382</v>
      </c>
      <c r="N267" s="133">
        <f>IF(ISERROR((RealAuthFY11!N267-RealAuthFY10!N267)/RealAuthFY10!N267),"",(RealAuthFY11!N267-RealAuthFY10!N267)/RealAuthFY10!N267)</f>
        <v>0</v>
      </c>
      <c r="O267" s="133">
        <f>IF(ISERROR((RealAuthFY11!O267-RealAuthFY10!O267)/RealAuthFY10!O267),"",(RealAuthFY11!O267-RealAuthFY10!O267)/RealAuthFY10!O267)</f>
        <v>0</v>
      </c>
      <c r="P267" s="133">
        <f>IF(ISERROR((RealAuthFY11!P267-RealAuthFY10!P267)/RealAuthFY10!P267),"",(RealAuthFY11!P267-RealAuthFY10!P267)/RealAuthFY10!P267)</f>
        <v>1.9937586685159464E-2</v>
      </c>
      <c r="Q267" s="133" t="str">
        <f>IF(ISERROR((RealAuthFY11!Q267-RealAuthFY10!Q267)/RealAuthFY10!Q267),"",(RealAuthFY11!Q267-RealAuthFY10!Q267)/RealAuthFY10!Q267)</f>
        <v/>
      </c>
      <c r="R267" s="133">
        <f>IF(ISERROR((RealAuthFY11!R267-RealAuthFY10!R267)/RealAuthFY10!R267),"",(RealAuthFY11!R267-RealAuthFY10!R267)/RealAuthFY10!R267)</f>
        <v>0.21962848811432573</v>
      </c>
      <c r="S267" s="133">
        <f>IF(ISERROR((RealAuthFY11!S267-RealAuthFY10!S267)/RealAuthFY10!S267),"",(RealAuthFY11!S267-RealAuthFY10!S267)/RealAuthFY10!S267)</f>
        <v>0.21963440166785536</v>
      </c>
      <c r="T267" s="133">
        <f>IF(ISERROR((RealAuthFY11!T267-RealAuthFY10!T267)/RealAuthFY10!T267),"",(RealAuthFY11!T267-RealAuthFY10!T267)/RealAuthFY10!T267)</f>
        <v>0.21957305614706887</v>
      </c>
      <c r="U267" s="133">
        <f>IF(ISERROR((RealAuthFY11!U267-RealAuthFY10!U267)/RealAuthFY10!U267),"",(RealAuthFY11!U267-RealAuthFY10!U267)/RealAuthFY10!U267)</f>
        <v>1.2039672767234923E-2</v>
      </c>
    </row>
    <row r="268" spans="1:21" s="45" customFormat="1" ht="11" x14ac:dyDescent="0.3">
      <c r="A268" s="45">
        <f>'FY2017 Alpha RPDC '!A262</f>
        <v>255</v>
      </c>
      <c r="B268" s="45">
        <f>'FY2017 Alpha RPDC '!B262</f>
        <v>5832</v>
      </c>
      <c r="C268" s="45">
        <f>'FY2017 Alpha RPDC '!C262</f>
        <v>5832</v>
      </c>
      <c r="D268" s="50" t="str">
        <f>'FY2017 Alpha RPDC '!D262</f>
        <v>SCHLESWIG</v>
      </c>
      <c r="E268" s="133">
        <f>IF(ISERROR((RealAuthFY11!E268-RealAuthFY10!E268)/RealAuthFY10!E268),"",(RealAuthFY11!E268-RealAuthFY10!E268)/RealAuthFY10!E268)</f>
        <v>-7.1858182969294054E-2</v>
      </c>
      <c r="F268" s="133">
        <f>IF(ISERROR((RealAuthFY11!F268-RealAuthFY10!F268)/RealAuthFY10!F268),"",(RealAuthFY11!F268-RealAuthFY10!F268)/RealAuthFY10!F268)</f>
        <v>2.2494570276140241E-2</v>
      </c>
      <c r="G268" s="133">
        <f>IF(ISERROR((RealAuthFY11!G268-RealAuthFY10!G268)/RealAuthFY10!G268),"",(RealAuthFY11!G268-RealAuthFY10!G268)/RealAuthFY10!G268)</f>
        <v>-5.0979845218586166E-2</v>
      </c>
      <c r="H268" s="133" t="str">
        <f>IF(ISERROR((RealAuthFY11!H268-RealAuthFY10!H268)/RealAuthFY10!H268),"",(RealAuthFY11!H268-RealAuthFY10!H268)/RealAuthFY10!H268)</f>
        <v/>
      </c>
      <c r="I268" s="133">
        <f>IF(ISERROR((RealAuthFY11!I268-RealAuthFY10!I268)/RealAuthFY10!I268),"",(RealAuthFY11!I268-RealAuthFY10!I268)/RealAuthFY10!I268)</f>
        <v>9.9999999999999586E-3</v>
      </c>
      <c r="J268" s="133">
        <f>IF(ISERROR((RealAuthFY11!J268-RealAuthFY10!J268)/RealAuthFY10!J268),"",(RealAuthFY11!J268-RealAuthFY10!J268)/RealAuthFY10!J268)</f>
        <v>0.49407359492725222</v>
      </c>
      <c r="K268" s="133">
        <f>IF(ISERROR((RealAuthFY11!K268-RealAuthFY10!K268)/RealAuthFY10!K268),"",(RealAuthFY11!K268-RealAuthFY10!K268)/RealAuthFY10!K268)</f>
        <v>1.0398130517569673</v>
      </c>
      <c r="L268" s="133">
        <f>IF(ISERROR((RealAuthFY11!L268-RealAuthFY10!L268)/RealAuthFY10!L268),"",(RealAuthFY11!L268-RealAuthFY10!L268)/RealAuthFY10!L268)</f>
        <v>0.44486757832785184</v>
      </c>
      <c r="M268" s="133">
        <f>IF(ISERROR((RealAuthFY11!M268-RealAuthFY10!M268)/RealAuthFY10!M268),"",(RealAuthFY11!M268-RealAuthFY10!M268)/RealAuthFY10!M268)</f>
        <v>-0.32006231608101088</v>
      </c>
      <c r="N268" s="133">
        <f>IF(ISERROR((RealAuthFY11!N268-RealAuthFY10!N268)/RealAuthFY10!N268),"",(RealAuthFY11!N268-RealAuthFY10!N268)/RealAuthFY10!N268)</f>
        <v>0</v>
      </c>
      <c r="O268" s="133">
        <f>IF(ISERROR((RealAuthFY11!O268-RealAuthFY10!O268)/RealAuthFY10!O268),"",(RealAuthFY11!O268-RealAuthFY10!O268)/RealAuthFY10!O268)</f>
        <v>0</v>
      </c>
      <c r="P268" s="133">
        <f>IF(ISERROR((RealAuthFY11!P268-RealAuthFY10!P268)/RealAuthFY10!P268),"",(RealAuthFY11!P268-RealAuthFY10!P268)/RealAuthFY10!P268)</f>
        <v>1.9906525878483666E-2</v>
      </c>
      <c r="Q268" s="133" t="str">
        <f>IF(ISERROR((RealAuthFY11!Q268-RealAuthFY10!Q268)/RealAuthFY10!Q268),"",(RealAuthFY11!Q268-RealAuthFY10!Q268)/RealAuthFY10!Q268)</f>
        <v/>
      </c>
      <c r="R268" s="133">
        <f>IF(ISERROR((RealAuthFY11!R268-RealAuthFY10!R268)/RealAuthFY10!R268),"",(RealAuthFY11!R268-RealAuthFY10!R268)/RealAuthFY10!R268)</f>
        <v>-1.2464804662525163E-6</v>
      </c>
      <c r="S268" s="133">
        <f>IF(ISERROR((RealAuthFY11!S268-RealAuthFY10!S268)/RealAuthFY10!S268),"",(RealAuthFY11!S268-RealAuthFY10!S268)/RealAuthFY10!S268)</f>
        <v>-1.0833727560615515E-5</v>
      </c>
      <c r="T268" s="133">
        <f>IF(ISERROR((RealAuthFY11!T268-RealAuthFY10!T268)/RealAuthFY10!T268),"",(RealAuthFY11!T268-RealAuthFY10!T268)/RealAuthFY10!T268)</f>
        <v>7.4720359056352865E-6</v>
      </c>
      <c r="U268" s="133">
        <f>IF(ISERROR((RealAuthFY11!U268-RealAuthFY10!U268)/RealAuthFY10!U268),"",(RealAuthFY11!U268-RealAuthFY10!U268)/RealAuthFY10!U268)</f>
        <v>-1.1455681525402031E-2</v>
      </c>
    </row>
    <row r="269" spans="1:21" s="45" customFormat="1" ht="11" x14ac:dyDescent="0.3">
      <c r="A269" s="45">
        <f>'FY2017 Alpha RPDC '!A263</f>
        <v>256</v>
      </c>
      <c r="B269" s="45">
        <f>'FY2017 Alpha RPDC '!B263</f>
        <v>5877</v>
      </c>
      <c r="C269" s="45">
        <f>'FY2017 Alpha RPDC '!C263</f>
        <v>5877</v>
      </c>
      <c r="D269" s="50" t="str">
        <f>'FY2017 Alpha RPDC '!D263</f>
        <v>SERGEANT BLUFF-LUTON</v>
      </c>
      <c r="E269" s="133">
        <f>IF(ISERROR((RealAuthFY11!E269-RealAuthFY10!E269)/RealAuthFY10!E269),"",(RealAuthFY11!E269-RealAuthFY10!E269)/RealAuthFY10!E269)</f>
        <v>2.147484894809638E-2</v>
      </c>
      <c r="F269" s="133">
        <f>IF(ISERROR((RealAuthFY11!F269-RealAuthFY10!F269)/RealAuthFY10!F269),"",(RealAuthFY11!F269-RealAuthFY10!F269)/RealAuthFY10!F269)</f>
        <v>2.2494570276140241E-2</v>
      </c>
      <c r="G269" s="133">
        <f>IF(ISERROR((RealAuthFY11!G269-RealAuthFY10!G269)/RealAuthFY10!G269),"",(RealAuthFY11!G269-RealAuthFY10!G269)/RealAuthFY10!G269)</f>
        <v>4.4452510313533811E-2</v>
      </c>
      <c r="H269" s="133" t="str">
        <f>IF(ISERROR((RealAuthFY11!H269-RealAuthFY10!H269)/RealAuthFY10!H269),"",(RealAuthFY11!H269-RealAuthFY10!H269)/RealAuthFY10!H269)</f>
        <v/>
      </c>
      <c r="I269" s="133">
        <f>IF(ISERROR((RealAuthFY11!I269-RealAuthFY10!I269)/RealAuthFY10!I269),"",(RealAuthFY11!I269-RealAuthFY10!I269)/RealAuthFY10!I269)</f>
        <v>4.4452510313533811E-2</v>
      </c>
      <c r="J269" s="133">
        <f>IF(ISERROR((RealAuthFY11!J269-RealAuthFY10!J269)/RealAuthFY10!J269),"",(RealAuthFY11!J269-RealAuthFY10!J269)/RealAuthFY10!J269)</f>
        <v>0.1067140274758821</v>
      </c>
      <c r="K269" s="133">
        <f>IF(ISERROR((RealAuthFY11!K269-RealAuthFY10!K269)/RealAuthFY10!K269),"",(RealAuthFY11!K269-RealAuthFY10!K269)/RealAuthFY10!K269)</f>
        <v>-0.32004160887656036</v>
      </c>
      <c r="L269" s="133">
        <f>IF(ISERROR((RealAuthFY11!L269-RealAuthFY10!L269)/RealAuthFY10!L269),"",(RealAuthFY11!L269-RealAuthFY10!L269)/RealAuthFY10!L269)</f>
        <v>-0.1239799868961821</v>
      </c>
      <c r="M269" s="133">
        <f>IF(ISERROR((RealAuthFY11!M269-RealAuthFY10!M269)/RealAuthFY10!M269),"",(RealAuthFY11!M269-RealAuthFY10!M269)/RealAuthFY10!M269)</f>
        <v>-1</v>
      </c>
      <c r="N269" s="133">
        <f>IF(ISERROR((RealAuthFY11!N269-RealAuthFY10!N269)/RealAuthFY10!N269),"",(RealAuthFY11!N269-RealAuthFY10!N269)/RealAuthFY10!N269)</f>
        <v>0</v>
      </c>
      <c r="O269" s="133">
        <f>IF(ISERROR((RealAuthFY11!O269-RealAuthFY10!O269)/RealAuthFY10!O269),"",(RealAuthFY11!O269-RealAuthFY10!O269)/RealAuthFY10!O269)</f>
        <v>0</v>
      </c>
      <c r="P269" s="133">
        <f>IF(ISERROR((RealAuthFY11!P269-RealAuthFY10!P269)/RealAuthFY10!P269),"",(RealAuthFY11!P269-RealAuthFY10!P269)/RealAuthFY10!P269)</f>
        <v>-0.49003120665742028</v>
      </c>
      <c r="Q269" s="133" t="str">
        <f>IF(ISERROR((RealAuthFY11!Q269-RealAuthFY10!Q269)/RealAuthFY10!Q269),"",(RealAuthFY11!Q269-RealAuthFY10!Q269)/RealAuthFY10!Q269)</f>
        <v/>
      </c>
      <c r="R269" s="133">
        <f>IF(ISERROR((RealAuthFY11!R269-RealAuthFY10!R269)/RealAuthFY10!R269),"",(RealAuthFY11!R269-RealAuthFY10!R269)/RealAuthFY10!R269)</f>
        <v>1.1397094222556032</v>
      </c>
      <c r="S269" s="133">
        <f>IF(ISERROR((RealAuthFY11!S269-RealAuthFY10!S269)/RealAuthFY10!S269),"",(RealAuthFY11!S269-RealAuthFY10!S269)/RealAuthFY10!S269)</f>
        <v>1.1396184080868239</v>
      </c>
      <c r="T269" s="133">
        <f>IF(ISERROR((RealAuthFY11!T269-RealAuthFY10!T269)/RealAuthFY10!T269),"",(RealAuthFY11!T269-RealAuthFY10!T269)/RealAuthFY10!T269)</f>
        <v>1.1397193509069652</v>
      </c>
      <c r="U269" s="133">
        <f>IF(ISERROR((RealAuthFY11!U269-RealAuthFY10!U269)/RealAuthFY10!U269),"",(RealAuthFY11!U269-RealAuthFY10!U269)/RealAuthFY10!U269)</f>
        <v>8.7078750524211906E-2</v>
      </c>
    </row>
    <row r="270" spans="1:21" s="45" customFormat="1" ht="11" x14ac:dyDescent="0.3">
      <c r="A270" s="45" t="e">
        <f>'FY2017 Alpha RPDC '!#REF!</f>
        <v>#REF!</v>
      </c>
      <c r="B270" s="45" t="e">
        <f>'FY2017 Alpha RPDC '!#REF!</f>
        <v>#REF!</v>
      </c>
      <c r="C270" s="45" t="e">
        <f>'FY2017 Alpha RPDC '!#REF!</f>
        <v>#REF!</v>
      </c>
      <c r="D270" s="50" t="e">
        <f>'FY2017 Alpha RPDC '!#REF!</f>
        <v>#REF!</v>
      </c>
      <c r="E270" s="133" t="str">
        <f>IF(ISERROR((RealAuthFY11!E270-RealAuthFY10!E270)/RealAuthFY10!E270),"",(RealAuthFY11!E270-RealAuthFY10!E270)/RealAuthFY10!E270)</f>
        <v/>
      </c>
      <c r="F270" s="133" t="str">
        <f>IF(ISERROR((RealAuthFY11!F270-RealAuthFY10!F270)/RealAuthFY10!F270),"",(RealAuthFY11!F270-RealAuthFY10!F270)/RealAuthFY10!F270)</f>
        <v/>
      </c>
      <c r="G270" s="133" t="str">
        <f>IF(ISERROR((RealAuthFY11!G270-RealAuthFY10!G270)/RealAuthFY10!G270),"",(RealAuthFY11!G270-RealAuthFY10!G270)/RealAuthFY10!G270)</f>
        <v/>
      </c>
      <c r="H270" s="133" t="str">
        <f>IF(ISERROR((RealAuthFY11!H270-RealAuthFY10!H270)/RealAuthFY10!H270),"",(RealAuthFY11!H270-RealAuthFY10!H270)/RealAuthFY10!H270)</f>
        <v/>
      </c>
      <c r="I270" s="133" t="str">
        <f>IF(ISERROR((RealAuthFY11!I270-RealAuthFY10!I270)/RealAuthFY10!I270),"",(RealAuthFY11!I270-RealAuthFY10!I270)/RealAuthFY10!I270)</f>
        <v/>
      </c>
      <c r="J270" s="133">
        <f>IF(ISERROR((RealAuthFY11!J270-RealAuthFY10!J270)/RealAuthFY10!J270),"",(RealAuthFY11!J270-RealAuthFY10!J270)/RealAuthFY10!J270)</f>
        <v>-0.15016927755781259</v>
      </c>
      <c r="K270" s="133">
        <f>IF(ISERROR((RealAuthFY11!K270-RealAuthFY10!K270)/RealAuthFY10!K270),"",(RealAuthFY11!K270-RealAuthFY10!K270)/RealAuthFY10!K270)</f>
        <v>1.9796866930624893E-2</v>
      </c>
      <c r="L270" s="133">
        <f>IF(ISERROR((RealAuthFY11!L270-RealAuthFY10!L270)/RealAuthFY10!L270),"",(RealAuthFY11!L270-RealAuthFY10!L270)/RealAuthFY10!L270)</f>
        <v>7.5829661816922966E-2</v>
      </c>
      <c r="M270" s="133">
        <f>IF(ISERROR((RealAuthFY11!M270-RealAuthFY10!M270)/RealAuthFY10!M270),"",(RealAuthFY11!M270-RealAuthFY10!M270)/RealAuthFY10!M270)</f>
        <v>0.35972915590749988</v>
      </c>
      <c r="N270" s="133">
        <f>IF(ISERROR((RealAuthFY11!N270-RealAuthFY10!N270)/RealAuthFY10!N270),"",(RealAuthFY11!N270-RealAuthFY10!N270)/RealAuthFY10!N270)</f>
        <v>0</v>
      </c>
      <c r="O270" s="133" t="str">
        <f>IF(ISERROR((RealAuthFY11!O270-RealAuthFY10!O270)/RealAuthFY10!O270),"",(RealAuthFY11!O270-RealAuthFY10!O270)/RealAuthFY10!O270)</f>
        <v/>
      </c>
      <c r="P270" s="133">
        <f>IF(ISERROR((RealAuthFY11!P270-RealAuthFY10!P270)/RealAuthFY10!P270),"",(RealAuthFY11!P270-RealAuthFY10!P270)/RealAuthFY10!P270)</f>
        <v>6.995081120590152E-2</v>
      </c>
      <c r="Q270" s="133">
        <f>IF(ISERROR((RealAuthFY11!Q270-RealAuthFY10!Q270)/RealAuthFY10!Q270),"",(RealAuthFY11!Q270-RealAuthFY10!Q270)/RealAuthFY10!Q270)</f>
        <v>0.18005066030543748</v>
      </c>
      <c r="R270" s="133" t="str">
        <f>IF(ISERROR((RealAuthFY11!R270-RealAuthFY10!R270)/RealAuthFY10!R270),"",(RealAuthFY11!R270-RealAuthFY10!R270)/RealAuthFY10!R270)</f>
        <v/>
      </c>
      <c r="S270" s="133" t="str">
        <f>IF(ISERROR((RealAuthFY11!S270-RealAuthFY10!S270)/RealAuthFY10!S270),"",(RealAuthFY11!S270-RealAuthFY10!S270)/RealAuthFY10!S270)</f>
        <v/>
      </c>
      <c r="T270" s="133" t="str">
        <f>IF(ISERROR((RealAuthFY11!T270-RealAuthFY10!T270)/RealAuthFY10!T270),"",(RealAuthFY11!T270-RealAuthFY10!T270)/RealAuthFY10!T270)</f>
        <v/>
      </c>
      <c r="U270" s="133" t="str">
        <f>IF(ISERROR((RealAuthFY11!U270-RealAuthFY10!U270)/RealAuthFY10!U270),"",(RealAuthFY11!U270-RealAuthFY10!U270)/RealAuthFY10!U270)</f>
        <v/>
      </c>
    </row>
    <row r="271" spans="1:21" s="45" customFormat="1" ht="11" x14ac:dyDescent="0.3">
      <c r="A271" s="45">
        <f>'FY2017 Alpha RPDC '!A264</f>
        <v>257</v>
      </c>
      <c r="B271" s="45">
        <f>'FY2017 Alpha RPDC '!B264</f>
        <v>5895</v>
      </c>
      <c r="C271" s="45">
        <f>'FY2017 Alpha RPDC '!C264</f>
        <v>5895</v>
      </c>
      <c r="D271" s="50" t="str">
        <f>'FY2017 Alpha RPDC '!D264</f>
        <v>SEYMOUR</v>
      </c>
      <c r="E271" s="133">
        <f>IF(ISERROR((RealAuthFY11!E271-RealAuthFY10!E271)/RealAuthFY10!E271),"",(RealAuthFY11!E271-RealAuthFY10!E271)/RealAuthFY10!E271)</f>
        <v>9.6097201767304727E-2</v>
      </c>
      <c r="F271" s="133">
        <f>IF(ISERROR((RealAuthFY11!F271-RealAuthFY10!F271)/RealAuthFY10!F271),"",(RealAuthFY11!F271-RealAuthFY10!F271)/RealAuthFY10!F271)</f>
        <v>2.2494570276140241E-2</v>
      </c>
      <c r="G271" s="133">
        <f>IF(ISERROR((RealAuthFY11!G271-RealAuthFY10!G271)/RealAuthFY10!G271),"",(RealAuthFY11!G271-RealAuthFY10!G271)/RealAuthFY10!G271)</f>
        <v>0.12075318123712681</v>
      </c>
      <c r="H271" s="133" t="str">
        <f>IF(ISERROR((RealAuthFY11!H271-RealAuthFY10!H271)/RealAuthFY10!H271),"",(RealAuthFY11!H271-RealAuthFY10!H271)/RealAuthFY10!H271)</f>
        <v/>
      </c>
      <c r="I271" s="133">
        <f>IF(ISERROR((RealAuthFY11!I271-RealAuthFY10!I271)/RealAuthFY10!I271),"",(RealAuthFY11!I271-RealAuthFY10!I271)/RealAuthFY10!I271)</f>
        <v>0.12075318123712681</v>
      </c>
      <c r="J271" s="133">
        <f>IF(ISERROR((RealAuthFY11!J271-RealAuthFY10!J271)/RealAuthFY10!J271),"",(RealAuthFY11!J271-RealAuthFY10!J271)/RealAuthFY10!J271)</f>
        <v>-0.37564825113378147</v>
      </c>
      <c r="K271" s="133">
        <f>IF(ISERROR((RealAuthFY11!K271-RealAuthFY10!K271)/RealAuthFY10!K271),"",(RealAuthFY11!K271-RealAuthFY10!K271)/RealAuthFY10!K271)</f>
        <v>-0.66004376871688553</v>
      </c>
      <c r="L271" s="133">
        <f>IF(ISERROR((RealAuthFY11!L271-RealAuthFY10!L271)/RealAuthFY10!L271),"",(RealAuthFY11!L271-RealAuthFY10!L271)/RealAuthFY10!L271)</f>
        <v>0.14790415757934747</v>
      </c>
      <c r="M271" s="133">
        <f>IF(ISERROR((RealAuthFY11!M271-RealAuthFY10!M271)/RealAuthFY10!M271),"",(RealAuthFY11!M271-RealAuthFY10!M271)/RealAuthFY10!M271)</f>
        <v>-0.61754923980649623</v>
      </c>
      <c r="N271" s="133">
        <f>IF(ISERROR((RealAuthFY11!N271-RealAuthFY10!N271)/RealAuthFY10!N271),"",(RealAuthFY11!N271-RealAuthFY10!N271)/RealAuthFY10!N271)</f>
        <v>0</v>
      </c>
      <c r="O271" s="133">
        <f>IF(ISERROR((RealAuthFY11!O271-RealAuthFY10!O271)/RealAuthFY10!O271),"",(RealAuthFY11!O271-RealAuthFY10!O271)/RealAuthFY10!O271)</f>
        <v>0</v>
      </c>
      <c r="P271" s="133" t="str">
        <f>IF(ISERROR((RealAuthFY11!P271-RealAuthFY10!P271)/RealAuthFY10!P271),"",(RealAuthFY11!P271-RealAuthFY10!P271)/RealAuthFY10!P271)</f>
        <v/>
      </c>
      <c r="Q271" s="133">
        <f>IF(ISERROR((RealAuthFY11!Q271-RealAuthFY10!Q271)/RealAuthFY10!Q271),"",(RealAuthFY11!Q271-RealAuthFY10!Q271)/RealAuthFY10!Q271)</f>
        <v>-0.45819475639253626</v>
      </c>
      <c r="R271" s="133">
        <f>IF(ISERROR((RealAuthFY11!R271-RealAuthFY10!R271)/RealAuthFY10!R271),"",(RealAuthFY11!R271-RealAuthFY10!R271)/RealAuthFY10!R271)</f>
        <v>-6.2440988926859011E-7</v>
      </c>
      <c r="S271" s="133">
        <f>IF(ISERROR((RealAuthFY11!S271-RealAuthFY10!S271)/RealAuthFY10!S271),"",(RealAuthFY11!S271-RealAuthFY10!S271)/RealAuthFY10!S271)</f>
        <v>-1.6069717350012038E-5</v>
      </c>
      <c r="T271" s="133">
        <f>IF(ISERROR((RealAuthFY11!T271-RealAuthFY10!T271)/RealAuthFY10!T271),"",(RealAuthFY11!T271-RealAuthFY10!T271)/RealAuthFY10!T271)</f>
        <v>1.1531263845182055E-5</v>
      </c>
      <c r="U271" s="133">
        <f>IF(ISERROR((RealAuthFY11!U271-RealAuthFY10!U271)/RealAuthFY10!U271),"",(RealAuthFY11!U271-RealAuthFY10!U271)/RealAuthFY10!U271)</f>
        <v>0.10812859553323567</v>
      </c>
    </row>
    <row r="272" spans="1:21" s="45" customFormat="1" ht="11" x14ac:dyDescent="0.3">
      <c r="A272" s="45">
        <f>'FY2017 Alpha RPDC '!A265</f>
        <v>258</v>
      </c>
      <c r="B272" s="45">
        <f>'FY2017 Alpha RPDC '!B265</f>
        <v>5949</v>
      </c>
      <c r="C272" s="45">
        <f>'FY2017 Alpha RPDC '!C265</f>
        <v>5949</v>
      </c>
      <c r="D272" s="50" t="str">
        <f>'FY2017 Alpha RPDC '!D265</f>
        <v>SHELDON</v>
      </c>
      <c r="E272" s="133">
        <f>IF(ISERROR((RealAuthFY11!E272-RealAuthFY10!E272)/RealAuthFY10!E272),"",(RealAuthFY11!E272-RealAuthFY10!E272)/RealAuthFY10!E272)</f>
        <v>5.9475905388163733E-2</v>
      </c>
      <c r="F272" s="133">
        <f>IF(ISERROR((RealAuthFY11!F272-RealAuthFY10!F272)/RealAuthFY10!F272),"",(RealAuthFY11!F272-RealAuthFY10!F272)/RealAuthFY10!F272)</f>
        <v>2.2494570276140241E-2</v>
      </c>
      <c r="G272" s="133">
        <f>IF(ISERROR((RealAuthFY11!G272-RealAuthFY10!G272)/RealAuthFY10!G272),"",(RealAuthFY11!G272-RealAuthFY10!G272)/RealAuthFY10!G272)</f>
        <v>8.33084265744434E-2</v>
      </c>
      <c r="H272" s="133" t="str">
        <f>IF(ISERROR((RealAuthFY11!H272-RealAuthFY10!H272)/RealAuthFY10!H272),"",(RealAuthFY11!H272-RealAuthFY10!H272)/RealAuthFY10!H272)</f>
        <v/>
      </c>
      <c r="I272" s="133">
        <f>IF(ISERROR((RealAuthFY11!I272-RealAuthFY10!I272)/RealAuthFY10!I272),"",(RealAuthFY11!I272-RealAuthFY10!I272)/RealAuthFY10!I272)</f>
        <v>8.33084265744434E-2</v>
      </c>
      <c r="J272" s="133">
        <f>IF(ISERROR((RealAuthFY11!J272-RealAuthFY10!J272)/RealAuthFY10!J272),"",(RealAuthFY11!J272-RealAuthFY10!J272)/RealAuthFY10!J272)</f>
        <v>0.56368330464716032</v>
      </c>
      <c r="K272" s="133">
        <f>IF(ISERROR((RealAuthFY11!K272-RealAuthFY10!K272)/RealAuthFY10!K272),"",(RealAuthFY11!K272-RealAuthFY10!K272)/RealAuthFY10!K272)</f>
        <v>-1.6305423971486453E-2</v>
      </c>
      <c r="L272" s="133">
        <f>IF(ISERROR((RealAuthFY11!L272-RealAuthFY10!L272)/RealAuthFY10!L272),"",(RealAuthFY11!L272-RealAuthFY10!L272)/RealAuthFY10!L272)</f>
        <v>-0.23515490533562822</v>
      </c>
      <c r="M272" s="133">
        <f>IF(ISERROR((RealAuthFY11!M272-RealAuthFY10!M272)/RealAuthFY10!M272),"",(RealAuthFY11!M272-RealAuthFY10!M272)/RealAuthFY10!M272)</f>
        <v>5.1662005163511188E-2</v>
      </c>
      <c r="N272" s="133">
        <f>IF(ISERROR((RealAuthFY11!N272-RealAuthFY10!N272)/RealAuthFY10!N272),"",(RealAuthFY11!N272-RealAuthFY10!N272)/RealAuthFY10!N272)</f>
        <v>0</v>
      </c>
      <c r="O272" s="133" t="str">
        <f>IF(ISERROR((RealAuthFY11!O272-RealAuthFY10!O272)/RealAuthFY10!O272),"",(RealAuthFY11!O272-RealAuthFY10!O272)/RealAuthFY10!O272)</f>
        <v/>
      </c>
      <c r="P272" s="133" t="str">
        <f>IF(ISERROR((RealAuthFY11!P272-RealAuthFY10!P272)/RealAuthFY10!P272),"",(RealAuthFY11!P272-RealAuthFY10!P272)/RealAuthFY10!P272)</f>
        <v/>
      </c>
      <c r="Q272" s="133" t="str">
        <f>IF(ISERROR((RealAuthFY11!Q272-RealAuthFY10!Q272)/RealAuthFY10!Q272),"",(RealAuthFY11!Q272-RealAuthFY10!Q272)/RealAuthFY10!Q272)</f>
        <v/>
      </c>
      <c r="R272" s="133">
        <f>IF(ISERROR((RealAuthFY11!R272-RealAuthFY10!R272)/RealAuthFY10!R272),"",(RealAuthFY11!R272-RealAuthFY10!R272)/RealAuthFY10!R272)</f>
        <v>2.5111189398840592</v>
      </c>
      <c r="S272" s="133">
        <f>IF(ISERROR((RealAuthFY11!S272-RealAuthFY10!S272)/RealAuthFY10!S272),"",(RealAuthFY11!S272-RealAuthFY10!S272)/RealAuthFY10!S272)</f>
        <v>2.5113554700372065</v>
      </c>
      <c r="T272" s="133">
        <f>IF(ISERROR((RealAuthFY11!T272-RealAuthFY10!T272)/RealAuthFY10!T272),"",(RealAuthFY11!T272-RealAuthFY10!T272)/RealAuthFY10!T272)</f>
        <v>2.5113992809039805</v>
      </c>
      <c r="U272" s="133">
        <f>IF(ISERROR((RealAuthFY11!U272-RealAuthFY10!U272)/RealAuthFY10!U272),"",(RealAuthFY11!U272-RealAuthFY10!U272)/RealAuthFY10!U272)</f>
        <v>0.14574872302578254</v>
      </c>
    </row>
    <row r="273" spans="1:21" s="45" customFormat="1" ht="11" x14ac:dyDescent="0.3">
      <c r="A273" s="45">
        <f>'FY2017 Alpha RPDC '!A266</f>
        <v>259</v>
      </c>
      <c r="B273" s="45">
        <f>'FY2017 Alpha RPDC '!B266</f>
        <v>5976</v>
      </c>
      <c r="C273" s="45">
        <f>'FY2017 Alpha RPDC '!C266</f>
        <v>5976</v>
      </c>
      <c r="D273" s="50" t="str">
        <f>'FY2017 Alpha RPDC '!D266</f>
        <v>SHENANDOAH</v>
      </c>
      <c r="E273" s="133">
        <f>IF(ISERROR((RealAuthFY11!E273-RealAuthFY10!E273)/RealAuthFY10!E273),"",(RealAuthFY11!E273-RealAuthFY10!E273)/RealAuthFY10!E273)</f>
        <v>2.5130248237817981E-2</v>
      </c>
      <c r="F273" s="133">
        <f>IF(ISERROR((RealAuthFY11!F273-RealAuthFY10!F273)/RealAuthFY10!F273),"",(RealAuthFY11!F273-RealAuthFY10!F273)/RealAuthFY10!F273)</f>
        <v>2.2494570276140241E-2</v>
      </c>
      <c r="G273" s="133">
        <f>IF(ISERROR((RealAuthFY11!G273-RealAuthFY10!G273)/RealAuthFY10!G273),"",(RealAuthFY11!G273-RealAuthFY10!G273)/RealAuthFY10!G273)</f>
        <v>4.8190179095399376E-2</v>
      </c>
      <c r="H273" s="133" t="str">
        <f>IF(ISERROR((RealAuthFY11!H273-RealAuthFY10!H273)/RealAuthFY10!H273),"",(RealAuthFY11!H273-RealAuthFY10!H273)/RealAuthFY10!H273)</f>
        <v/>
      </c>
      <c r="I273" s="133">
        <f>IF(ISERROR((RealAuthFY11!I273-RealAuthFY10!I273)/RealAuthFY10!I273),"",(RealAuthFY11!I273-RealAuthFY10!I273)/RealAuthFY10!I273)</f>
        <v>4.8190179095399376E-2</v>
      </c>
      <c r="J273" s="133">
        <f>IF(ISERROR((RealAuthFY11!J273-RealAuthFY10!J273)/RealAuthFY10!J273),"",(RealAuthFY11!J273-RealAuthFY10!J273)/RealAuthFY10!J273)</f>
        <v>-0.15562544053113841</v>
      </c>
      <c r="K273" s="133">
        <f>IF(ISERROR((RealAuthFY11!K273-RealAuthFY10!K273)/RealAuthFY10!K273),"",(RealAuthFY11!K273-RealAuthFY10!K273)/RealAuthFY10!K273)</f>
        <v>2.0598127600554785</v>
      </c>
      <c r="L273" s="133">
        <f>IF(ISERROR((RealAuthFY11!L273-RealAuthFY10!L273)/RealAuthFY10!L273),"",(RealAuthFY11!L273-RealAuthFY10!L273)/RealAuthFY10!L273)</f>
        <v>-9.2006782585162886E-2</v>
      </c>
      <c r="M273" s="133">
        <f>IF(ISERROR((RealAuthFY11!M273-RealAuthFY10!M273)/RealAuthFY10!M273),"",(RealAuthFY11!M273-RealAuthFY10!M273)/RealAuthFY10!M273)</f>
        <v>-1</v>
      </c>
      <c r="N273" s="133">
        <f>IF(ISERROR((RealAuthFY11!N273-RealAuthFY10!N273)/RealAuthFY10!N273),"",(RealAuthFY11!N273-RealAuthFY10!N273)/RealAuthFY10!N273)</f>
        <v>0</v>
      </c>
      <c r="O273" s="133" t="str">
        <f>IF(ISERROR((RealAuthFY11!O273-RealAuthFY10!O273)/RealAuthFY10!O273),"",(RealAuthFY11!O273-RealAuthFY10!O273)/RealAuthFY10!O273)</f>
        <v/>
      </c>
      <c r="P273" s="133">
        <f>IF(ISERROR((RealAuthFY11!P273-RealAuthFY10!P273)/RealAuthFY10!P273),"",(RealAuthFY11!P273-RealAuthFY10!P273)/RealAuthFY10!P273)</f>
        <v>-6.5057212205270568E-2</v>
      </c>
      <c r="Q273" s="133" t="str">
        <f>IF(ISERROR((RealAuthFY11!Q273-RealAuthFY10!Q273)/RealAuthFY10!Q273),"",(RealAuthFY11!Q273-RealAuthFY10!Q273)/RealAuthFY10!Q273)</f>
        <v/>
      </c>
      <c r="R273" s="133">
        <f>IF(ISERROR((RealAuthFY11!R273-RealAuthFY10!R273)/RealAuthFY10!R273),"",(RealAuthFY11!R273-RealAuthFY10!R273)/RealAuthFY10!R273)</f>
        <v>3.130018635558765E-2</v>
      </c>
      <c r="S273" s="133">
        <f>IF(ISERROR((RealAuthFY11!S273-RealAuthFY10!S273)/RealAuthFY10!S273),"",(RealAuthFY11!S273-RealAuthFY10!S273)/RealAuthFY10!S273)</f>
        <v>3.1284915279268612E-2</v>
      </c>
      <c r="T273" s="133">
        <f>IF(ISERROR((RealAuthFY11!T273-RealAuthFY10!T273)/RealAuthFY10!T273),"",(RealAuthFY11!T273-RealAuthFY10!T273)/RealAuthFY10!T273)</f>
        <v>3.1301076178105243E-2</v>
      </c>
      <c r="U273" s="133">
        <f>IF(ISERROR((RealAuthFY11!U273-RealAuthFY10!U273)/RealAuthFY10!U273),"",(RealAuthFY11!U273-RealAuthFY10!U273)/RealAuthFY10!U273)</f>
        <v>3.8550907210557109E-2</v>
      </c>
    </row>
    <row r="274" spans="1:21" s="45" customFormat="1" ht="11" x14ac:dyDescent="0.3">
      <c r="A274" s="45">
        <f>'FY2017 Alpha RPDC '!A267</f>
        <v>260</v>
      </c>
      <c r="B274" s="45">
        <f>'FY2017 Alpha RPDC '!B267</f>
        <v>5994</v>
      </c>
      <c r="C274" s="45">
        <f>'FY2017 Alpha RPDC '!C267</f>
        <v>5994</v>
      </c>
      <c r="D274" s="50" t="str">
        <f>'FY2017 Alpha RPDC '!D267</f>
        <v>SIBLEY-OCHEYEDAN</v>
      </c>
      <c r="E274" s="133">
        <f>IF(ISERROR((RealAuthFY11!E274-RealAuthFY10!E274)/RealAuthFY10!E274),"",(RealAuthFY11!E274-RealAuthFY10!E274)/RealAuthFY10!E274)</f>
        <v>-1.8904074594456449E-2</v>
      </c>
      <c r="F274" s="133">
        <f>IF(ISERROR((RealAuthFY11!F274-RealAuthFY10!F274)/RealAuthFY10!F274),"",(RealAuthFY11!F274-RealAuthFY10!F274)/RealAuthFY10!F274)</f>
        <v>2.2390364422483013E-2</v>
      </c>
      <c r="G274" s="133">
        <f>IF(ISERROR((RealAuthFY11!G274-RealAuthFY10!G274)/RealAuthFY10!G274),"",(RealAuthFY11!G274-RealAuthFY10!G274)/RealAuthFY10!G274)</f>
        <v>3.0630998449723591E-3</v>
      </c>
      <c r="H274" s="133" t="str">
        <f>IF(ISERROR((RealAuthFY11!H274-RealAuthFY10!H274)/RealAuthFY10!H274),"",(RealAuthFY11!H274-RealAuthFY10!H274)/RealAuthFY10!H274)</f>
        <v/>
      </c>
      <c r="I274" s="133">
        <f>IF(ISERROR((RealAuthFY11!I274-RealAuthFY10!I274)/RealAuthFY10!I274),"",(RealAuthFY11!I274-RealAuthFY10!I274)/RealAuthFY10!I274)</f>
        <v>9.9999999999999273E-3</v>
      </c>
      <c r="J274" s="133">
        <f>IF(ISERROR((RealAuthFY11!J274-RealAuthFY10!J274)/RealAuthFY10!J274),"",(RealAuthFY11!J274-RealAuthFY10!J274)/RealAuthFY10!J274)</f>
        <v>-0.22484743411927877</v>
      </c>
      <c r="K274" s="133">
        <f>IF(ISERROR((RealAuthFY11!K274-RealAuthFY10!K274)/RealAuthFY10!K274),"",(RealAuthFY11!K274-RealAuthFY10!K274)/RealAuthFY10!K274)</f>
        <v>-0.49003120665742023</v>
      </c>
      <c r="L274" s="133">
        <f>IF(ISERROR((RealAuthFY11!L274-RealAuthFY10!L274)/RealAuthFY10!L274),"",(RealAuthFY11!L274-RealAuthFY10!L274)/RealAuthFY10!L274)</f>
        <v>-0.12172041146555709</v>
      </c>
      <c r="M274" s="133" t="str">
        <f>IF(ISERROR((RealAuthFY11!M274-RealAuthFY10!M274)/RealAuthFY10!M274),"",(RealAuthFY11!M274-RealAuthFY10!M274)/RealAuthFY10!M274)</f>
        <v/>
      </c>
      <c r="N274" s="133">
        <f>IF(ISERROR((RealAuthFY11!N274-RealAuthFY10!N274)/RealAuthFY10!N274),"",(RealAuthFY11!N274-RealAuthFY10!N274)/RealAuthFY10!N274)</f>
        <v>0</v>
      </c>
      <c r="O274" s="133">
        <f>IF(ISERROR((RealAuthFY11!O274-RealAuthFY10!O274)/RealAuthFY10!O274),"",(RealAuthFY11!O274-RealAuthFY10!O274)/RealAuthFY10!O274)</f>
        <v>0</v>
      </c>
      <c r="P274" s="133" t="str">
        <f>IF(ISERROR((RealAuthFY11!P274-RealAuthFY10!P274)/RealAuthFY10!P274),"",(RealAuthFY11!P274-RealAuthFY10!P274)/RealAuthFY10!P274)</f>
        <v/>
      </c>
      <c r="Q274" s="133" t="str">
        <f>IF(ISERROR((RealAuthFY11!Q274-RealAuthFY10!Q274)/RealAuthFY10!Q274),"",(RealAuthFY11!Q274-RealAuthFY10!Q274)/RealAuthFY10!Q274)</f>
        <v/>
      </c>
      <c r="R274" s="133">
        <f>IF(ISERROR((RealAuthFY11!R274-RealAuthFY10!R274)/RealAuthFY10!R274),"",(RealAuthFY11!R274-RealAuthFY10!R274)/RealAuthFY10!R274)</f>
        <v>0.4616828358208957</v>
      </c>
      <c r="S274" s="133">
        <f>IF(ISERROR((RealAuthFY11!S274-RealAuthFY10!S274)/RealAuthFY10!S274),"",(RealAuthFY11!S274-RealAuthFY10!S274)/RealAuthFY10!S274)</f>
        <v>0.46168769434738516</v>
      </c>
      <c r="T274" s="133">
        <f>IF(ISERROR((RealAuthFY11!T274-RealAuthFY10!T274)/RealAuthFY10!T274),"",(RealAuthFY11!T274-RealAuthFY10!T274)/RealAuthFY10!T274)</f>
        <v>0.46178403420548247</v>
      </c>
      <c r="U274" s="133">
        <f>IF(ISERROR((RealAuthFY11!U274-RealAuthFY10!U274)/RealAuthFY10!U274),"",(RealAuthFY11!U274-RealAuthFY10!U274)/RealAuthFY10!U274)</f>
        <v>4.7027284677272935E-2</v>
      </c>
    </row>
    <row r="275" spans="1:21" s="45" customFormat="1" ht="11" x14ac:dyDescent="0.3">
      <c r="A275" s="45">
        <f>'FY2017 Alpha RPDC '!A268</f>
        <v>261</v>
      </c>
      <c r="B275" s="45">
        <f>'FY2017 Alpha RPDC '!B268</f>
        <v>6003</v>
      </c>
      <c r="C275" s="45">
        <f>'FY2017 Alpha RPDC '!C268</f>
        <v>6003</v>
      </c>
      <c r="D275" s="50" t="str">
        <f>'FY2017 Alpha RPDC '!D268</f>
        <v>SIDNEY</v>
      </c>
      <c r="E275" s="133">
        <f>IF(ISERROR((RealAuthFY11!E275-RealAuthFY10!E275)/RealAuthFY10!E275),"",(RealAuthFY11!E275-RealAuthFY10!E275)/RealAuthFY10!E275)</f>
        <v>0.10344827586206892</v>
      </c>
      <c r="F275" s="133">
        <f>IF(ISERROR((RealAuthFY11!F275-RealAuthFY10!F275)/RealAuthFY10!F275),"",(RealAuthFY11!F275-RealAuthFY10!F275)/RealAuthFY10!F275)</f>
        <v>2.2452771755961599E-2</v>
      </c>
      <c r="G275" s="133">
        <f>IF(ISERROR((RealAuthFY11!G275-RealAuthFY10!G275)/RealAuthFY10!G275),"",(RealAuthFY11!G275-RealAuthFY10!G275)/RealAuthFY10!G275)</f>
        <v>0.12822363229457009</v>
      </c>
      <c r="H275" s="133">
        <f>IF(ISERROR((RealAuthFY11!H275-RealAuthFY10!H275)/RealAuthFY10!H275),"",(RealAuthFY11!H275-RealAuthFY10!H275)/RealAuthFY10!H275)</f>
        <v>-1</v>
      </c>
      <c r="I275" s="133">
        <f>IF(ISERROR((RealAuthFY11!I275-RealAuthFY10!I275)/RealAuthFY10!I275),"",(RealAuthFY11!I275-RealAuthFY10!I275)/RealAuthFY10!I275)</f>
        <v>5.7436776929895177E-2</v>
      </c>
      <c r="J275" s="133">
        <f>IF(ISERROR((RealAuthFY11!J275-RealAuthFY10!J275)/RealAuthFY10!J275),"",(RealAuthFY11!J275-RealAuthFY10!J275)/RealAuthFY10!J275)</f>
        <v>4.0287097890003461E-2</v>
      </c>
      <c r="K275" s="133">
        <f>IF(ISERROR((RealAuthFY11!K275-RealAuthFY10!K275)/RealAuthFY10!K275),"",(RealAuthFY11!K275-RealAuthFY10!K275)/RealAuthFY10!K275)</f>
        <v>0.3598524155424882</v>
      </c>
      <c r="L275" s="133">
        <f>IF(ISERROR((RealAuthFY11!L275-RealAuthFY10!L275)/RealAuthFY10!L275),"",(RealAuthFY11!L275-RealAuthFY10!L275)/RealAuthFY10!L275)</f>
        <v>8.7881932433990548E-2</v>
      </c>
      <c r="M275" s="133">
        <f>IF(ISERROR((RealAuthFY11!M275-RealAuthFY10!M275)/RealAuthFY10!M275),"",(RealAuthFY11!M275-RealAuthFY10!M275)/RealAuthFY10!M275)</f>
        <v>-3.110515392597717E-2</v>
      </c>
      <c r="N275" s="133">
        <f>IF(ISERROR((RealAuthFY11!N275-RealAuthFY10!N275)/RealAuthFY10!N275),"",(RealAuthFY11!N275-RealAuthFY10!N275)/RealAuthFY10!N275)</f>
        <v>0</v>
      </c>
      <c r="O275" s="133" t="str">
        <f>IF(ISERROR((RealAuthFY11!O275-RealAuthFY10!O275)/RealAuthFY10!O275),"",(RealAuthFY11!O275-RealAuthFY10!O275)/RealAuthFY10!O275)</f>
        <v/>
      </c>
      <c r="P275" s="133" t="str">
        <f>IF(ISERROR((RealAuthFY11!P275-RealAuthFY10!P275)/RealAuthFY10!P275),"",(RealAuthFY11!P275-RealAuthFY10!P275)/RealAuthFY10!P275)</f>
        <v/>
      </c>
      <c r="Q275" s="133" t="str">
        <f>IF(ISERROR((RealAuthFY11!Q275-RealAuthFY10!Q275)/RealAuthFY10!Q275),"",(RealAuthFY11!Q275-RealAuthFY10!Q275)/RealAuthFY10!Q275)</f>
        <v/>
      </c>
      <c r="R275" s="133">
        <f>IF(ISERROR((RealAuthFY11!R275-RealAuthFY10!R275)/RealAuthFY10!R275),"",(RealAuthFY11!R275-RealAuthFY10!R275)/RealAuthFY10!R275)</f>
        <v>0.35781452020651611</v>
      </c>
      <c r="S275" s="133">
        <f>IF(ISERROR((RealAuthFY11!S275-RealAuthFY10!S275)/RealAuthFY10!S275),"",(RealAuthFY11!S275-RealAuthFY10!S275)/RealAuthFY10!S275)</f>
        <v>0.35790215264187863</v>
      </c>
      <c r="T275" s="133">
        <f>IF(ISERROR((RealAuthFY11!T275-RealAuthFY10!T275)/RealAuthFY10!T275),"",(RealAuthFY11!T275-RealAuthFY10!T275)/RealAuthFY10!T275)</f>
        <v>0.35789571984435803</v>
      </c>
      <c r="U275" s="133">
        <f>IF(ISERROR((RealAuthFY11!U275-RealAuthFY10!U275)/RealAuthFY10!U275),"",(RealAuthFY11!U275-RealAuthFY10!U275)/RealAuthFY10!U275)</f>
        <v>7.7322941121065233E-2</v>
      </c>
    </row>
    <row r="276" spans="1:21" s="45" customFormat="1" ht="11" x14ac:dyDescent="0.3">
      <c r="A276" s="45">
        <f>'FY2017 Alpha RPDC '!A270</f>
        <v>263</v>
      </c>
      <c r="B276" s="45">
        <f>'FY2017 Alpha RPDC '!B270</f>
        <v>6030</v>
      </c>
      <c r="C276" s="45">
        <f>'FY2017 Alpha RPDC '!C270</f>
        <v>6030</v>
      </c>
      <c r="D276" s="50" t="str">
        <f>'FY2017 Alpha RPDC '!D270</f>
        <v>SIOUX CENTER</v>
      </c>
      <c r="E276" s="133">
        <f>IF(ISERROR((RealAuthFY11!E276-RealAuthFY10!E276)/RealAuthFY10!E276),"",(RealAuthFY11!E276-RealAuthFY10!E276)/RealAuthFY10!E276)</f>
        <v>4.7331054430712595E-2</v>
      </c>
      <c r="F276" s="133">
        <f>IF(ISERROR((RealAuthFY11!F276-RealAuthFY10!F276)/RealAuthFY10!F276),"",(RealAuthFY11!F276-RealAuthFY10!F276)/RealAuthFY10!F276)</f>
        <v>2.2494570276140241E-2</v>
      </c>
      <c r="G276" s="133">
        <f>IF(ISERROR((RealAuthFY11!G276-RealAuthFY10!G276)/RealAuthFY10!G276),"",(RealAuthFY11!G276-RealAuthFY10!G276)/RealAuthFY10!G276)</f>
        <v>7.0890374683125063E-2</v>
      </c>
      <c r="H276" s="133" t="str">
        <f>IF(ISERROR((RealAuthFY11!H276-RealAuthFY10!H276)/RealAuthFY10!H276),"",(RealAuthFY11!H276-RealAuthFY10!H276)/RealAuthFY10!H276)</f>
        <v/>
      </c>
      <c r="I276" s="133">
        <f>IF(ISERROR((RealAuthFY11!I276-RealAuthFY10!I276)/RealAuthFY10!I276),"",(RealAuthFY11!I276-RealAuthFY10!I276)/RealAuthFY10!I276)</f>
        <v>7.0890374683125063E-2</v>
      </c>
      <c r="J276" s="133">
        <f>IF(ISERROR((RealAuthFY11!J276-RealAuthFY10!J276)/RealAuthFY10!J276),"",(RealAuthFY11!J276-RealAuthFY10!J276)/RealAuthFY10!J276)</f>
        <v>-2.4623272868193945E-2</v>
      </c>
      <c r="K276" s="133">
        <f>IF(ISERROR((RealAuthFY11!K276-RealAuthFY10!K276)/RealAuthFY10!K276),"",(RealAuthFY11!K276-RealAuthFY10!K276)/RealAuthFY10!K276)</f>
        <v>6.4605015491491002E-2</v>
      </c>
      <c r="L276" s="133">
        <f>IF(ISERROR((RealAuthFY11!L276-RealAuthFY10!L276)/RealAuthFY10!L276),"",(RealAuthFY11!L276-RealAuthFY10!L276)/RealAuthFY10!L276)</f>
        <v>-0.18423037367158038</v>
      </c>
      <c r="M276" s="133">
        <f>IF(ISERROR((RealAuthFY11!M276-RealAuthFY10!M276)/RealAuthFY10!M276),"",(RealAuthFY11!M276-RealAuthFY10!M276)/RealAuthFY10!M276)</f>
        <v>-7.8477517627329081E-3</v>
      </c>
      <c r="N276" s="133">
        <f>IF(ISERROR((RealAuthFY11!N276-RealAuthFY10!N276)/RealAuthFY10!N276),"",(RealAuthFY11!N276-RealAuthFY10!N276)/RealAuthFY10!N276)</f>
        <v>0</v>
      </c>
      <c r="O276" s="133" t="str">
        <f>IF(ISERROR((RealAuthFY11!O276-RealAuthFY10!O276)/RealAuthFY10!O276),"",(RealAuthFY11!O276-RealAuthFY10!O276)/RealAuthFY10!O276)</f>
        <v/>
      </c>
      <c r="P276" s="133" t="str">
        <f>IF(ISERROR((RealAuthFY11!P276-RealAuthFY10!P276)/RealAuthFY10!P276),"",(RealAuthFY11!P276-RealAuthFY10!P276)/RealAuthFY10!P276)</f>
        <v/>
      </c>
      <c r="Q276" s="133" t="str">
        <f>IF(ISERROR((RealAuthFY11!Q276-RealAuthFY10!Q276)/RealAuthFY10!Q276),"",(RealAuthFY11!Q276-RealAuthFY10!Q276)/RealAuthFY10!Q276)</f>
        <v/>
      </c>
      <c r="R276" s="133">
        <f>IF(ISERROR((RealAuthFY11!R276-RealAuthFY10!R276)/RealAuthFY10!R276),"",(RealAuthFY11!R276-RealAuthFY10!R276)/RealAuthFY10!R276)</f>
        <v>1.6881108185719118</v>
      </c>
      <c r="S276" s="133">
        <f>IF(ISERROR((RealAuthFY11!S276-RealAuthFY10!S276)/RealAuthFY10!S276),"",(RealAuthFY11!S276-RealAuthFY10!S276)/RealAuthFY10!S276)</f>
        <v>1.6882197307116098</v>
      </c>
      <c r="T276" s="133">
        <f>IF(ISERROR((RealAuthFY11!T276-RealAuthFY10!T276)/RealAuthFY10!T276),"",(RealAuthFY11!T276-RealAuthFY10!T276)/RealAuthFY10!T276)</f>
        <v>1.6878953365729272</v>
      </c>
      <c r="U276" s="133">
        <f>IF(ISERROR((RealAuthFY11!U276-RealAuthFY10!U276)/RealAuthFY10!U276),"",(RealAuthFY11!U276-RealAuthFY10!U276)/RealAuthFY10!U276)</f>
        <v>0.13266140195952097</v>
      </c>
    </row>
    <row r="277" spans="1:21" s="45" customFormat="1" ht="11" x14ac:dyDescent="0.3">
      <c r="A277" s="45">
        <f>'FY2017 Alpha RPDC '!A271</f>
        <v>264</v>
      </c>
      <c r="B277" s="45">
        <f>'FY2017 Alpha RPDC '!B271</f>
        <v>6048</v>
      </c>
      <c r="C277" s="45">
        <f>'FY2017 Alpha RPDC '!C271</f>
        <v>6035</v>
      </c>
      <c r="D277" s="50" t="str">
        <f>'FY2017 Alpha RPDC '!D271</f>
        <v>SIOUX CENTRAL</v>
      </c>
      <c r="E277" s="133">
        <f>IF(ISERROR((RealAuthFY11!E277-RealAuthFY10!E277)/RealAuthFY10!E277),"",(RealAuthFY11!E277-RealAuthFY10!E277)/RealAuthFY10!E277)</f>
        <v>2.3329798515376459E-2</v>
      </c>
      <c r="F277" s="133">
        <f>IF(ISERROR((RealAuthFY11!F277-RealAuthFY10!F277)/RealAuthFY10!F277),"",(RealAuthFY11!F277-RealAuthFY10!F277)/RealAuthFY10!F277)</f>
        <v>2.2442346386008359E-2</v>
      </c>
      <c r="G277" s="133">
        <f>IF(ISERROR((RealAuthFY11!G277-RealAuthFY10!G277)/RealAuthFY10!G277),"",(RealAuthFY11!G277-RealAuthFY10!G277)/RealAuthFY10!G277)</f>
        <v>4.6295548592058332E-2</v>
      </c>
      <c r="H277" s="133">
        <f>IF(ISERROR((RealAuthFY11!H277-RealAuthFY10!H277)/RealAuthFY10!H277),"",(RealAuthFY11!H277-RealAuthFY10!H277)/RealAuthFY10!H277)</f>
        <v>-1</v>
      </c>
      <c r="I277" s="133">
        <f>IF(ISERROR((RealAuthFY11!I277-RealAuthFY10!I277)/RealAuthFY10!I277),"",(RealAuthFY11!I277-RealAuthFY10!I277)/RealAuthFY10!I277)</f>
        <v>-1.276841079502549E-3</v>
      </c>
      <c r="J277" s="133">
        <f>IF(ISERROR((RealAuthFY11!J277-RealAuthFY10!J277)/RealAuthFY10!J277),"",(RealAuthFY11!J277-RealAuthFY10!J277)/RealAuthFY10!J277)</f>
        <v>-0.23504680998613037</v>
      </c>
      <c r="K277" s="133">
        <f>IF(ISERROR((RealAuthFY11!K277-RealAuthFY10!K277)/RealAuthFY10!K277),"",(RealAuthFY11!K277-RealAuthFY10!K277)/RealAuthFY10!K277)</f>
        <v>32.147971567267682</v>
      </c>
      <c r="L277" s="133">
        <f>IF(ISERROR((RealAuthFY11!L277-RealAuthFY10!L277)/RealAuthFY10!L277),"",(RealAuthFY11!L277-RealAuthFY10!L277)/RealAuthFY10!L277)</f>
        <v>-0.26920359832527518</v>
      </c>
      <c r="M277" s="133">
        <f>IF(ISERROR((RealAuthFY11!M277-RealAuthFY10!M277)/RealAuthFY10!M277),"",(RealAuthFY11!M277-RealAuthFY10!M277)/RealAuthFY10!M277)</f>
        <v>154.03051317614424</v>
      </c>
      <c r="N277" s="133">
        <f>IF(ISERROR((RealAuthFY11!N277-RealAuthFY10!N277)/RealAuthFY10!N277),"",(RealAuthFY11!N277-RealAuthFY10!N277)/RealAuthFY10!N277)</f>
        <v>0</v>
      </c>
      <c r="O277" s="133">
        <f>IF(ISERROR((RealAuthFY11!O277-RealAuthFY10!O277)/RealAuthFY10!O277),"",(RealAuthFY11!O277-RealAuthFY10!O277)/RealAuthFY10!O277)</f>
        <v>0</v>
      </c>
      <c r="P277" s="133">
        <f>IF(ISERROR((RealAuthFY11!P277-RealAuthFY10!P277)/RealAuthFY10!P277),"",(RealAuthFY11!P277-RealAuthFY10!P277)/RealAuthFY10!P277)</f>
        <v>3.0797503467406377</v>
      </c>
      <c r="Q277" s="133" t="str">
        <f>IF(ISERROR((RealAuthFY11!Q277-RealAuthFY10!Q277)/RealAuthFY10!Q277),"",(RealAuthFY11!Q277-RealAuthFY10!Q277)/RealAuthFY10!Q277)</f>
        <v/>
      </c>
      <c r="R277" s="133">
        <f>IF(ISERROR((RealAuthFY11!R277-RealAuthFY10!R277)/RealAuthFY10!R277),"",(RealAuthFY11!R277-RealAuthFY10!R277)/RealAuthFY10!R277)</f>
        <v>0.13843876160870072</v>
      </c>
      <c r="S277" s="133">
        <f>IF(ISERROR((RealAuthFY11!S277-RealAuthFY10!S277)/RealAuthFY10!S277),"",(RealAuthFY11!S277-RealAuthFY10!S277)/RealAuthFY10!S277)</f>
        <v>0.1384131020662478</v>
      </c>
      <c r="T277" s="133">
        <f>IF(ISERROR((RealAuthFY11!T277-RealAuthFY10!T277)/RealAuthFY10!T277),"",(RealAuthFY11!T277-RealAuthFY10!T277)/RealAuthFY10!T277)</f>
        <v>0.13844552394170717</v>
      </c>
      <c r="U277" s="133">
        <f>IF(ISERROR((RealAuthFY11!U277-RealAuthFY10!U277)/RealAuthFY10!U277),"",(RealAuthFY11!U277-RealAuthFY10!U277)/RealAuthFY10!U277)</f>
        <v>3.9170688137172671E-2</v>
      </c>
    </row>
    <row r="278" spans="1:21" s="45" customFormat="1" ht="11" x14ac:dyDescent="0.3">
      <c r="A278" s="45">
        <f>'FY2017 Alpha RPDC '!A272</f>
        <v>265</v>
      </c>
      <c r="B278" s="45">
        <f>'FY2017 Alpha RPDC '!B272</f>
        <v>6039</v>
      </c>
      <c r="C278" s="45">
        <f>'FY2017 Alpha RPDC '!C272</f>
        <v>6039</v>
      </c>
      <c r="D278" s="50" t="str">
        <f>'FY2017 Alpha RPDC '!D272</f>
        <v>SIOUX CITY</v>
      </c>
      <c r="E278" s="133">
        <f>IF(ISERROR((RealAuthFY11!E278-RealAuthFY10!E278)/RealAuthFY10!E278),"",(RealAuthFY11!E278-RealAuthFY10!E278)/RealAuthFY10!E278)</f>
        <v>1.9760529180272886E-2</v>
      </c>
      <c r="F278" s="133">
        <f>IF(ISERROR((RealAuthFY11!F278-RealAuthFY10!F278)/RealAuthFY10!F278),"",(RealAuthFY11!F278-RealAuthFY10!F278)/RealAuthFY10!F278)</f>
        <v>2.2494570276140241E-2</v>
      </c>
      <c r="G278" s="133">
        <f>IF(ISERROR((RealAuthFY11!G278-RealAuthFY10!G278)/RealAuthFY10!G278),"",(RealAuthFY11!G278-RealAuthFY10!G278)/RealAuthFY10!G278)</f>
        <v>4.2699599553997221E-2</v>
      </c>
      <c r="H278" s="133" t="str">
        <f>IF(ISERROR((RealAuthFY11!H278-RealAuthFY10!H278)/RealAuthFY10!H278),"",(RealAuthFY11!H278-RealAuthFY10!H278)/RealAuthFY10!H278)</f>
        <v/>
      </c>
      <c r="I278" s="133">
        <f>IF(ISERROR((RealAuthFY11!I278-RealAuthFY10!I278)/RealAuthFY10!I278),"",(RealAuthFY11!I278-RealAuthFY10!I278)/RealAuthFY10!I278)</f>
        <v>4.2699599553997221E-2</v>
      </c>
      <c r="J278" s="133">
        <f>IF(ISERROR((RealAuthFY11!J278-RealAuthFY10!J278)/RealAuthFY10!J278),"",(RealAuthFY11!J278-RealAuthFY10!J278)/RealAuthFY10!J278)</f>
        <v>-9.0923125169733734E-2</v>
      </c>
      <c r="K278" s="133">
        <f>IF(ISERROR((RealAuthFY11!K278-RealAuthFY10!K278)/RealAuthFY10!K278),"",(RealAuthFY11!K278-RealAuthFY10!K278)/RealAuthFY10!K278)</f>
        <v>-8.2265250171350238E-2</v>
      </c>
      <c r="L278" s="133">
        <f>IF(ISERROR((RealAuthFY11!L278-RealAuthFY10!L278)/RealAuthFY10!L278),"",(RealAuthFY11!L278-RealAuthFY10!L278)/RealAuthFY10!L278)</f>
        <v>2.985159875741239E-2</v>
      </c>
      <c r="M278" s="133" t="str">
        <f>IF(ISERROR((RealAuthFY11!M278-RealAuthFY10!M278)/RealAuthFY10!M278),"",(RealAuthFY11!M278-RealAuthFY10!M278)/RealAuthFY10!M278)</f>
        <v/>
      </c>
      <c r="N278" s="133">
        <f>IF(ISERROR((RealAuthFY11!N278-RealAuthFY10!N278)/RealAuthFY10!N278),"",(RealAuthFY11!N278-RealAuthFY10!N278)/RealAuthFY10!N278)</f>
        <v>0</v>
      </c>
      <c r="O278" s="133" t="str">
        <f>IF(ISERROR((RealAuthFY11!O278-RealAuthFY10!O278)/RealAuthFY10!O278),"",(RealAuthFY11!O278-RealAuthFY10!O278)/RealAuthFY10!O278)</f>
        <v/>
      </c>
      <c r="P278" s="133">
        <f>IF(ISERROR((RealAuthFY11!P278-RealAuthFY10!P278)/RealAuthFY10!P278),"",(RealAuthFY11!P278-RealAuthFY10!P278)/RealAuthFY10!P278)</f>
        <v>5.7472139720254854E-2</v>
      </c>
      <c r="Q278" s="133" t="str">
        <f>IF(ISERROR((RealAuthFY11!Q278-RealAuthFY10!Q278)/RealAuthFY10!Q278),"",(RealAuthFY11!Q278-RealAuthFY10!Q278)/RealAuthFY10!Q278)</f>
        <v/>
      </c>
      <c r="R278" s="133">
        <f>IF(ISERROR((RealAuthFY11!R278-RealAuthFY10!R278)/RealAuthFY10!R278),"",(RealAuthFY11!R278-RealAuthFY10!R278)/RealAuthFY10!R278)</f>
        <v>10.870623093599558</v>
      </c>
      <c r="S278" s="133">
        <f>IF(ISERROR((RealAuthFY11!S278-RealAuthFY10!S278)/RealAuthFY10!S278),"",(RealAuthFY11!S278-RealAuthFY10!S278)/RealAuthFY10!S278)</f>
        <v>10.871165324276113</v>
      </c>
      <c r="T278" s="133">
        <f>IF(ISERROR((RealAuthFY11!T278-RealAuthFY10!T278)/RealAuthFY10!T278),"",(RealAuthFY11!T278-RealAuthFY10!T278)/RealAuthFY10!T278)</f>
        <v>10.871297600397945</v>
      </c>
      <c r="U278" s="133">
        <f>IF(ISERROR((RealAuthFY11!U278-RealAuthFY10!U278)/RealAuthFY10!U278),"",(RealAuthFY11!U278-RealAuthFY10!U278)/RealAuthFY10!U278)</f>
        <v>0.14029000681361589</v>
      </c>
    </row>
    <row r="279" spans="1:21" s="45" customFormat="1" ht="11" x14ac:dyDescent="0.3">
      <c r="A279" s="45">
        <f>'FY2017 Alpha RPDC '!A273</f>
        <v>266</v>
      </c>
      <c r="B279" s="45">
        <f>'FY2017 Alpha RPDC '!B273</f>
        <v>6093</v>
      </c>
      <c r="C279" s="45">
        <f>'FY2017 Alpha RPDC '!C273</f>
        <v>6093</v>
      </c>
      <c r="D279" s="50" t="str">
        <f>'FY2017 Alpha RPDC '!D273</f>
        <v>SOLON</v>
      </c>
      <c r="E279" s="133">
        <f>IF(ISERROR((RealAuthFY11!E279-RealAuthFY10!E279)/RealAuthFY10!E279),"",(RealAuthFY11!E279-RealAuthFY10!E279)/RealAuthFY10!E279)</f>
        <v>2.163498686447191E-3</v>
      </c>
      <c r="F279" s="133">
        <f>IF(ISERROR((RealAuthFY11!F279-RealAuthFY10!F279)/RealAuthFY10!F279),"",(RealAuthFY11!F279-RealAuthFY10!F279)/RealAuthFY10!F279)</f>
        <v>2.2494570276140241E-2</v>
      </c>
      <c r="G279" s="133">
        <f>IF(ISERROR((RealAuthFY11!G279-RealAuthFY10!G279)/RealAuthFY10!G279),"",(RealAuthFY11!G279-RealAuthFY10!G279)/RealAuthFY10!G279)</f>
        <v>2.470676050202741E-2</v>
      </c>
      <c r="H279" s="133" t="str">
        <f>IF(ISERROR((RealAuthFY11!H279-RealAuthFY10!H279)/RealAuthFY10!H279),"",(RealAuthFY11!H279-RealAuthFY10!H279)/RealAuthFY10!H279)</f>
        <v/>
      </c>
      <c r="I279" s="133">
        <f>IF(ISERROR((RealAuthFY11!I279-RealAuthFY10!I279)/RealAuthFY10!I279),"",(RealAuthFY11!I279-RealAuthFY10!I279)/RealAuthFY10!I279)</f>
        <v>2.470676050202741E-2</v>
      </c>
      <c r="J279" s="133">
        <f>IF(ISERROR((RealAuthFY11!J279-RealAuthFY10!J279)/RealAuthFY10!J279),"",(RealAuthFY11!J279-RealAuthFY10!J279)/RealAuthFY10!J279)</f>
        <v>-2.0618806249062011E-2</v>
      </c>
      <c r="K279" s="133">
        <f>IF(ISERROR((RealAuthFY11!K279-RealAuthFY10!K279)/RealAuthFY10!K279),"",(RealAuthFY11!K279-RealAuthFY10!K279)/RealAuthFY10!K279)</f>
        <v>-0.6600971151099686</v>
      </c>
      <c r="L279" s="133">
        <f>IF(ISERROR((RealAuthFY11!L279-RealAuthFY10!L279)/RealAuthFY10!L279),"",(RealAuthFY11!L279-RealAuthFY10!L279)/RealAuthFY10!L279)</f>
        <v>-0.6600971151099686</v>
      </c>
      <c r="M279" s="133" t="str">
        <f>IF(ISERROR((RealAuthFY11!M279-RealAuthFY10!M279)/RealAuthFY10!M279),"",(RealAuthFY11!M279-RealAuthFY10!M279)/RealAuthFY10!M279)</f>
        <v/>
      </c>
      <c r="N279" s="133">
        <f>IF(ISERROR((RealAuthFY11!N279-RealAuthFY10!N279)/RealAuthFY10!N279),"",(RealAuthFY11!N279-RealAuthFY10!N279)/RealAuthFY10!N279)</f>
        <v>0</v>
      </c>
      <c r="O279" s="133" t="str">
        <f>IF(ISERROR((RealAuthFY11!O279-RealAuthFY10!O279)/RealAuthFY10!O279),"",(RealAuthFY11!O279-RealAuthFY10!O279)/RealAuthFY10!O279)</f>
        <v/>
      </c>
      <c r="P279" s="133">
        <f>IF(ISERROR((RealAuthFY11!P279-RealAuthFY10!P279)/RealAuthFY10!P279),"",(RealAuthFY11!P279-RealAuthFY10!P279)/RealAuthFY10!P279)</f>
        <v>-0.6600971151099686</v>
      </c>
      <c r="Q279" s="133" t="str">
        <f>IF(ISERROR((RealAuthFY11!Q279-RealAuthFY10!Q279)/RealAuthFY10!Q279),"",(RealAuthFY11!Q279-RealAuthFY10!Q279)/RealAuthFY10!Q279)</f>
        <v/>
      </c>
      <c r="R279" s="133">
        <f>IF(ISERROR((RealAuthFY11!R279-RealAuthFY10!R279)/RealAuthFY10!R279),"",(RealAuthFY11!R279-RealAuthFY10!R279)/RealAuthFY10!R279)</f>
        <v>2.3714079600234621</v>
      </c>
      <c r="S279" s="133">
        <f>IF(ISERROR((RealAuthFY11!S279-RealAuthFY10!S279)/RealAuthFY10!S279),"",(RealAuthFY11!S279-RealAuthFY10!S279)/RealAuthFY10!S279)</f>
        <v>2.3716149875321375</v>
      </c>
      <c r="T279" s="133">
        <f>IF(ISERROR((RealAuthFY11!T279-RealAuthFY10!T279)/RealAuthFY10!T279),"",(RealAuthFY11!T279-RealAuthFY10!T279)/RealAuthFY10!T279)</f>
        <v>2.3717223952267776</v>
      </c>
      <c r="U279" s="133">
        <f>IF(ISERROR((RealAuthFY11!U279-RealAuthFY10!U279)/RealAuthFY10!U279),"",(RealAuthFY11!U279-RealAuthFY10!U279)/RealAuthFY10!U279)</f>
        <v>9.8313551667324334E-2</v>
      </c>
    </row>
    <row r="280" spans="1:21" s="45" customFormat="1" ht="11" x14ac:dyDescent="0.3">
      <c r="A280" s="45">
        <f>'FY2017 Alpha RPDC '!A274</f>
        <v>267</v>
      </c>
      <c r="B280" s="45">
        <f>'FY2017 Alpha RPDC '!B274</f>
        <v>6091</v>
      </c>
      <c r="C280" s="45">
        <f>'FY2017 Alpha RPDC '!C274</f>
        <v>6091</v>
      </c>
      <c r="D280" s="50" t="str">
        <f>'FY2017 Alpha RPDC '!D274</f>
        <v>SOUTH CENTRAL CALHOUN</v>
      </c>
      <c r="E280" s="133">
        <f>IF(ISERROR((RealAuthFY11!E280-RealAuthFY10!E280)/RealAuthFY10!E280),"",(RealAuthFY11!E280-RealAuthFY10!E280)/RealAuthFY10!E280)</f>
        <v>1.7793987621573856E-2</v>
      </c>
      <c r="F280" s="133">
        <f>IF(ISERROR((RealAuthFY11!F280-RealAuthFY10!F280)/RealAuthFY10!F280),"",(RealAuthFY11!F280-RealAuthFY10!F280)/RealAuthFY10!F280)</f>
        <v>2.2379996913103873E-2</v>
      </c>
      <c r="G280" s="133">
        <f>IF(ISERROR((RealAuthFY11!G280-RealAuthFY10!G280)/RealAuthFY10!G280),"",(RealAuthFY11!G280-RealAuthFY10!G280)/RealAuthFY10!G280)</f>
        <v>4.0572249423808306E-2</v>
      </c>
      <c r="H280" s="133">
        <f>IF(ISERROR((RealAuthFY11!H280-RealAuthFY10!H280)/RealAuthFY10!H280),"",(RealAuthFY11!H280-RealAuthFY10!H280)/RealAuthFY10!H280)</f>
        <v>-1</v>
      </c>
      <c r="I280" s="133">
        <f>IF(ISERROR((RealAuthFY11!I280-RealAuthFY10!I280)/RealAuthFY10!I280),"",(RealAuthFY11!I280-RealAuthFY10!I280)/RealAuthFY10!I280)</f>
        <v>3.5595834488467468E-2</v>
      </c>
      <c r="J280" s="133">
        <f>IF(ISERROR((RealAuthFY11!J280-RealAuthFY10!J280)/RealAuthFY10!J280),"",(RealAuthFY11!J280-RealAuthFY10!J280)/RealAuthFY10!J280)</f>
        <v>0.12401285063262477</v>
      </c>
      <c r="K280" s="133">
        <f>IF(ISERROR((RealAuthFY11!K280-RealAuthFY10!K280)/RealAuthFY10!K280),"",(RealAuthFY11!K280-RealAuthFY10!K280)/RealAuthFY10!K280)</f>
        <v>4.8269186315302817E-2</v>
      </c>
      <c r="L280" s="133">
        <f>IF(ISERROR((RealAuthFY11!L280-RealAuthFY10!L280)/RealAuthFY10!L280),"",(RealAuthFY11!L280-RealAuthFY10!L280)/RealAuthFY10!L280)</f>
        <v>0.68289701803051317</v>
      </c>
      <c r="M280" s="133">
        <f>IF(ISERROR((RealAuthFY11!M280-RealAuthFY10!M280)/RealAuthFY10!M280),"",(RealAuthFY11!M280-RealAuthFY10!M280)/RealAuthFY10!M280)</f>
        <v>-1</v>
      </c>
      <c r="N280" s="133">
        <f>IF(ISERROR((RealAuthFY11!N280-RealAuthFY10!N280)/RealAuthFY10!N280),"",(RealAuthFY11!N280-RealAuthFY10!N280)/RealAuthFY10!N280)</f>
        <v>0</v>
      </c>
      <c r="O280" s="133">
        <f>IF(ISERROR((RealAuthFY11!O280-RealAuthFY10!O280)/RealAuthFY10!O280),"",(RealAuthFY11!O280-RealAuthFY10!O280)/RealAuthFY10!O280)</f>
        <v>0</v>
      </c>
      <c r="P280" s="133">
        <f>IF(ISERROR((RealAuthFY11!P280-RealAuthFY10!P280)/RealAuthFY10!P280),"",(RealAuthFY11!P280-RealAuthFY10!P280)/RealAuthFY10!P280)</f>
        <v>-0.3558288926198992</v>
      </c>
      <c r="Q280" s="133" t="str">
        <f>IF(ISERROR((RealAuthFY11!Q280-RealAuthFY10!Q280)/RealAuthFY10!Q280),"",(RealAuthFY11!Q280-RealAuthFY10!Q280)/RealAuthFY10!Q280)</f>
        <v/>
      </c>
      <c r="R280" s="133">
        <f>IF(ISERROR((RealAuthFY11!R280-RealAuthFY10!R280)/RealAuthFY10!R280),"",(RealAuthFY11!R280-RealAuthFY10!R280)/RealAuthFY10!R280)</f>
        <v>2.012593234438441</v>
      </c>
      <c r="S280" s="133">
        <f>IF(ISERROR((RealAuthFY11!S280-RealAuthFY10!S280)/RealAuthFY10!S280),"",(RealAuthFY11!S280-RealAuthFY10!S280)/RealAuthFY10!S280)</f>
        <v>2.012516563330002</v>
      </c>
      <c r="T280" s="133">
        <f>IF(ISERROR((RealAuthFY11!T280-RealAuthFY10!T280)/RealAuthFY10!T280),"",(RealAuthFY11!T280-RealAuthFY10!T280)/RealAuthFY10!T280)</f>
        <v>2.0125310206915223</v>
      </c>
      <c r="U280" s="133">
        <f>IF(ISERROR((RealAuthFY11!U280-RealAuthFY10!U280)/RealAuthFY10!U280),"",(RealAuthFY11!U280-RealAuthFY10!U280)/RealAuthFY10!U280)</f>
        <v>9.6965384736773047E-2</v>
      </c>
    </row>
    <row r="281" spans="1:21" s="45" customFormat="1" ht="11" x14ac:dyDescent="0.3">
      <c r="A281" s="45">
        <f>'FY2017 Alpha RPDC '!A275</f>
        <v>268</v>
      </c>
      <c r="B281" s="45">
        <f>'FY2017 Alpha RPDC '!B275</f>
        <v>6095</v>
      </c>
      <c r="C281" s="45">
        <f>'FY2017 Alpha RPDC '!C275</f>
        <v>6095</v>
      </c>
      <c r="D281" s="50" t="str">
        <f>'FY2017 Alpha RPDC '!D275</f>
        <v>SOUTH HAMILTON</v>
      </c>
      <c r="E281" s="133">
        <f>IF(ISERROR((RealAuthFY11!E281-RealAuthFY10!E281)/RealAuthFY10!E281),"",(RealAuthFY11!E281-RealAuthFY10!E281)/RealAuthFY10!E281)</f>
        <v>-3.3664881407804827E-3</v>
      </c>
      <c r="F281" s="133">
        <f>IF(ISERROR((RealAuthFY11!F281-RealAuthFY10!F281)/RealAuthFY10!F281),"",(RealAuthFY11!F281-RealAuthFY10!F281)/RealAuthFY10!F281)</f>
        <v>2.2280270436385988E-2</v>
      </c>
      <c r="G281" s="133">
        <f>IF(ISERROR((RealAuthFY11!G281-RealAuthFY10!G281)/RealAuthFY10!G281),"",(RealAuthFY11!G281-RealAuthFY10!G281)/RealAuthFY10!G281)</f>
        <v>1.8838776029407967E-2</v>
      </c>
      <c r="H281" s="133" t="str">
        <f>IF(ISERROR((RealAuthFY11!H281-RealAuthFY10!H281)/RealAuthFY10!H281),"",(RealAuthFY11!H281-RealAuthFY10!H281)/RealAuthFY10!H281)</f>
        <v/>
      </c>
      <c r="I281" s="133">
        <f>IF(ISERROR((RealAuthFY11!I281-RealAuthFY10!I281)/RealAuthFY10!I281),"",(RealAuthFY11!I281-RealAuthFY10!I281)/RealAuthFY10!I281)</f>
        <v>1.8838776029407967E-2</v>
      </c>
      <c r="J281" s="133">
        <f>IF(ISERROR((RealAuthFY11!J281-RealAuthFY10!J281)/RealAuthFY10!J281),"",(RealAuthFY11!J281-RealAuthFY10!J281)/RealAuthFY10!J281)</f>
        <v>3.9511917481302485E-2</v>
      </c>
      <c r="K281" s="133">
        <f>IF(ISERROR((RealAuthFY11!K281-RealAuthFY10!K281)/RealAuthFY10!K281),"",(RealAuthFY11!K281-RealAuthFY10!K281)/RealAuthFY10!K281)</f>
        <v>-0.16828525225812793</v>
      </c>
      <c r="L281" s="133">
        <f>IF(ISERROR((RealAuthFY11!L281-RealAuthFY10!L281)/RealAuthFY10!L281),"",(RealAuthFY11!L281-RealAuthFY10!L281)/RealAuthFY10!L281)</f>
        <v>0.11818465565296433</v>
      </c>
      <c r="M281" s="133">
        <f>IF(ISERROR((RealAuthFY11!M281-RealAuthFY10!M281)/RealAuthFY10!M281),"",(RealAuthFY11!M281-RealAuthFY10!M281)/RealAuthFY10!M281)</f>
        <v>-0.17163894075708708</v>
      </c>
      <c r="N281" s="133">
        <f>IF(ISERROR((RealAuthFY11!N281-RealAuthFY10!N281)/RealAuthFY10!N281),"",(RealAuthFY11!N281-RealAuthFY10!N281)/RealAuthFY10!N281)</f>
        <v>0</v>
      </c>
      <c r="O281" s="133">
        <f>IF(ISERROR((RealAuthFY11!O281-RealAuthFY10!O281)/RealAuthFY10!O281),"",(RealAuthFY11!O281-RealAuthFY10!O281)/RealAuthFY10!O281)</f>
        <v>0</v>
      </c>
      <c r="P281" s="133" t="str">
        <f>IF(ISERROR((RealAuthFY11!P281-RealAuthFY10!P281)/RealAuthFY10!P281),"",(RealAuthFY11!P281-RealAuthFY10!P281)/RealAuthFY10!P281)</f>
        <v/>
      </c>
      <c r="Q281" s="133" t="str">
        <f>IF(ISERROR((RealAuthFY11!Q281-RealAuthFY10!Q281)/RealAuthFY10!Q281),"",(RealAuthFY11!Q281-RealAuthFY10!Q281)/RealAuthFY10!Q281)</f>
        <v/>
      </c>
      <c r="R281" s="133">
        <f>IF(ISERROR((RealAuthFY11!R281-RealAuthFY10!R281)/RealAuthFY10!R281),"",(RealAuthFY11!R281-RealAuthFY10!R281)/RealAuthFY10!R281)</f>
        <v>3.0982454112956415</v>
      </c>
      <c r="S281" s="133">
        <f>IF(ISERROR((RealAuthFY11!S281-RealAuthFY10!S281)/RealAuthFY10!S281),"",(RealAuthFY11!S281-RealAuthFY10!S281)/RealAuthFY10!S281)</f>
        <v>3.0983955882927048</v>
      </c>
      <c r="T281" s="133">
        <f>IF(ISERROR((RealAuthFY11!T281-RealAuthFY10!T281)/RealAuthFY10!T281),"",(RealAuthFY11!T281-RealAuthFY10!T281)/RealAuthFY10!T281)</f>
        <v>3.0983050944042998</v>
      </c>
      <c r="U281" s="133">
        <f>IF(ISERROR((RealAuthFY11!U281-RealAuthFY10!U281)/RealAuthFY10!U281),"",(RealAuthFY11!U281-RealAuthFY10!U281)/RealAuthFY10!U281)</f>
        <v>9.9545372646570096E-2</v>
      </c>
    </row>
    <row r="282" spans="1:21" s="45" customFormat="1" ht="11" x14ac:dyDescent="0.3">
      <c r="A282" s="45">
        <f>'FY2017 Alpha RPDC '!A276</f>
        <v>269</v>
      </c>
      <c r="B282" s="45">
        <f>'FY2017 Alpha RPDC '!B276</f>
        <v>5157</v>
      </c>
      <c r="C282" s="45">
        <f>'FY2017 Alpha RPDC '!C276</f>
        <v>6099</v>
      </c>
      <c r="D282" s="50" t="str">
        <f>'FY2017 Alpha RPDC '!D276</f>
        <v>SOUTH O BRIEN</v>
      </c>
      <c r="E282" s="133">
        <f>IF(ISERROR((RealAuthFY11!E282-RealAuthFY10!E282)/RealAuthFY10!E282),"",(RealAuthFY11!E282-RealAuthFY10!E282)/RealAuthFY10!E282)</f>
        <v>-5.0971647021343294E-3</v>
      </c>
      <c r="F282" s="133">
        <f>IF(ISERROR((RealAuthFY11!F282-RealAuthFY10!F282)/RealAuthFY10!F282),"",(RealAuthFY11!F282-RealAuthFY10!F282)/RealAuthFY10!F282)</f>
        <v>2.231112478842899E-2</v>
      </c>
      <c r="G282" s="133">
        <f>IF(ISERROR((RealAuthFY11!G282-RealAuthFY10!G282)/RealAuthFY10!G282),"",(RealAuthFY11!G282-RealAuthFY10!G282)/RealAuthFY10!G282)</f>
        <v>1.7100286465533052E-2</v>
      </c>
      <c r="H282" s="133">
        <f>IF(ISERROR((RealAuthFY11!H282-RealAuthFY10!H282)/RealAuthFY10!H282),"",(RealAuthFY11!H282-RealAuthFY10!H282)/RealAuthFY10!H282)</f>
        <v>-1</v>
      </c>
      <c r="I282" s="133">
        <f>IF(ISERROR((RealAuthFY11!I282-RealAuthFY10!I282)/RealAuthFY10!I282),"",(RealAuthFY11!I282-RealAuthFY10!I282)/RealAuthFY10!I282)</f>
        <v>-4.6061486545507957E-2</v>
      </c>
      <c r="J282" s="133">
        <f>IF(ISERROR((RealAuthFY11!J282-RealAuthFY10!J282)/RealAuthFY10!J282),"",(RealAuthFY11!J282-RealAuthFY10!J282)/RealAuthFY10!J282)</f>
        <v>8.5475744865731909E-2</v>
      </c>
      <c r="K282" s="133">
        <f>IF(ISERROR((RealAuthFY11!K282-RealAuthFY10!K282)/RealAuthFY10!K282),"",(RealAuthFY11!K282-RealAuthFY10!K282)/RealAuthFY10!K282)</f>
        <v>1.9937586685159502E-2</v>
      </c>
      <c r="L282" s="133">
        <f>IF(ISERROR((RealAuthFY11!L282-RealAuthFY10!L282)/RealAuthFY10!L282),"",(RealAuthFY11!L282-RealAuthFY10!L282)/RealAuthFY10!L282)</f>
        <v>0.17847710793155735</v>
      </c>
      <c r="M282" s="133">
        <f>IF(ISERROR((RealAuthFY11!M282-RealAuthFY10!M282)/RealAuthFY10!M282),"",(RealAuthFY11!M282-RealAuthFY10!M282)/RealAuthFY10!M282)</f>
        <v>-0.83001040221914013</v>
      </c>
      <c r="N282" s="133">
        <f>IF(ISERROR((RealAuthFY11!N282-RealAuthFY10!N282)/RealAuthFY10!N282),"",(RealAuthFY11!N282-RealAuthFY10!N282)/RealAuthFY10!N282)</f>
        <v>0</v>
      </c>
      <c r="O282" s="133">
        <f>IF(ISERROR((RealAuthFY11!O282-RealAuthFY10!O282)/RealAuthFY10!O282),"",(RealAuthFY11!O282-RealAuthFY10!O282)/RealAuthFY10!O282)</f>
        <v>0</v>
      </c>
      <c r="P282" s="133">
        <f>IF(ISERROR((RealAuthFY11!P282-RealAuthFY10!P282)/RealAuthFY10!P282),"",(RealAuthFY11!P282-RealAuthFY10!P282)/RealAuthFY10!P282)</f>
        <v>-0.23504680998613034</v>
      </c>
      <c r="Q282" s="133" t="str">
        <f>IF(ISERROR((RealAuthFY11!Q282-RealAuthFY10!Q282)/RealAuthFY10!Q282),"",(RealAuthFY11!Q282-RealAuthFY10!Q282)/RealAuthFY10!Q282)</f>
        <v/>
      </c>
      <c r="R282" s="133">
        <f>IF(ISERROR((RealAuthFY11!R282-RealAuthFY10!R282)/RealAuthFY10!R282),"",(RealAuthFY11!R282-RealAuthFY10!R282)/RealAuthFY10!R282)</f>
        <v>-3.8941300276067347E-7</v>
      </c>
      <c r="S282" s="133">
        <f>IF(ISERROR((RealAuthFY11!S282-RealAuthFY10!S282)/RealAuthFY10!S282),"",(RealAuthFY11!S282-RealAuthFY10!S282)/RealAuthFY10!S282)</f>
        <v>-5.6606123272561021E-6</v>
      </c>
      <c r="T282" s="133">
        <f>IF(ISERROR((RealAuthFY11!T282-RealAuthFY10!T282)/RealAuthFY10!T282),"",(RealAuthFY11!T282-RealAuthFY10!T282)/RealAuthFY10!T282)</f>
        <v>-2.3442843079201188E-6</v>
      </c>
      <c r="U282" s="133">
        <f>IF(ISERROR((RealAuthFY11!U282-RealAuthFY10!U282)/RealAuthFY10!U282),"",(RealAuthFY11!U282-RealAuthFY10!U282)/RealAuthFY10!U282)</f>
        <v>-1.2389936961041724E-2</v>
      </c>
    </row>
    <row r="283" spans="1:21" s="45" customFormat="1" ht="11" x14ac:dyDescent="0.3">
      <c r="A283" s="45">
        <f>'FY2017 Alpha RPDC '!A277</f>
        <v>270</v>
      </c>
      <c r="B283" s="45">
        <f>'FY2017 Alpha RPDC '!B277</f>
        <v>6097</v>
      </c>
      <c r="C283" s="45">
        <f>'FY2017 Alpha RPDC '!C277</f>
        <v>6097</v>
      </c>
      <c r="D283" s="50" t="str">
        <f>'FY2017 Alpha RPDC '!D277</f>
        <v>SOUTH PAGE</v>
      </c>
      <c r="E283" s="133">
        <f>IF(ISERROR((RealAuthFY11!E283-RealAuthFY10!E283)/RealAuthFY10!E283),"",(RealAuthFY11!E283-RealAuthFY10!E283)/RealAuthFY10!E283)</f>
        <v>-6.030150753768844E-2</v>
      </c>
      <c r="F283" s="133">
        <f>IF(ISERROR((RealAuthFY11!F283-RealAuthFY10!F283)/RealAuthFY10!F283),"",(RealAuthFY11!F283-RealAuthFY10!F283)/RealAuthFY10!F283)</f>
        <v>2.2494570276140241E-2</v>
      </c>
      <c r="G283" s="133">
        <f>IF(ISERROR((RealAuthFY11!G283-RealAuthFY10!G283)/RealAuthFY10!G283),"",(RealAuthFY11!G283-RealAuthFY10!G283)/RealAuthFY10!G283)</f>
        <v>-3.9163393760611932E-2</v>
      </c>
      <c r="H283" s="133" t="str">
        <f>IF(ISERROR((RealAuthFY11!H283-RealAuthFY10!H283)/RealAuthFY10!H283),"",(RealAuthFY11!H283-RealAuthFY10!H283)/RealAuthFY10!H283)</f>
        <v/>
      </c>
      <c r="I283" s="133">
        <f>IF(ISERROR((RealAuthFY11!I283-RealAuthFY10!I283)/RealAuthFY10!I283),"",(RealAuthFY11!I283-RealAuthFY10!I283)/RealAuthFY10!I283)</f>
        <v>1.000000000000003E-2</v>
      </c>
      <c r="J283" s="133">
        <f>IF(ISERROR((RealAuthFY11!J283-RealAuthFY10!J283)/RealAuthFY10!J283),"",(RealAuthFY11!J283-RealAuthFY10!J283)/RealAuthFY10!J283)</f>
        <v>-2.9097874213165474E-2</v>
      </c>
      <c r="K283" s="133">
        <f>IF(ISERROR((RealAuthFY11!K283-RealAuthFY10!K283)/RealAuthFY10!K283),"",(RealAuthFY11!K283-RealAuthFY10!K283)/RealAuthFY10!K283)</f>
        <v>1.9937586685159502E-2</v>
      </c>
      <c r="L283" s="133">
        <f>IF(ISERROR((RealAuthFY11!L283-RealAuthFY10!L283)/RealAuthFY10!L283),"",(RealAuthFY11!L283-RealAuthFY10!L283)/RealAuthFY10!L283)</f>
        <v>0.2239251040221914</v>
      </c>
      <c r="M283" s="133">
        <f>IF(ISERROR((RealAuthFY11!M283-RealAuthFY10!M283)/RealAuthFY10!M283),"",(RealAuthFY11!M283-RealAuthFY10!M283)/RealAuthFY10!M283)</f>
        <v>1.9937586685159502E-2</v>
      </c>
      <c r="N283" s="133">
        <f>IF(ISERROR((RealAuthFY11!N283-RealAuthFY10!N283)/RealAuthFY10!N283),"",(RealAuthFY11!N283-RealAuthFY10!N283)/RealAuthFY10!N283)</f>
        <v>0</v>
      </c>
      <c r="O283" s="133" t="str">
        <f>IF(ISERROR((RealAuthFY11!O283-RealAuthFY10!O283)/RealAuthFY10!O283),"",(RealAuthFY11!O283-RealAuthFY10!O283)/RealAuthFY10!O283)</f>
        <v/>
      </c>
      <c r="P283" s="133" t="str">
        <f>IF(ISERROR((RealAuthFY11!P283-RealAuthFY10!P283)/RealAuthFY10!P283),"",(RealAuthFY11!P283-RealAuthFY10!P283)/RealAuthFY10!P283)</f>
        <v/>
      </c>
      <c r="Q283" s="133" t="str">
        <f>IF(ISERROR((RealAuthFY11!Q283-RealAuthFY10!Q283)/RealAuthFY10!Q283),"",(RealAuthFY11!Q283-RealAuthFY10!Q283)/RealAuthFY10!Q283)</f>
        <v/>
      </c>
      <c r="R283" s="133">
        <f>IF(ISERROR((RealAuthFY11!R283-RealAuthFY10!R283)/RealAuthFY10!R283),"",(RealAuthFY11!R283-RealAuthFY10!R283)/RealAuthFY10!R283)</f>
        <v>1.2318780976235406E-6</v>
      </c>
      <c r="S283" s="133">
        <f>IF(ISERROR((RealAuthFY11!S283-RealAuthFY10!S283)/RealAuthFY10!S283),"",(RealAuthFY11!S283-RealAuthFY10!S283)/RealAuthFY10!S283)</f>
        <v>-1.1455631897044357E-5</v>
      </c>
      <c r="T283" s="133">
        <f>IF(ISERROR((RealAuthFY11!T283-RealAuthFY10!T283)/RealAuthFY10!T283),"",(RealAuthFY11!T283-RealAuthFY10!T283)/RealAuthFY10!T283)</f>
        <v>2.3822511508276131E-5</v>
      </c>
      <c r="U283" s="133">
        <f>IF(ISERROR((RealAuthFY11!U283-RealAuthFY10!U283)/RealAuthFY10!U283),"",(RealAuthFY11!U283-RealAuthFY10!U283)/RealAuthFY10!U283)</f>
        <v>2.4799176540088026E-2</v>
      </c>
    </row>
    <row r="284" spans="1:21" s="45" customFormat="1" ht="11" x14ac:dyDescent="0.3">
      <c r="A284" s="45">
        <f>'FY2017 Alpha RPDC '!A278</f>
        <v>271</v>
      </c>
      <c r="B284" s="45">
        <f>'FY2017 Alpha RPDC '!B278</f>
        <v>6098</v>
      </c>
      <c r="C284" s="45">
        <f>'FY2017 Alpha RPDC '!C278</f>
        <v>6098</v>
      </c>
      <c r="D284" s="50" t="str">
        <f>'FY2017 Alpha RPDC '!D278</f>
        <v>SOUTH TAMA COUNTY</v>
      </c>
      <c r="E284" s="133">
        <f>IF(ISERROR((RealAuthFY11!E284-RealAuthFY10!E284)/RealAuthFY10!E284),"",(RealAuthFY11!E284-RealAuthFY10!E284)/RealAuthFY10!E284)</f>
        <v>1.3854235062376829E-2</v>
      </c>
      <c r="F284" s="133">
        <f>IF(ISERROR((RealAuthFY11!F284-RealAuthFY10!F284)/RealAuthFY10!F284),"",(RealAuthFY11!F284-RealAuthFY10!F284)/RealAuthFY10!F284)</f>
        <v>2.2424992267244044E-2</v>
      </c>
      <c r="G284" s="133">
        <f>IF(ISERROR((RealAuthFY11!G284-RealAuthFY10!G284)/RealAuthFY10!G284),"",(RealAuthFY11!G284-RealAuthFY10!G284)/RealAuthFY10!G284)</f>
        <v>3.658990844376328E-2</v>
      </c>
      <c r="H284" s="133" t="str">
        <f>IF(ISERROR((RealAuthFY11!H284-RealAuthFY10!H284)/RealAuthFY10!H284),"",(RealAuthFY11!H284-RealAuthFY10!H284)/RealAuthFY10!H284)</f>
        <v/>
      </c>
      <c r="I284" s="133">
        <f>IF(ISERROR((RealAuthFY11!I284-RealAuthFY10!I284)/RealAuthFY10!I284),"",(RealAuthFY11!I284-RealAuthFY10!I284)/RealAuthFY10!I284)</f>
        <v>3.658990844376328E-2</v>
      </c>
      <c r="J284" s="133">
        <f>IF(ISERROR((RealAuthFY11!J284-RealAuthFY10!J284)/RealAuthFY10!J284),"",(RealAuthFY11!J284-RealAuthFY10!J284)/RealAuthFY10!J284)</f>
        <v>3.2340232582951027E-4</v>
      </c>
      <c r="K284" s="133">
        <f>IF(ISERROR((RealAuthFY11!K284-RealAuthFY10!K284)/RealAuthFY10!K284),"",(RealAuthFY11!K284-RealAuthFY10!K284)/RealAuthFY10!K284)</f>
        <v>-0.32004160887656036</v>
      </c>
      <c r="L284" s="133">
        <f>IF(ISERROR((RealAuthFY11!L284-RealAuthFY10!L284)/RealAuthFY10!L284),"",(RealAuthFY11!L284-RealAuthFY10!L284)/RealAuthFY10!L284)</f>
        <v>-1.7837879488364926E-2</v>
      </c>
      <c r="M284" s="133">
        <f>IF(ISERROR((RealAuthFY11!M284-RealAuthFY10!M284)/RealAuthFY10!M284),"",(RealAuthFY11!M284-RealAuthFY10!M284)/RealAuthFY10!M284)</f>
        <v>1.9937586685159502E-2</v>
      </c>
      <c r="N284" s="133">
        <f>IF(ISERROR((RealAuthFY11!N284-RealAuthFY10!N284)/RealAuthFY10!N284),"",(RealAuthFY11!N284-RealAuthFY10!N284)/RealAuthFY10!N284)</f>
        <v>0</v>
      </c>
      <c r="O284" s="133" t="str">
        <f>IF(ISERROR((RealAuthFY11!O284-RealAuthFY10!O284)/RealAuthFY10!O284),"",(RealAuthFY11!O284-RealAuthFY10!O284)/RealAuthFY10!O284)</f>
        <v/>
      </c>
      <c r="P284" s="133">
        <f>IF(ISERROR((RealAuthFY11!P284-RealAuthFY10!P284)/RealAuthFY10!P284),"",(RealAuthFY11!P284-RealAuthFY10!P284)/RealAuthFY10!P284)</f>
        <v>-0.1500520110957004</v>
      </c>
      <c r="Q284" s="133">
        <f>IF(ISERROR((RealAuthFY11!Q284-RealAuthFY10!Q284)/RealAuthFY10!Q284),"",(RealAuthFY11!Q284-RealAuthFY10!Q284)/RealAuthFY10!Q284)</f>
        <v>-9.0925194476270871E-2</v>
      </c>
      <c r="R284" s="133">
        <f>IF(ISERROR((RealAuthFY11!R284-RealAuthFY10!R284)/RealAuthFY10!R284),"",(RealAuthFY11!R284-RealAuthFY10!R284)/RealAuthFY10!R284)</f>
        <v>0.54912712298127431</v>
      </c>
      <c r="S284" s="133">
        <f>IF(ISERROR((RealAuthFY11!S284-RealAuthFY10!S284)/RealAuthFY10!S284),"",(RealAuthFY11!S284-RealAuthFY10!S284)/RealAuthFY10!S284)</f>
        <v>0.54924607191678798</v>
      </c>
      <c r="T284" s="133">
        <f>IF(ISERROR((RealAuthFY11!T284-RealAuthFY10!T284)/RealAuthFY10!T284),"",(RealAuthFY11!T284-RealAuthFY10!T284)/RealAuthFY10!T284)</f>
        <v>0.5490399273625215</v>
      </c>
      <c r="U284" s="133">
        <f>IF(ISERROR((RealAuthFY11!U284-RealAuthFY10!U284)/RealAuthFY10!U284),"",(RealAuthFY11!U284-RealAuthFY10!U284)/RealAuthFY10!U284)</f>
        <v>6.1356369972200418E-2</v>
      </c>
    </row>
    <row r="285" spans="1:21" s="45" customFormat="1" ht="11" x14ac:dyDescent="0.3">
      <c r="A285" s="45">
        <f>'FY2017 Alpha RPDC '!A279</f>
        <v>272</v>
      </c>
      <c r="B285" s="45">
        <f>'FY2017 Alpha RPDC '!B279</f>
        <v>6100</v>
      </c>
      <c r="C285" s="45">
        <f>'FY2017 Alpha RPDC '!C279</f>
        <v>6100</v>
      </c>
      <c r="D285" s="50" t="str">
        <f>'FY2017 Alpha RPDC '!D279</f>
        <v>SOUTH WINNESHIEK</v>
      </c>
      <c r="E285" s="133">
        <f>IF(ISERROR((RealAuthFY11!E285-RealAuthFY10!E285)/RealAuthFY10!E285),"",(RealAuthFY11!E285-RealAuthFY10!E285)/RealAuthFY10!E285)</f>
        <v>-2.4477398606396365E-2</v>
      </c>
      <c r="F285" s="133">
        <f>IF(ISERROR((RealAuthFY11!F285-RealAuthFY10!F285)/RealAuthFY10!F285),"",(RealAuthFY11!F285-RealAuthFY10!F285)/RealAuthFY10!F285)</f>
        <v>2.2494570276140241E-2</v>
      </c>
      <c r="G285" s="133">
        <f>IF(ISERROR((RealAuthFY11!G285-RealAuthFY10!G285)/RealAuthFY10!G285),"",(RealAuthFY11!G285-RealAuthFY10!G285)/RealAuthFY10!G285)</f>
        <v>-2.5333815987799856E-3</v>
      </c>
      <c r="H285" s="133">
        <f>IF(ISERROR((RealAuthFY11!H285-RealAuthFY10!H285)/RealAuthFY10!H285),"",(RealAuthFY11!H285-RealAuthFY10!H285)/RealAuthFY10!H285)</f>
        <v>1.1456894751827011</v>
      </c>
      <c r="I285" s="133">
        <f>IF(ISERROR((RealAuthFY11!I285-RealAuthFY10!I285)/RealAuthFY10!I285),"",(RealAuthFY11!I285-RealAuthFY10!I285)/RealAuthFY10!I285)</f>
        <v>4.1346578853096649E-3</v>
      </c>
      <c r="J285" s="133">
        <f>IF(ISERROR((RealAuthFY11!J285-RealAuthFY10!J285)/RealAuthFY10!J285),"",(RealAuthFY11!J285-RealAuthFY10!J285)/RealAuthFY10!J285)</f>
        <v>-5.8210872805451973E-2</v>
      </c>
      <c r="K285" s="133">
        <f>IF(ISERROR((RealAuthFY11!K285-RealAuthFY10!K285)/RealAuthFY10!K285),"",(RealAuthFY11!K285-RealAuthFY10!K285)/RealAuthFY10!K285)</f>
        <v>1.9937586685159502E-2</v>
      </c>
      <c r="L285" s="133">
        <f>IF(ISERROR((RealAuthFY11!L285-RealAuthFY10!L285)/RealAuthFY10!L285),"",(RealAuthFY11!L285-RealAuthFY10!L285)/RealAuthFY10!L285)</f>
        <v>-5.5608529819694552E-3</v>
      </c>
      <c r="M285" s="133">
        <f>IF(ISERROR((RealAuthFY11!M285-RealAuthFY10!M285)/RealAuthFY10!M285),"",(RealAuthFY11!M285-RealAuthFY10!M285)/RealAuthFY10!M285)</f>
        <v>-0.49003120665742023</v>
      </c>
      <c r="N285" s="133">
        <f>IF(ISERROR((RealAuthFY11!N285-RealAuthFY10!N285)/RealAuthFY10!N285),"",(RealAuthFY11!N285-RealAuthFY10!N285)/RealAuthFY10!N285)</f>
        <v>0</v>
      </c>
      <c r="O285" s="133" t="str">
        <f>IF(ISERROR((RealAuthFY11!O285-RealAuthFY10!O285)/RealAuthFY10!O285),"",(RealAuthFY11!O285-RealAuthFY10!O285)/RealAuthFY10!O285)</f>
        <v/>
      </c>
      <c r="P285" s="133">
        <f>IF(ISERROR((RealAuthFY11!P285-RealAuthFY10!P285)/RealAuthFY10!P285),"",(RealAuthFY11!P285-RealAuthFY10!P285)/RealAuthFY10!P285)</f>
        <v>-0.2987929091539529</v>
      </c>
      <c r="Q285" s="133" t="str">
        <f>IF(ISERROR((RealAuthFY11!Q285-RealAuthFY10!Q285)/RealAuthFY10!Q285),"",(RealAuthFY11!Q285-RealAuthFY10!Q285)/RealAuthFY10!Q285)</f>
        <v/>
      </c>
      <c r="R285" s="133">
        <f>IF(ISERROR((RealAuthFY11!R285-RealAuthFY10!R285)/RealAuthFY10!R285),"",(RealAuthFY11!R285-RealAuthFY10!R285)/RealAuthFY10!R285)</f>
        <v>7.061874080086612E-7</v>
      </c>
      <c r="S285" s="133">
        <f>IF(ISERROR((RealAuthFY11!S285-RealAuthFY10!S285)/RealAuthFY10!S285),"",(RealAuthFY11!S285-RealAuthFY10!S285)/RealAuthFY10!S285)</f>
        <v>-7.3616093329063349E-6</v>
      </c>
      <c r="T285" s="133">
        <f>IF(ISERROR((RealAuthFY11!T285-RealAuthFY10!T285)/RealAuthFY10!T285),"",(RealAuthFY11!T285-RealAuthFY10!T285)/RealAuthFY10!T285)</f>
        <v>6.9138092681778963E-6</v>
      </c>
      <c r="U285" s="133">
        <f>IF(ISERROR((RealAuthFY11!U285-RealAuthFY10!U285)/RealAuthFY10!U285),"",(RealAuthFY11!U285-RealAuthFY10!U285)/RealAuthFY10!U285)</f>
        <v>4.0787172403598656E-3</v>
      </c>
    </row>
    <row r="286" spans="1:21" s="45" customFormat="1" ht="11" x14ac:dyDescent="0.3">
      <c r="A286" s="45">
        <f>'FY2017 Alpha RPDC '!A280</f>
        <v>273</v>
      </c>
      <c r="B286" s="45">
        <f>'FY2017 Alpha RPDC '!B280</f>
        <v>6101</v>
      </c>
      <c r="C286" s="45">
        <f>'FY2017 Alpha RPDC '!C280</f>
        <v>6101</v>
      </c>
      <c r="D286" s="50" t="str">
        <f>'FY2017 Alpha RPDC '!D280</f>
        <v>SOUTHEAST POLK</v>
      </c>
      <c r="E286" s="133">
        <f>IF(ISERROR((RealAuthFY11!E286-RealAuthFY10!E286)/RealAuthFY10!E286),"",(RealAuthFY11!E286-RealAuthFY10!E286)/RealAuthFY10!E286)</f>
        <v>2.5186904618352882E-2</v>
      </c>
      <c r="F286" s="133">
        <f>IF(ISERROR((RealAuthFY11!F286-RealAuthFY10!F286)/RealAuthFY10!F286),"",(RealAuthFY11!F286-RealAuthFY10!F286)/RealAuthFY10!F286)</f>
        <v>2.2494570276140241E-2</v>
      </c>
      <c r="G286" s="133">
        <f>IF(ISERROR((RealAuthFY11!G286-RealAuthFY10!G286)/RealAuthFY10!G286),"",(RealAuthFY11!G286-RealAuthFY10!G286)/RealAuthFY10!G286)</f>
        <v>4.8248053295119213E-2</v>
      </c>
      <c r="H286" s="133" t="str">
        <f>IF(ISERROR((RealAuthFY11!H286-RealAuthFY10!H286)/RealAuthFY10!H286),"",(RealAuthFY11!H286-RealAuthFY10!H286)/RealAuthFY10!H286)</f>
        <v/>
      </c>
      <c r="I286" s="133">
        <f>IF(ISERROR((RealAuthFY11!I286-RealAuthFY10!I286)/RealAuthFY10!I286),"",(RealAuthFY11!I286-RealAuthFY10!I286)/RealAuthFY10!I286)</f>
        <v>4.8248053295119213E-2</v>
      </c>
      <c r="J286" s="133">
        <f>IF(ISERROR((RealAuthFY11!J286-RealAuthFY10!J286)/RealAuthFY10!J286),"",(RealAuthFY11!J286-RealAuthFY10!J286)/RealAuthFY10!J286)</f>
        <v>-0.46008765700140009</v>
      </c>
      <c r="K286" s="133">
        <f>IF(ISERROR((RealAuthFY11!K286-RealAuthFY10!K286)/RealAuthFY10!K286),"",(RealAuthFY11!K286-RealAuthFY10!K286)/RealAuthFY10!K286)</f>
        <v>-0.38809934460158674</v>
      </c>
      <c r="L286" s="133">
        <f>IF(ISERROR((RealAuthFY11!L286-RealAuthFY10!L286)/RealAuthFY10!L286),"",(RealAuthFY11!L286-RealAuthFY10!L286)/RealAuthFY10!L286)</f>
        <v>-4.3905225939979302E-2</v>
      </c>
      <c r="M286" s="133" t="str">
        <f>IF(ISERROR((RealAuthFY11!M286-RealAuthFY10!M286)/RealAuthFY10!M286),"",(RealAuthFY11!M286-RealAuthFY10!M286)/RealAuthFY10!M286)</f>
        <v/>
      </c>
      <c r="N286" s="133">
        <f>IF(ISERROR((RealAuthFY11!N286-RealAuthFY10!N286)/RealAuthFY10!N286),"",(RealAuthFY11!N286-RealAuthFY10!N286)/RealAuthFY10!N286)</f>
        <v>0</v>
      </c>
      <c r="O286" s="133" t="str">
        <f>IF(ISERROR((RealAuthFY11!O286-RealAuthFY10!O286)/RealAuthFY10!O286),"",(RealAuthFY11!O286-RealAuthFY10!O286)/RealAuthFY10!O286)</f>
        <v/>
      </c>
      <c r="P286" s="133">
        <f>IF(ISERROR((RealAuthFY11!P286-RealAuthFY10!P286)/RealAuthFY10!P286),"",(RealAuthFY11!P286-RealAuthFY10!P286)/RealAuthFY10!P286)</f>
        <v>0.20869265263884079</v>
      </c>
      <c r="Q286" s="133" t="str">
        <f>IF(ISERROR((RealAuthFY11!Q286-RealAuthFY10!Q286)/RealAuthFY10!Q286),"",(RealAuthFY11!Q286-RealAuthFY10!Q286)/RealAuthFY10!Q286)</f>
        <v/>
      </c>
      <c r="R286" s="133">
        <f>IF(ISERROR((RealAuthFY11!R286-RealAuthFY10!R286)/RealAuthFY10!R286),"",(RealAuthFY11!R286-RealAuthFY10!R286)/RealAuthFY10!R286)</f>
        <v>7.5808158567898207</v>
      </c>
      <c r="S286" s="133">
        <f>IF(ISERROR((RealAuthFY11!S286-RealAuthFY10!S286)/RealAuthFY10!S286),"",(RealAuthFY11!S286-RealAuthFY10!S286)/RealAuthFY10!S286)</f>
        <v>7.580742115027828</v>
      </c>
      <c r="T286" s="133">
        <f>IF(ISERROR((RealAuthFY11!T286-RealAuthFY10!T286)/RealAuthFY10!T286),"",(RealAuthFY11!T286-RealAuthFY10!T286)/RealAuthFY10!T286)</f>
        <v>7.5800773148484719</v>
      </c>
      <c r="U286" s="133">
        <f>IF(ISERROR((RealAuthFY11!U286-RealAuthFY10!U286)/RealAuthFY10!U286),"",(RealAuthFY11!U286-RealAuthFY10!U286)/RealAuthFY10!U286)</f>
        <v>0.13853580415232664</v>
      </c>
    </row>
    <row r="287" spans="1:21" s="45" customFormat="1" ht="11" x14ac:dyDescent="0.3">
      <c r="A287" s="45">
        <f>'FY2017 Alpha RPDC '!A281</f>
        <v>274</v>
      </c>
      <c r="B287" s="45">
        <f>'FY2017 Alpha RPDC '!B281</f>
        <v>6094</v>
      </c>
      <c r="C287" s="45">
        <f>'FY2017 Alpha RPDC '!C281</f>
        <v>6094</v>
      </c>
      <c r="D287" s="50" t="str">
        <f>'FY2017 Alpha RPDC '!D281</f>
        <v>SOUTHEAST WARREN</v>
      </c>
      <c r="E287" s="133">
        <f>IF(ISERROR((RealAuthFY11!E287-RealAuthFY10!E287)/RealAuthFY10!E287),"",(RealAuthFY11!E287-RealAuthFY10!E287)/RealAuthFY10!E287)</f>
        <v>1.5640938456307263E-2</v>
      </c>
      <c r="F287" s="133">
        <f>IF(ISERROR((RealAuthFY11!F287-RealAuthFY10!F287)/RealAuthFY10!F287),"",(RealAuthFY11!F287-RealAuthFY10!F287)/RealAuthFY10!F287)</f>
        <v>2.2494570276140241E-2</v>
      </c>
      <c r="G287" s="133">
        <f>IF(ISERROR((RealAuthFY11!G287-RealAuthFY10!G287)/RealAuthFY10!G287),"",(RealAuthFY11!G287-RealAuthFY10!G287)/RealAuthFY10!G287)</f>
        <v>3.8487399700965576E-2</v>
      </c>
      <c r="H287" s="133" t="str">
        <f>IF(ISERROR((RealAuthFY11!H287-RealAuthFY10!H287)/RealAuthFY10!H287),"",(RealAuthFY11!H287-RealAuthFY10!H287)/RealAuthFY10!H287)</f>
        <v/>
      </c>
      <c r="I287" s="133">
        <f>IF(ISERROR((RealAuthFY11!I287-RealAuthFY10!I287)/RealAuthFY10!I287),"",(RealAuthFY11!I287-RealAuthFY10!I287)/RealAuthFY10!I287)</f>
        <v>3.8487399700965576E-2</v>
      </c>
      <c r="J287" s="133">
        <f>IF(ISERROR((RealAuthFY11!J287-RealAuthFY10!J287)/RealAuthFY10!J287),"",(RealAuthFY11!J287-RealAuthFY10!J287)/RealAuthFY10!J287)</f>
        <v>0.29152683834396914</v>
      </c>
      <c r="K287" s="133">
        <f>IF(ISERROR((RealAuthFY11!K287-RealAuthFY10!K287)/RealAuthFY10!K287),"",(RealAuthFY11!K287-RealAuthFY10!K287)/RealAuthFY10!K287)</f>
        <v>-0.15008650519031141</v>
      </c>
      <c r="L287" s="133">
        <f>IF(ISERROR((RealAuthFY11!L287-RealAuthFY10!L287)/RealAuthFY10!L287),"",(RealAuthFY11!L287-RealAuthFY10!L287)/RealAuthFY10!L287)</f>
        <v>1.482208335485191E-2</v>
      </c>
      <c r="M287" s="133">
        <f>IF(ISERROR((RealAuthFY11!M287-RealAuthFY10!M287)/RealAuthFY10!M287),"",(RealAuthFY11!M287-RealAuthFY10!M287)/RealAuthFY10!M287)</f>
        <v>1.9896193771626297E-2</v>
      </c>
      <c r="N287" s="133">
        <f>IF(ISERROR((RealAuthFY11!N287-RealAuthFY10!N287)/RealAuthFY10!N287),"",(RealAuthFY11!N287-RealAuthFY10!N287)/RealAuthFY10!N287)</f>
        <v>0</v>
      </c>
      <c r="O287" s="133">
        <f>IF(ISERROR((RealAuthFY11!O287-RealAuthFY10!O287)/RealAuthFY10!O287),"",(RealAuthFY11!O287-RealAuthFY10!O287)/RealAuthFY10!O287)</f>
        <v>0</v>
      </c>
      <c r="P287" s="133">
        <f>IF(ISERROR((RealAuthFY11!P287-RealAuthFY10!P287)/RealAuthFY10!P287),"",(RealAuthFY11!P287-RealAuthFY10!P287)/RealAuthFY10!P287)</f>
        <v>-0.49005190311418678</v>
      </c>
      <c r="Q287" s="133" t="str">
        <f>IF(ISERROR((RealAuthFY11!Q287-RealAuthFY10!Q287)/RealAuthFY10!Q287),"",(RealAuthFY11!Q287-RealAuthFY10!Q287)/RealAuthFY10!Q287)</f>
        <v/>
      </c>
      <c r="R287" s="133">
        <f>IF(ISERROR((RealAuthFY11!R287-RealAuthFY10!R287)/RealAuthFY10!R287),"",(RealAuthFY11!R287-RealAuthFY10!R287)/RealAuthFY10!R287)</f>
        <v>0.71745503421885848</v>
      </c>
      <c r="S287" s="133">
        <f>IF(ISERROR((RealAuthFY11!S287-RealAuthFY10!S287)/RealAuthFY10!S287),"",(RealAuthFY11!S287-RealAuthFY10!S287)/RealAuthFY10!S287)</f>
        <v>0.71756008673093807</v>
      </c>
      <c r="T287" s="133">
        <f>IF(ISERROR((RealAuthFY11!T287-RealAuthFY10!T287)/RealAuthFY10!T287),"",(RealAuthFY11!T287-RealAuthFY10!T287)/RealAuthFY10!T287)</f>
        <v>0.71752655408018939</v>
      </c>
      <c r="U287" s="133">
        <f>IF(ISERROR((RealAuthFY11!U287-RealAuthFY10!U287)/RealAuthFY10!U287),"",(RealAuthFY11!U287-RealAuthFY10!U287)/RealAuthFY10!U287)</f>
        <v>7.1463557023936461E-2</v>
      </c>
    </row>
    <row r="288" spans="1:21" s="45" customFormat="1" ht="11" x14ac:dyDescent="0.3">
      <c r="A288" s="45">
        <f>'FY2017 Alpha RPDC '!A282</f>
        <v>275</v>
      </c>
      <c r="B288" s="45">
        <f>'FY2017 Alpha RPDC '!B282</f>
        <v>6096</v>
      </c>
      <c r="C288" s="45">
        <f>'FY2017 Alpha RPDC '!C282</f>
        <v>6096</v>
      </c>
      <c r="D288" s="50" t="str">
        <f>'FY2017 Alpha RPDC '!D282</f>
        <v>SOUTHEAST WEBSTER - GRAND</v>
      </c>
      <c r="E288" s="133">
        <f>IF(ISERROR((RealAuthFY11!E288-RealAuthFY10!E288)/RealAuthFY10!E288),"",(RealAuthFY11!E288-RealAuthFY10!E288)/RealAuthFY10!E288)</f>
        <v>-5.0157904514210143E-3</v>
      </c>
      <c r="F288" s="133">
        <f>IF(ISERROR((RealAuthFY11!F288-RealAuthFY10!F288)/RealAuthFY10!F288),"",(RealAuthFY11!F288-RealAuthFY10!F288)/RealAuthFY10!F288)</f>
        <v>2.2053231939163497E-2</v>
      </c>
      <c r="G288" s="133">
        <f>IF(ISERROR((RealAuthFY11!G288-RealAuthFY10!G288)/RealAuthFY10!G288),"",(RealAuthFY11!G288-RealAuthFY10!G288)/RealAuthFY10!G288)</f>
        <v>1.6926683436352095E-2</v>
      </c>
      <c r="H288" s="133">
        <f>IF(ISERROR((RealAuthFY11!H288-RealAuthFY10!H288)/RealAuthFY10!H288),"",(RealAuthFY11!H288-RealAuthFY10!H288)/RealAuthFY10!H288)</f>
        <v>-1</v>
      </c>
      <c r="I288" s="133">
        <f>IF(ISERROR((RealAuthFY11!I288-RealAuthFY10!I288)/RealAuthFY10!I288),"",(RealAuthFY11!I288-RealAuthFY10!I288)/RealAuthFY10!I288)</f>
        <v>9.879571416666736E-3</v>
      </c>
      <c r="J288" s="133">
        <f>IF(ISERROR((RealAuthFY11!J288-RealAuthFY10!J288)/RealAuthFY10!J288),"",(RealAuthFY11!J288-RealAuthFY10!J288)/RealAuthFY10!J288)</f>
        <v>0.52986495844875348</v>
      </c>
      <c r="K288" s="133">
        <f>IF(ISERROR((RealAuthFY11!K288-RealAuthFY10!K288)/RealAuthFY10!K288),"",(RealAuthFY11!K288-RealAuthFY10!K288)/RealAuthFY10!K288)</f>
        <v>1.039819944598338</v>
      </c>
      <c r="L288" s="133">
        <f>IF(ISERROR((RealAuthFY11!L288-RealAuthFY10!L288)/RealAuthFY10!L288),"",(RealAuthFY11!L288-RealAuthFY10!L288)/RealAuthFY10!L288)</f>
        <v>-0.29049741057449113</v>
      </c>
      <c r="M288" s="133">
        <f>IF(ISERROR((RealAuthFY11!M288-RealAuthFY10!M288)/RealAuthFY10!M288),"",(RealAuthFY11!M288-RealAuthFY10!M288)/RealAuthFY10!M288)</f>
        <v>0.52986495844875348</v>
      </c>
      <c r="N288" s="133">
        <f>IF(ISERROR((RealAuthFY11!N288-RealAuthFY10!N288)/RealAuthFY10!N288),"",(RealAuthFY11!N288-RealAuthFY10!N288)/RealAuthFY10!N288)</f>
        <v>0</v>
      </c>
      <c r="O288" s="133">
        <f>IF(ISERROR((RealAuthFY11!O288-RealAuthFY10!O288)/RealAuthFY10!O288),"",(RealAuthFY11!O288-RealAuthFY10!O288)/RealAuthFY10!O288)</f>
        <v>0</v>
      </c>
      <c r="P288" s="133" t="str">
        <f>IF(ISERROR((RealAuthFY11!P288-RealAuthFY10!P288)/RealAuthFY10!P288),"",(RealAuthFY11!P288-RealAuthFY10!P288)/RealAuthFY10!P288)</f>
        <v/>
      </c>
      <c r="Q288" s="133" t="str">
        <f>IF(ISERROR((RealAuthFY11!Q288-RealAuthFY10!Q288)/RealAuthFY10!Q288),"",(RealAuthFY11!Q288-RealAuthFY10!Q288)/RealAuthFY10!Q288)</f>
        <v/>
      </c>
      <c r="R288" s="133">
        <f>IF(ISERROR((RealAuthFY11!R288-RealAuthFY10!R288)/RealAuthFY10!R288),"",(RealAuthFY11!R288-RealAuthFY10!R288)/RealAuthFY10!R288)</f>
        <v>1.2289580058371913E-6</v>
      </c>
      <c r="S288" s="133">
        <f>IF(ISERROR((RealAuthFY11!S288-RealAuthFY10!S288)/RealAuthFY10!S288),"",(RealAuthFY11!S288-RealAuthFY10!S288)/RealAuthFY10!S288)</f>
        <v>-5.4616006823540268E-6</v>
      </c>
      <c r="T288" s="133">
        <f>IF(ISERROR((RealAuthFY11!T288-RealAuthFY10!T288)/RealAuthFY10!T288),"",(RealAuthFY11!T288-RealAuthFY10!T288)/RealAuthFY10!T288)</f>
        <v>8.6600160718422689E-6</v>
      </c>
      <c r="U288" s="133">
        <f>IF(ISERROR((RealAuthFY11!U288-RealAuthFY10!U288)/RealAuthFY10!U288),"",(RealAuthFY11!U288-RealAuthFY10!U288)/RealAuthFY10!U288)</f>
        <v>-1.391856851104013E-2</v>
      </c>
    </row>
    <row r="289" spans="1:21" s="45" customFormat="1" ht="11" x14ac:dyDescent="0.3">
      <c r="A289" s="45">
        <f>'FY2017 Alpha RPDC '!A283</f>
        <v>276</v>
      </c>
      <c r="B289" s="45">
        <f>'FY2017 Alpha RPDC '!B283</f>
        <v>6102</v>
      </c>
      <c r="C289" s="45">
        <f>'FY2017 Alpha RPDC '!C283</f>
        <v>6102</v>
      </c>
      <c r="D289" s="50" t="str">
        <f>'FY2017 Alpha RPDC '!D283</f>
        <v>SPENCER</v>
      </c>
      <c r="E289" s="133">
        <f>IF(ISERROR((RealAuthFY11!E289-RealAuthFY10!E289)/RealAuthFY10!E289),"",(RealAuthFY11!E289-RealAuthFY10!E289)/RealAuthFY10!E289)</f>
        <v>-2.5569067664483965E-2</v>
      </c>
      <c r="F289" s="133">
        <f>IF(ISERROR((RealAuthFY11!F289-RealAuthFY10!F289)/RealAuthFY10!F289),"",(RealAuthFY11!F289-RealAuthFY10!F289)/RealAuthFY10!F289)</f>
        <v>2.2494570276140241E-2</v>
      </c>
      <c r="G289" s="133">
        <f>IF(ISERROR((RealAuthFY11!G289-RealAuthFY10!G289)/RealAuthFY10!G289),"",(RealAuthFY11!G289-RealAuthFY10!G289)/RealAuthFY10!G289)</f>
        <v>-3.6496465120471472E-3</v>
      </c>
      <c r="H289" s="133">
        <f>IF(ISERROR((RealAuthFY11!H289-RealAuthFY10!H289)/RealAuthFY10!H289),"",(RealAuthFY11!H289-RealAuthFY10!H289)/RealAuthFY10!H289)</f>
        <v>5.2544582363589232</v>
      </c>
      <c r="I289" s="133">
        <f>IF(ISERROR((RealAuthFY11!I289-RealAuthFY10!I289)/RealAuthFY10!I289),"",(RealAuthFY11!I289-RealAuthFY10!I289)/RealAuthFY10!I289)</f>
        <v>7.800589390804598E-3</v>
      </c>
      <c r="J289" s="133">
        <f>IF(ISERROR((RealAuthFY11!J289-RealAuthFY10!J289)/RealAuthFY10!J289),"",(RealAuthFY11!J289-RealAuthFY10!J289)/RealAuthFY10!J289)</f>
        <v>6.0735090152565882E-2</v>
      </c>
      <c r="K289" s="133">
        <f>IF(ISERROR((RealAuthFY11!K289-RealAuthFY10!K289)/RealAuthFY10!K289),"",(RealAuthFY11!K289-RealAuthFY10!K289)/RealAuthFY10!K289)</f>
        <v>-0.90727840121044001</v>
      </c>
      <c r="L289" s="133">
        <f>IF(ISERROR((RealAuthFY11!L289-RealAuthFY10!L289)/RealAuthFY10!L289),"",(RealAuthFY11!L289-RealAuthFY10!L289)/RealAuthFY10!L289)</f>
        <v>-0.24681532060172837</v>
      </c>
      <c r="M289" s="133">
        <f>IF(ISERROR((RealAuthFY11!M289-RealAuthFY10!M289)/RealAuthFY10!M289),"",(RealAuthFY11!M289-RealAuthFY10!M289)/RealAuthFY10!M289)</f>
        <v>6.1395631067961167</v>
      </c>
      <c r="N289" s="133">
        <f>IF(ISERROR((RealAuthFY11!N289-RealAuthFY10!N289)/RealAuthFY10!N289),"",(RealAuthFY11!N289-RealAuthFY10!N289)/RealAuthFY10!N289)</f>
        <v>0</v>
      </c>
      <c r="O289" s="133" t="str">
        <f>IF(ISERROR((RealAuthFY11!O289-RealAuthFY10!O289)/RealAuthFY10!O289),"",(RealAuthFY11!O289-RealAuthFY10!O289)/RealAuthFY10!O289)</f>
        <v/>
      </c>
      <c r="P289" s="133">
        <f>IF(ISERROR((RealAuthFY11!P289-RealAuthFY10!P289)/RealAuthFY10!P289),"",(RealAuthFY11!P289-RealAuthFY10!P289)/RealAuthFY10!P289)</f>
        <v>-0.20222703615715246</v>
      </c>
      <c r="Q289" s="133" t="str">
        <f>IF(ISERROR((RealAuthFY11!Q289-RealAuthFY10!Q289)/RealAuthFY10!Q289),"",(RealAuthFY11!Q289-RealAuthFY10!Q289)/RealAuthFY10!Q289)</f>
        <v/>
      </c>
      <c r="R289" s="133">
        <f>IF(ISERROR((RealAuthFY11!R289-RealAuthFY10!R289)/RealAuthFY10!R289),"",(RealAuthFY11!R289-RealAuthFY10!R289)/RealAuthFY10!R289)</f>
        <v>0.91594198034944374</v>
      </c>
      <c r="S289" s="133">
        <f>IF(ISERROR((RealAuthFY11!S289-RealAuthFY10!S289)/RealAuthFY10!S289),"",(RealAuthFY11!S289-RealAuthFY10!S289)/RealAuthFY10!S289)</f>
        <v>0.91600000620142197</v>
      </c>
      <c r="T289" s="133">
        <f>IF(ISERROR((RealAuthFY11!T289-RealAuthFY10!T289)/RealAuthFY10!T289),"",(RealAuthFY11!T289-RealAuthFY10!T289)/RealAuthFY10!T289)</f>
        <v>0.91597595032915669</v>
      </c>
      <c r="U289" s="133">
        <f>IF(ISERROR((RealAuthFY11!U289-RealAuthFY10!U289)/RealAuthFY10!U289),"",(RealAuthFY11!U289-RealAuthFY10!U289)/RealAuthFY10!U289)</f>
        <v>4.8280398313585847E-2</v>
      </c>
    </row>
    <row r="290" spans="1:21" s="45" customFormat="1" ht="11" x14ac:dyDescent="0.3">
      <c r="A290" s="45" t="e">
        <f>'FY2017 Alpha RPDC '!#REF!</f>
        <v>#REF!</v>
      </c>
      <c r="B290" s="45" t="e">
        <f>'FY2017 Alpha RPDC '!#REF!</f>
        <v>#REF!</v>
      </c>
      <c r="C290" s="45" t="e">
        <f>'FY2017 Alpha RPDC '!#REF!</f>
        <v>#REF!</v>
      </c>
      <c r="D290" s="50" t="e">
        <f>'FY2017 Alpha RPDC '!#REF!</f>
        <v>#REF!</v>
      </c>
      <c r="E290" s="133" t="str">
        <f>IF(ISERROR((RealAuthFY11!E290-RealAuthFY10!E290)/RealAuthFY10!E290),"",(RealAuthFY11!E290-RealAuthFY10!E290)/RealAuthFY10!E290)</f>
        <v/>
      </c>
      <c r="F290" s="133" t="str">
        <f>IF(ISERROR((RealAuthFY11!F290-RealAuthFY10!F290)/RealAuthFY10!F290),"",(RealAuthFY11!F290-RealAuthFY10!F290)/RealAuthFY10!F290)</f>
        <v/>
      </c>
      <c r="G290" s="133" t="str">
        <f>IF(ISERROR((RealAuthFY11!G290-RealAuthFY10!G290)/RealAuthFY10!G290),"",(RealAuthFY11!G290-RealAuthFY10!G290)/RealAuthFY10!G290)</f>
        <v/>
      </c>
      <c r="H290" s="133" t="str">
        <f>IF(ISERROR((RealAuthFY11!H290-RealAuthFY10!H290)/RealAuthFY10!H290),"",(RealAuthFY11!H290-RealAuthFY10!H290)/RealAuthFY10!H290)</f>
        <v/>
      </c>
      <c r="I290" s="133" t="str">
        <f>IF(ISERROR((RealAuthFY11!I290-RealAuthFY10!I290)/RealAuthFY10!I290),"",(RealAuthFY11!I290-RealAuthFY10!I290)/RealAuthFY10!I290)</f>
        <v/>
      </c>
      <c r="J290" s="133">
        <f>IF(ISERROR((RealAuthFY11!J290-RealAuthFY10!J290)/RealAuthFY10!J290),"",(RealAuthFY11!J290-RealAuthFY10!J290)/RealAuthFY10!J290)</f>
        <v>-2.6472576360177951E-2</v>
      </c>
      <c r="K290" s="133">
        <f>IF(ISERROR((RealAuthFY11!K290-RealAuthFY10!K290)/RealAuthFY10!K290),"",(RealAuthFY11!K290-RealAuthFY10!K290)/RealAuthFY10!K290)</f>
        <v>-0.49005706380771225</v>
      </c>
      <c r="L290" s="133">
        <f>IF(ISERROR((RealAuthFY11!L290-RealAuthFY10!L290)/RealAuthFY10!L290),"",(RealAuthFY11!L290-RealAuthFY10!L290)/RealAuthFY10!L290)</f>
        <v>9.9564456164620438E-2</v>
      </c>
      <c r="M290" s="133">
        <f>IF(ISERROR((RealAuthFY11!M290-RealAuthFY10!M290)/RealAuthFY10!M290),"",(RealAuthFY11!M290-RealAuthFY10!M290)/RealAuthFY10!M290)</f>
        <v>-3.745135164266699E-2</v>
      </c>
      <c r="N290" s="133">
        <f>IF(ISERROR((RealAuthFY11!N290-RealAuthFY10!N290)/RealAuthFY10!N290),"",(RealAuthFY11!N290-RealAuthFY10!N290)/RealAuthFY10!N290)</f>
        <v>0</v>
      </c>
      <c r="O290" s="133" t="str">
        <f>IF(ISERROR((RealAuthFY11!O290-RealAuthFY10!O290)/RealAuthFY10!O290),"",(RealAuthFY11!O290-RealAuthFY10!O290)/RealAuthFY10!O290)</f>
        <v/>
      </c>
      <c r="P290" s="133">
        <f>IF(ISERROR((RealAuthFY11!P290-RealAuthFY10!P290)/RealAuthFY10!P290),"",(RealAuthFY11!P290-RealAuthFY10!P290)/RealAuthFY10!P290)</f>
        <v>0.9037869617845411</v>
      </c>
      <c r="Q290" s="133" t="str">
        <f>IF(ISERROR((RealAuthFY11!Q290-RealAuthFY10!Q290)/RealAuthFY10!Q290),"",(RealAuthFY11!Q290-RealAuthFY10!Q290)/RealAuthFY10!Q290)</f>
        <v/>
      </c>
      <c r="R290" s="133" t="str">
        <f>IF(ISERROR((RealAuthFY11!R290-RealAuthFY10!R290)/RealAuthFY10!R290),"",(RealAuthFY11!R290-RealAuthFY10!R290)/RealAuthFY10!R290)</f>
        <v/>
      </c>
      <c r="S290" s="133" t="str">
        <f>IF(ISERROR((RealAuthFY11!S290-RealAuthFY10!S290)/RealAuthFY10!S290),"",(RealAuthFY11!S290-RealAuthFY10!S290)/RealAuthFY10!S290)</f>
        <v/>
      </c>
      <c r="T290" s="133" t="str">
        <f>IF(ISERROR((RealAuthFY11!T290-RealAuthFY10!T290)/RealAuthFY10!T290),"",(RealAuthFY11!T290-RealAuthFY10!T290)/RealAuthFY10!T290)</f>
        <v/>
      </c>
      <c r="U290" s="133" t="str">
        <f>IF(ISERROR((RealAuthFY11!U290-RealAuthFY10!U290)/RealAuthFY10!U290),"",(RealAuthFY11!U290-RealAuthFY10!U290)/RealAuthFY10!U290)</f>
        <v/>
      </c>
    </row>
    <row r="291" spans="1:21" s="45" customFormat="1" ht="11" x14ac:dyDescent="0.3">
      <c r="A291" s="45">
        <f>'FY2017 Alpha RPDC '!A284</f>
        <v>277</v>
      </c>
      <c r="B291" s="45">
        <f>'FY2017 Alpha RPDC '!B284</f>
        <v>6120</v>
      </c>
      <c r="C291" s="45">
        <f>'FY2017 Alpha RPDC '!C284</f>
        <v>6120</v>
      </c>
      <c r="D291" s="50" t="str">
        <f>'FY2017 Alpha RPDC '!D284</f>
        <v>SPIRIT LAKE</v>
      </c>
      <c r="E291" s="133">
        <f>IF(ISERROR((RealAuthFY11!E291-RealAuthFY10!E291)/RealAuthFY10!E291),"",(RealAuthFY11!E291-RealAuthFY10!E291)/RealAuthFY10!E291)</f>
        <v>-6.0281881473933686E-3</v>
      </c>
      <c r="F291" s="133">
        <f>IF(ISERROR((RealAuthFY11!F291-RealAuthFY10!F291)/RealAuthFY10!F291),"",(RealAuthFY11!F291-RealAuthFY10!F291)/RealAuthFY10!F291)</f>
        <v>2.2494570276140241E-2</v>
      </c>
      <c r="G291" s="133">
        <f>IF(ISERROR((RealAuthFY11!G291-RealAuthFY10!G291)/RealAuthFY10!G291),"",(RealAuthFY11!G291-RealAuthFY10!G291)/RealAuthFY10!G291)</f>
        <v>1.6330753853446879E-2</v>
      </c>
      <c r="H291" s="133" t="str">
        <f>IF(ISERROR((RealAuthFY11!H291-RealAuthFY10!H291)/RealAuthFY10!H291),"",(RealAuthFY11!H291-RealAuthFY10!H291)/RealAuthFY10!H291)</f>
        <v/>
      </c>
      <c r="I291" s="133">
        <f>IF(ISERROR((RealAuthFY11!I291-RealAuthFY10!I291)/RealAuthFY10!I291),"",(RealAuthFY11!I291-RealAuthFY10!I291)/RealAuthFY10!I291)</f>
        <v>1.6330753853446879E-2</v>
      </c>
      <c r="J291" s="133">
        <f>IF(ISERROR((RealAuthFY11!J291-RealAuthFY10!J291)/RealAuthFY10!J291),"",(RealAuthFY11!J291-RealAuthFY10!J291)/RealAuthFY10!J291)</f>
        <v>0.14873036713782101</v>
      </c>
      <c r="K291" s="133">
        <f>IF(ISERROR((RealAuthFY11!K291-RealAuthFY10!K291)/RealAuthFY10!K291),"",(RealAuthFY11!K291-RealAuthFY10!K291)/RealAuthFY10!K291)</f>
        <v>-0.34432583713096887</v>
      </c>
      <c r="L291" s="133">
        <f>IF(ISERROR((RealAuthFY11!L291-RealAuthFY10!L291)/RealAuthFY10!L291),"",(RealAuthFY11!L291-RealAuthFY10!L291)/RealAuthFY10!L291)</f>
        <v>3.035763820091074E-3</v>
      </c>
      <c r="M291" s="133">
        <f>IF(ISERROR((RealAuthFY11!M291-RealAuthFY10!M291)/RealAuthFY10!M291),"",(RealAuthFY11!M291-RealAuthFY10!M291)/RealAuthFY10!M291)</f>
        <v>0.38420101050128791</v>
      </c>
      <c r="N291" s="133">
        <f>IF(ISERROR((RealAuthFY11!N291-RealAuthFY10!N291)/RealAuthFY10!N291),"",(RealAuthFY11!N291-RealAuthFY10!N291)/RealAuthFY10!N291)</f>
        <v>0</v>
      </c>
      <c r="O291" s="133" t="str">
        <f>IF(ISERROR((RealAuthFY11!O291-RealAuthFY10!O291)/RealAuthFY10!O291),"",(RealAuthFY11!O291-RealAuthFY10!O291)/RealAuthFY10!O291)</f>
        <v/>
      </c>
      <c r="P291" s="133">
        <f>IF(ISERROR((RealAuthFY11!P291-RealAuthFY10!P291)/RealAuthFY10!P291),"",(RealAuthFY11!P291-RealAuthFY10!P291)/RealAuthFY10!P291)</f>
        <v>0.16265128702741732</v>
      </c>
      <c r="Q291" s="133">
        <f>IF(ISERROR((RealAuthFY11!Q291-RealAuthFY10!Q291)/RealAuthFY10!Q291),"",(RealAuthFY11!Q291-RealAuthFY10!Q291)/RealAuthFY10!Q291)</f>
        <v>0.17447358466775942</v>
      </c>
      <c r="R291" s="133">
        <f>IF(ISERROR((RealAuthFY11!R291-RealAuthFY10!R291)/RealAuthFY10!R291),"",(RealAuthFY11!R291-RealAuthFY10!R291)/RealAuthFY10!R291)</f>
        <v>-2.9094373090517338E-8</v>
      </c>
      <c r="S291" s="133">
        <f>IF(ISERROR((RealAuthFY11!S291-RealAuthFY10!S291)/RealAuthFY10!S291),"",(RealAuthFY11!S291-RealAuthFY10!S291)/RealAuthFY10!S291)</f>
        <v>1.814470730318131E-7</v>
      </c>
      <c r="T291" s="133">
        <f>IF(ISERROR((RealAuthFY11!T291-RealAuthFY10!T291)/RealAuthFY10!T291),"",(RealAuthFY11!T291-RealAuthFY10!T291)/RealAuthFY10!T291)</f>
        <v>-2.7585356792586233E-7</v>
      </c>
      <c r="U291" s="133">
        <f>IF(ISERROR((RealAuthFY11!U291-RealAuthFY10!U291)/RealAuthFY10!U291),"",(RealAuthFY11!U291-RealAuthFY10!U291)/RealAuthFY10!U291)</f>
        <v>3.0306345697294831E-2</v>
      </c>
    </row>
    <row r="292" spans="1:21" s="45" customFormat="1" ht="11" x14ac:dyDescent="0.3">
      <c r="A292" s="45">
        <f>'FY2017 Alpha RPDC '!A285</f>
        <v>278</v>
      </c>
      <c r="B292" s="45">
        <f>'FY2017 Alpha RPDC '!B285</f>
        <v>6138</v>
      </c>
      <c r="C292" s="45">
        <f>'FY2017 Alpha RPDC '!C285</f>
        <v>6138</v>
      </c>
      <c r="D292" s="50" t="str">
        <f>'FY2017 Alpha RPDC '!D285</f>
        <v>SPRINGVILLE</v>
      </c>
      <c r="E292" s="133">
        <f>IF(ISERROR((RealAuthFY11!E292-RealAuthFY10!E292)/RealAuthFY10!E292),"",(RealAuthFY11!E292-RealAuthFY10!E292)/RealAuthFY10!E292)</f>
        <v>-2.2844710361707852E-2</v>
      </c>
      <c r="F292" s="133">
        <f>IF(ISERROR((RealAuthFY11!F292-RealAuthFY10!F292)/RealAuthFY10!F292),"",(RealAuthFY11!F292-RealAuthFY10!F292)/RealAuthFY10!F292)</f>
        <v>2.2348951911220716E-2</v>
      </c>
      <c r="G292" s="133">
        <f>IF(ISERROR((RealAuthFY11!G292-RealAuthFY10!G292)/RealAuthFY10!G292),"",(RealAuthFY11!G292-RealAuthFY10!G292)/RealAuthFY10!G292)</f>
        <v>-1.0064812850902329E-3</v>
      </c>
      <c r="H292" s="133">
        <f>IF(ISERROR((RealAuthFY11!H292-RealAuthFY10!H292)/RealAuthFY10!H292),"",(RealAuthFY11!H292-RealAuthFY10!H292)/RealAuthFY10!H292)</f>
        <v>-9.7526035401272332E-2</v>
      </c>
      <c r="I292" s="133">
        <f>IF(ISERROR((RealAuthFY11!I292-RealAuthFY10!I292)/RealAuthFY10!I292),"",(RealAuthFY11!I292-RealAuthFY10!I292)/RealAuthFY10!I292)</f>
        <v>-2.1694406793629408E-3</v>
      </c>
      <c r="J292" s="133">
        <f>IF(ISERROR((RealAuthFY11!J292-RealAuthFY10!J292)/RealAuthFY10!J292),"",(RealAuthFY11!J292-RealAuthFY10!J292)/RealAuthFY10!J292)</f>
        <v>0.1589410056541761</v>
      </c>
      <c r="K292" s="133">
        <f>IF(ISERROR((RealAuthFY11!K292-RealAuthFY10!K292)/RealAuthFY10!K292),"",(RealAuthFY11!K292-RealAuthFY10!K292)/RealAuthFY10!K292)</f>
        <v>-0.88667360147942675</v>
      </c>
      <c r="L292" s="133">
        <f>IF(ISERROR((RealAuthFY11!L292-RealAuthFY10!L292)/RealAuthFY10!L292),"",(RealAuthFY11!L292-RealAuthFY10!L292)/RealAuthFY10!L292)</f>
        <v>0.14356638507123945</v>
      </c>
      <c r="M292" s="133" t="str">
        <f>IF(ISERROR((RealAuthFY11!M292-RealAuthFY10!M292)/RealAuthFY10!M292),"",(RealAuthFY11!M292-RealAuthFY10!M292)/RealAuthFY10!M292)</f>
        <v/>
      </c>
      <c r="N292" s="133">
        <f>IF(ISERROR((RealAuthFY11!N292-RealAuthFY10!N292)/RealAuthFY10!N292),"",(RealAuthFY11!N292-RealAuthFY10!N292)/RealAuthFY10!N292)</f>
        <v>0</v>
      </c>
      <c r="O292" s="133" t="str">
        <f>IF(ISERROR((RealAuthFY11!O292-RealAuthFY10!O292)/RealAuthFY10!O292),"",(RealAuthFY11!O292-RealAuthFY10!O292)/RealAuthFY10!O292)</f>
        <v/>
      </c>
      <c r="P292" s="133" t="str">
        <f>IF(ISERROR((RealAuthFY11!P292-RealAuthFY10!P292)/RealAuthFY10!P292),"",(RealAuthFY11!P292-RealAuthFY10!P292)/RealAuthFY10!P292)</f>
        <v/>
      </c>
      <c r="Q292" s="133" t="str">
        <f>IF(ISERROR((RealAuthFY11!Q292-RealAuthFY10!Q292)/RealAuthFY10!Q292),"",(RealAuthFY11!Q292-RealAuthFY10!Q292)/RealAuthFY10!Q292)</f>
        <v/>
      </c>
      <c r="R292" s="133">
        <f>IF(ISERROR((RealAuthFY11!R292-RealAuthFY10!R292)/RealAuthFY10!R292),"",(RealAuthFY11!R292-RealAuthFY10!R292)/RealAuthFY10!R292)</f>
        <v>-1.9376086144606746E-7</v>
      </c>
      <c r="S292" s="133">
        <f>IF(ISERROR((RealAuthFY11!S292-RealAuthFY10!S292)/RealAuthFY10!S292),"",(RealAuthFY11!S292-RealAuthFY10!S292)/RealAuthFY10!S292)</f>
        <v>-6.8038319180372863E-6</v>
      </c>
      <c r="T292" s="133">
        <f>IF(ISERROR((RealAuthFY11!T292-RealAuthFY10!T292)/RealAuthFY10!T292),"",(RealAuthFY11!T292-RealAuthFY10!T292)/RealAuthFY10!T292)</f>
        <v>-6.1985087937413072E-6</v>
      </c>
      <c r="U292" s="133">
        <f>IF(ISERROR((RealAuthFY11!U292-RealAuthFY10!U292)/RealAuthFY10!U292),"",(RealAuthFY11!U292-RealAuthFY10!U292)/RealAuthFY10!U292)</f>
        <v>2.0958509756188751E-2</v>
      </c>
    </row>
    <row r="293" spans="1:21" s="45" customFormat="1" ht="11" x14ac:dyDescent="0.3">
      <c r="A293" s="45" t="e">
        <f>'FY2017 Alpha RPDC '!#REF!</f>
        <v>#REF!</v>
      </c>
      <c r="B293" s="45" t="e">
        <f>'FY2017 Alpha RPDC '!#REF!</f>
        <v>#REF!</v>
      </c>
      <c r="C293" s="45" t="e">
        <f>'FY2017 Alpha RPDC '!#REF!</f>
        <v>#REF!</v>
      </c>
      <c r="D293" s="50" t="e">
        <f>'FY2017 Alpha RPDC '!#REF!</f>
        <v>#REF!</v>
      </c>
      <c r="E293" s="133" t="str">
        <f>IF(ISERROR((RealAuthFY11!E293-RealAuthFY10!E293)/RealAuthFY10!E293),"",(RealAuthFY11!E293-RealAuthFY10!E293)/RealAuthFY10!E293)</f>
        <v/>
      </c>
      <c r="F293" s="133" t="str">
        <f>IF(ISERROR((RealAuthFY11!F293-RealAuthFY10!F293)/RealAuthFY10!F293),"",(RealAuthFY11!F293-RealAuthFY10!F293)/RealAuthFY10!F293)</f>
        <v/>
      </c>
      <c r="G293" s="133" t="str">
        <f>IF(ISERROR((RealAuthFY11!G293-RealAuthFY10!G293)/RealAuthFY10!G293),"",(RealAuthFY11!G293-RealAuthFY10!G293)/RealAuthFY10!G293)</f>
        <v/>
      </c>
      <c r="H293" s="133" t="str">
        <f>IF(ISERROR((RealAuthFY11!H293-RealAuthFY10!H293)/RealAuthFY10!H293),"",(RealAuthFY11!H293-RealAuthFY10!H293)/RealAuthFY10!H293)</f>
        <v/>
      </c>
      <c r="I293" s="133" t="str">
        <f>IF(ISERROR((RealAuthFY11!I293-RealAuthFY10!I293)/RealAuthFY10!I293),"",(RealAuthFY11!I293-RealAuthFY10!I293)/RealAuthFY10!I293)</f>
        <v/>
      </c>
      <c r="J293" s="133">
        <f>IF(ISERROR((RealAuthFY11!J293-RealAuthFY10!J293)/RealAuthFY10!J293),"",(RealAuthFY11!J293-RealAuthFY10!J293)/RealAuthFY10!J293)</f>
        <v>-3.0597006608641383E-2</v>
      </c>
      <c r="K293" s="133">
        <f>IF(ISERROR((RealAuthFY11!K293-RealAuthFY10!K293)/RealAuthFY10!K293),"",(RealAuthFY11!K293-RealAuthFY10!K293)/RealAuthFY10!K293)</f>
        <v>6.5887460601940548E-2</v>
      </c>
      <c r="L293" s="133">
        <f>IF(ISERROR((RealAuthFY11!L293-RealAuthFY10!L293)/RealAuthFY10!L293),"",(RealAuthFY11!L293-RealAuthFY10!L293)/RealAuthFY10!L293)</f>
        <v>-0.23534160435078177</v>
      </c>
      <c r="M293" s="133" t="str">
        <f>IF(ISERROR((RealAuthFY11!M293-RealAuthFY10!M293)/RealAuthFY10!M293),"",(RealAuthFY11!M293-RealAuthFY10!M293)/RealAuthFY10!M293)</f>
        <v/>
      </c>
      <c r="N293" s="133" t="str">
        <f>IF(ISERROR((RealAuthFY11!N293-RealAuthFY10!N293)/RealAuthFY10!N293),"",(RealAuthFY11!N293-RealAuthFY10!N293)/RealAuthFY10!N293)</f>
        <v/>
      </c>
      <c r="O293" s="133" t="str">
        <f>IF(ISERROR((RealAuthFY11!O293-RealAuthFY10!O293)/RealAuthFY10!O293),"",(RealAuthFY11!O293-RealAuthFY10!O293)/RealAuthFY10!O293)</f>
        <v/>
      </c>
      <c r="P293" s="133" t="str">
        <f>IF(ISERROR((RealAuthFY11!P293-RealAuthFY10!P293)/RealAuthFY10!P293),"",(RealAuthFY11!P293-RealAuthFY10!P293)/RealAuthFY10!P293)</f>
        <v/>
      </c>
      <c r="Q293" s="133" t="str">
        <f>IF(ISERROR((RealAuthFY11!Q293-RealAuthFY10!Q293)/RealAuthFY10!Q293),"",(RealAuthFY11!Q293-RealAuthFY10!Q293)/RealAuthFY10!Q293)</f>
        <v/>
      </c>
      <c r="R293" s="133" t="str">
        <f>IF(ISERROR((RealAuthFY11!R293-RealAuthFY10!R293)/RealAuthFY10!R293),"",(RealAuthFY11!R293-RealAuthFY10!R293)/RealAuthFY10!R293)</f>
        <v/>
      </c>
      <c r="S293" s="133" t="str">
        <f>IF(ISERROR((RealAuthFY11!S293-RealAuthFY10!S293)/RealAuthFY10!S293),"",(RealAuthFY11!S293-RealAuthFY10!S293)/RealAuthFY10!S293)</f>
        <v/>
      </c>
      <c r="T293" s="133" t="str">
        <f>IF(ISERROR((RealAuthFY11!T293-RealAuthFY10!T293)/RealAuthFY10!T293),"",(RealAuthFY11!T293-RealAuthFY10!T293)/RealAuthFY10!T293)</f>
        <v/>
      </c>
      <c r="U293" s="133" t="str">
        <f>IF(ISERROR((RealAuthFY11!U293-RealAuthFY10!U293)/RealAuthFY10!U293),"",(RealAuthFY11!U293-RealAuthFY10!U293)/RealAuthFY10!U293)</f>
        <v/>
      </c>
    </row>
    <row r="294" spans="1:21" s="45" customFormat="1" ht="11" x14ac:dyDescent="0.3">
      <c r="A294" s="45">
        <f>'FY2017 Alpha RPDC '!A286</f>
        <v>279</v>
      </c>
      <c r="B294" s="45">
        <f>'FY2017 Alpha RPDC '!B286</f>
        <v>5751</v>
      </c>
      <c r="C294" s="45">
        <f>'FY2017 Alpha RPDC '!C286</f>
        <v>5751</v>
      </c>
      <c r="D294" s="50" t="str">
        <f>'FY2017 Alpha RPDC '!D286</f>
        <v>ST ANSGAR</v>
      </c>
      <c r="E294" s="133">
        <f>IF(ISERROR((RealAuthFY11!E294-RealAuthFY10!E294)/RealAuthFY10!E294),"",(RealAuthFY11!E294-RealAuthFY10!E294)/RealAuthFY10!E294)</f>
        <v>-4.2342200535180195E-2</v>
      </c>
      <c r="F294" s="133">
        <f>IF(ISERROR((RealAuthFY11!F294-RealAuthFY10!F294)/RealAuthFY10!F294),"",(RealAuthFY11!F294-RealAuthFY10!F294)/RealAuthFY10!F294)</f>
        <v>2.2404202719406675E-2</v>
      </c>
      <c r="G294" s="133">
        <f>IF(ISERROR((RealAuthFY11!G294-RealAuthFY10!G294)/RealAuthFY10!G294),"",(RealAuthFY11!G294-RealAuthFY10!G294)/RealAuthFY10!G294)</f>
        <v>-2.088673631246931E-2</v>
      </c>
      <c r="H294" s="133" t="str">
        <f>IF(ISERROR((RealAuthFY11!H294-RealAuthFY10!H294)/RealAuthFY10!H294),"",(RealAuthFY11!H294-RealAuthFY10!H294)/RealAuthFY10!H294)</f>
        <v/>
      </c>
      <c r="I294" s="133">
        <f>IF(ISERROR((RealAuthFY11!I294-RealAuthFY10!I294)/RealAuthFY10!I294),"",(RealAuthFY11!I294-RealAuthFY10!I294)/RealAuthFY10!I294)</f>
        <v>1.0000000000000028E-2</v>
      </c>
      <c r="J294" s="133">
        <f>IF(ISERROR((RealAuthFY11!J294-RealAuthFY10!J294)/RealAuthFY10!J294),"",(RealAuthFY11!J294-RealAuthFY10!J294)/RealAuthFY10!J294)</f>
        <v>8.3859240320614314E-2</v>
      </c>
      <c r="K294" s="133">
        <f>IF(ISERROR((RealAuthFY11!K294-RealAuthFY10!K294)/RealAuthFY10!K294),"",(RealAuthFY11!K294-RealAuthFY10!K294)/RealAuthFY10!K294)</f>
        <v>-0.69408233276157805</v>
      </c>
      <c r="L294" s="133">
        <f>IF(ISERROR((RealAuthFY11!L294-RealAuthFY10!L294)/RealAuthFY10!L294),"",(RealAuthFY11!L294-RealAuthFY10!L294)/RealAuthFY10!L294)</f>
        <v>-0.10821328382365475</v>
      </c>
      <c r="M294" s="133">
        <f>IF(ISERROR((RealAuthFY11!M294-RealAuthFY10!M294)/RealAuthFY10!M294),"",(RealAuthFY11!M294-RealAuthFY10!M294)/RealAuthFY10!M294)</f>
        <v>1.0394511149228129</v>
      </c>
      <c r="N294" s="133">
        <f>IF(ISERROR((RealAuthFY11!N294-RealAuthFY10!N294)/RealAuthFY10!N294),"",(RealAuthFY11!N294-RealAuthFY10!N294)/RealAuthFY10!N294)</f>
        <v>0</v>
      </c>
      <c r="O294" s="133" t="str">
        <f>IF(ISERROR((RealAuthFY11!O294-RealAuthFY10!O294)/RealAuthFY10!O294),"",(RealAuthFY11!O294-RealAuthFY10!O294)/RealAuthFY10!O294)</f>
        <v/>
      </c>
      <c r="P294" s="133">
        <f>IF(ISERROR((RealAuthFY11!P294-RealAuthFY10!P294)/RealAuthFY10!P294),"",(RealAuthFY11!P294-RealAuthFY10!P294)/RealAuthFY10!P294)</f>
        <v>-0.23520583190394501</v>
      </c>
      <c r="Q294" s="133" t="str">
        <f>IF(ISERROR((RealAuthFY11!Q294-RealAuthFY10!Q294)/RealAuthFY10!Q294),"",(RealAuthFY11!Q294-RealAuthFY10!Q294)/RealAuthFY10!Q294)</f>
        <v/>
      </c>
      <c r="R294" s="133">
        <f>IF(ISERROR((RealAuthFY11!R294-RealAuthFY10!R294)/RealAuthFY10!R294),"",(RealAuthFY11!R294-RealAuthFY10!R294)/RealAuthFY10!R294)</f>
        <v>-5.6982343706801476E-7</v>
      </c>
      <c r="S294" s="133">
        <f>IF(ISERROR((RealAuthFY11!S294-RealAuthFY10!S294)/RealAuthFY10!S294),"",(RealAuthFY11!S294-RealAuthFY10!S294)/RealAuthFY10!S294)</f>
        <v>-1.0606790535714455E-5</v>
      </c>
      <c r="T294" s="133">
        <f>IF(ISERROR((RealAuthFY11!T294-RealAuthFY10!T294)/RealAuthFY10!T294),"",(RealAuthFY11!T294-RealAuthFY10!T294)/RealAuthFY10!T294)</f>
        <v>-2.0172803906815591E-6</v>
      </c>
      <c r="U294" s="133">
        <f>IF(ISERROR((RealAuthFY11!U294-RealAuthFY10!U294)/RealAuthFY10!U294),"",(RealAuthFY11!U294-RealAuthFY10!U294)/RealAuthFY10!U294)</f>
        <v>-5.9418494321776408E-3</v>
      </c>
    </row>
    <row r="295" spans="1:21" s="45" customFormat="1" ht="11" x14ac:dyDescent="0.3">
      <c r="A295" s="45">
        <f>'FY2017 Alpha RPDC '!A287</f>
        <v>280</v>
      </c>
      <c r="B295" s="45">
        <f>'FY2017 Alpha RPDC '!B287</f>
        <v>6165</v>
      </c>
      <c r="C295" s="45">
        <f>'FY2017 Alpha RPDC '!C287</f>
        <v>6165</v>
      </c>
      <c r="D295" s="50" t="str">
        <f>'FY2017 Alpha RPDC '!D287</f>
        <v>STANTON</v>
      </c>
      <c r="E295" s="133">
        <f>IF(ISERROR((RealAuthFY11!E295-RealAuthFY10!E295)/RealAuthFY10!E295),"",(RealAuthFY11!E295-RealAuthFY10!E295)/RealAuthFY10!E295)</f>
        <v>4.4357102751263366E-2</v>
      </c>
      <c r="F295" s="133">
        <f>IF(ISERROR((RealAuthFY11!F295-RealAuthFY10!F295)/RealAuthFY10!F295),"",(RealAuthFY11!F295-RealAuthFY10!F295)/RealAuthFY10!F295)</f>
        <v>2.2494570276140241E-2</v>
      </c>
      <c r="G295" s="133">
        <f>IF(ISERROR((RealAuthFY11!G295-RealAuthFY10!G295)/RealAuthFY10!G295),"",(RealAuthFY11!G295-RealAuthFY10!G295)/RealAuthFY10!G295)</f>
        <v>6.7849094930198001E-2</v>
      </c>
      <c r="H295" s="133">
        <f>IF(ISERROR((RealAuthFY11!H295-RealAuthFY10!H295)/RealAuthFY10!H295),"",(RealAuthFY11!H295-RealAuthFY10!H295)/RealAuthFY10!H295)</f>
        <v>-1</v>
      </c>
      <c r="I295" s="133">
        <f>IF(ISERROR((RealAuthFY11!I295-RealAuthFY10!I295)/RealAuthFY10!I295),"",(RealAuthFY11!I295-RealAuthFY10!I295)/RealAuthFY10!I295)</f>
        <v>5.9262670660886738E-2</v>
      </c>
      <c r="J295" s="133">
        <f>IF(ISERROR((RealAuthFY11!J295-RealAuthFY10!J295)/RealAuthFY10!J295),"",(RealAuthFY11!J295-RealAuthFY10!J295)/RealAuthFY10!J295)</f>
        <v>6.6108603645109398E-2</v>
      </c>
      <c r="K295" s="133">
        <f>IF(ISERROR((RealAuthFY11!K295-RealAuthFY10!K295)/RealAuthFY10!K295),"",(RealAuthFY11!K295-RealAuthFY10!K295)/RealAuthFY10!K295)</f>
        <v>-1</v>
      </c>
      <c r="L295" s="133">
        <f>IF(ISERROR((RealAuthFY11!L295-RealAuthFY10!L295)/RealAuthFY10!L295),"",(RealAuthFY11!L295-RealAuthFY10!L295)/RealAuthFY10!L295)</f>
        <v>0.13972735632648525</v>
      </c>
      <c r="M295" s="133">
        <f>IF(ISERROR((RealAuthFY11!M295-RealAuthFY10!M295)/RealAuthFY10!M295),"",(RealAuthFY11!M295-RealAuthFY10!M295)/RealAuthFY10!M295)</f>
        <v>-1</v>
      </c>
      <c r="N295" s="133">
        <f>IF(ISERROR((RealAuthFY11!N295-RealAuthFY10!N295)/RealAuthFY10!N295),"",(RealAuthFY11!N295-RealAuthFY10!N295)/RealAuthFY10!N295)</f>
        <v>0</v>
      </c>
      <c r="O295" s="133" t="str">
        <f>IF(ISERROR((RealAuthFY11!O295-RealAuthFY10!O295)/RealAuthFY10!O295),"",(RealAuthFY11!O295-RealAuthFY10!O295)/RealAuthFY10!O295)</f>
        <v/>
      </c>
      <c r="P295" s="133">
        <f>IF(ISERROR((RealAuthFY11!P295-RealAuthFY10!P295)/RealAuthFY10!P295),"",(RealAuthFY11!P295-RealAuthFY10!P295)/RealAuthFY10!P295)</f>
        <v>-0.5920975777357842</v>
      </c>
      <c r="Q295" s="133" t="str">
        <f>IF(ISERROR((RealAuthFY11!Q295-RealAuthFY10!Q295)/RealAuthFY10!Q295),"",(RealAuthFY11!Q295-RealAuthFY10!Q295)/RealAuthFY10!Q295)</f>
        <v/>
      </c>
      <c r="R295" s="133">
        <f>IF(ISERROR((RealAuthFY11!R295-RealAuthFY10!R295)/RealAuthFY10!R295),"",(RealAuthFY11!R295-RealAuthFY10!R295)/RealAuthFY10!R295)</f>
        <v>-1.2682101528393427E-6</v>
      </c>
      <c r="S295" s="133">
        <f>IF(ISERROR((RealAuthFY11!S295-RealAuthFY10!S295)/RealAuthFY10!S295),"",(RealAuthFY11!S295-RealAuthFY10!S295)/RealAuthFY10!S295)</f>
        <v>5.0029455159200311E-6</v>
      </c>
      <c r="T295" s="133">
        <f>IF(ISERROR((RealAuthFY11!T295-RealAuthFY10!T295)/RealAuthFY10!T295),"",(RealAuthFY11!T295-RealAuthFY10!T295)/RealAuthFY10!T295)</f>
        <v>-1.6809310264956858E-6</v>
      </c>
      <c r="U295" s="133">
        <f>IF(ISERROR((RealAuthFY11!U295-RealAuthFY10!U295)/RealAuthFY10!U295),"",(RealAuthFY11!U295-RealAuthFY10!U295)/RealAuthFY10!U295)</f>
        <v>3.0750964795293063E-2</v>
      </c>
    </row>
    <row r="296" spans="1:21" s="45" customFormat="1" ht="11" x14ac:dyDescent="0.3">
      <c r="A296" s="45">
        <f>'FY2017 Alpha RPDC '!A288</f>
        <v>281</v>
      </c>
      <c r="B296" s="45">
        <f>'FY2017 Alpha RPDC '!B288</f>
        <v>6175</v>
      </c>
      <c r="C296" s="45">
        <f>'FY2017 Alpha RPDC '!C288</f>
        <v>6175</v>
      </c>
      <c r="D296" s="50" t="str">
        <f>'FY2017 Alpha RPDC '!D288</f>
        <v>STARMONT</v>
      </c>
      <c r="E296" s="133">
        <f>IF(ISERROR((RealAuthFY11!E296-RealAuthFY10!E296)/RealAuthFY10!E296),"",(RealAuthFY11!E296-RealAuthFY10!E296)/RealAuthFY10!E296)</f>
        <v>-6.7243035542748084E-3</v>
      </c>
      <c r="F296" s="133">
        <f>IF(ISERROR((RealAuthFY11!F296-RealAuthFY10!F296)/RealAuthFY10!F296),"",(RealAuthFY11!F296-RealAuthFY10!F296)/RealAuthFY10!F296)</f>
        <v>2.2445820433436531E-2</v>
      </c>
      <c r="G296" s="133">
        <f>IF(ISERROR((RealAuthFY11!G296-RealAuthFY10!G296)/RealAuthFY10!G296),"",(RealAuthFY11!G296-RealAuthFY10!G296)/RealAuthFY10!G296)</f>
        <v>1.5570584369042626E-2</v>
      </c>
      <c r="H296" s="133" t="str">
        <f>IF(ISERROR((RealAuthFY11!H296-RealAuthFY10!H296)/RealAuthFY10!H296),"",(RealAuthFY11!H296-RealAuthFY10!H296)/RealAuthFY10!H296)</f>
        <v/>
      </c>
      <c r="I296" s="133">
        <f>IF(ISERROR((RealAuthFY11!I296-RealAuthFY10!I296)/RealAuthFY10!I296),"",(RealAuthFY11!I296-RealAuthFY10!I296)/RealAuthFY10!I296)</f>
        <v>1.5570584369042626E-2</v>
      </c>
      <c r="J296" s="133">
        <f>IF(ISERROR((RealAuthFY11!J296-RealAuthFY10!J296)/RealAuthFY10!J296),"",(RealAuthFY11!J296-RealAuthFY10!J296)/RealAuthFY10!J296)</f>
        <v>0.21237864077669902</v>
      </c>
      <c r="K296" s="133">
        <f>IF(ISERROR((RealAuthFY11!K296-RealAuthFY10!K296)/RealAuthFY10!K296),"",(RealAuthFY11!K296-RealAuthFY10!K296)/RealAuthFY10!K296)</f>
        <v>1.9937586685159502E-2</v>
      </c>
      <c r="L296" s="133">
        <f>IF(ISERROR((RealAuthFY11!L296-RealAuthFY10!L296)/RealAuthFY10!L296),"",(RealAuthFY11!L296-RealAuthFY10!L296)/RealAuthFY10!L296)</f>
        <v>-8.2056171983356449E-2</v>
      </c>
      <c r="M296" s="133">
        <f>IF(ISERROR((RealAuthFY11!M296-RealAuthFY10!M296)/RealAuthFY10!M296),"",(RealAuthFY11!M296-RealAuthFY10!M296)/RealAuthFY10!M296)</f>
        <v>-1</v>
      </c>
      <c r="N296" s="133">
        <f>IF(ISERROR((RealAuthFY11!N296-RealAuthFY10!N296)/RealAuthFY10!N296),"",(RealAuthFY11!N296-RealAuthFY10!N296)/RealAuthFY10!N296)</f>
        <v>0</v>
      </c>
      <c r="O296" s="133" t="str">
        <f>IF(ISERROR((RealAuthFY11!O296-RealAuthFY10!O296)/RealAuthFY10!O296),"",(RealAuthFY11!O296-RealAuthFY10!O296)/RealAuthFY10!O296)</f>
        <v/>
      </c>
      <c r="P296" s="133" t="str">
        <f>IF(ISERROR((RealAuthFY11!P296-RealAuthFY10!P296)/RealAuthFY10!P296),"",(RealAuthFY11!P296-RealAuthFY10!P296)/RealAuthFY10!P296)</f>
        <v/>
      </c>
      <c r="Q296" s="133" t="str">
        <f>IF(ISERROR((RealAuthFY11!Q296-RealAuthFY10!Q296)/RealAuthFY10!Q296),"",(RealAuthFY11!Q296-RealAuthFY10!Q296)/RealAuthFY10!Q296)</f>
        <v/>
      </c>
      <c r="R296" s="133">
        <f>IF(ISERROR((RealAuthFY11!R296-RealAuthFY10!R296)/RealAuthFY10!R296),"",(RealAuthFY11!R296-RealAuthFY10!R296)/RealAuthFY10!R296)</f>
        <v>1.7963142120025313</v>
      </c>
      <c r="S296" s="133">
        <f>IF(ISERROR((RealAuthFY11!S296-RealAuthFY10!S296)/RealAuthFY10!S296),"",(RealAuthFY11!S296-RealAuthFY10!S296)/RealAuthFY10!S296)</f>
        <v>1.7962392403542458</v>
      </c>
      <c r="T296" s="133">
        <f>IF(ISERROR((RealAuthFY11!T296-RealAuthFY10!T296)/RealAuthFY10!T296),"",(RealAuthFY11!T296-RealAuthFY10!T296)/RealAuthFY10!T296)</f>
        <v>1.796586954419173</v>
      </c>
      <c r="U296" s="133">
        <f>IF(ISERROR((RealAuthFY11!U296-RealAuthFY10!U296)/RealAuthFY10!U296),"",(RealAuthFY11!U296-RealAuthFY10!U296)/RealAuthFY10!U296)</f>
        <v>6.8590070198904646E-2</v>
      </c>
    </row>
    <row r="297" spans="1:21" s="45" customFormat="1" ht="11" x14ac:dyDescent="0.3">
      <c r="A297" s="45">
        <f>'FY2017 Alpha RPDC '!A289</f>
        <v>282</v>
      </c>
      <c r="B297" s="45">
        <f>'FY2017 Alpha RPDC '!B289</f>
        <v>6219</v>
      </c>
      <c r="C297" s="45">
        <f>'FY2017 Alpha RPDC '!C289</f>
        <v>6219</v>
      </c>
      <c r="D297" s="50" t="str">
        <f>'FY2017 Alpha RPDC '!D289</f>
        <v>STORM LAKE</v>
      </c>
      <c r="E297" s="133">
        <f>IF(ISERROR((RealAuthFY11!E297-RealAuthFY10!E297)/RealAuthFY10!E297),"",(RealAuthFY11!E297-RealAuthFY10!E297)/RealAuthFY10!E297)</f>
        <v>2.4806885897152867E-2</v>
      </c>
      <c r="F297" s="133">
        <f>IF(ISERROR((RealAuthFY11!F297-RealAuthFY10!F297)/RealAuthFY10!F297),"",(RealAuthFY11!F297-RealAuthFY10!F297)/RealAuthFY10!F297)</f>
        <v>2.2494570276140241E-2</v>
      </c>
      <c r="G297" s="133">
        <f>IF(ISERROR((RealAuthFY11!G297-RealAuthFY10!G297)/RealAuthFY10!G297),"",(RealAuthFY11!G297-RealAuthFY10!G297)/RealAuthFY10!G297)</f>
        <v>4.7859476411438839E-2</v>
      </c>
      <c r="H297" s="133" t="str">
        <f>IF(ISERROR((RealAuthFY11!H297-RealAuthFY10!H297)/RealAuthFY10!H297),"",(RealAuthFY11!H297-RealAuthFY10!H297)/RealAuthFY10!H297)</f>
        <v/>
      </c>
      <c r="I297" s="133">
        <f>IF(ISERROR((RealAuthFY11!I297-RealAuthFY10!I297)/RealAuthFY10!I297),"",(RealAuthFY11!I297-RealAuthFY10!I297)/RealAuthFY10!I297)</f>
        <v>4.7859476411438839E-2</v>
      </c>
      <c r="J297" s="133">
        <f>IF(ISERROR((RealAuthFY11!J297-RealAuthFY10!J297)/RealAuthFY10!J297),"",(RealAuthFY11!J297-RealAuthFY10!J297)/RealAuthFY10!J297)</f>
        <v>3.0604153784599717E-2</v>
      </c>
      <c r="K297" s="133">
        <f>IF(ISERROR((RealAuthFY11!K297-RealAuthFY10!K297)/RealAuthFY10!K297),"",(RealAuthFY11!K297-RealAuthFY10!K297)/RealAuthFY10!K297)</f>
        <v>-9.3450049911694699E-2</v>
      </c>
      <c r="L297" s="133">
        <f>IF(ISERROR((RealAuthFY11!L297-RealAuthFY10!L297)/RealAuthFY10!L297),"",(RealAuthFY11!L297-RealAuthFY10!L297)/RealAuthFY10!L297)</f>
        <v>-6.8815540398425523E-2</v>
      </c>
      <c r="M297" s="133">
        <f>IF(ISERROR((RealAuthFY11!M297-RealAuthFY10!M297)/RealAuthFY10!M297),"",(RealAuthFY11!M297-RealAuthFY10!M297)/RealAuthFY10!M297)</f>
        <v>1.986869384934347E-2</v>
      </c>
      <c r="N297" s="133" t="str">
        <f>IF(ISERROR((RealAuthFY11!N297-RealAuthFY10!N297)/RealAuthFY10!N297),"",(RealAuthFY11!N297-RealAuthFY10!N297)/RealAuthFY10!N297)</f>
        <v/>
      </c>
      <c r="O297" s="133" t="str">
        <f>IF(ISERROR((RealAuthFY11!O297-RealAuthFY10!O297)/RealAuthFY10!O297),"",(RealAuthFY11!O297-RealAuthFY10!O297)/RealAuthFY10!O297)</f>
        <v/>
      </c>
      <c r="P297" s="133">
        <f>IF(ISERROR((RealAuthFY11!P297-RealAuthFY10!P297)/RealAuthFY10!P297),"",(RealAuthFY11!P297-RealAuthFY10!P297)/RealAuthFY10!P297)</f>
        <v>0.11856566422186054</v>
      </c>
      <c r="Q297" s="133" t="str">
        <f>IF(ISERROR((RealAuthFY11!Q297-RealAuthFY10!Q297)/RealAuthFY10!Q297),"",(RealAuthFY11!Q297-RealAuthFY10!Q297)/RealAuthFY10!Q297)</f>
        <v/>
      </c>
      <c r="R297" s="133">
        <f>IF(ISERROR((RealAuthFY11!R297-RealAuthFY10!R297)/RealAuthFY10!R297),"",(RealAuthFY11!R297-RealAuthFY10!R297)/RealAuthFY10!R297)</f>
        <v>0.48547083164843752</v>
      </c>
      <c r="S297" s="133">
        <f>IF(ISERROR((RealAuthFY11!S297-RealAuthFY10!S297)/RealAuthFY10!S297),"",(RealAuthFY11!S297-RealAuthFY10!S297)/RealAuthFY10!S297)</f>
        <v>0.48547956898684108</v>
      </c>
      <c r="T297" s="133">
        <f>IF(ISERROR((RealAuthFY11!T297-RealAuthFY10!T297)/RealAuthFY10!T297),"",(RealAuthFY11!T297-RealAuthFY10!T297)/RealAuthFY10!T297)</f>
        <v>0.48550717489169465</v>
      </c>
      <c r="U297" s="133">
        <f>IF(ISERROR((RealAuthFY11!U297-RealAuthFY10!U297)/RealAuthFY10!U297),"",(RealAuthFY11!U297-RealAuthFY10!U297)/RealAuthFY10!U297)</f>
        <v>9.6527930148024035E-2</v>
      </c>
    </row>
    <row r="298" spans="1:21" s="45" customFormat="1" ht="11" x14ac:dyDescent="0.3">
      <c r="A298" s="45">
        <f>'FY2017 Alpha RPDC '!A290</f>
        <v>283</v>
      </c>
      <c r="B298" s="45">
        <f>'FY2017 Alpha RPDC '!B290</f>
        <v>6246</v>
      </c>
      <c r="C298" s="45">
        <f>'FY2017 Alpha RPDC '!C290</f>
        <v>6246</v>
      </c>
      <c r="D298" s="50" t="str">
        <f>'FY2017 Alpha RPDC '!D290</f>
        <v>STRATFORD</v>
      </c>
      <c r="E298" s="133">
        <f>IF(ISERROR((RealAuthFY11!E298-RealAuthFY10!E298)/RealAuthFY10!E298),"",(RealAuthFY11!E298-RealAuthFY10!E298)/RealAuthFY10!E298)</f>
        <v>-4.015837104072411E-2</v>
      </c>
      <c r="F298" s="133">
        <f>IF(ISERROR((RealAuthFY11!F298-RealAuthFY10!F298)/RealAuthFY10!F298),"",(RealAuthFY11!F298-RealAuthFY10!F298)/RealAuthFY10!F298)</f>
        <v>2.1900015103458691E-2</v>
      </c>
      <c r="G298" s="133">
        <f>IF(ISERROR((RealAuthFY11!G298-RealAuthFY10!G298)/RealAuthFY10!G298),"",(RealAuthFY11!G298-RealAuthFY10!G298)/RealAuthFY10!G298)</f>
        <v>-1.913799245339759E-2</v>
      </c>
      <c r="H298" s="133" t="str">
        <f>IF(ISERROR((RealAuthFY11!H298-RealAuthFY10!H298)/RealAuthFY10!H298),"",(RealAuthFY11!H298-RealAuthFY10!H298)/RealAuthFY10!H298)</f>
        <v/>
      </c>
      <c r="I298" s="133">
        <f>IF(ISERROR((RealAuthFY11!I298-RealAuthFY10!I298)/RealAuthFY10!I298),"",(RealAuthFY11!I298-RealAuthFY10!I298)/RealAuthFY10!I298)</f>
        <v>9.9999999999999447E-3</v>
      </c>
      <c r="J298" s="133">
        <f>IF(ISERROR((RealAuthFY11!J298-RealAuthFY10!J298)/RealAuthFY10!J298),"",(RealAuthFY11!J298-RealAuthFY10!J298)/RealAuthFY10!J298)</f>
        <v>5.7713052858683923E-2</v>
      </c>
      <c r="K298" s="133">
        <f>IF(ISERROR((RealAuthFY11!K298-RealAuthFY10!K298)/RealAuthFY10!K298),"",(RealAuthFY11!K298-RealAuthFY10!K298)/RealAuthFY10!K298)</f>
        <v>0.10493238557558945</v>
      </c>
      <c r="L298" s="133">
        <f>IF(ISERROR((RealAuthFY11!L298-RealAuthFY10!L298)/RealAuthFY10!L298),"",(RealAuthFY11!L298-RealAuthFY10!L298)/RealAuthFY10!L298)</f>
        <v>0.37691574202496531</v>
      </c>
      <c r="M298" s="133" t="str">
        <f>IF(ISERROR((RealAuthFY11!M298-RealAuthFY10!M298)/RealAuthFY10!M298),"",(RealAuthFY11!M298-RealAuthFY10!M298)/RealAuthFY10!M298)</f>
        <v/>
      </c>
      <c r="N298" s="133">
        <f>IF(ISERROR((RealAuthFY11!N298-RealAuthFY10!N298)/RealAuthFY10!N298),"",(RealAuthFY11!N298-RealAuthFY10!N298)/RealAuthFY10!N298)</f>
        <v>0</v>
      </c>
      <c r="O298" s="133" t="str">
        <f>IF(ISERROR((RealAuthFY11!O298-RealAuthFY10!O298)/RealAuthFY10!O298),"",(RealAuthFY11!O298-RealAuthFY10!O298)/RealAuthFY10!O298)</f>
        <v/>
      </c>
      <c r="P298" s="133">
        <f>IF(ISERROR((RealAuthFY11!P298-RealAuthFY10!P298)/RealAuthFY10!P298),"",(RealAuthFY11!P298-RealAuthFY10!P298)/RealAuthFY10!P298)</f>
        <v>-0.87250780166435504</v>
      </c>
      <c r="Q298" s="133" t="str">
        <f>IF(ISERROR((RealAuthFY11!Q298-RealAuthFY10!Q298)/RealAuthFY10!Q298),"",(RealAuthFY11!Q298-RealAuthFY10!Q298)/RealAuthFY10!Q298)</f>
        <v/>
      </c>
      <c r="R298" s="133">
        <f>IF(ISERROR((RealAuthFY11!R298-RealAuthFY10!R298)/RealAuthFY10!R298),"",(RealAuthFY11!R298-RealAuthFY10!R298)/RealAuthFY10!R298)</f>
        <v>8.4722167620620432E-7</v>
      </c>
      <c r="S298" s="133">
        <f>IF(ISERROR((RealAuthFY11!S298-RealAuthFY10!S298)/RealAuthFY10!S298),"",(RealAuthFY11!S298-RealAuthFY10!S298)/RealAuthFY10!S298)</f>
        <v>1.0306020556970932E-5</v>
      </c>
      <c r="T298" s="133">
        <f>IF(ISERROR((RealAuthFY11!T298-RealAuthFY10!T298)/RealAuthFY10!T298),"",(RealAuthFY11!T298-RealAuthFY10!T298)/RealAuthFY10!T298)</f>
        <v>1.7926156085131749E-5</v>
      </c>
      <c r="U298" s="133">
        <f>IF(ISERROR((RealAuthFY11!U298-RealAuthFY10!U298)/RealAuthFY10!U298),"",(RealAuthFY11!U298-RealAuthFY10!U298)/RealAuthFY10!U298)</f>
        <v>0.16782899649131758</v>
      </c>
    </row>
    <row r="299" spans="1:21" s="45" customFormat="1" ht="11" x14ac:dyDescent="0.3">
      <c r="A299" s="45">
        <f>'FY2017 Alpha RPDC '!A291</f>
        <v>284</v>
      </c>
      <c r="B299" s="45">
        <f>'FY2017 Alpha RPDC '!B291</f>
        <v>6273</v>
      </c>
      <c r="C299" s="45">
        <f>'FY2017 Alpha RPDC '!C291</f>
        <v>6273</v>
      </c>
      <c r="D299" s="50" t="str">
        <f>'FY2017 Alpha RPDC '!D291</f>
        <v>SUMNER-FREDERICKSBURG</v>
      </c>
      <c r="E299" s="133">
        <f>IF(ISERROR((RealAuthFY11!E299-RealAuthFY10!E299)/RealAuthFY10!E299),"",(RealAuthFY11!E299-RealAuthFY10!E299)/RealAuthFY10!E299)</f>
        <v>1.0822510822510549E-3</v>
      </c>
      <c r="F299" s="133">
        <f>IF(ISERROR((RealAuthFY11!F299-RealAuthFY10!F299)/RealAuthFY10!F299),"",(RealAuthFY11!F299-RealAuthFY10!F299)/RealAuthFY10!F299)</f>
        <v>2.2494570276140241E-2</v>
      </c>
      <c r="G299" s="133">
        <f>IF(ISERROR((RealAuthFY11!G299-RealAuthFY10!G299)/RealAuthFY10!G299),"",(RealAuthFY11!G299-RealAuthFY10!G299)/RealAuthFY10!G299)</f>
        <v>2.3601089750310326E-2</v>
      </c>
      <c r="H299" s="133">
        <f>IF(ISERROR((RealAuthFY11!H299-RealAuthFY10!H299)/RealAuthFY10!H299),"",(RealAuthFY11!H299-RealAuthFY10!H299)/RealAuthFY10!H299)</f>
        <v>-1</v>
      </c>
      <c r="I299" s="133">
        <f>IF(ISERROR((RealAuthFY11!I299-RealAuthFY10!I299)/RealAuthFY10!I299),"",(RealAuthFY11!I299-RealAuthFY10!I299)/RealAuthFY10!I299)</f>
        <v>-5.7205870281414935E-3</v>
      </c>
      <c r="J299" s="133">
        <f>IF(ISERROR((RealAuthFY11!J299-RealAuthFY10!J299)/RealAuthFY10!J299),"",(RealAuthFY11!J299-RealAuthFY10!J299)/RealAuthFY10!J299)</f>
        <v>-1.5060271681488201E-2</v>
      </c>
      <c r="K299" s="133">
        <f>IF(ISERROR((RealAuthFY11!K299-RealAuthFY10!K299)/RealAuthFY10!K299),"",(RealAuthFY11!K299-RealAuthFY10!K299)/RealAuthFY10!K299)</f>
        <v>8.7933425797503462E-2</v>
      </c>
      <c r="L299" s="133">
        <f>IF(ISERROR((RealAuthFY11!L299-RealAuthFY10!L299)/RealAuthFY10!L299),"",(RealAuthFY11!L299-RealAuthFY10!L299)/RealAuthFY10!L299)</f>
        <v>0.11662781421668515</v>
      </c>
      <c r="M299" s="133">
        <f>IF(ISERROR((RealAuthFY11!M299-RealAuthFY10!M299)/RealAuthFY10!M299),"",(RealAuthFY11!M299-RealAuthFY10!M299)/RealAuthFY10!M299)</f>
        <v>-0.23504680998613037</v>
      </c>
      <c r="N299" s="133">
        <f>IF(ISERROR((RealAuthFY11!N299-RealAuthFY10!N299)/RealAuthFY10!N299),"",(RealAuthFY11!N299-RealAuthFY10!N299)/RealAuthFY10!N299)</f>
        <v>0</v>
      </c>
      <c r="O299" s="133" t="str">
        <f>IF(ISERROR((RealAuthFY11!O299-RealAuthFY10!O299)/RealAuthFY10!O299),"",(RealAuthFY11!O299-RealAuthFY10!O299)/RealAuthFY10!O299)</f>
        <v/>
      </c>
      <c r="P299" s="133">
        <f>IF(ISERROR((RealAuthFY11!P299-RealAuthFY10!P299)/RealAuthFY10!P299),"",(RealAuthFY11!P299-RealAuthFY10!P299)/RealAuthFY10!P299)</f>
        <v>-5.2058007669087032E-2</v>
      </c>
      <c r="Q299" s="133" t="str">
        <f>IF(ISERROR((RealAuthFY11!Q299-RealAuthFY10!Q299)/RealAuthFY10!Q299),"",(RealAuthFY11!Q299-RealAuthFY10!Q299)/RealAuthFY10!Q299)</f>
        <v/>
      </c>
      <c r="R299" s="133">
        <f>IF(ISERROR((RealAuthFY11!R299-RealAuthFY10!R299)/RealAuthFY10!R299),"",(RealAuthFY11!R299-RealAuthFY10!R299)/RealAuthFY10!R299)</f>
        <v>6.2958556653569423E-8</v>
      </c>
      <c r="S299" s="133">
        <f>IF(ISERROR((RealAuthFY11!S299-RealAuthFY10!S299)/RealAuthFY10!S299),"",(RealAuthFY11!S299-RealAuthFY10!S299)/RealAuthFY10!S299)</f>
        <v>-6.4987465023916024E-7</v>
      </c>
      <c r="T299" s="133">
        <f>IF(ISERROR((RealAuthFY11!T299-RealAuthFY10!T299)/RealAuthFY10!T299),"",(RealAuthFY11!T299-RealAuthFY10!T299)/RealAuthFY10!T299)</f>
        <v>-5.1771698707865329E-7</v>
      </c>
      <c r="U299" s="133">
        <f>IF(ISERROR((RealAuthFY11!U299-RealAuthFY10!U299)/RealAuthFY10!U299),"",(RealAuthFY11!U299-RealAuthFY10!U299)/RealAuthFY10!U299)</f>
        <v>1.5441264278924876E-2</v>
      </c>
    </row>
    <row r="300" spans="1:21" s="45" customFormat="1" ht="11" x14ac:dyDescent="0.3">
      <c r="A300" s="45">
        <f>'FY2017 Alpha RPDC '!A292</f>
        <v>285</v>
      </c>
      <c r="B300" s="45">
        <f>'FY2017 Alpha RPDC '!B292</f>
        <v>6408</v>
      </c>
      <c r="C300" s="45">
        <f>'FY2017 Alpha RPDC '!C292</f>
        <v>6408</v>
      </c>
      <c r="D300" s="50" t="str">
        <f>'FY2017 Alpha RPDC '!D292</f>
        <v>TIPTON</v>
      </c>
      <c r="E300" s="133">
        <f>IF(ISERROR((RealAuthFY11!E300-RealAuthFY10!E300)/RealAuthFY10!E300),"",(RealAuthFY11!E300-RealAuthFY10!E300)/RealAuthFY10!E300)</f>
        <v>-2.3750840241989743E-2</v>
      </c>
      <c r="F300" s="133">
        <f>IF(ISERROR((RealAuthFY11!F300-RealAuthFY10!F300)/RealAuthFY10!F300),"",(RealAuthFY11!F300-RealAuthFY10!F300)/RealAuthFY10!F300)</f>
        <v>2.2317992919809144E-2</v>
      </c>
      <c r="G300" s="133">
        <f>IF(ISERROR((RealAuthFY11!G300-RealAuthFY10!G300)/RealAuthFY10!G300),"",(RealAuthFY11!G300-RealAuthFY10!G300)/RealAuthFY10!G300)</f>
        <v>-1.9628839868520618E-3</v>
      </c>
      <c r="H300" s="133" t="str">
        <f>IF(ISERROR((RealAuthFY11!H300-RealAuthFY10!H300)/RealAuthFY10!H300),"",(RealAuthFY11!H300-RealAuthFY10!H300)/RealAuthFY10!H300)</f>
        <v/>
      </c>
      <c r="I300" s="133">
        <f>IF(ISERROR((RealAuthFY11!I300-RealAuthFY10!I300)/RealAuthFY10!I300),"",(RealAuthFY11!I300-RealAuthFY10!I300)/RealAuthFY10!I300)</f>
        <v>9.9999999999999551E-3</v>
      </c>
      <c r="J300" s="133">
        <f>IF(ISERROR((RealAuthFY11!J300-RealAuthFY10!J300)/RealAuthFY10!J300),"",(RealAuthFY11!J300-RealAuthFY10!J300)/RealAuthFY10!J300)</f>
        <v>4.2353797381536634E-2</v>
      </c>
      <c r="K300" s="133">
        <f>IF(ISERROR((RealAuthFY11!K300-RealAuthFY10!K300)/RealAuthFY10!K300),"",(RealAuthFY11!K300-RealAuthFY10!K300)/RealAuthFY10!K300)</f>
        <v>-0.85429463047354859</v>
      </c>
      <c r="L300" s="133">
        <f>IF(ISERROR((RealAuthFY11!L300-RealAuthFY10!L300)/RealAuthFY10!L300),"",(RealAuthFY11!L300-RealAuthFY10!L300)/RealAuthFY10!L300)</f>
        <v>0.15502865776928659</v>
      </c>
      <c r="M300" s="133" t="str">
        <f>IF(ISERROR((RealAuthFY11!M300-RealAuthFY10!M300)/RealAuthFY10!M300),"",(RealAuthFY11!M300-RealAuthFY10!M300)/RealAuthFY10!M300)</f>
        <v/>
      </c>
      <c r="N300" s="133">
        <f>IF(ISERROR((RealAuthFY11!N300-RealAuthFY10!N300)/RealAuthFY10!N300),"",(RealAuthFY11!N300-RealAuthFY10!N300)/RealAuthFY10!N300)</f>
        <v>0</v>
      </c>
      <c r="O300" s="133" t="str">
        <f>IF(ISERROR((RealAuthFY11!O300-RealAuthFY10!O300)/RealAuthFY10!O300),"",(RealAuthFY11!O300-RealAuthFY10!O300)/RealAuthFY10!O300)</f>
        <v/>
      </c>
      <c r="P300" s="133" t="str">
        <f>IF(ISERROR((RealAuthFY11!P300-RealAuthFY10!P300)/RealAuthFY10!P300),"",(RealAuthFY11!P300-RealAuthFY10!P300)/RealAuthFY10!P300)</f>
        <v/>
      </c>
      <c r="Q300" s="133">
        <f>IF(ISERROR((RealAuthFY11!Q300-RealAuthFY10!Q300)/RealAuthFY10!Q300),"",(RealAuthFY11!Q300-RealAuthFY10!Q300)/RealAuthFY10!Q300)</f>
        <v>0.3599167822468794</v>
      </c>
      <c r="R300" s="133">
        <f>IF(ISERROR((RealAuthFY11!R300-RealAuthFY10!R300)/RealAuthFY10!R300),"",(RealAuthFY11!R300-RealAuthFY10!R300)/RealAuthFY10!R300)</f>
        <v>0.56154983366776168</v>
      </c>
      <c r="S300" s="133">
        <f>IF(ISERROR((RealAuthFY11!S300-RealAuthFY10!S300)/RealAuthFY10!S300),"",(RealAuthFY11!S300-RealAuthFY10!S300)/RealAuthFY10!S300)</f>
        <v>0.56148709671996533</v>
      </c>
      <c r="T300" s="133">
        <f>IF(ISERROR((RealAuthFY11!T300-RealAuthFY10!T300)/RealAuthFY10!T300),"",(RealAuthFY11!T300-RealAuthFY10!T300)/RealAuthFY10!T300)</f>
        <v>0.56157578834587418</v>
      </c>
      <c r="U300" s="133">
        <f>IF(ISERROR((RealAuthFY11!U300-RealAuthFY10!U300)/RealAuthFY10!U300),"",(RealAuthFY11!U300-RealAuthFY10!U300)/RealAuthFY10!U300)</f>
        <v>5.6739527738109162E-2</v>
      </c>
    </row>
    <row r="301" spans="1:21" s="45" customFormat="1" ht="11" x14ac:dyDescent="0.3">
      <c r="A301" s="45">
        <f>'FY2017 Alpha RPDC '!A293</f>
        <v>286</v>
      </c>
      <c r="B301" s="45">
        <f>'FY2017 Alpha RPDC '!B293</f>
        <v>6453</v>
      </c>
      <c r="C301" s="45">
        <f>'FY2017 Alpha RPDC '!C293</f>
        <v>6453</v>
      </c>
      <c r="D301" s="50" t="str">
        <f>'FY2017 Alpha RPDC '!D293</f>
        <v>TREYNOR</v>
      </c>
      <c r="E301" s="133">
        <f>IF(ISERROR((RealAuthFY11!E301-RealAuthFY10!E301)/RealAuthFY10!E301),"",(RealAuthFY11!E301-RealAuthFY10!E301)/RealAuthFY10!E301)</f>
        <v>-1.0205846739318417E-2</v>
      </c>
      <c r="F301" s="133">
        <f>IF(ISERROR((RealAuthFY11!F301-RealAuthFY10!F301)/RealAuthFY10!F301),"",(RealAuthFY11!F301-RealAuthFY10!F301)/RealAuthFY10!F301)</f>
        <v>2.2494570276140241E-2</v>
      </c>
      <c r="G301" s="133">
        <f>IF(ISERROR((RealAuthFY11!G301-RealAuthFY10!G301)/RealAuthFY10!G301),"",(RealAuthFY11!G301-RealAuthFY10!G301)/RealAuthFY10!G301)</f>
        <v>1.2059038764416316E-2</v>
      </c>
      <c r="H301" s="133">
        <f>IF(ISERROR((RealAuthFY11!H301-RealAuthFY10!H301)/RealAuthFY10!H301),"",(RealAuthFY11!H301-RealAuthFY10!H301)/RealAuthFY10!H301)</f>
        <v>-1</v>
      </c>
      <c r="I301" s="133">
        <f>IF(ISERROR((RealAuthFY11!I301-RealAuthFY10!I301)/RealAuthFY10!I301),"",(RealAuthFY11!I301-RealAuthFY10!I301)/RealAuthFY10!I301)</f>
        <v>1.0958670565708728E-2</v>
      </c>
      <c r="J301" s="133">
        <f>IF(ISERROR((RealAuthFY11!J301-RealAuthFY10!J301)/RealAuthFY10!J301),"",(RealAuthFY11!J301-RealAuthFY10!J301)/RealAuthFY10!J301)</f>
        <v>-1.1814302523236014E-2</v>
      </c>
      <c r="K301" s="133">
        <f>IF(ISERROR((RealAuthFY11!K301-RealAuthFY10!K301)/RealAuthFY10!K301),"",(RealAuthFY11!K301-RealAuthFY10!K301)/RealAuthFY10!K301)</f>
        <v>1.650703747668306</v>
      </c>
      <c r="L301" s="133">
        <f>IF(ISERROR((RealAuthFY11!L301-RealAuthFY10!L301)/RealAuthFY10!L301),"",(RealAuthFY11!L301-RealAuthFY10!L301)/RealAuthFY10!L301)</f>
        <v>4.8849332903007706E-3</v>
      </c>
      <c r="M301" s="133" t="str">
        <f>IF(ISERROR((RealAuthFY11!M301-RealAuthFY10!M301)/RealAuthFY10!M301),"",(RealAuthFY11!M301-RealAuthFY10!M301)/RealAuthFY10!M301)</f>
        <v/>
      </c>
      <c r="N301" s="133">
        <f>IF(ISERROR((RealAuthFY11!N301-RealAuthFY10!N301)/RealAuthFY10!N301),"",(RealAuthFY11!N301-RealAuthFY10!N301)/RealAuthFY10!N301)</f>
        <v>0</v>
      </c>
      <c r="O301" s="133" t="str">
        <f>IF(ISERROR((RealAuthFY11!O301-RealAuthFY10!O301)/RealAuthFY10!O301),"",(RealAuthFY11!O301-RealAuthFY10!O301)/RealAuthFY10!O301)</f>
        <v/>
      </c>
      <c r="P301" s="133" t="str">
        <f>IF(ISERROR((RealAuthFY11!P301-RealAuthFY10!P301)/RealAuthFY10!P301),"",(RealAuthFY11!P301-RealAuthFY10!P301)/RealAuthFY10!P301)</f>
        <v/>
      </c>
      <c r="Q301" s="133">
        <f>IF(ISERROR((RealAuthFY11!Q301-RealAuthFY10!Q301)/RealAuthFY10!Q301),"",(RealAuthFY11!Q301-RealAuthFY10!Q301)/RealAuthFY10!Q301)</f>
        <v>0.42001986482230652</v>
      </c>
      <c r="R301" s="133">
        <f>IF(ISERROR((RealAuthFY11!R301-RealAuthFY10!R301)/RealAuthFY10!R301),"",(RealAuthFY11!R301-RealAuthFY10!R301)/RealAuthFY10!R301)</f>
        <v>3.4468037639239661E-2</v>
      </c>
      <c r="S301" s="133">
        <f>IF(ISERROR((RealAuthFY11!S301-RealAuthFY10!S301)/RealAuthFY10!S301),"",(RealAuthFY11!S301-RealAuthFY10!S301)/RealAuthFY10!S301)</f>
        <v>3.4391436774072824E-2</v>
      </c>
      <c r="T301" s="133">
        <f>IF(ISERROR((RealAuthFY11!T301-RealAuthFY10!T301)/RealAuthFY10!T301),"",(RealAuthFY11!T301-RealAuthFY10!T301)/RealAuthFY10!T301)</f>
        <v>3.4468968131510846E-2</v>
      </c>
      <c r="U301" s="133">
        <f>IF(ISERROR((RealAuthFY11!U301-RealAuthFY10!U301)/RealAuthFY10!U301),"",(RealAuthFY11!U301-RealAuthFY10!U301)/RealAuthFY10!U301)</f>
        <v>1.2480864101722803E-2</v>
      </c>
    </row>
    <row r="302" spans="1:21" s="45" customFormat="1" ht="11" x14ac:dyDescent="0.3">
      <c r="A302" s="45" t="e">
        <f>'FY2017 Alpha RPDC '!#REF!</f>
        <v>#REF!</v>
      </c>
      <c r="B302" s="45" t="e">
        <f>'FY2017 Alpha RPDC '!#REF!</f>
        <v>#REF!</v>
      </c>
      <c r="C302" s="45" t="e">
        <f>'FY2017 Alpha RPDC '!#REF!</f>
        <v>#REF!</v>
      </c>
      <c r="D302" s="50" t="e">
        <f>'FY2017 Alpha RPDC '!#REF!</f>
        <v>#REF!</v>
      </c>
      <c r="E302" s="133" t="str">
        <f>IF(ISERROR((RealAuthFY11!E302-RealAuthFY10!E302)/RealAuthFY10!E302),"",(RealAuthFY11!E302-RealAuthFY10!E302)/RealAuthFY10!E302)</f>
        <v/>
      </c>
      <c r="F302" s="133" t="str">
        <f>IF(ISERROR((RealAuthFY11!F302-RealAuthFY10!F302)/RealAuthFY10!F302),"",(RealAuthFY11!F302-RealAuthFY10!F302)/RealAuthFY10!F302)</f>
        <v/>
      </c>
      <c r="G302" s="133" t="str">
        <f>IF(ISERROR((RealAuthFY11!G302-RealAuthFY10!G302)/RealAuthFY10!G302),"",(RealAuthFY11!G302-RealAuthFY10!G302)/RealAuthFY10!G302)</f>
        <v/>
      </c>
      <c r="H302" s="133" t="str">
        <f>IF(ISERROR((RealAuthFY11!H302-RealAuthFY10!H302)/RealAuthFY10!H302),"",(RealAuthFY11!H302-RealAuthFY10!H302)/RealAuthFY10!H302)</f>
        <v/>
      </c>
      <c r="I302" s="133" t="str">
        <f>IF(ISERROR((RealAuthFY11!I302-RealAuthFY10!I302)/RealAuthFY10!I302),"",(RealAuthFY11!I302-RealAuthFY10!I302)/RealAuthFY10!I302)</f>
        <v/>
      </c>
      <c r="J302" s="133">
        <f>IF(ISERROR((RealAuthFY11!J302-RealAuthFY10!J302)/RealAuthFY10!J302),"",(RealAuthFY11!J302-RealAuthFY10!J302)/RealAuthFY10!J302)</f>
        <v>0.1654626762985896</v>
      </c>
      <c r="K302" s="133">
        <f>IF(ISERROR((RealAuthFY11!K302-RealAuthFY10!K302)/RealAuthFY10!K302),"",(RealAuthFY11!K302-RealAuthFY10!K302)/RealAuthFY10!K302)</f>
        <v>1.9779841761265911E-2</v>
      </c>
      <c r="L302" s="133">
        <f>IF(ISERROR((RealAuthFY11!L302-RealAuthFY10!L302)/RealAuthFY10!L302),"",(RealAuthFY11!L302-RealAuthFY10!L302)/RealAuthFY10!L302)</f>
        <v>-0.25708346369428137</v>
      </c>
      <c r="M302" s="133">
        <f>IF(ISERROR((RealAuthFY11!M302-RealAuthFY10!M302)/RealAuthFY10!M302),"",(RealAuthFY11!M302-RealAuthFY10!M302)/RealAuthFY10!M302)</f>
        <v>-0.49011007911936705</v>
      </c>
      <c r="N302" s="133">
        <f>IF(ISERROR((RealAuthFY11!N302-RealAuthFY10!N302)/RealAuthFY10!N302),"",(RealAuthFY11!N302-RealAuthFY10!N302)/RealAuthFY10!N302)</f>
        <v>0</v>
      </c>
      <c r="O302" s="133" t="str">
        <f>IF(ISERROR((RealAuthFY11!O302-RealAuthFY10!O302)/RealAuthFY10!O302),"",(RealAuthFY11!O302-RealAuthFY10!O302)/RealAuthFY10!O302)</f>
        <v/>
      </c>
      <c r="P302" s="133" t="str">
        <f>IF(ISERROR((RealAuthFY11!P302-RealAuthFY10!P302)/RealAuthFY10!P302),"",(RealAuthFY11!P302-RealAuthFY10!P302)/RealAuthFY10!P302)</f>
        <v/>
      </c>
      <c r="Q302" s="133" t="str">
        <f>IF(ISERROR((RealAuthFY11!Q302-RealAuthFY10!Q302)/RealAuthFY10!Q302),"",(RealAuthFY11!Q302-RealAuthFY10!Q302)/RealAuthFY10!Q302)</f>
        <v/>
      </c>
      <c r="R302" s="133" t="str">
        <f>IF(ISERROR((RealAuthFY11!R302-RealAuthFY10!R302)/RealAuthFY10!R302),"",(RealAuthFY11!R302-RealAuthFY10!R302)/RealAuthFY10!R302)</f>
        <v/>
      </c>
      <c r="S302" s="133" t="str">
        <f>IF(ISERROR((RealAuthFY11!S302-RealAuthFY10!S302)/RealAuthFY10!S302),"",(RealAuthFY11!S302-RealAuthFY10!S302)/RealAuthFY10!S302)</f>
        <v/>
      </c>
      <c r="T302" s="133" t="str">
        <f>IF(ISERROR((RealAuthFY11!T302-RealAuthFY10!T302)/RealAuthFY10!T302),"",(RealAuthFY11!T302-RealAuthFY10!T302)/RealAuthFY10!T302)</f>
        <v/>
      </c>
      <c r="U302" s="133" t="str">
        <f>IF(ISERROR((RealAuthFY11!U302-RealAuthFY10!U302)/RealAuthFY10!U302),"",(RealAuthFY11!U302-RealAuthFY10!U302)/RealAuthFY10!U302)</f>
        <v/>
      </c>
    </row>
    <row r="303" spans="1:21" s="45" customFormat="1" ht="11" x14ac:dyDescent="0.3">
      <c r="A303" s="45">
        <f>'FY2017 Alpha RPDC '!A294</f>
        <v>287</v>
      </c>
      <c r="B303" s="45">
        <f>'FY2017 Alpha RPDC '!B294</f>
        <v>6460</v>
      </c>
      <c r="C303" s="45">
        <f>'FY2017 Alpha RPDC '!C294</f>
        <v>6460</v>
      </c>
      <c r="D303" s="50" t="str">
        <f>'FY2017 Alpha RPDC '!D294</f>
        <v>TRI-CENTER</v>
      </c>
      <c r="E303" s="133">
        <f>IF(ISERROR((RealAuthFY11!E303-RealAuthFY10!E303)/RealAuthFY10!E303),"",(RealAuthFY11!E303-RealAuthFY10!E303)/RealAuthFY10!E303)</f>
        <v>-9.2564023449556113E-4</v>
      </c>
      <c r="F303" s="133">
        <f>IF(ISERROR((RealAuthFY11!F303-RealAuthFY10!F303)/RealAuthFY10!F303),"",(RealAuthFY11!F303-RealAuthFY10!F303)/RealAuthFY10!F303)</f>
        <v>2.2383451682618093E-2</v>
      </c>
      <c r="G303" s="133">
        <f>IF(ISERROR((RealAuthFY11!G303-RealAuthFY10!G303)/RealAuthFY10!G303),"",(RealAuthFY11!G303-RealAuthFY10!G303)/RealAuthFY10!G303)</f>
        <v>2.1436995122694667E-2</v>
      </c>
      <c r="H303" s="133">
        <f>IF(ISERROR((RealAuthFY11!H303-RealAuthFY10!H303)/RealAuthFY10!H303),"",(RealAuthFY11!H303-RealAuthFY10!H303)/RealAuthFY10!H303)</f>
        <v>-1</v>
      </c>
      <c r="I303" s="133">
        <f>IF(ISERROR((RealAuthFY11!I303-RealAuthFY10!I303)/RealAuthFY10!I303),"",(RealAuthFY11!I303-RealAuthFY10!I303)/RealAuthFY10!I303)</f>
        <v>-2.9624293607638425E-2</v>
      </c>
      <c r="J303" s="133">
        <f>IF(ISERROR((RealAuthFY11!J303-RealAuthFY10!J303)/RealAuthFY10!J303),"",(RealAuthFY11!J303-RealAuthFY10!J303)/RealAuthFY10!J303)</f>
        <v>0.46871012482662966</v>
      </c>
      <c r="K303" s="133">
        <f>IF(ISERROR((RealAuthFY11!K303-RealAuthFY10!K303)/RealAuthFY10!K303),"",(RealAuthFY11!K303-RealAuthFY10!K303)/RealAuthFY10!K303)</f>
        <v>0.83588765603328707</v>
      </c>
      <c r="L303" s="133">
        <f>IF(ISERROR((RealAuthFY11!L303-RealAuthFY10!L303)/RealAuthFY10!L303),"",(RealAuthFY11!L303-RealAuthFY10!L303)/RealAuthFY10!L303)</f>
        <v>-1.2246769919480965E-2</v>
      </c>
      <c r="M303" s="133">
        <f>IF(ISERROR((RealAuthFY11!M303-RealAuthFY10!M303)/RealAuthFY10!M303),"",(RealAuthFY11!M303-RealAuthFY10!M303)/RealAuthFY10!M303)</f>
        <v>0.39082398184339934</v>
      </c>
      <c r="N303" s="133">
        <f>IF(ISERROR((RealAuthFY11!N303-RealAuthFY10!N303)/RealAuthFY10!N303),"",(RealAuthFY11!N303-RealAuthFY10!N303)/RealAuthFY10!N303)</f>
        <v>0</v>
      </c>
      <c r="O303" s="133" t="str">
        <f>IF(ISERROR((RealAuthFY11!O303-RealAuthFY10!O303)/RealAuthFY10!O303),"",(RealAuthFY11!O303-RealAuthFY10!O303)/RealAuthFY10!O303)</f>
        <v/>
      </c>
      <c r="P303" s="133">
        <f>IF(ISERROR((RealAuthFY11!P303-RealAuthFY10!P303)/RealAuthFY10!P303),"",(RealAuthFY11!P303-RealAuthFY10!P303)/RealAuthFY10!P303)</f>
        <v>-0.67098787526285186</v>
      </c>
      <c r="Q303" s="133" t="str">
        <f>IF(ISERROR((RealAuthFY11!Q303-RealAuthFY10!Q303)/RealAuthFY10!Q303),"",(RealAuthFY11!Q303-RealAuthFY10!Q303)/RealAuthFY10!Q303)</f>
        <v/>
      </c>
      <c r="R303" s="133">
        <f>IF(ISERROR((RealAuthFY11!R303-RealAuthFY10!R303)/RealAuthFY10!R303),"",(RealAuthFY11!R303-RealAuthFY10!R303)/RealAuthFY10!R303)</f>
        <v>1.5645467751841331E-7</v>
      </c>
      <c r="S303" s="133">
        <f>IF(ISERROR((RealAuthFY11!S303-RealAuthFY10!S303)/RealAuthFY10!S303),"",(RealAuthFY11!S303-RealAuthFY10!S303)/RealAuthFY10!S303)</f>
        <v>2.2431090024743702E-6</v>
      </c>
      <c r="T303" s="133">
        <f>IF(ISERROR((RealAuthFY11!T303-RealAuthFY10!T303)/RealAuthFY10!T303),"",(RealAuthFY11!T303-RealAuthFY10!T303)/RealAuthFY10!T303)</f>
        <v>-2.111254391919718E-6</v>
      </c>
      <c r="U303" s="133">
        <f>IF(ISERROR((RealAuthFY11!U303-RealAuthFY10!U303)/RealAuthFY10!U303),"",(RealAuthFY11!U303-RealAuthFY10!U303)/RealAuthFY10!U303)</f>
        <v>-3.604173426829644E-2</v>
      </c>
    </row>
    <row r="304" spans="1:21" s="45" customFormat="1" ht="11" x14ac:dyDescent="0.3">
      <c r="A304" s="45">
        <f>'FY2017 Alpha RPDC '!A295</f>
        <v>288</v>
      </c>
      <c r="B304" s="45">
        <f>'FY2017 Alpha RPDC '!B295</f>
        <v>6462</v>
      </c>
      <c r="C304" s="45">
        <f>'FY2017 Alpha RPDC '!C295</f>
        <v>6462</v>
      </c>
      <c r="D304" s="50" t="str">
        <f>'FY2017 Alpha RPDC '!D295</f>
        <v>TRI-COUNTY</v>
      </c>
      <c r="E304" s="133">
        <f>IF(ISERROR((RealAuthFY11!E304-RealAuthFY10!E304)/RealAuthFY10!E304),"",(RealAuthFY11!E304-RealAuthFY10!E304)/RealAuthFY10!E304)</f>
        <v>2.751937984496133E-2</v>
      </c>
      <c r="F304" s="133">
        <f>IF(ISERROR((RealAuthFY11!F304-RealAuthFY10!F304)/RealAuthFY10!F304),"",(RealAuthFY11!F304-RealAuthFY10!F304)/RealAuthFY10!F304)</f>
        <v>2.2494570276140241E-2</v>
      </c>
      <c r="G304" s="133">
        <f>IF(ISERROR((RealAuthFY11!G304-RealAuthFY10!G304)/RealAuthFY10!G304),"",(RealAuthFY11!G304-RealAuthFY10!G304)/RealAuthFY10!G304)</f>
        <v>5.0632986744979819E-2</v>
      </c>
      <c r="H304" s="133">
        <f>IF(ISERROR((RealAuthFY11!H304-RealAuthFY10!H304)/RealAuthFY10!H304),"",(RealAuthFY11!H304-RealAuthFY10!H304)/RealAuthFY10!H304)</f>
        <v>-1</v>
      </c>
      <c r="I304" s="133">
        <f>IF(ISERROR((RealAuthFY11!I304-RealAuthFY10!I304)/RealAuthFY10!I304),"",(RealAuthFY11!I304-RealAuthFY10!I304)/RealAuthFY10!I304)</f>
        <v>4.5200429260542539E-2</v>
      </c>
      <c r="J304" s="133">
        <f>IF(ISERROR((RealAuthFY11!J304-RealAuthFY10!J304)/RealAuthFY10!J304),"",(RealAuthFY11!J304-RealAuthFY10!J304)/RealAuthFY10!J304)</f>
        <v>0.21524478413550918</v>
      </c>
      <c r="K304" s="133">
        <f>IF(ISERROR((RealAuthFY11!K304-RealAuthFY10!K304)/RealAuthFY10!K304),"",(RealAuthFY11!K304-RealAuthFY10!K304)/RealAuthFY10!K304)</f>
        <v>-0.7733472029588534</v>
      </c>
      <c r="L304" s="133">
        <f>IF(ISERROR((RealAuthFY11!L304-RealAuthFY10!L304)/RealAuthFY10!L304),"",(RealAuthFY11!L304-RealAuthFY10!L304)/RealAuthFY10!L304)</f>
        <v>4.422181493956806E-2</v>
      </c>
      <c r="M304" s="133">
        <f>IF(ISERROR((RealAuthFY11!M304-RealAuthFY10!M304)/RealAuthFY10!M304),"",(RealAuthFY11!M304-RealAuthFY10!M304)/RealAuthFY10!M304)</f>
        <v>-0.49003120665742023</v>
      </c>
      <c r="N304" s="133">
        <f>IF(ISERROR((RealAuthFY11!N304-RealAuthFY10!N304)/RealAuthFY10!N304),"",(RealAuthFY11!N304-RealAuthFY10!N304)/RealAuthFY10!N304)</f>
        <v>0</v>
      </c>
      <c r="O304" s="133" t="str">
        <f>IF(ISERROR((RealAuthFY11!O304-RealAuthFY10!O304)/RealAuthFY10!O304),"",(RealAuthFY11!O304-RealAuthFY10!O304)/RealAuthFY10!O304)</f>
        <v/>
      </c>
      <c r="P304" s="133" t="str">
        <f>IF(ISERROR((RealAuthFY11!P304-RealAuthFY10!P304)/RealAuthFY10!P304),"",(RealAuthFY11!P304-RealAuthFY10!P304)/RealAuthFY10!P304)</f>
        <v/>
      </c>
      <c r="Q304" s="133" t="str">
        <f>IF(ISERROR((RealAuthFY11!Q304-RealAuthFY10!Q304)/RealAuthFY10!Q304),"",(RealAuthFY11!Q304-RealAuthFY10!Q304)/RealAuthFY10!Q304)</f>
        <v/>
      </c>
      <c r="R304" s="133">
        <f>IF(ISERROR((RealAuthFY11!R304-RealAuthFY10!R304)/RealAuthFY10!R304),"",(RealAuthFY11!R304-RealAuthFY10!R304)/RealAuthFY10!R304)</f>
        <v>7.2321589954074931E-7</v>
      </c>
      <c r="S304" s="133">
        <f>IF(ISERROR((RealAuthFY11!S304-RealAuthFY10!S304)/RealAuthFY10!S304),"",(RealAuthFY11!S304-RealAuthFY10!S304)/RealAuthFY10!S304)</f>
        <v>5.3689002718085186E-6</v>
      </c>
      <c r="T304" s="133">
        <f>IF(ISERROR((RealAuthFY11!T304-RealAuthFY10!T304)/RealAuthFY10!T304),"",(RealAuthFY11!T304-RealAuthFY10!T304)/RealAuthFY10!T304)</f>
        <v>-3.5030748237907648E-6</v>
      </c>
      <c r="U304" s="133">
        <f>IF(ISERROR((RealAuthFY11!U304-RealAuthFY10!U304)/RealAuthFY10!U304),"",(RealAuthFY11!U304-RealAuthFY10!U304)/RealAuthFY10!U304)</f>
        <v>2.7458596052849626E-2</v>
      </c>
    </row>
    <row r="305" spans="1:21" s="45" customFormat="1" ht="11" x14ac:dyDescent="0.3">
      <c r="A305" s="45">
        <f>'FY2017 Alpha RPDC '!A296</f>
        <v>289</v>
      </c>
      <c r="B305" s="45">
        <f>'FY2017 Alpha RPDC '!B296</f>
        <v>6471</v>
      </c>
      <c r="C305" s="45">
        <f>'FY2017 Alpha RPDC '!C296</f>
        <v>6471</v>
      </c>
      <c r="D305" s="50" t="str">
        <f>'FY2017 Alpha RPDC '!D296</f>
        <v>TRIPOLI</v>
      </c>
      <c r="E305" s="133">
        <f>IF(ISERROR((RealAuthFY11!E305-RealAuthFY10!E305)/RealAuthFY10!E305),"",(RealAuthFY11!E305-RealAuthFY10!E305)/RealAuthFY10!E305)</f>
        <v>3.9080459770114942E-2</v>
      </c>
      <c r="F305" s="133">
        <f>IF(ISERROR((RealAuthFY11!F305-RealAuthFY10!F305)/RealAuthFY10!F305),"",(RealAuthFY11!F305-RealAuthFY10!F305)/RealAuthFY10!F305)</f>
        <v>2.2359290670778721E-2</v>
      </c>
      <c r="G305" s="133">
        <f>IF(ISERROR((RealAuthFY11!G305-RealAuthFY10!G305)/RealAuthFY10!G305),"",(RealAuthFY11!G305-RealAuthFY10!G305)/RealAuthFY10!G305)</f>
        <v>6.2313561800441335E-2</v>
      </c>
      <c r="H305" s="133" t="str">
        <f>IF(ISERROR((RealAuthFY11!H305-RealAuthFY10!H305)/RealAuthFY10!H305),"",(RealAuthFY11!H305-RealAuthFY10!H305)/RealAuthFY10!H305)</f>
        <v/>
      </c>
      <c r="I305" s="133">
        <f>IF(ISERROR((RealAuthFY11!I305-RealAuthFY10!I305)/RealAuthFY10!I305),"",(RealAuthFY11!I305-RealAuthFY10!I305)/RealAuthFY10!I305)</f>
        <v>6.2313561800441335E-2</v>
      </c>
      <c r="J305" s="133">
        <f>IF(ISERROR((RealAuthFY11!J305-RealAuthFY10!J305)/RealAuthFY10!J305),"",(RealAuthFY11!J305-RealAuthFY10!J305)/RealAuthFY10!J305)</f>
        <v>-3.9305083251759312E-2</v>
      </c>
      <c r="K305" s="133">
        <f>IF(ISERROR((RealAuthFY11!K305-RealAuthFY10!K305)/RealAuthFY10!K305),"",(RealAuthFY11!K305-RealAuthFY10!K305)/RealAuthFY10!K305)</f>
        <v>-0.38812392426850256</v>
      </c>
      <c r="L305" s="133">
        <f>IF(ISERROR((RealAuthFY11!L305-RealAuthFY10!L305)/RealAuthFY10!L305),"",(RealAuthFY11!L305-RealAuthFY10!L305)/RealAuthFY10!L305)</f>
        <v>0.26454388984509464</v>
      </c>
      <c r="M305" s="133">
        <f>IF(ISERROR((RealAuthFY11!M305-RealAuthFY10!M305)/RealAuthFY10!M305),"",(RealAuthFY11!M305-RealAuthFY10!M305)/RealAuthFY10!M305)</f>
        <v>-1</v>
      </c>
      <c r="N305" s="133">
        <f>IF(ISERROR((RealAuthFY11!N305-RealAuthFY10!N305)/RealAuthFY10!N305),"",(RealAuthFY11!N305-RealAuthFY10!N305)/RealAuthFY10!N305)</f>
        <v>0</v>
      </c>
      <c r="O305" s="133" t="str">
        <f>IF(ISERROR((RealAuthFY11!O305-RealAuthFY10!O305)/RealAuthFY10!O305),"",(RealAuthFY11!O305-RealAuthFY10!O305)/RealAuthFY10!O305)</f>
        <v/>
      </c>
      <c r="P305" s="133">
        <f>IF(ISERROR((RealAuthFY11!P305-RealAuthFY10!P305)/RealAuthFY10!P305),"",(RealAuthFY11!P305-RealAuthFY10!P305)/RealAuthFY10!P305)</f>
        <v>-1</v>
      </c>
      <c r="Q305" s="133" t="str">
        <f>IF(ISERROR((RealAuthFY11!Q305-RealAuthFY10!Q305)/RealAuthFY10!Q305),"",(RealAuthFY11!Q305-RealAuthFY10!Q305)/RealAuthFY10!Q305)</f>
        <v/>
      </c>
      <c r="R305" s="133">
        <f>IF(ISERROR((RealAuthFY11!R305-RealAuthFY10!R305)/RealAuthFY10!R305),"",(RealAuthFY11!R305-RealAuthFY10!R305)/RealAuthFY10!R305)</f>
        <v>4.0262076948206438E-2</v>
      </c>
      <c r="S305" s="133">
        <f>IF(ISERROR((RealAuthFY11!S305-RealAuthFY10!S305)/RealAuthFY10!S305),"",(RealAuthFY11!S305-RealAuthFY10!S305)/RealAuthFY10!S305)</f>
        <v>4.0204354095853954E-2</v>
      </c>
      <c r="T305" s="133">
        <f>IF(ISERROR((RealAuthFY11!T305-RealAuthFY10!T305)/RealAuthFY10!T305),"",(RealAuthFY11!T305-RealAuthFY10!T305)/RealAuthFY10!T305)</f>
        <v>4.0207481169002711E-2</v>
      </c>
      <c r="U305" s="133">
        <f>IF(ISERROR((RealAuthFY11!U305-RealAuthFY10!U305)/RealAuthFY10!U305),"",(RealAuthFY11!U305-RealAuthFY10!U305)/RealAuthFY10!U305)</f>
        <v>9.8377020750902724E-2</v>
      </c>
    </row>
    <row r="306" spans="1:21" s="45" customFormat="1" ht="11" x14ac:dyDescent="0.3">
      <c r="A306" s="45">
        <f>'FY2017 Alpha RPDC '!A297</f>
        <v>290</v>
      </c>
      <c r="B306" s="45">
        <f>'FY2017 Alpha RPDC '!B297</f>
        <v>6509</v>
      </c>
      <c r="C306" s="45">
        <f>'FY2017 Alpha RPDC '!C297</f>
        <v>6509</v>
      </c>
      <c r="D306" s="50" t="str">
        <f>'FY2017 Alpha RPDC '!D297</f>
        <v>TURKEY VALLEY</v>
      </c>
      <c r="E306" s="133">
        <f>IF(ISERROR((RealAuthFY11!E306-RealAuthFY10!E306)/RealAuthFY10!E306),"",(RealAuthFY11!E306-RealAuthFY10!E306)/RealAuthFY10!E306)</f>
        <v>-5.5370985603543747E-2</v>
      </c>
      <c r="F306" s="133">
        <f>IF(ISERROR((RealAuthFY11!F306-RealAuthFY10!F306)/RealAuthFY10!F306),"",(RealAuthFY11!F306-RealAuthFY10!F306)/RealAuthFY10!F306)</f>
        <v>2.192650839256011E-2</v>
      </c>
      <c r="G306" s="133">
        <f>IF(ISERROR((RealAuthFY11!G306-RealAuthFY10!G306)/RealAuthFY10!G306),"",(RealAuthFY11!G306-RealAuthFY10!G306)/RealAuthFY10!G306)</f>
        <v>-3.4658731248555612E-2</v>
      </c>
      <c r="H306" s="133" t="str">
        <f>IF(ISERROR((RealAuthFY11!H306-RealAuthFY10!H306)/RealAuthFY10!H306),"",(RealAuthFY11!H306-RealAuthFY10!H306)/RealAuthFY10!H306)</f>
        <v/>
      </c>
      <c r="I306" s="133">
        <f>IF(ISERROR((RealAuthFY11!I306-RealAuthFY10!I306)/RealAuthFY10!I306),"",(RealAuthFY11!I306-RealAuthFY10!I306)/RealAuthFY10!I306)</f>
        <v>1.0000000000000063E-2</v>
      </c>
      <c r="J306" s="133">
        <f>IF(ISERROR((RealAuthFY11!J306-RealAuthFY10!J306)/RealAuthFY10!J306),"",(RealAuthFY11!J306-RealAuthFY10!J306)/RealAuthFY10!J306)</f>
        <v>-5.2738935971314051E-2</v>
      </c>
      <c r="K306" s="133">
        <f>IF(ISERROR((RealAuthFY11!K306-RealAuthFY10!K306)/RealAuthFY10!K306),"",(RealAuthFY11!K306-RealAuthFY10!K306)/RealAuthFY10!K306)</f>
        <v>-1</v>
      </c>
      <c r="L306" s="133">
        <f>IF(ISERROR((RealAuthFY11!L306-RealAuthFY10!L306)/RealAuthFY10!L306),"",(RealAuthFY11!L306-RealAuthFY10!L306)/RealAuthFY10!L306)</f>
        <v>-0.13112637617620898</v>
      </c>
      <c r="M306" s="133">
        <f>IF(ISERROR((RealAuthFY11!M306-RealAuthFY10!M306)/RealAuthFY10!M306),"",(RealAuthFY11!M306-RealAuthFY10!M306)/RealAuthFY10!M306)</f>
        <v>-1</v>
      </c>
      <c r="N306" s="133">
        <f>IF(ISERROR((RealAuthFY11!N306-RealAuthFY10!N306)/RealAuthFY10!N306),"",(RealAuthFY11!N306-RealAuthFY10!N306)/RealAuthFY10!N306)</f>
        <v>0</v>
      </c>
      <c r="O306" s="133">
        <f>IF(ISERROR((RealAuthFY11!O306-RealAuthFY10!O306)/RealAuthFY10!O306),"",(RealAuthFY11!O306-RealAuthFY10!O306)/RealAuthFY10!O306)</f>
        <v>0</v>
      </c>
      <c r="P306" s="133" t="str">
        <f>IF(ISERROR((RealAuthFY11!P306-RealAuthFY10!P306)/RealAuthFY10!P306),"",(RealAuthFY11!P306-RealAuthFY10!P306)/RealAuthFY10!P306)</f>
        <v/>
      </c>
      <c r="Q306" s="133" t="str">
        <f>IF(ISERROR((RealAuthFY11!Q306-RealAuthFY10!Q306)/RealAuthFY10!Q306),"",(RealAuthFY11!Q306-RealAuthFY10!Q306)/RealAuthFY10!Q306)</f>
        <v/>
      </c>
      <c r="R306" s="133">
        <f>IF(ISERROR((RealAuthFY11!R306-RealAuthFY10!R306)/RealAuthFY10!R306),"",(RealAuthFY11!R306-RealAuthFY10!R306)/RealAuthFY10!R306)</f>
        <v>-1.4088106522836888E-6</v>
      </c>
      <c r="S306" s="133">
        <f>IF(ISERROR((RealAuthFY11!S306-RealAuthFY10!S306)/RealAuthFY10!S306),"",(RealAuthFY11!S306-RealAuthFY10!S306)/RealAuthFY10!S306)</f>
        <v>-1.030547213910128E-5</v>
      </c>
      <c r="T306" s="133">
        <f>IF(ISERROR((RealAuthFY11!T306-RealAuthFY10!T306)/RealAuthFY10!T306),"",(RealAuthFY11!T306-RealAuthFY10!T306)/RealAuthFY10!T306)</f>
        <v>-9.7848564365133842E-6</v>
      </c>
      <c r="U306" s="133">
        <f>IF(ISERROR((RealAuthFY11!U306-RealAuthFY10!U306)/RealAuthFY10!U306),"",(RealAuthFY11!U306-RealAuthFY10!U306)/RealAuthFY10!U306)</f>
        <v>1.6599027981455759E-2</v>
      </c>
    </row>
    <row r="307" spans="1:21" s="45" customFormat="1" ht="11" x14ac:dyDescent="0.3">
      <c r="A307" s="45">
        <f>'FY2017 Alpha RPDC '!A298</f>
        <v>291</v>
      </c>
      <c r="B307" s="45">
        <f>'FY2017 Alpha RPDC '!B298</f>
        <v>6512</v>
      </c>
      <c r="C307" s="45">
        <f>'FY2017 Alpha RPDC '!C298</f>
        <v>6512</v>
      </c>
      <c r="D307" s="50" t="str">
        <f>'FY2017 Alpha RPDC '!D298</f>
        <v>TWIN CEDARS</v>
      </c>
      <c r="E307" s="133">
        <f>IF(ISERROR((RealAuthFY11!E307-RealAuthFY10!E307)/RealAuthFY10!E307),"",(RealAuthFY11!E307-RealAuthFY10!E307)/RealAuthFY10!E307)</f>
        <v>-4.5302946081156231E-2</v>
      </c>
      <c r="F307" s="133">
        <f>IF(ISERROR((RealAuthFY11!F307-RealAuthFY10!F307)/RealAuthFY10!F307),"",(RealAuthFY11!F307-RealAuthFY10!F307)/RealAuthFY10!F307)</f>
        <v>2.2321428571428572E-2</v>
      </c>
      <c r="G307" s="133">
        <f>IF(ISERROR((RealAuthFY11!G307-RealAuthFY10!G307)/RealAuthFY10!G307),"",(RealAuthFY11!G307-RealAuthFY10!G307)/RealAuthFY10!G307)</f>
        <v>-2.3992827501934957E-2</v>
      </c>
      <c r="H307" s="133">
        <f>IF(ISERROR((RealAuthFY11!H307-RealAuthFY10!H307)/RealAuthFY10!H307),"",(RealAuthFY11!H307-RealAuthFY10!H307)/RealAuthFY10!H307)</f>
        <v>-0.12552847944527137</v>
      </c>
      <c r="I307" s="133">
        <f>IF(ISERROR((RealAuthFY11!I307-RealAuthFY10!I307)/RealAuthFY10!I307),"",(RealAuthFY11!I307-RealAuthFY10!I307)/RealAuthFY10!I307)</f>
        <v>-2.7792078302684108E-2</v>
      </c>
      <c r="J307" s="133">
        <f>IF(ISERROR((RealAuthFY11!J307-RealAuthFY10!J307)/RealAuthFY10!J307),"",(RealAuthFY11!J307-RealAuthFY10!J307)/RealAuthFY10!J307)</f>
        <v>-0.18404993065187239</v>
      </c>
      <c r="K307" s="133">
        <f>IF(ISERROR((RealAuthFY11!K307-RealAuthFY10!K307)/RealAuthFY10!K307),"",(RealAuthFY11!K307-RealAuthFY10!K307)/RealAuthFY10!K307)</f>
        <v>1.9937586685159502E-2</v>
      </c>
      <c r="L307" s="133">
        <f>IF(ISERROR((RealAuthFY11!L307-RealAuthFY10!L307)/RealAuthFY10!L307),"",(RealAuthFY11!L307-RealAuthFY10!L307)/RealAuthFY10!L307)</f>
        <v>0.10421814356810674</v>
      </c>
      <c r="M307" s="133" t="str">
        <f>IF(ISERROR((RealAuthFY11!M307-RealAuthFY10!M307)/RealAuthFY10!M307),"",(RealAuthFY11!M307-RealAuthFY10!M307)/RealAuthFY10!M307)</f>
        <v/>
      </c>
      <c r="N307" s="133">
        <f>IF(ISERROR((RealAuthFY11!N307-RealAuthFY10!N307)/RealAuthFY10!N307),"",(RealAuthFY11!N307-RealAuthFY10!N307)/RealAuthFY10!N307)</f>
        <v>0</v>
      </c>
      <c r="O307" s="133" t="str">
        <f>IF(ISERROR((RealAuthFY11!O307-RealAuthFY10!O307)/RealAuthFY10!O307),"",(RealAuthFY11!O307-RealAuthFY10!O307)/RealAuthFY10!O307)</f>
        <v/>
      </c>
      <c r="P307" s="133" t="str">
        <f>IF(ISERROR((RealAuthFY11!P307-RealAuthFY10!P307)/RealAuthFY10!P307),"",(RealAuthFY11!P307-RealAuthFY10!P307)/RealAuthFY10!P307)</f>
        <v/>
      </c>
      <c r="Q307" s="133" t="str">
        <f>IF(ISERROR((RealAuthFY11!Q307-RealAuthFY10!Q307)/RealAuthFY10!Q307),"",(RealAuthFY11!Q307-RealAuthFY10!Q307)/RealAuthFY10!Q307)</f>
        <v/>
      </c>
      <c r="R307" s="133">
        <f>IF(ISERROR((RealAuthFY11!R307-RealAuthFY10!R307)/RealAuthFY10!R307),"",(RealAuthFY11!R307-RealAuthFY10!R307)/RealAuthFY10!R307)</f>
        <v>0.68366114014663848</v>
      </c>
      <c r="S307" s="133">
        <f>IF(ISERROR((RealAuthFY11!S307-RealAuthFY10!S307)/RealAuthFY10!S307),"",(RealAuthFY11!S307-RealAuthFY10!S307)/RealAuthFY10!S307)</f>
        <v>0.68356764704674378</v>
      </c>
      <c r="T307" s="133">
        <f>IF(ISERROR((RealAuthFY11!T307-RealAuthFY10!T307)/RealAuthFY10!T307),"",(RealAuthFY11!T307-RealAuthFY10!T307)/RealAuthFY10!T307)</f>
        <v>0.6837604553841462</v>
      </c>
      <c r="U307" s="133">
        <f>IF(ISERROR((RealAuthFY11!U307-RealAuthFY10!U307)/RealAuthFY10!U307),"",(RealAuthFY11!U307-RealAuthFY10!U307)/RealAuthFY10!U307)</f>
        <v>4.7080182571365141E-2</v>
      </c>
    </row>
    <row r="308" spans="1:21" s="45" customFormat="1" ht="11" x14ac:dyDescent="0.3">
      <c r="A308" s="45">
        <f>'FY2017 Alpha RPDC '!A299</f>
        <v>292</v>
      </c>
      <c r="B308" s="45">
        <f>'FY2017 Alpha RPDC '!B299</f>
        <v>6516</v>
      </c>
      <c r="C308" s="45">
        <f>'FY2017 Alpha RPDC '!C299</f>
        <v>6516</v>
      </c>
      <c r="D308" s="50" t="str">
        <f>'FY2017 Alpha RPDC '!D299</f>
        <v>TWIN RIVERS</v>
      </c>
      <c r="E308" s="133">
        <f>IF(ISERROR((RealAuthFY11!E308-RealAuthFY10!E308)/RealAuthFY10!E308),"",(RealAuthFY11!E308-RealAuthFY10!E308)/RealAuthFY10!E308)</f>
        <v>-6.8965517241379309E-2</v>
      </c>
      <c r="F308" s="133">
        <f>IF(ISERROR((RealAuthFY11!F308-RealAuthFY10!F308)/RealAuthFY10!F308),"",(RealAuthFY11!F308-RealAuthFY10!F308)/RealAuthFY10!F308)</f>
        <v>2.1900015103458691E-2</v>
      </c>
      <c r="G308" s="133">
        <f>IF(ISERROR((RealAuthFY11!G308-RealAuthFY10!G308)/RealAuthFY10!G308),"",(RealAuthFY11!G308-RealAuthFY10!G308)/RealAuthFY10!G308)</f>
        <v>-4.8575848007124667E-2</v>
      </c>
      <c r="H308" s="133">
        <f>IF(ISERROR((RealAuthFY11!H308-RealAuthFY10!H308)/RealAuthFY10!H308),"",(RealAuthFY11!H308-RealAuthFY10!H308)/RealAuthFY10!H308)</f>
        <v>15.58862831858408</v>
      </c>
      <c r="I308" s="133">
        <f>IF(ISERROR((RealAuthFY11!I308-RealAuthFY10!I308)/RealAuthFY10!I308),"",(RealAuthFY11!I308-RealAuthFY10!I308)/RealAuthFY10!I308)</f>
        <v>6.4461536066263226E-3</v>
      </c>
      <c r="J308" s="133">
        <f>IF(ISERROR((RealAuthFY11!J308-RealAuthFY10!J308)/RealAuthFY10!J308),"",(RealAuthFY11!J308-RealAuthFY10!J308)/RealAuthFY10!J308)</f>
        <v>0.25541014238999821</v>
      </c>
      <c r="K308" s="133">
        <f>IF(ISERROR((RealAuthFY11!K308-RealAuthFY10!K308)/RealAuthFY10!K308),"",(RealAuthFY11!K308-RealAuthFY10!K308)/RealAuthFY10!K308)</f>
        <v>-0.2350830162573504</v>
      </c>
      <c r="L308" s="133">
        <f>IF(ISERROR((RealAuthFY11!L308-RealAuthFY10!L308)/RealAuthFY10!L308),"",(RealAuthFY11!L308-RealAuthFY10!L308)/RealAuthFY10!L308)</f>
        <v>-6.6541985941173373E-2</v>
      </c>
      <c r="M308" s="133">
        <f>IF(ISERROR((RealAuthFY11!M308-RealAuthFY10!M308)/RealAuthFY10!M308),"",(RealAuthFY11!M308-RealAuthFY10!M308)/RealAuthFY10!M308)</f>
        <v>1.9889311656866138E-2</v>
      </c>
      <c r="N308" s="133" t="str">
        <f>IF(ISERROR((RealAuthFY11!N308-RealAuthFY10!N308)/RealAuthFY10!N308),"",(RealAuthFY11!N308-RealAuthFY10!N308)/RealAuthFY10!N308)</f>
        <v/>
      </c>
      <c r="O308" s="133" t="str">
        <f>IF(ISERROR((RealAuthFY11!O308-RealAuthFY10!O308)/RealAuthFY10!O308),"",(RealAuthFY11!O308-RealAuthFY10!O308)/RealAuthFY10!O308)</f>
        <v/>
      </c>
      <c r="P308" s="133" t="str">
        <f>IF(ISERROR((RealAuthFY11!P308-RealAuthFY10!P308)/RealAuthFY10!P308),"",(RealAuthFY11!P308-RealAuthFY10!P308)/RealAuthFY10!P308)</f>
        <v/>
      </c>
      <c r="Q308" s="133">
        <f>IF(ISERROR((RealAuthFY11!Q308-RealAuthFY10!Q308)/RealAuthFY10!Q308),"",(RealAuthFY11!Q308-RealAuthFY10!Q308)/RealAuthFY10!Q308)</f>
        <v>-0.49005534417156693</v>
      </c>
      <c r="R308" s="133">
        <f>IF(ISERROR((RealAuthFY11!R308-RealAuthFY10!R308)/RealAuthFY10!R308),"",(RealAuthFY11!R308-RealAuthFY10!R308)/RealAuthFY10!R308)</f>
        <v>7.5069049632301835E-7</v>
      </c>
      <c r="S308" s="133">
        <f>IF(ISERROR((RealAuthFY11!S308-RealAuthFY10!S308)/RealAuthFY10!S308),"",(RealAuthFY11!S308-RealAuthFY10!S308)/RealAuthFY10!S308)</f>
        <v>-4.2991656490069369E-6</v>
      </c>
      <c r="T308" s="133">
        <f>IF(ISERROR((RealAuthFY11!T308-RealAuthFY10!T308)/RealAuthFY10!T308),"",(RealAuthFY11!T308-RealAuthFY10!T308)/RealAuthFY10!T308)</f>
        <v>1.5402919470893198E-6</v>
      </c>
      <c r="U308" s="133">
        <f>IF(ISERROR((RealAuthFY11!U308-RealAuthFY10!U308)/RealAuthFY10!U308),"",(RealAuthFY11!U308-RealAuthFY10!U308)/RealAuthFY10!U308)</f>
        <v>-8.3190035632274714E-2</v>
      </c>
    </row>
    <row r="309" spans="1:21" s="45" customFormat="1" ht="11" x14ac:dyDescent="0.3">
      <c r="A309" s="45">
        <f>'FY2017 Alpha RPDC '!A300</f>
        <v>293</v>
      </c>
      <c r="B309" s="45">
        <f>'FY2017 Alpha RPDC '!B300</f>
        <v>6534</v>
      </c>
      <c r="C309" s="45">
        <f>'FY2017 Alpha RPDC '!C300</f>
        <v>6534</v>
      </c>
      <c r="D309" s="50" t="str">
        <f>'FY2017 Alpha RPDC '!D300</f>
        <v>UNDERWOOD</v>
      </c>
      <c r="E309" s="133">
        <f>IF(ISERROR((RealAuthFY11!E309-RealAuthFY10!E309)/RealAuthFY10!E309),"",(RealAuthFY11!E309-RealAuthFY10!E309)/RealAuthFY10!E309)</f>
        <v>7.0758122743681982E-3</v>
      </c>
      <c r="F309" s="133">
        <f>IF(ISERROR((RealAuthFY11!F309-RealAuthFY10!F309)/RealAuthFY10!F309),"",(RealAuthFY11!F309-RealAuthFY10!F309)/RealAuthFY10!F309)</f>
        <v>2.2494570276140241E-2</v>
      </c>
      <c r="G309" s="133">
        <f>IF(ISERROR((RealAuthFY11!G309-RealAuthFY10!G309)/RealAuthFY10!G309),"",(RealAuthFY11!G309-RealAuthFY10!G309)/RealAuthFY10!G309)</f>
        <v>2.9729549906974899E-2</v>
      </c>
      <c r="H309" s="133" t="str">
        <f>IF(ISERROR((RealAuthFY11!H309-RealAuthFY10!H309)/RealAuthFY10!H309),"",(RealAuthFY11!H309-RealAuthFY10!H309)/RealAuthFY10!H309)</f>
        <v/>
      </c>
      <c r="I309" s="133">
        <f>IF(ISERROR((RealAuthFY11!I309-RealAuthFY10!I309)/RealAuthFY10!I309),"",(RealAuthFY11!I309-RealAuthFY10!I309)/RealAuthFY10!I309)</f>
        <v>2.9729549906974899E-2</v>
      </c>
      <c r="J309" s="133">
        <f>IF(ISERROR((RealAuthFY11!J309-RealAuthFY10!J309)/RealAuthFY10!J309),"",(RealAuthFY11!J309-RealAuthFY10!J309)/RealAuthFY10!J309)</f>
        <v>1.9937586685159502E-2</v>
      </c>
      <c r="K309" s="133">
        <f>IF(ISERROR((RealAuthFY11!K309-RealAuthFY10!K309)/RealAuthFY10!K309),"",(RealAuthFY11!K309-RealAuthFY10!K309)/RealAuthFY10!K309)</f>
        <v>-0.3509488084730803</v>
      </c>
      <c r="L309" s="133">
        <f>IF(ISERROR((RealAuthFY11!L309-RealAuthFY10!L309)/RealAuthFY10!L309),"",(RealAuthFY11!L309-RealAuthFY10!L309)/RealAuthFY10!L309)</f>
        <v>-6.3958572031598632E-2</v>
      </c>
      <c r="M309" s="133">
        <f>IF(ISERROR((RealAuthFY11!M309-RealAuthFY10!M309)/RealAuthFY10!M309),"",(RealAuthFY11!M309-RealAuthFY10!M309)/RealAuthFY10!M309)</f>
        <v>-3.3743338929848897E-2</v>
      </c>
      <c r="N309" s="133">
        <f>IF(ISERROR((RealAuthFY11!N309-RealAuthFY10!N309)/RealAuthFY10!N309),"",(RealAuthFY11!N309-RealAuthFY10!N309)/RealAuthFY10!N309)</f>
        <v>0</v>
      </c>
      <c r="O309" s="133" t="str">
        <f>IF(ISERROR((RealAuthFY11!O309-RealAuthFY10!O309)/RealAuthFY10!O309),"",(RealAuthFY11!O309-RealAuthFY10!O309)/RealAuthFY10!O309)</f>
        <v/>
      </c>
      <c r="P309" s="133">
        <f>IF(ISERROR((RealAuthFY11!P309-RealAuthFY10!P309)/RealAuthFY10!P309),"",(RealAuthFY11!P309-RealAuthFY10!P309)/RealAuthFY10!P309)</f>
        <v>9.1741192787794801E-2</v>
      </c>
      <c r="Q309" s="133">
        <f>IF(ISERROR((RealAuthFY11!Q309-RealAuthFY10!Q309)/RealAuthFY10!Q309),"",(RealAuthFY11!Q309-RealAuthFY10!Q309)/RealAuthFY10!Q309)</f>
        <v>9.2790271448385142E-2</v>
      </c>
      <c r="R309" s="133">
        <f>IF(ISERROR((RealAuthFY11!R309-RealAuthFY10!R309)/RealAuthFY10!R309),"",(RealAuthFY11!R309-RealAuthFY10!R309)/RealAuthFY10!R309)</f>
        <v>-1.6254380743619522E-8</v>
      </c>
      <c r="S309" s="133">
        <f>IF(ISERROR((RealAuthFY11!S309-RealAuthFY10!S309)/RealAuthFY10!S309),"",(RealAuthFY11!S309-RealAuthFY10!S309)/RealAuthFY10!S309)</f>
        <v>3.7075571031525958E-6</v>
      </c>
      <c r="T309" s="133">
        <f>IF(ISERROR((RealAuthFY11!T309-RealAuthFY10!T309)/RealAuthFY10!T309),"",(RealAuthFY11!T309-RealAuthFY10!T309)/RealAuthFY10!T309)</f>
        <v>8.8264872298208944E-7</v>
      </c>
      <c r="U309" s="133">
        <f>IF(ISERROR((RealAuthFY11!U309-RealAuthFY10!U309)/RealAuthFY10!U309),"",(RealAuthFY11!U309-RealAuthFY10!U309)/RealAuthFY10!U309)</f>
        <v>2.7998628907760399E-2</v>
      </c>
    </row>
    <row r="310" spans="1:21" s="45" customFormat="1" ht="11" x14ac:dyDescent="0.3">
      <c r="A310" s="45">
        <f>'FY2017 Alpha RPDC '!A301</f>
        <v>294</v>
      </c>
      <c r="B310" s="45">
        <f>'FY2017 Alpha RPDC '!B301</f>
        <v>1935</v>
      </c>
      <c r="C310" s="45">
        <f>'FY2017 Alpha RPDC '!C301</f>
        <v>6536</v>
      </c>
      <c r="D310" s="50" t="str">
        <f>'FY2017 Alpha RPDC '!D301</f>
        <v>UNION</v>
      </c>
      <c r="E310" s="133">
        <f>IF(ISERROR((RealAuthFY11!E310-RealAuthFY10!E310)/RealAuthFY10!E310),"",(RealAuthFY11!E310-RealAuthFY10!E310)/RealAuthFY10!E310)</f>
        <v>-2.7873662409388985E-2</v>
      </c>
      <c r="F310" s="133">
        <f>IF(ISERROR((RealAuthFY11!F310-RealAuthFY10!F310)/RealAuthFY10!F310),"",(RealAuthFY11!F310-RealAuthFY10!F310)/RealAuthFY10!F310)</f>
        <v>2.221200980392157E-2</v>
      </c>
      <c r="G310" s="133">
        <f>IF(ISERROR((RealAuthFY11!G310-RealAuthFY10!G310)/RealAuthFY10!G310),"",(RealAuthFY11!G310-RealAuthFY10!G310)/RealAuthFY10!G310)</f>
        <v>-6.2807301227314535E-3</v>
      </c>
      <c r="H310" s="133">
        <f>IF(ISERROR((RealAuthFY11!H310-RealAuthFY10!H310)/RealAuthFY10!H310),"",(RealAuthFY11!H310-RealAuthFY10!H310)/RealAuthFY10!H310)</f>
        <v>-0.64209712010694264</v>
      </c>
      <c r="I310" s="133">
        <f>IF(ISERROR((RealAuthFY11!I310-RealAuthFY10!I310)/RealAuthFY10!I310),"",(RealAuthFY11!I310-RealAuthFY10!I310)/RealAuthFY10!I310)</f>
        <v>-3.3945103376561377E-2</v>
      </c>
      <c r="J310" s="133">
        <f>IF(ISERROR((RealAuthFY11!J310-RealAuthFY10!J310)/RealAuthFY10!J310),"",(RealAuthFY11!J310-RealAuthFY10!J310)/RealAuthFY10!J310)</f>
        <v>0.12128554602052835</v>
      </c>
      <c r="K310" s="133">
        <f>IF(ISERROR((RealAuthFY11!K310-RealAuthFY10!K310)/RealAuthFY10!K310),"",(RealAuthFY11!K310-RealAuthFY10!K310)/RealAuthFY10!K310)</f>
        <v>-9.0780336141417145E-2</v>
      </c>
      <c r="L310" s="133">
        <f>IF(ISERROR((RealAuthFY11!L310-RealAuthFY10!L310)/RealAuthFY10!L310),"",(RealAuthFY11!L310-RealAuthFY10!L310)/RealAuthFY10!L310)</f>
        <v>-0.48138308078795333</v>
      </c>
      <c r="M310" s="133" t="str">
        <f>IF(ISERROR((RealAuthFY11!M310-RealAuthFY10!M310)/RealAuthFY10!M310),"",(RealAuthFY11!M310-RealAuthFY10!M310)/RealAuthFY10!M310)</f>
        <v/>
      </c>
      <c r="N310" s="133">
        <f>IF(ISERROR((RealAuthFY11!N310-RealAuthFY10!N310)/RealAuthFY10!N310),"",(RealAuthFY11!N310-RealAuthFY10!N310)/RealAuthFY10!N310)</f>
        <v>0</v>
      </c>
      <c r="O310" s="133" t="str">
        <f>IF(ISERROR((RealAuthFY11!O310-RealAuthFY10!O310)/RealAuthFY10!O310),"",(RealAuthFY11!O310-RealAuthFY10!O310)/RealAuthFY10!O310)</f>
        <v/>
      </c>
      <c r="P310" s="133" t="str">
        <f>IF(ISERROR((RealAuthFY11!P310-RealAuthFY10!P310)/RealAuthFY10!P310),"",(RealAuthFY11!P310-RealAuthFY10!P310)/RealAuthFY10!P310)</f>
        <v/>
      </c>
      <c r="Q310" s="133">
        <f>IF(ISERROR((RealAuthFY11!Q310-RealAuthFY10!Q310)/RealAuthFY10!Q310),"",(RealAuthFY11!Q310-RealAuthFY10!Q310)/RealAuthFY10!Q310)</f>
        <v>0.27418812047787322</v>
      </c>
      <c r="R310" s="133">
        <f>IF(ISERROR((RealAuthFY11!R310-RealAuthFY10!R310)/RealAuthFY10!R310),"",(RealAuthFY11!R310-RealAuthFY10!R310)/RealAuthFY10!R310)</f>
        <v>4.3995970896594931</v>
      </c>
      <c r="S310" s="133">
        <f>IF(ISERROR((RealAuthFY11!S310-RealAuthFY10!S310)/RealAuthFY10!S310),"",(RealAuthFY11!S310-RealAuthFY10!S310)/RealAuthFY10!S310)</f>
        <v>4.3993423136555352</v>
      </c>
      <c r="T310" s="133">
        <f>IF(ISERROR((RealAuthFY11!T310-RealAuthFY10!T310)/RealAuthFY10!T310),"",(RealAuthFY11!T310-RealAuthFY10!T310)/RealAuthFY10!T310)</f>
        <v>4.3998015068022713</v>
      </c>
      <c r="U310" s="133">
        <f>IF(ISERROR((RealAuthFY11!U310-RealAuthFY10!U310)/RealAuthFY10!U310),"",(RealAuthFY11!U310-RealAuthFY10!U310)/RealAuthFY10!U310)</f>
        <v>3.5350428086807002E-2</v>
      </c>
    </row>
    <row r="311" spans="1:21" s="45" customFormat="1" ht="11" x14ac:dyDescent="0.3">
      <c r="A311" s="45">
        <f>'FY2017 Alpha RPDC '!A302</f>
        <v>295</v>
      </c>
      <c r="B311" s="45">
        <f>'FY2017 Alpha RPDC '!B302</f>
        <v>6561</v>
      </c>
      <c r="C311" s="45">
        <f>'FY2017 Alpha RPDC '!C302</f>
        <v>6561</v>
      </c>
      <c r="D311" s="50" t="str">
        <f>'FY2017 Alpha RPDC '!D302</f>
        <v>UNITED</v>
      </c>
      <c r="E311" s="133">
        <f>IF(ISERROR((RealAuthFY11!E311-RealAuthFY10!E311)/RealAuthFY10!E311),"",(RealAuthFY11!E311-RealAuthFY10!E311)/RealAuthFY10!E311)</f>
        <v>1.0917674830333566E-2</v>
      </c>
      <c r="F311" s="133">
        <f>IF(ISERROR((RealAuthFY11!F311-RealAuthFY10!F311)/RealAuthFY10!F311),"",(RealAuthFY11!F311-RealAuthFY10!F311)/RealAuthFY10!F311)</f>
        <v>2.2494570276140241E-2</v>
      </c>
      <c r="G311" s="133">
        <f>IF(ISERROR((RealAuthFY11!G311-RealAuthFY10!G311)/RealAuthFY10!G311),"",(RealAuthFY11!G311-RealAuthFY10!G311)/RealAuthFY10!G311)</f>
        <v>3.3658022777241475E-2</v>
      </c>
      <c r="H311" s="133" t="str">
        <f>IF(ISERROR((RealAuthFY11!H311-RealAuthFY10!H311)/RealAuthFY10!H311),"",(RealAuthFY11!H311-RealAuthFY10!H311)/RealAuthFY10!H311)</f>
        <v/>
      </c>
      <c r="I311" s="133">
        <f>IF(ISERROR((RealAuthFY11!I311-RealAuthFY10!I311)/RealAuthFY10!I311),"",(RealAuthFY11!I311-RealAuthFY10!I311)/RealAuthFY10!I311)</f>
        <v>3.3658022777241475E-2</v>
      </c>
      <c r="J311" s="133">
        <f>IF(ISERROR((RealAuthFY11!J311-RealAuthFY10!J311)/RealAuthFY10!J311),"",(RealAuthFY11!J311-RealAuthFY10!J311)/RealAuthFY10!J311)</f>
        <v>5.5107848294992587E-2</v>
      </c>
      <c r="K311" s="133">
        <f>IF(ISERROR((RealAuthFY11!K311-RealAuthFY10!K311)/RealAuthFY10!K311),"",(RealAuthFY11!K311-RealAuthFY10!K311)/RealAuthFY10!K311)</f>
        <v>-0.12074345975417285</v>
      </c>
      <c r="L311" s="133">
        <f>IF(ISERROR((RealAuthFY11!L311-RealAuthFY10!L311)/RealAuthFY10!L311),"",(RealAuthFY11!L311-RealAuthFY10!L311)/RealAuthFY10!L311)</f>
        <v>0.35991678224687934</v>
      </c>
      <c r="M311" s="133">
        <f>IF(ISERROR((RealAuthFY11!M311-RealAuthFY10!M311)/RealAuthFY10!M311),"",(RealAuthFY11!M311-RealAuthFY10!M311)/RealAuthFY10!M311)</f>
        <v>-8.0059088404613073E-3</v>
      </c>
      <c r="N311" s="133">
        <f>IF(ISERROR((RealAuthFY11!N311-RealAuthFY10!N311)/RealAuthFY10!N311),"",(RealAuthFY11!N311-RealAuthFY10!N311)/RealAuthFY10!N311)</f>
        <v>0</v>
      </c>
      <c r="O311" s="133">
        <f>IF(ISERROR((RealAuthFY11!O311-RealAuthFY10!O311)/RealAuthFY10!O311),"",(RealAuthFY11!O311-RealAuthFY10!O311)/RealAuthFY10!O311)</f>
        <v>0</v>
      </c>
      <c r="P311" s="133" t="str">
        <f>IF(ISERROR((RealAuthFY11!P311-RealAuthFY10!P311)/RealAuthFY10!P311),"",(RealAuthFY11!P311-RealAuthFY10!P311)/RealAuthFY10!P311)</f>
        <v/>
      </c>
      <c r="Q311" s="133" t="str">
        <f>IF(ISERROR((RealAuthFY11!Q311-RealAuthFY10!Q311)/RealAuthFY10!Q311),"",(RealAuthFY11!Q311-RealAuthFY10!Q311)/RealAuthFY10!Q311)</f>
        <v/>
      </c>
      <c r="R311" s="133">
        <f>IF(ISERROR((RealAuthFY11!R311-RealAuthFY10!R311)/RealAuthFY10!R311),"",(RealAuthFY11!R311-RealAuthFY10!R311)/RealAuthFY10!R311)</f>
        <v>1.8603708834817053E-6</v>
      </c>
      <c r="S311" s="133">
        <f>IF(ISERROR((RealAuthFY11!S311-RealAuthFY10!S311)/RealAuthFY10!S311),"",(RealAuthFY11!S311-RealAuthFY10!S311)/RealAuthFY10!S311)</f>
        <v>1.2778257976573901E-5</v>
      </c>
      <c r="T311" s="133">
        <f>IF(ISERROR((RealAuthFY11!T311-RealAuthFY10!T311)/RealAuthFY10!T311),"",(RealAuthFY11!T311-RealAuthFY10!T311)/RealAuthFY10!T311)</f>
        <v>-8.4788404688612714E-6</v>
      </c>
      <c r="U311" s="133">
        <f>IF(ISERROR((RealAuthFY11!U311-RealAuthFY10!U311)/RealAuthFY10!U311),"",(RealAuthFY11!U311-RealAuthFY10!U311)/RealAuthFY10!U311)</f>
        <v>8.7331346194136128E-2</v>
      </c>
    </row>
    <row r="312" spans="1:21" s="45" customFormat="1" ht="11" x14ac:dyDescent="0.3">
      <c r="A312" s="45" t="e">
        <f>'FY2017 Alpha RPDC '!#REF!</f>
        <v>#REF!</v>
      </c>
      <c r="B312" s="45" t="e">
        <f>'FY2017 Alpha RPDC '!#REF!</f>
        <v>#REF!</v>
      </c>
      <c r="C312" s="45" t="e">
        <f>'FY2017 Alpha RPDC '!#REF!</f>
        <v>#REF!</v>
      </c>
      <c r="D312" s="50" t="e">
        <f>'FY2017 Alpha RPDC '!#REF!</f>
        <v>#REF!</v>
      </c>
      <c r="E312" s="133" t="str">
        <f>IF(ISERROR((RealAuthFY11!E312-RealAuthFY10!E312)/RealAuthFY10!E312),"",(RealAuthFY11!E312-RealAuthFY10!E312)/RealAuthFY10!E312)</f>
        <v/>
      </c>
      <c r="F312" s="133" t="str">
        <f>IF(ISERROR((RealAuthFY11!F312-RealAuthFY10!F312)/RealAuthFY10!F312),"",(RealAuthFY11!F312-RealAuthFY10!F312)/RealAuthFY10!F312)</f>
        <v/>
      </c>
      <c r="G312" s="133" t="str">
        <f>IF(ISERROR((RealAuthFY11!G312-RealAuthFY10!G312)/RealAuthFY10!G312),"",(RealAuthFY11!G312-RealAuthFY10!G312)/RealAuthFY10!G312)</f>
        <v/>
      </c>
      <c r="H312" s="133" t="str">
        <f>IF(ISERROR((RealAuthFY11!H312-RealAuthFY10!H312)/RealAuthFY10!H312),"",(RealAuthFY11!H312-RealAuthFY10!H312)/RealAuthFY10!H312)</f>
        <v/>
      </c>
      <c r="I312" s="133" t="str">
        <f>IF(ISERROR((RealAuthFY11!I312-RealAuthFY10!I312)/RealAuthFY10!I312),"",(RealAuthFY11!I312-RealAuthFY10!I312)/RealAuthFY10!I312)</f>
        <v/>
      </c>
      <c r="J312" s="133">
        <f>IF(ISERROR((RealAuthFY11!J312-RealAuthFY10!J312)/RealAuthFY10!J312),"",(RealAuthFY11!J312-RealAuthFY10!J312)/RealAuthFY10!J312)</f>
        <v>5.688004810426925E-4</v>
      </c>
      <c r="K312" s="133">
        <f>IF(ISERROR((RealAuthFY11!K312-RealAuthFY10!K312)/RealAuthFY10!K312),"",(RealAuthFY11!K312-RealAuthFY10!K312)/RealAuthFY10!K312)</f>
        <v>-8.3899035022409085E-2</v>
      </c>
      <c r="L312" s="133">
        <f>IF(ISERROR((RealAuthFY11!L312-RealAuthFY10!L312)/RealAuthFY10!L312),"",(RealAuthFY11!L312-RealAuthFY10!L312)/RealAuthFY10!L312)</f>
        <v>1.6515073212747631</v>
      </c>
      <c r="M312" s="133">
        <f>IF(ISERROR((RealAuthFY11!M312-RealAuthFY10!M312)/RealAuthFY10!M312),"",(RealAuthFY11!M312-RealAuthFY10!M312)/RealAuthFY10!M312)</f>
        <v>0.10599167788817314</v>
      </c>
      <c r="N312" s="133">
        <f>IF(ISERROR((RealAuthFY11!N312-RealAuthFY10!N312)/RealAuthFY10!N312),"",(RealAuthFY11!N312-RealAuthFY10!N312)/RealAuthFY10!N312)</f>
        <v>0</v>
      </c>
      <c r="O312" s="133">
        <f>IF(ISERROR((RealAuthFY11!O312-RealAuthFY10!O312)/RealAuthFY10!O312),"",(RealAuthFY11!O312-RealAuthFY10!O312)/RealAuthFY10!O312)</f>
        <v>0</v>
      </c>
      <c r="P312" s="133">
        <f>IF(ISERROR((RealAuthFY11!P312-RealAuthFY10!P312)/RealAuthFY10!P312),"",(RealAuthFY11!P312-RealAuthFY10!P312)/RealAuthFY10!P312)</f>
        <v>-1</v>
      </c>
      <c r="Q312" s="133" t="str">
        <f>IF(ISERROR((RealAuthFY11!Q312-RealAuthFY10!Q312)/RealAuthFY10!Q312),"",(RealAuthFY11!Q312-RealAuthFY10!Q312)/RealAuthFY10!Q312)</f>
        <v/>
      </c>
      <c r="R312" s="133" t="str">
        <f>IF(ISERROR((RealAuthFY11!R312-RealAuthFY10!R312)/RealAuthFY10!R312),"",(RealAuthFY11!R312-RealAuthFY10!R312)/RealAuthFY10!R312)</f>
        <v/>
      </c>
      <c r="S312" s="133" t="str">
        <f>IF(ISERROR((RealAuthFY11!S312-RealAuthFY10!S312)/RealAuthFY10!S312),"",(RealAuthFY11!S312-RealAuthFY10!S312)/RealAuthFY10!S312)</f>
        <v/>
      </c>
      <c r="T312" s="133" t="str">
        <f>IF(ISERROR((RealAuthFY11!T312-RealAuthFY10!T312)/RealAuthFY10!T312),"",(RealAuthFY11!T312-RealAuthFY10!T312)/RealAuthFY10!T312)</f>
        <v/>
      </c>
      <c r="U312" s="133" t="str">
        <f>IF(ISERROR((RealAuthFY11!U312-RealAuthFY10!U312)/RealAuthFY10!U312),"",(RealAuthFY11!U312-RealAuthFY10!U312)/RealAuthFY10!U312)</f>
        <v/>
      </c>
    </row>
    <row r="313" spans="1:21" s="45" customFormat="1" ht="11" x14ac:dyDescent="0.3">
      <c r="A313" s="45">
        <f>'FY2017 Alpha RPDC '!A303</f>
        <v>296</v>
      </c>
      <c r="B313" s="45">
        <f>'FY2017 Alpha RPDC '!B303</f>
        <v>6579</v>
      </c>
      <c r="C313" s="45">
        <f>'FY2017 Alpha RPDC '!C303</f>
        <v>6579</v>
      </c>
      <c r="D313" s="50" t="str">
        <f>'FY2017 Alpha RPDC '!D303</f>
        <v>URBANDALE</v>
      </c>
      <c r="E313" s="133">
        <f>IF(ISERROR((RealAuthFY11!E313-RealAuthFY10!E313)/RealAuthFY10!E313),"",(RealAuthFY11!E313-RealAuthFY10!E313)/RealAuthFY10!E313)</f>
        <v>1.7461644080950391E-2</v>
      </c>
      <c r="F313" s="133">
        <f>IF(ISERROR((RealAuthFY11!F313-RealAuthFY10!F313)/RealAuthFY10!F313),"",(RealAuthFY11!F313-RealAuthFY10!F313)/RealAuthFY10!F313)</f>
        <v>2.2494570276140241E-2</v>
      </c>
      <c r="G313" s="133">
        <f>IF(ISERROR((RealAuthFY11!G313-RealAuthFY10!G313)/RealAuthFY10!G313),"",(RealAuthFY11!G313-RealAuthFY10!G313)/RealAuthFY10!G313)</f>
        <v>4.0349016171924441E-2</v>
      </c>
      <c r="H313" s="133">
        <f>IF(ISERROR((RealAuthFY11!H313-RealAuthFY10!H313)/RealAuthFY10!H313),"",(RealAuthFY11!H313-RealAuthFY10!H313)/RealAuthFY10!H313)</f>
        <v>-1</v>
      </c>
      <c r="I313" s="133">
        <f>IF(ISERROR((RealAuthFY11!I313-RealAuthFY10!I313)/RealAuthFY10!I313),"",(RealAuthFY11!I313-RealAuthFY10!I313)/RealAuthFY10!I313)</f>
        <v>3.5144769196737834E-2</v>
      </c>
      <c r="J313" s="133">
        <f>IF(ISERROR((RealAuthFY11!J313-RealAuthFY10!J313)/RealAuthFY10!J313),"",(RealAuthFY11!J313-RealAuthFY10!J313)/RealAuthFY10!J313)</f>
        <v>-5.9037010420409652E-2</v>
      </c>
      <c r="K313" s="133">
        <f>IF(ISERROR((RealAuthFY11!K313-RealAuthFY10!K313)/RealAuthFY10!K313),"",(RealAuthFY11!K313-RealAuthFY10!K313)/RealAuthFY10!K313)</f>
        <v>-0.49011857707509882</v>
      </c>
      <c r="L313" s="133">
        <f>IF(ISERROR((RealAuthFY11!L313-RealAuthFY10!L313)/RealAuthFY10!L313),"",(RealAuthFY11!L313-RealAuthFY10!L313)/RealAuthFY10!L313)</f>
        <v>0.14905132075944436</v>
      </c>
      <c r="M313" s="133">
        <f>IF(ISERROR((RealAuthFY11!M313-RealAuthFY10!M313)/RealAuthFY10!M313),"",(RealAuthFY11!M313-RealAuthFY10!M313)/RealAuthFY10!M313)</f>
        <v>-0.56295878035008473</v>
      </c>
      <c r="N313" s="133">
        <f>IF(ISERROR((RealAuthFY11!N313-RealAuthFY10!N313)/RealAuthFY10!N313),"",(RealAuthFY11!N313-RealAuthFY10!N313)/RealAuthFY10!N313)</f>
        <v>0</v>
      </c>
      <c r="O313" s="133" t="str">
        <f>IF(ISERROR((RealAuthFY11!O313-RealAuthFY10!O313)/RealAuthFY10!O313),"",(RealAuthFY11!O313-RealAuthFY10!O313)/RealAuthFY10!O313)</f>
        <v/>
      </c>
      <c r="P313" s="133">
        <f>IF(ISERROR((RealAuthFY11!P313-RealAuthFY10!P313)/RealAuthFY10!P313),"",(RealAuthFY11!P313-RealAuthFY10!P313)/RealAuthFY10!P313)</f>
        <v>1.9762845849802334E-2</v>
      </c>
      <c r="Q313" s="133" t="str">
        <f>IF(ISERROR((RealAuthFY11!Q313-RealAuthFY10!Q313)/RealAuthFY10!Q313),"",(RealAuthFY11!Q313-RealAuthFY10!Q313)/RealAuthFY10!Q313)</f>
        <v/>
      </c>
      <c r="R313" s="133">
        <f>IF(ISERROR((RealAuthFY11!R313-RealAuthFY10!R313)/RealAuthFY10!R313),"",(RealAuthFY11!R313-RealAuthFY10!R313)/RealAuthFY10!R313)</f>
        <v>3.1525231262490729</v>
      </c>
      <c r="S313" s="133">
        <f>IF(ISERROR((RealAuthFY11!S313-RealAuthFY10!S313)/RealAuthFY10!S313),"",(RealAuthFY11!S313-RealAuthFY10!S313)/RealAuthFY10!S313)</f>
        <v>3.1521649293114775</v>
      </c>
      <c r="T313" s="133">
        <f>IF(ISERROR((RealAuthFY11!T313-RealAuthFY10!T313)/RealAuthFY10!T313),"",(RealAuthFY11!T313-RealAuthFY10!T313)/RealAuthFY10!T313)</f>
        <v>3.1524541695330655</v>
      </c>
      <c r="U313" s="133">
        <f>IF(ISERROR((RealAuthFY11!U313-RealAuthFY10!U313)/RealAuthFY10!U313),"",(RealAuthFY11!U313-RealAuthFY10!U313)/RealAuthFY10!U313)</f>
        <v>0.10595212113647552</v>
      </c>
    </row>
    <row r="314" spans="1:21" s="45" customFormat="1" ht="11" x14ac:dyDescent="0.3">
      <c r="A314" s="45">
        <f>'FY2017 Alpha RPDC '!A304</f>
        <v>297</v>
      </c>
      <c r="B314" s="45">
        <f>'FY2017 Alpha RPDC '!B304</f>
        <v>6591</v>
      </c>
      <c r="C314" s="45">
        <f>'FY2017 Alpha RPDC '!C304</f>
        <v>6591</v>
      </c>
      <c r="D314" s="50" t="str">
        <f>'FY2017 Alpha RPDC '!D304</f>
        <v>VALLEY</v>
      </c>
      <c r="E314" s="133">
        <f>IF(ISERROR((RealAuthFY11!E314-RealAuthFY10!E314)/RealAuthFY10!E314),"",(RealAuthFY11!E314-RealAuthFY10!E314)/RealAuthFY10!E314)</f>
        <v>-3.2741116751268978E-2</v>
      </c>
      <c r="F314" s="133">
        <f>IF(ISERROR((RealAuthFY11!F314-RealAuthFY10!F314)/RealAuthFY10!F314),"",(RealAuthFY11!F314-RealAuthFY10!F314)/RealAuthFY10!F314)</f>
        <v>2.2414592672746946E-2</v>
      </c>
      <c r="G314" s="133">
        <f>IF(ISERROR((RealAuthFY11!G314-RealAuthFY10!G314)/RealAuthFY10!G314),"",(RealAuthFY11!G314-RealAuthFY10!G314)/RealAuthFY10!G314)</f>
        <v>-1.106040287415249E-2</v>
      </c>
      <c r="H314" s="133" t="str">
        <f>IF(ISERROR((RealAuthFY11!H314-RealAuthFY10!H314)/RealAuthFY10!H314),"",(RealAuthFY11!H314-RealAuthFY10!H314)/RealAuthFY10!H314)</f>
        <v/>
      </c>
      <c r="I314" s="133">
        <f>IF(ISERROR((RealAuthFY11!I314-RealAuthFY10!I314)/RealAuthFY10!I314),"",(RealAuthFY11!I314-RealAuthFY10!I314)/RealAuthFY10!I314)</f>
        <v>9.9999999999999482E-3</v>
      </c>
      <c r="J314" s="133">
        <f>IF(ISERROR((RealAuthFY11!J314-RealAuthFY10!J314)/RealAuthFY10!J314),"",(RealAuthFY11!J314-RealAuthFY10!J314)/RealAuthFY10!J314)</f>
        <v>0.29192094313453537</v>
      </c>
      <c r="K314" s="133">
        <f>IF(ISERROR((RealAuthFY11!K314-RealAuthFY10!K314)/RealAuthFY10!K314),"",(RealAuthFY11!K314-RealAuthFY10!K314)/RealAuthFY10!K314)</f>
        <v>-7.2784012104400456E-2</v>
      </c>
      <c r="L314" s="133">
        <f>IF(ISERROR((RealAuthFY11!L314-RealAuthFY10!L314)/RealAuthFY10!L314),"",(RealAuthFY11!L314-RealAuthFY10!L314)/RealAuthFY10!L314)</f>
        <v>2.0598127600554785</v>
      </c>
      <c r="M314" s="133">
        <f>IF(ISERROR((RealAuthFY11!M314-RealAuthFY10!M314)/RealAuthFY10!M314),"",(RealAuthFY11!M314-RealAuthFY10!M314)/RealAuthFY10!M314)</f>
        <v>-0.1014835545868833</v>
      </c>
      <c r="N314" s="133">
        <f>IF(ISERROR((RealAuthFY11!N314-RealAuthFY10!N314)/RealAuthFY10!N314),"",(RealAuthFY11!N314-RealAuthFY10!N314)/RealAuthFY10!N314)</f>
        <v>0</v>
      </c>
      <c r="O314" s="133">
        <f>IF(ISERROR((RealAuthFY11!O314-RealAuthFY10!O314)/RealAuthFY10!O314),"",(RealAuthFY11!O314-RealAuthFY10!O314)/RealAuthFY10!O314)</f>
        <v>0</v>
      </c>
      <c r="P314" s="133" t="str">
        <f>IF(ISERROR((RealAuthFY11!P314-RealAuthFY10!P314)/RealAuthFY10!P314),"",(RealAuthFY11!P314-RealAuthFY10!P314)/RealAuthFY10!P314)</f>
        <v/>
      </c>
      <c r="Q314" s="133" t="str">
        <f>IF(ISERROR((RealAuthFY11!Q314-RealAuthFY10!Q314)/RealAuthFY10!Q314),"",(RealAuthFY11!Q314-RealAuthFY10!Q314)/RealAuthFY10!Q314)</f>
        <v/>
      </c>
      <c r="R314" s="133">
        <f>IF(ISERROR((RealAuthFY11!R314-RealAuthFY10!R314)/RealAuthFY10!R314),"",(RealAuthFY11!R314-RealAuthFY10!R314)/RealAuthFY10!R314)</f>
        <v>1.2212789263516433</v>
      </c>
      <c r="S314" s="133">
        <f>IF(ISERROR((RealAuthFY11!S314-RealAuthFY10!S314)/RealAuthFY10!S314),"",(RealAuthFY11!S314-RealAuthFY10!S314)/RealAuthFY10!S314)</f>
        <v>1.2213943700715204</v>
      </c>
      <c r="T314" s="133">
        <f>IF(ISERROR((RealAuthFY11!T314-RealAuthFY10!T314)/RealAuthFY10!T314),"",(RealAuthFY11!T314-RealAuthFY10!T314)/RealAuthFY10!T314)</f>
        <v>1.2214750830564787</v>
      </c>
      <c r="U314" s="133">
        <f>IF(ISERROR((RealAuthFY11!U314-RealAuthFY10!U314)/RealAuthFY10!U314),"",(RealAuthFY11!U314-RealAuthFY10!U314)/RealAuthFY10!U314)</f>
        <v>6.5489830482926656E-2</v>
      </c>
    </row>
    <row r="315" spans="1:21" s="45" customFormat="1" ht="11" x14ac:dyDescent="0.3">
      <c r="A315" s="45">
        <f>'FY2017 Alpha RPDC '!A305</f>
        <v>298</v>
      </c>
      <c r="B315" s="45">
        <f>'FY2017 Alpha RPDC '!B305</f>
        <v>6592</v>
      </c>
      <c r="C315" s="45">
        <f>'FY2017 Alpha RPDC '!C305</f>
        <v>6592</v>
      </c>
      <c r="D315" s="50" t="str">
        <f>'FY2017 Alpha RPDC '!D305</f>
        <v>VAN BUREN</v>
      </c>
      <c r="E315" s="133">
        <f>IF(ISERROR((RealAuthFY11!E315-RealAuthFY10!E315)/RealAuthFY10!E315),"",(RealAuthFY11!E315-RealAuthFY10!E315)/RealAuthFY10!E315)</f>
        <v>0</v>
      </c>
      <c r="F315" s="133">
        <f>IF(ISERROR((RealAuthFY11!F315-RealAuthFY10!F315)/RealAuthFY10!F315),"",(RealAuthFY11!F315-RealAuthFY10!F315)/RealAuthFY10!F315)</f>
        <v>2.2491081123002948E-2</v>
      </c>
      <c r="G315" s="133">
        <f>IF(ISERROR((RealAuthFY11!G315-RealAuthFY10!G315)/RealAuthFY10!G315),"",(RealAuthFY11!G315-RealAuthFY10!G315)/RealAuthFY10!G315)</f>
        <v>2.2491005731066119E-2</v>
      </c>
      <c r="H315" s="133" t="str">
        <f>IF(ISERROR((RealAuthFY11!H315-RealAuthFY10!H315)/RealAuthFY10!H315),"",(RealAuthFY11!H315-RealAuthFY10!H315)/RealAuthFY10!H315)</f>
        <v/>
      </c>
      <c r="I315" s="133">
        <f>IF(ISERROR((RealAuthFY11!I315-RealAuthFY10!I315)/RealAuthFY10!I315),"",(RealAuthFY11!I315-RealAuthFY10!I315)/RealAuthFY10!I315)</f>
        <v>2.2491005731066119E-2</v>
      </c>
      <c r="J315" s="133">
        <f>IF(ISERROR((RealAuthFY11!J315-RealAuthFY10!J315)/RealAuthFY10!J315),"",(RealAuthFY11!J315-RealAuthFY10!J315)/RealAuthFY10!J315)</f>
        <v>0.2096294828611055</v>
      </c>
      <c r="K315" s="133">
        <f>IF(ISERROR((RealAuthFY11!K315-RealAuthFY10!K315)/RealAuthFY10!K315),"",(RealAuthFY11!K315-RealAuthFY10!K315)/RealAuthFY10!K315)</f>
        <v>-0.59202496532593618</v>
      </c>
      <c r="L315" s="133">
        <f>IF(ISERROR((RealAuthFY11!L315-RealAuthFY10!L315)/RealAuthFY10!L315),"",(RealAuthFY11!L315-RealAuthFY10!L315)/RealAuthFY10!L315)</f>
        <v>0.10960951872136274</v>
      </c>
      <c r="M315" s="133">
        <f>IF(ISERROR((RealAuthFY11!M315-RealAuthFY10!M315)/RealAuthFY10!M315),"",(RealAuthFY11!M315-RealAuthFY10!M315)/RealAuthFY10!M315)</f>
        <v>-1</v>
      </c>
      <c r="N315" s="133">
        <f>IF(ISERROR((RealAuthFY11!N315-RealAuthFY10!N315)/RealAuthFY10!N315),"",(RealAuthFY11!N315-RealAuthFY10!N315)/RealAuthFY10!N315)</f>
        <v>0</v>
      </c>
      <c r="O315" s="133" t="str">
        <f>IF(ISERROR((RealAuthFY11!O315-RealAuthFY10!O315)/RealAuthFY10!O315),"",(RealAuthFY11!O315-RealAuthFY10!O315)/RealAuthFY10!O315)</f>
        <v/>
      </c>
      <c r="P315" s="133" t="str">
        <f>IF(ISERROR((RealAuthFY11!P315-RealAuthFY10!P315)/RealAuthFY10!P315),"",(RealAuthFY11!P315-RealAuthFY10!P315)/RealAuthFY10!P315)</f>
        <v/>
      </c>
      <c r="Q315" s="133" t="str">
        <f>IF(ISERROR((RealAuthFY11!Q315-RealAuthFY10!Q315)/RealAuthFY10!Q315),"",(RealAuthFY11!Q315-RealAuthFY10!Q315)/RealAuthFY10!Q315)</f>
        <v/>
      </c>
      <c r="R315" s="133">
        <f>IF(ISERROR((RealAuthFY11!R315-RealAuthFY10!R315)/RealAuthFY10!R315),"",(RealAuthFY11!R315-RealAuthFY10!R315)/RealAuthFY10!R315)</f>
        <v>8.7561677573237406E-2</v>
      </c>
      <c r="S315" s="133">
        <f>IF(ISERROR((RealAuthFY11!S315-RealAuthFY10!S315)/RealAuthFY10!S315),"",(RealAuthFY11!S315-RealAuthFY10!S315)/RealAuthFY10!S315)</f>
        <v>8.7649882677532168E-2</v>
      </c>
      <c r="T315" s="133">
        <f>IF(ISERROR((RealAuthFY11!T315-RealAuthFY10!T315)/RealAuthFY10!T315),"",(RealAuthFY11!T315-RealAuthFY10!T315)/RealAuthFY10!T315)</f>
        <v>8.7646272971140735E-2</v>
      </c>
      <c r="U315" s="133">
        <f>IF(ISERROR((RealAuthFY11!U315-RealAuthFY10!U315)/RealAuthFY10!U315),"",(RealAuthFY11!U315-RealAuthFY10!U315)/RealAuthFY10!U315)</f>
        <v>3.5775423779878877E-2</v>
      </c>
    </row>
    <row r="316" spans="1:21" s="45" customFormat="1" ht="11" x14ac:dyDescent="0.3">
      <c r="A316" s="45">
        <f>'FY2017 Alpha RPDC '!A306</f>
        <v>299</v>
      </c>
      <c r="B316" s="45">
        <f>'FY2017 Alpha RPDC '!B306</f>
        <v>6615</v>
      </c>
      <c r="C316" s="45">
        <f>'FY2017 Alpha RPDC '!C306</f>
        <v>6615</v>
      </c>
      <c r="D316" s="50" t="str">
        <f>'FY2017 Alpha RPDC '!D306</f>
        <v>VAN METER</v>
      </c>
      <c r="E316" s="133">
        <f>IF(ISERROR((RealAuthFY11!E316-RealAuthFY10!E316)/RealAuthFY10!E316),"",(RealAuthFY11!E316-RealAuthFY10!E316)/RealAuthFY10!E316)</f>
        <v>6.9361101306035927E-2</v>
      </c>
      <c r="F316" s="133">
        <f>IF(ISERROR((RealAuthFY11!F316-RealAuthFY10!F316)/RealAuthFY10!F316),"",(RealAuthFY11!F316-RealAuthFY10!F316)/RealAuthFY10!F316)</f>
        <v>2.2494570276140241E-2</v>
      </c>
      <c r="G316" s="133">
        <f>IF(ISERROR((RealAuthFY11!G316-RealAuthFY10!G316)/RealAuthFY10!G316),"",(RealAuthFY11!G316-RealAuthFY10!G316)/RealAuthFY10!G316)</f>
        <v>9.3415799999123819E-2</v>
      </c>
      <c r="H316" s="133">
        <f>IF(ISERROR((RealAuthFY11!H316-RealAuthFY10!H316)/RealAuthFY10!H316),"",(RealAuthFY11!H316-RealAuthFY10!H316)/RealAuthFY10!H316)</f>
        <v>-1</v>
      </c>
      <c r="I316" s="133">
        <f>IF(ISERROR((RealAuthFY11!I316-RealAuthFY10!I316)/RealAuthFY10!I316),"",(RealAuthFY11!I316-RealAuthFY10!I316)/RealAuthFY10!I316)</f>
        <v>7.4574359794023298E-2</v>
      </c>
      <c r="J316" s="133">
        <f>IF(ISERROR((RealAuthFY11!J316-RealAuthFY10!J316)/RealAuthFY10!J316),"",(RealAuthFY11!J316-RealAuthFY10!J316)/RealAuthFY10!J316)</f>
        <v>0.19394449116904963</v>
      </c>
      <c r="K316" s="133">
        <f>IF(ISERROR((RealAuthFY11!K316-RealAuthFY10!K316)/RealAuthFY10!K316),"",(RealAuthFY11!K316-RealAuthFY10!K316)/RealAuthFY10!K316)</f>
        <v>-0.32011494252873562</v>
      </c>
      <c r="L316" s="133">
        <f>IF(ISERROR((RealAuthFY11!L316-RealAuthFY10!L316)/RealAuthFY10!L316),"",(RealAuthFY11!L316-RealAuthFY10!L316)/RealAuthFY10!L316)</f>
        <v>0.10490529383195726</v>
      </c>
      <c r="M316" s="133" t="str">
        <f>IF(ISERROR((RealAuthFY11!M316-RealAuthFY10!M316)/RealAuthFY10!M316),"",(RealAuthFY11!M316-RealAuthFY10!M316)/RealAuthFY10!M316)</f>
        <v/>
      </c>
      <c r="N316" s="133">
        <f>IF(ISERROR((RealAuthFY11!N316-RealAuthFY10!N316)/RealAuthFY10!N316),"",(RealAuthFY11!N316-RealAuthFY10!N316)/RealAuthFY10!N316)</f>
        <v>0</v>
      </c>
      <c r="O316" s="133" t="str">
        <f>IF(ISERROR((RealAuthFY11!O316-RealAuthFY10!O316)/RealAuthFY10!O316),"",(RealAuthFY11!O316-RealAuthFY10!O316)/RealAuthFY10!O316)</f>
        <v/>
      </c>
      <c r="P316" s="133" t="str">
        <f>IF(ISERROR((RealAuthFY11!P316-RealAuthFY10!P316)/RealAuthFY10!P316),"",(RealAuthFY11!P316-RealAuthFY10!P316)/RealAuthFY10!P316)</f>
        <v/>
      </c>
      <c r="Q316" s="133" t="str">
        <f>IF(ISERROR((RealAuthFY11!Q316-RealAuthFY10!Q316)/RealAuthFY10!Q316),"",(RealAuthFY11!Q316-RealAuthFY10!Q316)/RealAuthFY10!Q316)</f>
        <v/>
      </c>
      <c r="R316" s="133">
        <f>IF(ISERROR((RealAuthFY11!R316-RealAuthFY10!R316)/RealAuthFY10!R316),"",(RealAuthFY11!R316-RealAuthFY10!R316)/RealAuthFY10!R316)</f>
        <v>3.7378568025795469E-7</v>
      </c>
      <c r="S316" s="133">
        <f>IF(ISERROR((RealAuthFY11!S316-RealAuthFY10!S316)/RealAuthFY10!S316),"",(RealAuthFY11!S316-RealAuthFY10!S316)/RealAuthFY10!S316)</f>
        <v>9.2468208642060514E-6</v>
      </c>
      <c r="T316" s="133">
        <f>IF(ISERROR((RealAuthFY11!T316-RealAuthFY10!T316)/RealAuthFY10!T316),"",(RealAuthFY11!T316-RealAuthFY10!T316)/RealAuthFY10!T316)</f>
        <v>1.8502372723749815E-6</v>
      </c>
      <c r="U316" s="133">
        <f>IF(ISERROR((RealAuthFY11!U316-RealAuthFY10!U316)/RealAuthFY10!U316),"",(RealAuthFY11!U316-RealAuthFY10!U316)/RealAuthFY10!U316)</f>
        <v>6.8662012632127414E-2</v>
      </c>
    </row>
    <row r="317" spans="1:21" s="45" customFormat="1" ht="11" x14ac:dyDescent="0.3">
      <c r="A317" s="45">
        <f>'FY2017 Alpha RPDC '!A307</f>
        <v>300</v>
      </c>
      <c r="B317" s="45">
        <f>'FY2017 Alpha RPDC '!B307</f>
        <v>6651</v>
      </c>
      <c r="C317" s="45">
        <f>'FY2017 Alpha RPDC '!C307</f>
        <v>6651</v>
      </c>
      <c r="D317" s="50" t="str">
        <f>'FY2017 Alpha RPDC '!D307</f>
        <v>VILLISCA</v>
      </c>
      <c r="E317" s="133">
        <f>IF(ISERROR((RealAuthFY11!E317-RealAuthFY10!E317)/RealAuthFY10!E317),"",(RealAuthFY11!E317-RealAuthFY10!E317)/RealAuthFY10!E317)</f>
        <v>-0.10089020771513353</v>
      </c>
      <c r="F317" s="133">
        <f>IF(ISERROR((RealAuthFY11!F317-RealAuthFY10!F317)/RealAuthFY10!F317),"",(RealAuthFY11!F317-RealAuthFY10!F317)/RealAuthFY10!F317)</f>
        <v>2.2494570276140241E-2</v>
      </c>
      <c r="G317" s="133">
        <f>IF(ISERROR((RealAuthFY11!G317-RealAuthFY10!G317)/RealAuthFY10!G317),"",(RealAuthFY11!G317-RealAuthFY10!G317)/RealAuthFY10!G317)</f>
        <v>-8.066511930661574E-2</v>
      </c>
      <c r="H317" s="133" t="str">
        <f>IF(ISERROR((RealAuthFY11!H317-RealAuthFY10!H317)/RealAuthFY10!H317),"",(RealAuthFY11!H317-RealAuthFY10!H317)/RealAuthFY10!H317)</f>
        <v/>
      </c>
      <c r="I317" s="133">
        <f>IF(ISERROR((RealAuthFY11!I317-RealAuthFY10!I317)/RealAuthFY10!I317),"",(RealAuthFY11!I317-RealAuthFY10!I317)/RealAuthFY10!I317)</f>
        <v>1.0000000000000009E-2</v>
      </c>
      <c r="J317" s="133">
        <f>IF(ISERROR((RealAuthFY11!J317-RealAuthFY10!J317)/RealAuthFY10!J317),"",(RealAuthFY11!J317-RealAuthFY10!J317)/RealAuthFY10!J317)</f>
        <v>-0.17977047224620049</v>
      </c>
      <c r="K317" s="133">
        <f>IF(ISERROR((RealAuthFY11!K317-RealAuthFY10!K317)/RealAuthFY10!K317),"",(RealAuthFY11!K317-RealAuthFY10!K317)/RealAuthFY10!K317)</f>
        <v>1.5498439667128987</v>
      </c>
      <c r="L317" s="133">
        <f>IF(ISERROR((RealAuthFY11!L317-RealAuthFY10!L317)/RealAuthFY10!L317),"",(RealAuthFY11!L317-RealAuthFY10!L317)/RealAuthFY10!L317)</f>
        <v>0.13326398520573277</v>
      </c>
      <c r="M317" s="133" t="str">
        <f>IF(ISERROR((RealAuthFY11!M317-RealAuthFY10!M317)/RealAuthFY10!M317),"",(RealAuthFY11!M317-RealAuthFY10!M317)/RealAuthFY10!M317)</f>
        <v/>
      </c>
      <c r="N317" s="133">
        <f>IF(ISERROR((RealAuthFY11!N317-RealAuthFY10!N317)/RealAuthFY10!N317),"",(RealAuthFY11!N317-RealAuthFY10!N317)/RealAuthFY10!N317)</f>
        <v>0</v>
      </c>
      <c r="O317" s="133" t="str">
        <f>IF(ISERROR((RealAuthFY11!O317-RealAuthFY10!O317)/RealAuthFY10!O317),"",(RealAuthFY11!O317-RealAuthFY10!O317)/RealAuthFY10!O317)</f>
        <v/>
      </c>
      <c r="P317" s="133" t="str">
        <f>IF(ISERROR((RealAuthFY11!P317-RealAuthFY10!P317)/RealAuthFY10!P317),"",(RealAuthFY11!P317-RealAuthFY10!P317)/RealAuthFY10!P317)</f>
        <v/>
      </c>
      <c r="Q317" s="133" t="str">
        <f>IF(ISERROR((RealAuthFY11!Q317-RealAuthFY10!Q317)/RealAuthFY10!Q317),"",(RealAuthFY11!Q317-RealAuthFY10!Q317)/RealAuthFY10!Q317)</f>
        <v/>
      </c>
      <c r="R317" s="133">
        <f>IF(ISERROR((RealAuthFY11!R317-RealAuthFY10!R317)/RealAuthFY10!R317),"",(RealAuthFY11!R317-RealAuthFY10!R317)/RealAuthFY10!R317)</f>
        <v>5.5646249410139004E-7</v>
      </c>
      <c r="S317" s="133">
        <f>IF(ISERROR((RealAuthFY11!S317-RealAuthFY10!S317)/RealAuthFY10!S317),"",(RealAuthFY11!S317-RealAuthFY10!S317)/RealAuthFY10!S317)</f>
        <v>5.8083590029159106E-6</v>
      </c>
      <c r="T317" s="133">
        <f>IF(ISERROR((RealAuthFY11!T317-RealAuthFY10!T317)/RealAuthFY10!T317),"",(RealAuthFY11!T317-RealAuthFY10!T317)/RealAuthFY10!T317)</f>
        <v>-1.1402693095560384E-5</v>
      </c>
      <c r="U317" s="133">
        <f>IF(ISERROR((RealAuthFY11!U317-RealAuthFY10!U317)/RealAuthFY10!U317),"",(RealAuthFY11!U317-RealAuthFY10!U317)/RealAuthFY10!U317)</f>
        <v>4.810771272699265E-2</v>
      </c>
    </row>
    <row r="318" spans="1:21" s="45" customFormat="1" ht="11" x14ac:dyDescent="0.3">
      <c r="A318" s="45" t="e">
        <f>'FY2017 Alpha RPDC '!#REF!</f>
        <v>#REF!</v>
      </c>
      <c r="B318" s="45" t="e">
        <f>'FY2017 Alpha RPDC '!#REF!</f>
        <v>#REF!</v>
      </c>
      <c r="C318" s="45" t="e">
        <f>'FY2017 Alpha RPDC '!#REF!</f>
        <v>#REF!</v>
      </c>
      <c r="D318" s="50" t="e">
        <f>'FY2017 Alpha RPDC '!#REF!</f>
        <v>#REF!</v>
      </c>
      <c r="E318" s="133" t="str">
        <f>IF(ISERROR((RealAuthFY11!E318-RealAuthFY10!E318)/RealAuthFY10!E318),"",(RealAuthFY11!E318-RealAuthFY10!E318)/RealAuthFY10!E318)</f>
        <v/>
      </c>
      <c r="F318" s="133" t="str">
        <f>IF(ISERROR((RealAuthFY11!F318-RealAuthFY10!F318)/RealAuthFY10!F318),"",(RealAuthFY11!F318-RealAuthFY10!F318)/RealAuthFY10!F318)</f>
        <v/>
      </c>
      <c r="G318" s="133" t="str">
        <f>IF(ISERROR((RealAuthFY11!G318-RealAuthFY10!G318)/RealAuthFY10!G318),"",(RealAuthFY11!G318-RealAuthFY10!G318)/RealAuthFY10!G318)</f>
        <v/>
      </c>
      <c r="H318" s="133" t="str">
        <f>IF(ISERROR((RealAuthFY11!H318-RealAuthFY10!H318)/RealAuthFY10!H318),"",(RealAuthFY11!H318-RealAuthFY10!H318)/RealAuthFY10!H318)</f>
        <v/>
      </c>
      <c r="I318" s="133" t="str">
        <f>IF(ISERROR((RealAuthFY11!I318-RealAuthFY10!I318)/RealAuthFY10!I318),"",(RealAuthFY11!I318-RealAuthFY10!I318)/RealAuthFY10!I318)</f>
        <v/>
      </c>
      <c r="J318" s="133">
        <f>IF(ISERROR((RealAuthFY11!J318-RealAuthFY10!J318)/RealAuthFY10!J318),"",(RealAuthFY11!J318-RealAuthFY10!J318)/RealAuthFY10!J318)</f>
        <v>0.28817307605158926</v>
      </c>
      <c r="K318" s="133">
        <f>IF(ISERROR((RealAuthFY11!K318-RealAuthFY10!K318)/RealAuthFY10!K318),"",(RealAuthFY11!K318-RealAuthFY10!K318)/RealAuthFY10!K318)</f>
        <v>0.27475460650938521</v>
      </c>
      <c r="L318" s="133">
        <f>IF(ISERROR((RealAuthFY11!L318-RealAuthFY10!L318)/RealAuthFY10!L318),"",(RealAuthFY11!L318-RealAuthFY10!L318)/RealAuthFY10!L318)</f>
        <v>9.8250122531162651E-2</v>
      </c>
      <c r="M318" s="133">
        <f>IF(ISERROR((RealAuthFY11!M318-RealAuthFY10!M318)/RealAuthFY10!M318),"",(RealAuthFY11!M318-RealAuthFY10!M318)/RealAuthFY10!M318)</f>
        <v>-0.4900981573962459</v>
      </c>
      <c r="N318" s="133">
        <f>IF(ISERROR((RealAuthFY11!N318-RealAuthFY10!N318)/RealAuthFY10!N318),"",(RealAuthFY11!N318-RealAuthFY10!N318)/RealAuthFY10!N318)</f>
        <v>0</v>
      </c>
      <c r="O318" s="133" t="str">
        <f>IF(ISERROR((RealAuthFY11!O318-RealAuthFY10!O318)/RealAuthFY10!O318),"",(RealAuthFY11!O318-RealAuthFY10!O318)/RealAuthFY10!O318)</f>
        <v/>
      </c>
      <c r="P318" s="133" t="str">
        <f>IF(ISERROR((RealAuthFY11!P318-RealAuthFY10!P318)/RealAuthFY10!P318),"",(RealAuthFY11!P318-RealAuthFY10!P318)/RealAuthFY10!P318)</f>
        <v/>
      </c>
      <c r="Q318" s="133" t="str">
        <f>IF(ISERROR((RealAuthFY11!Q318-RealAuthFY10!Q318)/RealAuthFY10!Q318),"",(RealAuthFY11!Q318-RealAuthFY10!Q318)/RealAuthFY10!Q318)</f>
        <v/>
      </c>
      <c r="R318" s="133" t="str">
        <f>IF(ISERROR((RealAuthFY11!R318-RealAuthFY10!R318)/RealAuthFY10!R318),"",(RealAuthFY11!R318-RealAuthFY10!R318)/RealAuthFY10!R318)</f>
        <v/>
      </c>
      <c r="S318" s="133" t="str">
        <f>IF(ISERROR((RealAuthFY11!S318-RealAuthFY10!S318)/RealAuthFY10!S318),"",(RealAuthFY11!S318-RealAuthFY10!S318)/RealAuthFY10!S318)</f>
        <v/>
      </c>
      <c r="T318" s="133" t="str">
        <f>IF(ISERROR((RealAuthFY11!T318-RealAuthFY10!T318)/RealAuthFY10!T318),"",(RealAuthFY11!T318-RealAuthFY10!T318)/RealAuthFY10!T318)</f>
        <v/>
      </c>
      <c r="U318" s="133" t="str">
        <f>IF(ISERROR((RealAuthFY11!U318-RealAuthFY10!U318)/RealAuthFY10!U318),"",(RealAuthFY11!U318-RealAuthFY10!U318)/RealAuthFY10!U318)</f>
        <v/>
      </c>
    </row>
    <row r="319" spans="1:21" s="45" customFormat="1" ht="11" x14ac:dyDescent="0.3">
      <c r="A319" s="45">
        <f>'FY2017 Alpha RPDC '!A308</f>
        <v>301</v>
      </c>
      <c r="B319" s="45">
        <f>'FY2017 Alpha RPDC '!B308</f>
        <v>6660</v>
      </c>
      <c r="C319" s="45">
        <f>'FY2017 Alpha RPDC '!C308</f>
        <v>6660</v>
      </c>
      <c r="D319" s="50" t="str">
        <f>'FY2017 Alpha RPDC '!D308</f>
        <v>VINTON-SHELLSBURG</v>
      </c>
      <c r="E319" s="133">
        <f>IF(ISERROR((RealAuthFY11!E319-RealAuthFY10!E319)/RealAuthFY10!E319),"",(RealAuthFY11!E319-RealAuthFY10!E319)/RealAuthFY10!E319)</f>
        <v>-6.9091137491357902E-4</v>
      </c>
      <c r="F319" s="133">
        <f>IF(ISERROR((RealAuthFY11!F319-RealAuthFY10!F319)/RealAuthFY10!F319),"",(RealAuthFY11!F319-RealAuthFY10!F319)/RealAuthFY10!F319)</f>
        <v>2.2494570276140241E-2</v>
      </c>
      <c r="G319" s="133">
        <f>IF(ISERROR((RealAuthFY11!G319-RealAuthFY10!G319)/RealAuthFY10!G319),"",(RealAuthFY11!G319-RealAuthFY10!G319)/RealAuthFY10!G319)</f>
        <v>2.1788077321346078E-2</v>
      </c>
      <c r="H319" s="133" t="str">
        <f>IF(ISERROR((RealAuthFY11!H319-RealAuthFY10!H319)/RealAuthFY10!H319),"",(RealAuthFY11!H319-RealAuthFY10!H319)/RealAuthFY10!H319)</f>
        <v/>
      </c>
      <c r="I319" s="133">
        <f>IF(ISERROR((RealAuthFY11!I319-RealAuthFY10!I319)/RealAuthFY10!I319),"",(RealAuthFY11!I319-RealAuthFY10!I319)/RealAuthFY10!I319)</f>
        <v>2.1788077321346078E-2</v>
      </c>
      <c r="J319" s="133">
        <f>IF(ISERROR((RealAuthFY11!J319-RealAuthFY10!J319)/RealAuthFY10!J319),"",(RealAuthFY11!J319-RealAuthFY10!J319)/RealAuthFY10!J319)</f>
        <v>0.59022746419545069</v>
      </c>
      <c r="K319" s="133" t="str">
        <f>IF(ISERROR((RealAuthFY11!K319-RealAuthFY10!K319)/RealAuthFY10!K319),"",(RealAuthFY11!K319-RealAuthFY10!K319)/RealAuthFY10!K319)</f>
        <v/>
      </c>
      <c r="L319" s="133">
        <f>IF(ISERROR((RealAuthFY11!L319-RealAuthFY10!L319)/RealAuthFY10!L319),"",(RealAuthFY11!L319-RealAuthFY10!L319)/RealAuthFY10!L319)</f>
        <v>-5.6132796655121844E-2</v>
      </c>
      <c r="M319" s="133" t="str">
        <f>IF(ISERROR((RealAuthFY11!M319-RealAuthFY10!M319)/RealAuthFY10!M319),"",(RealAuthFY11!M319-RealAuthFY10!M319)/RealAuthFY10!M319)</f>
        <v/>
      </c>
      <c r="N319" s="133" t="str">
        <f>IF(ISERROR((RealAuthFY11!N319-RealAuthFY10!N319)/RealAuthFY10!N319),"",(RealAuthFY11!N319-RealAuthFY10!N319)/RealAuthFY10!N319)</f>
        <v/>
      </c>
      <c r="O319" s="133" t="str">
        <f>IF(ISERROR((RealAuthFY11!O319-RealAuthFY10!O319)/RealAuthFY10!O319),"",(RealAuthFY11!O319-RealAuthFY10!O319)/RealAuthFY10!O319)</f>
        <v/>
      </c>
      <c r="P319" s="133">
        <f>IF(ISERROR((RealAuthFY11!P319-RealAuthFY10!P319)/RealAuthFY10!P319),"",(RealAuthFY11!P319-RealAuthFY10!P319)/RealAuthFY10!P319)</f>
        <v>-1</v>
      </c>
      <c r="Q319" s="133" t="str">
        <f>IF(ISERROR((RealAuthFY11!Q319-RealAuthFY10!Q319)/RealAuthFY10!Q319),"",(RealAuthFY11!Q319-RealAuthFY10!Q319)/RealAuthFY10!Q319)</f>
        <v/>
      </c>
      <c r="R319" s="133">
        <f>IF(ISERROR((RealAuthFY11!R319-RealAuthFY10!R319)/RealAuthFY10!R319),"",(RealAuthFY11!R319-RealAuthFY10!R319)/RealAuthFY10!R319)</f>
        <v>2.4891838638664407</v>
      </c>
      <c r="S319" s="133">
        <f>IF(ISERROR((RealAuthFY11!S319-RealAuthFY10!S319)/RealAuthFY10!S319),"",(RealAuthFY11!S319-RealAuthFY10!S319)/RealAuthFY10!S319)</f>
        <v>2.4892289353726484</v>
      </c>
      <c r="T319" s="133">
        <f>IF(ISERROR((RealAuthFY11!T319-RealAuthFY10!T319)/RealAuthFY10!T319),"",(RealAuthFY11!T319-RealAuthFY10!T319)/RealAuthFY10!T319)</f>
        <v>2.489416701634847</v>
      </c>
      <c r="U319" s="133">
        <f>IF(ISERROR((RealAuthFY11!U319-RealAuthFY10!U319)/RealAuthFY10!U319),"",(RealAuthFY11!U319-RealAuthFY10!U319)/RealAuthFY10!U319)</f>
        <v>7.9895891238756372E-2</v>
      </c>
    </row>
    <row r="320" spans="1:21" s="45" customFormat="1" ht="11" x14ac:dyDescent="0.3">
      <c r="A320" s="45">
        <f>'FY2017 Alpha RPDC '!A309</f>
        <v>302</v>
      </c>
      <c r="B320" s="45">
        <f>'FY2017 Alpha RPDC '!B309</f>
        <v>6700</v>
      </c>
      <c r="C320" s="45">
        <f>'FY2017 Alpha RPDC '!C309</f>
        <v>6700</v>
      </c>
      <c r="D320" s="50" t="str">
        <f>'FY2017 Alpha RPDC '!D309</f>
        <v>WACO</v>
      </c>
      <c r="E320" s="133">
        <f>IF(ISERROR((RealAuthFY11!E320-RealAuthFY10!E320)/RealAuthFY10!E320),"",(RealAuthFY11!E320-RealAuthFY10!E320)/RealAuthFY10!E320)</f>
        <v>-3.3271337053110077E-2</v>
      </c>
      <c r="F320" s="133">
        <f>IF(ISERROR((RealAuthFY11!F320-RealAuthFY10!F320)/RealAuthFY10!F320),"",(RealAuthFY11!F320-RealAuthFY10!F320)/RealAuthFY10!F320)</f>
        <v>2.2070015220700151E-2</v>
      </c>
      <c r="G320" s="133">
        <f>IF(ISERROR((RealAuthFY11!G320-RealAuthFY10!G320)/RealAuthFY10!G320),"",(RealAuthFY11!G320-RealAuthFY10!G320)/RealAuthFY10!G320)</f>
        <v>-1.193562074758518E-2</v>
      </c>
      <c r="H320" s="133" t="str">
        <f>IF(ISERROR((RealAuthFY11!H320-RealAuthFY10!H320)/RealAuthFY10!H320),"",(RealAuthFY11!H320-RealAuthFY10!H320)/RealAuthFY10!H320)</f>
        <v/>
      </c>
      <c r="I320" s="133">
        <f>IF(ISERROR((RealAuthFY11!I320-RealAuthFY10!I320)/RealAuthFY10!I320),"",(RealAuthFY11!I320-RealAuthFY10!I320)/RealAuthFY10!I320)</f>
        <v>9.999999999999995E-3</v>
      </c>
      <c r="J320" s="133">
        <f>IF(ISERROR((RealAuthFY11!J320-RealAuthFY10!J320)/RealAuthFY10!J320),"",(RealAuthFY11!J320-RealAuthFY10!J320)/RealAuthFY10!J320)</f>
        <v>-2.2472595759741813E-2</v>
      </c>
      <c r="K320" s="133">
        <f>IF(ISERROR((RealAuthFY11!K320-RealAuthFY10!K320)/RealAuthFY10!K320),"",(RealAuthFY11!K320-RealAuthFY10!K320)/RealAuthFY10!K320)</f>
        <v>1.9766242695084223E-2</v>
      </c>
      <c r="L320" s="133">
        <f>IF(ISERROR((RealAuthFY11!L320-RealAuthFY10!L320)/RealAuthFY10!L320),"",(RealAuthFY11!L320-RealAuthFY10!L320)/RealAuthFY10!L320)</f>
        <v>1.9766242695084223E-2</v>
      </c>
      <c r="M320" s="133">
        <f>IF(ISERROR((RealAuthFY11!M320-RealAuthFY10!M320)/RealAuthFY10!M320),"",(RealAuthFY11!M320-RealAuthFY10!M320)/RealAuthFY10!M320)</f>
        <v>-1</v>
      </c>
      <c r="N320" s="133" t="str">
        <f>IF(ISERROR((RealAuthFY11!N320-RealAuthFY10!N320)/RealAuthFY10!N320),"",(RealAuthFY11!N320-RealAuthFY10!N320)/RealAuthFY10!N320)</f>
        <v/>
      </c>
      <c r="O320" s="133" t="str">
        <f>IF(ISERROR((RealAuthFY11!O320-RealAuthFY10!O320)/RealAuthFY10!O320),"",(RealAuthFY11!O320-RealAuthFY10!O320)/RealAuthFY10!O320)</f>
        <v/>
      </c>
      <c r="P320" s="133" t="str">
        <f>IF(ISERROR((RealAuthFY11!P320-RealAuthFY10!P320)/RealAuthFY10!P320),"",(RealAuthFY11!P320-RealAuthFY10!P320)/RealAuthFY10!P320)</f>
        <v/>
      </c>
      <c r="Q320" s="133" t="str">
        <f>IF(ISERROR((RealAuthFY11!Q320-RealAuthFY10!Q320)/RealAuthFY10!Q320),"",(RealAuthFY11!Q320-RealAuthFY10!Q320)/RealAuthFY10!Q320)</f>
        <v/>
      </c>
      <c r="R320" s="133">
        <f>IF(ISERROR((RealAuthFY11!R320-RealAuthFY10!R320)/RealAuthFY10!R320),"",(RealAuthFY11!R320-RealAuthFY10!R320)/RealAuthFY10!R320)</f>
        <v>0.12617232863750569</v>
      </c>
      <c r="S320" s="133">
        <f>IF(ISERROR((RealAuthFY11!S320-RealAuthFY10!S320)/RealAuthFY10!S320),"",(RealAuthFY11!S320-RealAuthFY10!S320)/RealAuthFY10!S320)</f>
        <v>0.12618800754952925</v>
      </c>
      <c r="T320" s="133">
        <f>IF(ISERROR((RealAuthFY11!T320-RealAuthFY10!T320)/RealAuthFY10!T320),"",(RealAuthFY11!T320-RealAuthFY10!T320)/RealAuthFY10!T320)</f>
        <v>0.12610229664094624</v>
      </c>
      <c r="U320" s="133">
        <f>IF(ISERROR((RealAuthFY11!U320-RealAuthFY10!U320)/RealAuthFY10!U320),"",(RealAuthFY11!U320-RealAuthFY10!U320)/RealAuthFY10!U320)</f>
        <v>2.0272005356436973E-2</v>
      </c>
    </row>
    <row r="321" spans="1:21" s="45" customFormat="1" ht="11" x14ac:dyDescent="0.3">
      <c r="A321" s="45">
        <f>'FY2017 Alpha RPDC '!A310</f>
        <v>303</v>
      </c>
      <c r="B321" s="45">
        <f>'FY2017 Alpha RPDC '!B310</f>
        <v>6750</v>
      </c>
      <c r="C321" s="45">
        <f>'FY2017 Alpha RPDC '!C310</f>
        <v>6750</v>
      </c>
      <c r="D321" s="50" t="str">
        <f>'FY2017 Alpha RPDC '!D310</f>
        <v>WALNUT</v>
      </c>
      <c r="E321" s="133">
        <f>IF(ISERROR((RealAuthFY11!E321-RealAuthFY10!E321)/RealAuthFY10!E321),"",(RealAuthFY11!E321-RealAuthFY10!E321)/RealAuthFY10!E321)</f>
        <v>1.2658227848101266E-2</v>
      </c>
      <c r="F321" s="133">
        <f>IF(ISERROR((RealAuthFY11!F321-RealAuthFY10!F321)/RealAuthFY10!F321),"",(RealAuthFY11!F321-RealAuthFY10!F321)/RealAuthFY10!F321)</f>
        <v>2.2494570276140241E-2</v>
      </c>
      <c r="G321" s="133">
        <f>IF(ISERROR((RealAuthFY11!G321-RealAuthFY10!G321)/RealAuthFY10!G321),"",(RealAuthFY11!G321-RealAuthFY10!G321)/RealAuthFY10!G321)</f>
        <v>3.5437539520142017E-2</v>
      </c>
      <c r="H321" s="133">
        <f>IF(ISERROR((RealAuthFY11!H321-RealAuthFY10!H321)/RealAuthFY10!H321),"",(RealAuthFY11!H321-RealAuthFY10!H321)/RealAuthFY10!H321)</f>
        <v>-1</v>
      </c>
      <c r="I321" s="133">
        <f>IF(ISERROR((RealAuthFY11!I321-RealAuthFY10!I321)/RealAuthFY10!I321),"",(RealAuthFY11!I321-RealAuthFY10!I321)/RealAuthFY10!I321)</f>
        <v>1.1189088792596733E-2</v>
      </c>
      <c r="J321" s="133">
        <f>IF(ISERROR((RealAuthFY11!J321-RealAuthFY10!J321)/RealAuthFY10!J321),"",(RealAuthFY11!J321-RealAuthFY10!J321)/RealAuthFY10!J321)</f>
        <v>-5.3460253359294246E-2</v>
      </c>
      <c r="K321" s="133">
        <f>IF(ISERROR((RealAuthFY11!K321-RealAuthFY10!K321)/RealAuthFY10!K321),"",(RealAuthFY11!K321-RealAuthFY10!K321)/RealAuthFY10!K321)</f>
        <v>8.511504453599518E-2</v>
      </c>
      <c r="L321" s="133">
        <f>IF(ISERROR((RealAuthFY11!L321-RealAuthFY10!L321)/RealAuthFY10!L321),"",(RealAuthFY11!L321-RealAuthFY10!L321)/RealAuthFY10!L321)</f>
        <v>0.7838633686690224</v>
      </c>
      <c r="M321" s="133">
        <f>IF(ISERROR((RealAuthFY11!M321-RealAuthFY10!M321)/RealAuthFY10!M321),"",(RealAuthFY11!M321-RealAuthFY10!M321)/RealAuthFY10!M321)</f>
        <v>-0.10200075318702274</v>
      </c>
      <c r="N321" s="133">
        <f>IF(ISERROR((RealAuthFY11!N321-RealAuthFY10!N321)/RealAuthFY10!N321),"",(RealAuthFY11!N321-RealAuthFY10!N321)/RealAuthFY10!N321)</f>
        <v>0</v>
      </c>
      <c r="O321" s="133" t="str">
        <f>IF(ISERROR((RealAuthFY11!O321-RealAuthFY10!O321)/RealAuthFY10!O321),"",(RealAuthFY11!O321-RealAuthFY10!O321)/RealAuthFY10!O321)</f>
        <v/>
      </c>
      <c r="P321" s="133">
        <f>IF(ISERROR((RealAuthFY11!P321-RealAuthFY10!P321)/RealAuthFY10!P321),"",(RealAuthFY11!P321-RealAuthFY10!P321)/RealAuthFY10!P321)</f>
        <v>1.9350496382298504E-2</v>
      </c>
      <c r="Q321" s="133">
        <f>IF(ISERROR((RealAuthFY11!Q321-RealAuthFY10!Q321)/RealAuthFY10!Q321),"",(RealAuthFY11!Q321-RealAuthFY10!Q321)/RealAuthFY10!Q321)</f>
        <v>0.69891749397049752</v>
      </c>
      <c r="R321" s="133">
        <f>IF(ISERROR((RealAuthFY11!R321-RealAuthFY10!R321)/RealAuthFY10!R321),"",(RealAuthFY11!R321-RealAuthFY10!R321)/RealAuthFY10!R321)</f>
        <v>-4.3558560128466892E-6</v>
      </c>
      <c r="S321" s="133">
        <f>IF(ISERROR((RealAuthFY11!S321-RealAuthFY10!S321)/RealAuthFY10!S321),"",(RealAuthFY11!S321-RealAuthFY10!S321)/RealAuthFY10!S321)</f>
        <v>-2.4797897138300118E-5</v>
      </c>
      <c r="T321" s="133">
        <f>IF(ISERROR((RealAuthFY11!T321-RealAuthFY10!T321)/RealAuthFY10!T321),"",(RealAuthFY11!T321-RealAuthFY10!T321)/RealAuthFY10!T321)</f>
        <v>-4.2560435818824076E-5</v>
      </c>
      <c r="U321" s="133">
        <f>IF(ISERROR((RealAuthFY11!U321-RealAuthFY10!U321)/RealAuthFY10!U321),"",(RealAuthFY11!U321-RealAuthFY10!U321)/RealAuthFY10!U321)</f>
        <v>-2.5767834121576808E-3</v>
      </c>
    </row>
    <row r="322" spans="1:21" s="45" customFormat="1" ht="11" x14ac:dyDescent="0.3">
      <c r="A322" s="45">
        <f>'FY2017 Alpha RPDC '!A311</f>
        <v>304</v>
      </c>
      <c r="B322" s="45">
        <f>'FY2017 Alpha RPDC '!B311</f>
        <v>6759</v>
      </c>
      <c r="C322" s="45">
        <f>'FY2017 Alpha RPDC '!C311</f>
        <v>6759</v>
      </c>
      <c r="D322" s="50" t="str">
        <f>'FY2017 Alpha RPDC '!D311</f>
        <v>WAPELLO</v>
      </c>
      <c r="E322" s="133">
        <f>IF(ISERROR((RealAuthFY11!E322-RealAuthFY10!E322)/RealAuthFY10!E322),"",(RealAuthFY11!E322-RealAuthFY10!E322)/RealAuthFY10!E322)</f>
        <v>-1.590574374079522E-2</v>
      </c>
      <c r="F322" s="133">
        <f>IF(ISERROR((RealAuthFY11!F322-RealAuthFY10!F322)/RealAuthFY10!F322),"",(RealAuthFY11!F322-RealAuthFY10!F322)/RealAuthFY10!F322)</f>
        <v>2.2414592672746946E-2</v>
      </c>
      <c r="G322" s="133">
        <f>IF(ISERROR((RealAuthFY11!G322-RealAuthFY10!G322)/RealAuthFY10!G322),"",(RealAuthFY11!G322-RealAuthFY10!G322)/RealAuthFY10!G322)</f>
        <v>6.1523281648448091E-3</v>
      </c>
      <c r="H322" s="133">
        <f>IF(ISERROR((RealAuthFY11!H322-RealAuthFY10!H322)/RealAuthFY10!H322),"",(RealAuthFY11!H322-RealAuthFY10!H322)/RealAuthFY10!H322)</f>
        <v>-0.58458583226823735</v>
      </c>
      <c r="I322" s="133">
        <f>IF(ISERROR((RealAuthFY11!I322-RealAuthFY10!I322)/RealAuthFY10!I322),"",(RealAuthFY11!I322-RealAuthFY10!I322)/RealAuthFY10!I322)</f>
        <v>7.3097480676762082E-4</v>
      </c>
      <c r="J322" s="133">
        <f>IF(ISERROR((RealAuthFY11!J322-RealAuthFY10!J322)/RealAuthFY10!J322),"",(RealAuthFY11!J322-RealAuthFY10!J322)/RealAuthFY10!J322)</f>
        <v>0.15178687352261708</v>
      </c>
      <c r="K322" s="133">
        <f>IF(ISERROR((RealAuthFY11!K322-RealAuthFY10!K322)/RealAuthFY10!K322),"",(RealAuthFY11!K322-RealAuthFY10!K322)/RealAuthFY10!K322)</f>
        <v>-1</v>
      </c>
      <c r="L322" s="133">
        <f>IF(ISERROR((RealAuthFY11!L322-RealAuthFY10!L322)/RealAuthFY10!L322),"",(RealAuthFY11!L322-RealAuthFY10!L322)/RealAuthFY10!L322)</f>
        <v>-4.7311045403971894E-2</v>
      </c>
      <c r="M322" s="133" t="str">
        <f>IF(ISERROR((RealAuthFY11!M322-RealAuthFY10!M322)/RealAuthFY10!M322),"",(RealAuthFY11!M322-RealAuthFY10!M322)/RealAuthFY10!M322)</f>
        <v/>
      </c>
      <c r="N322" s="133">
        <f>IF(ISERROR((RealAuthFY11!N322-RealAuthFY10!N322)/RealAuthFY10!N322),"",(RealAuthFY11!N322-RealAuthFY10!N322)/RealAuthFY10!N322)</f>
        <v>0</v>
      </c>
      <c r="O322" s="133" t="str">
        <f>IF(ISERROR((RealAuthFY11!O322-RealAuthFY10!O322)/RealAuthFY10!O322),"",(RealAuthFY11!O322-RealAuthFY10!O322)/RealAuthFY10!O322)</f>
        <v/>
      </c>
      <c r="P322" s="133" t="str">
        <f>IF(ISERROR((RealAuthFY11!P322-RealAuthFY10!P322)/RealAuthFY10!P322),"",(RealAuthFY11!P322-RealAuthFY10!P322)/RealAuthFY10!P322)</f>
        <v/>
      </c>
      <c r="Q322" s="133" t="str">
        <f>IF(ISERROR((RealAuthFY11!Q322-RealAuthFY10!Q322)/RealAuthFY10!Q322),"",(RealAuthFY11!Q322-RealAuthFY10!Q322)/RealAuthFY10!Q322)</f>
        <v/>
      </c>
      <c r="R322" s="133">
        <f>IF(ISERROR((RealAuthFY11!R322-RealAuthFY10!R322)/RealAuthFY10!R322),"",(RealAuthFY11!R322-RealAuthFY10!R322)/RealAuthFY10!R322)</f>
        <v>1.0042047166882704E-6</v>
      </c>
      <c r="S322" s="133">
        <f>IF(ISERROR((RealAuthFY11!S322-RealAuthFY10!S322)/RealAuthFY10!S322),"",(RealAuthFY11!S322-RealAuthFY10!S322)/RealAuthFY10!S322)</f>
        <v>-9.9195316570440428E-7</v>
      </c>
      <c r="T322" s="133">
        <f>IF(ISERROR((RealAuthFY11!T322-RealAuthFY10!T322)/RealAuthFY10!T322),"",(RealAuthFY11!T322-RealAuthFY10!T322)/RealAuthFY10!T322)</f>
        <v>6.4214658952618551E-6</v>
      </c>
      <c r="U322" s="133">
        <f>IF(ISERROR((RealAuthFY11!U322-RealAuthFY10!U322)/RealAuthFY10!U322),"",(RealAuthFY11!U322-RealAuthFY10!U322)/RealAuthFY10!U322)</f>
        <v>-1.3730370057323679E-2</v>
      </c>
    </row>
    <row r="323" spans="1:21" s="45" customFormat="1" ht="11" x14ac:dyDescent="0.3">
      <c r="A323" s="45">
        <f>'FY2017 Alpha RPDC '!A312</f>
        <v>305</v>
      </c>
      <c r="B323" s="45">
        <f>'FY2017 Alpha RPDC '!B312</f>
        <v>6762</v>
      </c>
      <c r="C323" s="45">
        <f>'FY2017 Alpha RPDC '!C312</f>
        <v>6762</v>
      </c>
      <c r="D323" s="50" t="str">
        <f>'FY2017 Alpha RPDC '!D312</f>
        <v>WAPSIE VALLEY</v>
      </c>
      <c r="E323" s="133">
        <f>IF(ISERROR((RealAuthFY11!E323-RealAuthFY10!E323)/RealAuthFY10!E323),"",(RealAuthFY11!E323-RealAuthFY10!E323)/RealAuthFY10!E323)</f>
        <v>-2.7468555732255181E-3</v>
      </c>
      <c r="F323" s="133">
        <f>IF(ISERROR((RealAuthFY11!F323-RealAuthFY10!F323)/RealAuthFY10!F323),"",(RealAuthFY11!F323-RealAuthFY10!F323)/RealAuthFY10!F323)</f>
        <v>2.2335181762168824E-2</v>
      </c>
      <c r="G323" s="133">
        <f>IF(ISERROR((RealAuthFY11!G323-RealAuthFY10!G323)/RealAuthFY10!G323),"",(RealAuthFY11!G323-RealAuthFY10!G323)/RealAuthFY10!G323)</f>
        <v>1.9527065486460715E-2</v>
      </c>
      <c r="H323" s="133">
        <f>IF(ISERROR((RealAuthFY11!H323-RealAuthFY10!H323)/RealAuthFY10!H323),"",(RealAuthFY11!H323-RealAuthFY10!H323)/RealAuthFY10!H323)</f>
        <v>-1</v>
      </c>
      <c r="I323" s="133">
        <f>IF(ISERROR((RealAuthFY11!I323-RealAuthFY10!I323)/RealAuthFY10!I323),"",(RealAuthFY11!I323-RealAuthFY10!I323)/RealAuthFY10!I323)</f>
        <v>-1.4586063746873983E-2</v>
      </c>
      <c r="J323" s="133">
        <f>IF(ISERROR((RealAuthFY11!J323-RealAuthFY10!J323)/RealAuthFY10!J323),"",(RealAuthFY11!J323-RealAuthFY10!J323)/RealAuthFY10!J323)</f>
        <v>-0.10329101052573722</v>
      </c>
      <c r="K323" s="133">
        <f>IF(ISERROR((RealAuthFY11!K323-RealAuthFY10!K323)/RealAuthFY10!K323),"",(RealAuthFY11!K323-RealAuthFY10!K323)/RealAuthFY10!K323)</f>
        <v>-0.88004022121669179</v>
      </c>
      <c r="L323" s="133">
        <f>IF(ISERROR((RealAuthFY11!L323-RealAuthFY10!L323)/RealAuthFY10!L323),"",(RealAuthFY11!L323-RealAuthFY10!L323)/RealAuthFY10!L323)</f>
        <v>-9.1779926206155715E-2</v>
      </c>
      <c r="M323" s="133">
        <f>IF(ISERROR((RealAuthFY11!M323-RealAuthFY10!M323)/RealAuthFY10!M323),"",(RealAuthFY11!M323-RealAuthFY10!M323)/RealAuthFY10!M323)</f>
        <v>-1</v>
      </c>
      <c r="N323" s="133">
        <f>IF(ISERROR((RealAuthFY11!N323-RealAuthFY10!N323)/RealAuthFY10!N323),"",(RealAuthFY11!N323-RealAuthFY10!N323)/RealAuthFY10!N323)</f>
        <v>0</v>
      </c>
      <c r="O323" s="133" t="str">
        <f>IF(ISERROR((RealAuthFY11!O323-RealAuthFY10!O323)/RealAuthFY10!O323),"",(RealAuthFY11!O323-RealAuthFY10!O323)/RealAuthFY10!O323)</f>
        <v/>
      </c>
      <c r="P323" s="133">
        <f>IF(ISERROR((RealAuthFY11!P323-RealAuthFY10!P323)/RealAuthFY10!P323),"",(RealAuthFY11!P323-RealAuthFY10!P323)/RealAuthFY10!P323)</f>
        <v>-1</v>
      </c>
      <c r="Q323" s="133" t="str">
        <f>IF(ISERROR((RealAuthFY11!Q323-RealAuthFY10!Q323)/RealAuthFY10!Q323),"",(RealAuthFY11!Q323-RealAuthFY10!Q323)/RealAuthFY10!Q323)</f>
        <v/>
      </c>
      <c r="R323" s="133">
        <f>IF(ISERROR((RealAuthFY11!R323-RealAuthFY10!R323)/RealAuthFY10!R323),"",(RealAuthFY11!R323-RealAuthFY10!R323)/RealAuthFY10!R323)</f>
        <v>4.5460201674691901E-7</v>
      </c>
      <c r="S323" s="133">
        <f>IF(ISERROR((RealAuthFY11!S323-RealAuthFY10!S323)/RealAuthFY10!S323),"",(RealAuthFY11!S323-RealAuthFY10!S323)/RealAuthFY10!S323)</f>
        <v>1.9136711624755541E-6</v>
      </c>
      <c r="T323" s="133">
        <f>IF(ISERROR((RealAuthFY11!T323-RealAuthFY10!T323)/RealAuthFY10!T323),"",(RealAuthFY11!T323-RealAuthFY10!T323)/RealAuthFY10!T323)</f>
        <v>4.8680815212584783E-6</v>
      </c>
      <c r="U323" s="133">
        <f>IF(ISERROR((RealAuthFY11!U323-RealAuthFY10!U323)/RealAuthFY10!U323),"",(RealAuthFY11!U323-RealAuthFY10!U323)/RealAuthFY10!U323)</f>
        <v>-4.3809297649419843E-3</v>
      </c>
    </row>
    <row r="324" spans="1:21" s="45" customFormat="1" ht="11" x14ac:dyDescent="0.3">
      <c r="A324" s="45">
        <f>'FY2017 Alpha RPDC '!A313</f>
        <v>306</v>
      </c>
      <c r="B324" s="45">
        <f>'FY2017 Alpha RPDC '!B313</f>
        <v>6768</v>
      </c>
      <c r="C324" s="45">
        <f>'FY2017 Alpha RPDC '!C313</f>
        <v>6768</v>
      </c>
      <c r="D324" s="50" t="str">
        <f>'FY2017 Alpha RPDC '!D313</f>
        <v>WASHINGTON</v>
      </c>
      <c r="E324" s="133">
        <f>IF(ISERROR((RealAuthFY11!E324-RealAuthFY10!E324)/RealAuthFY10!E324),"",(RealAuthFY11!E324-RealAuthFY10!E324)/RealAuthFY10!E324)</f>
        <v>-2.9815078236130919E-2</v>
      </c>
      <c r="F324" s="133">
        <f>IF(ISERROR((RealAuthFY11!F324-RealAuthFY10!F324)/RealAuthFY10!F324),"",(RealAuthFY11!F324-RealAuthFY10!F324)/RealAuthFY10!F324)</f>
        <v>2.2494570276140241E-2</v>
      </c>
      <c r="G324" s="133">
        <f>IF(ISERROR((RealAuthFY11!G324-RealAuthFY10!G324)/RealAuthFY10!G324),"",(RealAuthFY11!G324-RealAuthFY10!G324)/RealAuthFY10!G324)</f>
        <v>-7.9911853326619237E-3</v>
      </c>
      <c r="H324" s="133">
        <f>IF(ISERROR((RealAuthFY11!H324-RealAuthFY10!H324)/RealAuthFY10!H324),"",(RealAuthFY11!H324-RealAuthFY10!H324)/RealAuthFY10!H324)</f>
        <v>0.40056037711214842</v>
      </c>
      <c r="I324" s="133">
        <f>IF(ISERROR((RealAuthFY11!I324-RealAuthFY10!I324)/RealAuthFY10!I324),"",(RealAuthFY11!I324-RealAuthFY10!I324)/RealAuthFY10!I324)</f>
        <v>-2.8096134585841163E-3</v>
      </c>
      <c r="J324" s="133">
        <f>IF(ISERROR((RealAuthFY11!J324-RealAuthFY10!J324)/RealAuthFY10!J324),"",(RealAuthFY11!J324-RealAuthFY10!J324)/RealAuthFY10!J324)</f>
        <v>3.3803807652178164E-2</v>
      </c>
      <c r="K324" s="133">
        <f>IF(ISERROR((RealAuthFY11!K324-RealAuthFY10!K324)/RealAuthFY10!K324),"",(RealAuthFY11!K324-RealAuthFY10!K324)/RealAuthFY10!K324)</f>
        <v>-2.1272012776867147E-2</v>
      </c>
      <c r="L324" s="133">
        <f>IF(ISERROR((RealAuthFY11!L324-RealAuthFY10!L324)/RealAuthFY10!L324),"",(RealAuthFY11!L324-RealAuthFY10!L324)/RealAuthFY10!L324)</f>
        <v>-0.1500520110957004</v>
      </c>
      <c r="M324" s="133">
        <f>IF(ISERROR((RealAuthFY11!M324-RealAuthFY10!M324)/RealAuthFY10!M324),"",(RealAuthFY11!M324-RealAuthFY10!M324)/RealAuthFY10!M324)</f>
        <v>-1</v>
      </c>
      <c r="N324" s="133" t="str">
        <f>IF(ISERROR((RealAuthFY11!N324-RealAuthFY10!N324)/RealAuthFY10!N324),"",(RealAuthFY11!N324-RealAuthFY10!N324)/RealAuthFY10!N324)</f>
        <v/>
      </c>
      <c r="O324" s="133" t="str">
        <f>IF(ISERROR((RealAuthFY11!O324-RealAuthFY10!O324)/RealAuthFY10!O324),"",(RealAuthFY11!O324-RealAuthFY10!O324)/RealAuthFY10!O324)</f>
        <v/>
      </c>
      <c r="P324" s="133">
        <f>IF(ISERROR((RealAuthFY11!P324-RealAuthFY10!P324)/RealAuthFY10!P324),"",(RealAuthFY11!P324-RealAuthFY10!P324)/RealAuthFY10!P324)</f>
        <v>-0.55377730582524276</v>
      </c>
      <c r="Q324" s="133">
        <f>IF(ISERROR((RealAuthFY11!Q324-RealAuthFY10!Q324)/RealAuthFY10!Q324),"",(RealAuthFY11!Q324-RealAuthFY10!Q324)/RealAuthFY10!Q324)</f>
        <v>0.5030659172202353</v>
      </c>
      <c r="R324" s="133">
        <f>IF(ISERROR((RealAuthFY11!R324-RealAuthFY10!R324)/RealAuthFY10!R324),"",(RealAuthFY11!R324-RealAuthFY10!R324)/RealAuthFY10!R324)</f>
        <v>3.9213710981617118</v>
      </c>
      <c r="S324" s="133">
        <f>IF(ISERROR((RealAuthFY11!S324-RealAuthFY10!S324)/RealAuthFY10!S324),"",(RealAuthFY11!S324-RealAuthFY10!S324)/RealAuthFY10!S324)</f>
        <v>3.9219984753213377</v>
      </c>
      <c r="T324" s="133">
        <f>IF(ISERROR((RealAuthFY11!T324-RealAuthFY10!T324)/RealAuthFY10!T324),"",(RealAuthFY11!T324-RealAuthFY10!T324)/RealAuthFY10!T324)</f>
        <v>3.9216249235092882</v>
      </c>
      <c r="U324" s="133">
        <f>IF(ISERROR((RealAuthFY11!U324-RealAuthFY10!U324)/RealAuthFY10!U324),"",(RealAuthFY11!U324-RealAuthFY10!U324)/RealAuthFY10!U324)</f>
        <v>-2.2474680587034748E-2</v>
      </c>
    </row>
    <row r="325" spans="1:21" s="45" customFormat="1" ht="11" x14ac:dyDescent="0.3">
      <c r="A325" s="45">
        <f>'FY2017 Alpha RPDC '!A314</f>
        <v>307</v>
      </c>
      <c r="B325" s="45">
        <f>'FY2017 Alpha RPDC '!B314</f>
        <v>6795</v>
      </c>
      <c r="C325" s="45">
        <f>'FY2017 Alpha RPDC '!C314</f>
        <v>6795</v>
      </c>
      <c r="D325" s="50" t="str">
        <f>'FY2017 Alpha RPDC '!D314</f>
        <v>WATERLOO</v>
      </c>
      <c r="E325" s="133">
        <f>IF(ISERROR((RealAuthFY11!E325-RealAuthFY10!E325)/RealAuthFY10!E325),"",(RealAuthFY11!E325-RealAuthFY10!E325)/RealAuthFY10!E325)</f>
        <v>-1.784559563155616E-2</v>
      </c>
      <c r="F325" s="133">
        <f>IF(ISERROR((RealAuthFY11!F325-RealAuthFY10!F325)/RealAuthFY10!F325),"",(RealAuthFY11!F325-RealAuthFY10!F325)/RealAuthFY10!F325)</f>
        <v>2.2494570276140241E-2</v>
      </c>
      <c r="G325" s="133">
        <f>IF(ISERROR((RealAuthFY11!G325-RealAuthFY10!G325)/RealAuthFY10!G325),"",(RealAuthFY11!G325-RealAuthFY10!G325)/RealAuthFY10!G325)</f>
        <v>4.2475512363802058E-3</v>
      </c>
      <c r="H325" s="133" t="str">
        <f>IF(ISERROR((RealAuthFY11!H325-RealAuthFY10!H325)/RealAuthFY10!H325),"",(RealAuthFY11!H325-RealAuthFY10!H325)/RealAuthFY10!H325)</f>
        <v/>
      </c>
      <c r="I325" s="133">
        <f>IF(ISERROR((RealAuthFY11!I325-RealAuthFY10!I325)/RealAuthFY10!I325),"",(RealAuthFY11!I325-RealAuthFY10!I325)/RealAuthFY10!I325)</f>
        <v>1.0000000000000024E-2</v>
      </c>
      <c r="J325" s="133">
        <f>IF(ISERROR((RealAuthFY11!J325-RealAuthFY10!J325)/RealAuthFY10!J325),"",(RealAuthFY11!J325-RealAuthFY10!J325)/RealAuthFY10!J325)</f>
        <v>7.0722860710976693E-2</v>
      </c>
      <c r="K325" s="133">
        <f>IF(ISERROR((RealAuthFY11!K325-RealAuthFY10!K325)/RealAuthFY10!K325),"",(RealAuthFY11!K325-RealAuthFY10!K325)/RealAuthFY10!K325)</f>
        <v>-0.44367040726264029</v>
      </c>
      <c r="L325" s="133">
        <f>IF(ISERROR((RealAuthFY11!L325-RealAuthFY10!L325)/RealAuthFY10!L325),"",(RealAuthFY11!L325-RealAuthFY10!L325)/RealAuthFY10!L325)</f>
        <v>-4.0762501774648332E-4</v>
      </c>
      <c r="M325" s="133">
        <f>IF(ISERROR((RealAuthFY11!M325-RealAuthFY10!M325)/RealAuthFY10!M325),"",(RealAuthFY11!M325-RealAuthFY10!M325)/RealAuthFY10!M325)</f>
        <v>0.27492198335644935</v>
      </c>
      <c r="N325" s="133">
        <f>IF(ISERROR((RealAuthFY11!N325-RealAuthFY10!N325)/RealAuthFY10!N325),"",(RealAuthFY11!N325-RealAuthFY10!N325)/RealAuthFY10!N325)</f>
        <v>0</v>
      </c>
      <c r="O325" s="133" t="str">
        <f>IF(ISERROR((RealAuthFY11!O325-RealAuthFY10!O325)/RealAuthFY10!O325),"",(RealAuthFY11!O325-RealAuthFY10!O325)/RealAuthFY10!O325)</f>
        <v/>
      </c>
      <c r="P325" s="133">
        <f>IF(ISERROR((RealAuthFY11!P325-RealAuthFY10!P325)/RealAuthFY10!P325),"",(RealAuthFY11!P325-RealAuthFY10!P325)/RealAuthFY10!P325)</f>
        <v>-0.25699910903730094</v>
      </c>
      <c r="Q325" s="133" t="str">
        <f>IF(ISERROR((RealAuthFY11!Q325-RealAuthFY10!Q325)/RealAuthFY10!Q325),"",(RealAuthFY11!Q325-RealAuthFY10!Q325)/RealAuthFY10!Q325)</f>
        <v/>
      </c>
      <c r="R325" s="133">
        <f>IF(ISERROR((RealAuthFY11!R325-RealAuthFY10!R325)/RealAuthFY10!R325),"",(RealAuthFY11!R325-RealAuthFY10!R325)/RealAuthFY10!R325)</f>
        <v>2.3946416463314817</v>
      </c>
      <c r="S325" s="133">
        <f>IF(ISERROR((RealAuthFY11!S325-RealAuthFY10!S325)/RealAuthFY10!S325),"",(RealAuthFY11!S325-RealAuthFY10!S325)/RealAuthFY10!S325)</f>
        <v>2.3947075274278298</v>
      </c>
      <c r="T325" s="133">
        <f>IF(ISERROR((RealAuthFY11!T325-RealAuthFY10!T325)/RealAuthFY10!T325),"",(RealAuthFY11!T325-RealAuthFY10!T325)/RealAuthFY10!T325)</f>
        <v>2.394712349503235</v>
      </c>
      <c r="U325" s="133">
        <f>IF(ISERROR((RealAuthFY11!U325-RealAuthFY10!U325)/RealAuthFY10!U325),"",(RealAuthFY11!U325-RealAuthFY10!U325)/RealAuthFY10!U325)</f>
        <v>7.1324429376630055E-2</v>
      </c>
    </row>
    <row r="326" spans="1:21" s="45" customFormat="1" ht="11" x14ac:dyDescent="0.3">
      <c r="A326" s="45">
        <f>'FY2017 Alpha RPDC '!A315</f>
        <v>308</v>
      </c>
      <c r="B326" s="45">
        <f>'FY2017 Alpha RPDC '!B315</f>
        <v>6822</v>
      </c>
      <c r="C326" s="45">
        <f>'FY2017 Alpha RPDC '!C315</f>
        <v>6822</v>
      </c>
      <c r="D326" s="50" t="str">
        <f>'FY2017 Alpha RPDC '!D315</f>
        <v>WAUKEE</v>
      </c>
      <c r="E326" s="133">
        <f>IF(ISERROR((RealAuthFY11!E326-RealAuthFY10!E326)/RealAuthFY10!E326),"",(RealAuthFY11!E326-RealAuthFY10!E326)/RealAuthFY10!E326)</f>
        <v>7.6949380506764892E-2</v>
      </c>
      <c r="F326" s="133">
        <f>IF(ISERROR((RealAuthFY11!F326-RealAuthFY10!F326)/RealAuthFY10!F326),"",(RealAuthFY11!F326-RealAuthFY10!F326)/RealAuthFY10!F326)</f>
        <v>2.2494570276140241E-2</v>
      </c>
      <c r="G326" s="133">
        <f>IF(ISERROR((RealAuthFY11!G326-RealAuthFY10!G326)/RealAuthFY10!G326),"",(RealAuthFY11!G326-RealAuthFY10!G326)/RealAuthFY10!G326)</f>
        <v>0.10117489013608758</v>
      </c>
      <c r="H326" s="133" t="str">
        <f>IF(ISERROR((RealAuthFY11!H326-RealAuthFY10!H326)/RealAuthFY10!H326),"",(RealAuthFY11!H326-RealAuthFY10!H326)/RealAuthFY10!H326)</f>
        <v/>
      </c>
      <c r="I326" s="133">
        <f>IF(ISERROR((RealAuthFY11!I326-RealAuthFY10!I326)/RealAuthFY10!I326),"",(RealAuthFY11!I326-RealAuthFY10!I326)/RealAuthFY10!I326)</f>
        <v>0.10117489013608758</v>
      </c>
      <c r="J326" s="133">
        <f>IF(ISERROR((RealAuthFY11!J326-RealAuthFY10!J326)/RealAuthFY10!J326),"",(RealAuthFY11!J326-RealAuthFY10!J326)/RealAuthFY10!J326)</f>
        <v>0.8575992303327824</v>
      </c>
      <c r="K326" s="133">
        <f>IF(ISERROR((RealAuthFY11!K326-RealAuthFY10!K326)/RealAuthFY10!K326),"",(RealAuthFY11!K326-RealAuthFY10!K326)/RealAuthFY10!K326)</f>
        <v>-1</v>
      </c>
      <c r="L326" s="133">
        <f>IF(ISERROR((RealAuthFY11!L326-RealAuthFY10!L326)/RealAuthFY10!L326),"",(RealAuthFY11!L326-RealAuthFY10!L326)/RealAuthFY10!L326)</f>
        <v>0.40230530132964948</v>
      </c>
      <c r="M326" s="133" t="str">
        <f>IF(ISERROR((RealAuthFY11!M326-RealAuthFY10!M326)/RealAuthFY10!M326),"",(RealAuthFY11!M326-RealAuthFY10!M326)/RealAuthFY10!M326)</f>
        <v/>
      </c>
      <c r="N326" s="133">
        <f>IF(ISERROR((RealAuthFY11!N326-RealAuthFY10!N326)/RealAuthFY10!N326),"",(RealAuthFY11!N326-RealAuthFY10!N326)/RealAuthFY10!N326)</f>
        <v>0</v>
      </c>
      <c r="O326" s="133" t="str">
        <f>IF(ISERROR((RealAuthFY11!O326-RealAuthFY10!O326)/RealAuthFY10!O326),"",(RealAuthFY11!O326-RealAuthFY10!O326)/RealAuthFY10!O326)</f>
        <v/>
      </c>
      <c r="P326" s="133">
        <f>IF(ISERROR((RealAuthFY11!P326-RealAuthFY10!P326)/RealAuthFY10!P326),"",(RealAuthFY11!P326-RealAuthFY10!P326)/RealAuthFY10!P326)</f>
        <v>-0.23510619927473664</v>
      </c>
      <c r="Q326" s="133">
        <f>IF(ISERROR((RealAuthFY11!Q326-RealAuthFY10!Q326)/RealAuthFY10!Q326),"",(RealAuthFY11!Q326-RealAuthFY10!Q326)/RealAuthFY10!Q326)</f>
        <v>6.2352501007310081E-2</v>
      </c>
      <c r="R326" s="133">
        <f>IF(ISERROR((RealAuthFY11!R326-RealAuthFY10!R326)/RealAuthFY10!R326),"",(RealAuthFY11!R326-RealAuthFY10!R326)/RealAuthFY10!R326)</f>
        <v>19.18304701804102</v>
      </c>
      <c r="S326" s="133">
        <f>IF(ISERROR((RealAuthFY11!S326-RealAuthFY10!S326)/RealAuthFY10!S326),"",(RealAuthFY11!S326-RealAuthFY10!S326)/RealAuthFY10!S326)</f>
        <v>19.18132159375406</v>
      </c>
      <c r="T326" s="133">
        <f>IF(ISERROR((RealAuthFY11!T326-RealAuthFY10!T326)/RealAuthFY10!T326),"",(RealAuthFY11!T326-RealAuthFY10!T326)/RealAuthFY10!T326)</f>
        <v>19.183245125678138</v>
      </c>
      <c r="U326" s="133">
        <f>IF(ISERROR((RealAuthFY11!U326-RealAuthFY10!U326)/RealAuthFY10!U326),"",(RealAuthFY11!U326-RealAuthFY10!U326)/RealAuthFY10!U326)</f>
        <v>0.20084279278100847</v>
      </c>
    </row>
    <row r="327" spans="1:21" s="45" customFormat="1" ht="11" x14ac:dyDescent="0.3">
      <c r="A327" s="45">
        <f>'FY2017 Alpha RPDC '!A316</f>
        <v>309</v>
      </c>
      <c r="B327" s="45">
        <f>'FY2017 Alpha RPDC '!B316</f>
        <v>6840</v>
      </c>
      <c r="C327" s="45">
        <f>'FY2017 Alpha RPDC '!C316</f>
        <v>6840</v>
      </c>
      <c r="D327" s="50" t="str">
        <f>'FY2017 Alpha RPDC '!D316</f>
        <v>WAVERLY-SHELL ROCK</v>
      </c>
      <c r="E327" s="133">
        <f>IF(ISERROR((RealAuthFY11!E327-RealAuthFY10!E327)/RealAuthFY10!E327),"",(RealAuthFY11!E327-RealAuthFY10!E327)/RealAuthFY10!E327)</f>
        <v>-1.4321694898513506E-2</v>
      </c>
      <c r="F327" s="133">
        <f>IF(ISERROR((RealAuthFY11!F327-RealAuthFY10!F327)/RealAuthFY10!F327),"",(RealAuthFY11!F327-RealAuthFY10!F327)/RealAuthFY10!F327)</f>
        <v>2.2494570276140241E-2</v>
      </c>
      <c r="G327" s="133">
        <f>IF(ISERROR((RealAuthFY11!G327-RealAuthFY10!G327)/RealAuthFY10!G327),"",(RealAuthFY11!G327-RealAuthFY10!G327)/RealAuthFY10!G327)</f>
        <v>7.8507458913059502E-3</v>
      </c>
      <c r="H327" s="133" t="str">
        <f>IF(ISERROR((RealAuthFY11!H327-RealAuthFY10!H327)/RealAuthFY10!H327),"",(RealAuthFY11!H327-RealAuthFY10!H327)/RealAuthFY10!H327)</f>
        <v/>
      </c>
      <c r="I327" s="133">
        <f>IF(ISERROR((RealAuthFY11!I327-RealAuthFY10!I327)/RealAuthFY10!I327),"",(RealAuthFY11!I327-RealAuthFY10!I327)/RealAuthFY10!I327)</f>
        <v>1.0000000000000057E-2</v>
      </c>
      <c r="J327" s="133">
        <f>IF(ISERROR((RealAuthFY11!J327-RealAuthFY10!J327)/RealAuthFY10!J327),"",(RealAuthFY11!J327-RealAuthFY10!J327)/RealAuthFY10!J327)</f>
        <v>1.8535044099523411E-2</v>
      </c>
      <c r="K327" s="133">
        <f>IF(ISERROR((RealAuthFY11!K327-RealAuthFY10!K327)/RealAuthFY10!K327),"",(RealAuthFY11!K327-RealAuthFY10!K327)/RealAuthFY10!K327)</f>
        <v>-1</v>
      </c>
      <c r="L327" s="133">
        <f>IF(ISERROR((RealAuthFY11!L327-RealAuthFY10!L327)/RealAuthFY10!L327),"",(RealAuthFY11!L327-RealAuthFY10!L327)/RealAuthFY10!L327)</f>
        <v>1.9934130698561276E-2</v>
      </c>
      <c r="M327" s="133" t="str">
        <f>IF(ISERROR((RealAuthFY11!M327-RealAuthFY10!M327)/RealAuthFY10!M327),"",(RealAuthFY11!M327-RealAuthFY10!M327)/RealAuthFY10!M327)</f>
        <v/>
      </c>
      <c r="N327" s="133">
        <f>IF(ISERROR((RealAuthFY11!N327-RealAuthFY10!N327)/RealAuthFY10!N327),"",(RealAuthFY11!N327-RealAuthFY10!N327)/RealAuthFY10!N327)</f>
        <v>0</v>
      </c>
      <c r="O327" s="133" t="str">
        <f>IF(ISERROR((RealAuthFY11!O327-RealAuthFY10!O327)/RealAuthFY10!O327),"",(RealAuthFY11!O327-RealAuthFY10!O327)/RealAuthFY10!O327)</f>
        <v/>
      </c>
      <c r="P327" s="133">
        <f>IF(ISERROR((RealAuthFY11!P327-RealAuthFY10!P327)/RealAuthFY10!P327),"",(RealAuthFY11!P327-RealAuthFY10!P327)/RealAuthFY10!P327)</f>
        <v>-1</v>
      </c>
      <c r="Q327" s="133">
        <f>IF(ISERROR((RealAuthFY11!Q327-RealAuthFY10!Q327)/RealAuthFY10!Q327),"",(RealAuthFY11!Q327-RealAuthFY10!Q327)/RealAuthFY10!Q327)</f>
        <v>8.7929739411798727E-2</v>
      </c>
      <c r="R327" s="133">
        <f>IF(ISERROR((RealAuthFY11!R327-RealAuthFY10!R327)/RealAuthFY10!R327),"",(RealAuthFY11!R327-RealAuthFY10!R327)/RealAuthFY10!R327)</f>
        <v>1.7649430183796448</v>
      </c>
      <c r="S327" s="133">
        <f>IF(ISERROR((RealAuthFY11!S327-RealAuthFY10!S327)/RealAuthFY10!S327),"",(RealAuthFY11!S327-RealAuthFY10!S327)/RealAuthFY10!S327)</f>
        <v>1.7651188009944729</v>
      </c>
      <c r="T327" s="133">
        <f>IF(ISERROR((RealAuthFY11!T327-RealAuthFY10!T327)/RealAuthFY10!T327),"",(RealAuthFY11!T327-RealAuthFY10!T327)/RealAuthFY10!T327)</f>
        <v>1.7650568516088903</v>
      </c>
      <c r="U327" s="133">
        <f>IF(ISERROR((RealAuthFY11!U327-RealAuthFY10!U327)/RealAuthFY10!U327),"",(RealAuthFY11!U327-RealAuthFY10!U327)/RealAuthFY10!U327)</f>
        <v>6.9816647844643864E-2</v>
      </c>
    </row>
    <row r="328" spans="1:21" s="45" customFormat="1" ht="11" x14ac:dyDescent="0.3">
      <c r="A328" s="45">
        <f>'FY2017 Alpha RPDC '!A317</f>
        <v>310</v>
      </c>
      <c r="B328" s="45">
        <f>'FY2017 Alpha RPDC '!B317</f>
        <v>6854</v>
      </c>
      <c r="C328" s="45">
        <f>'FY2017 Alpha RPDC '!C317</f>
        <v>6854</v>
      </c>
      <c r="D328" s="50" t="str">
        <f>'FY2017 Alpha RPDC '!D317</f>
        <v>WAYNE</v>
      </c>
      <c r="E328" s="133">
        <f>IF(ISERROR((RealAuthFY11!E328-RealAuthFY10!E328)/RealAuthFY10!E328),"",(RealAuthFY11!E328-RealAuthFY10!E328)/RealAuthFY10!E328)</f>
        <v>5.0737124258089225E-2</v>
      </c>
      <c r="F328" s="133">
        <f>IF(ISERROR((RealAuthFY11!F328-RealAuthFY10!F328)/RealAuthFY10!F328),"",(RealAuthFY11!F328-RealAuthFY10!F328)/RealAuthFY10!F328)</f>
        <v>2.2414592672746946E-2</v>
      </c>
      <c r="G328" s="133">
        <f>IF(ISERROR((RealAuthFY11!G328-RealAuthFY10!G328)/RealAuthFY10!G328),"",(RealAuthFY11!G328-RealAuthFY10!G328)/RealAuthFY10!G328)</f>
        <v>7.4288873518353851E-2</v>
      </c>
      <c r="H328" s="133">
        <f>IF(ISERROR((RealAuthFY11!H328-RealAuthFY10!H328)/RealAuthFY10!H328),"",(RealAuthFY11!H328-RealAuthFY10!H328)/RealAuthFY10!H328)</f>
        <v>-1</v>
      </c>
      <c r="I328" s="133">
        <f>IF(ISERROR((RealAuthFY11!I328-RealAuthFY10!I328)/RealAuthFY10!I328),"",(RealAuthFY11!I328-RealAuthFY10!I328)/RealAuthFY10!I328)</f>
        <v>5.1602030448617116E-2</v>
      </c>
      <c r="J328" s="133">
        <f>IF(ISERROR((RealAuthFY11!J328-RealAuthFY10!J328)/RealAuthFY10!J328),"",(RealAuthFY11!J328-RealAuthFY10!J328)/RealAuthFY10!J328)</f>
        <v>9.5488519032208355E-2</v>
      </c>
      <c r="K328" s="133">
        <f>IF(ISERROR((RealAuthFY11!K328-RealAuthFY10!K328)/RealAuthFY10!K328),"",(RealAuthFY11!K328-RealAuthFY10!K328)/RealAuthFY10!K328)</f>
        <v>1.9937586685159502E-2</v>
      </c>
      <c r="L328" s="133">
        <f>IF(ISERROR((RealAuthFY11!L328-RealAuthFY10!L328)/RealAuthFY10!L328),"",(RealAuthFY11!L328-RealAuthFY10!L328)/RealAuthFY10!L328)</f>
        <v>0.20935456706954628</v>
      </c>
      <c r="M328" s="133" t="str">
        <f>IF(ISERROR((RealAuthFY11!M328-RealAuthFY10!M328)/RealAuthFY10!M328),"",(RealAuthFY11!M328-RealAuthFY10!M328)/RealAuthFY10!M328)</f>
        <v/>
      </c>
      <c r="N328" s="133">
        <f>IF(ISERROR((RealAuthFY11!N328-RealAuthFY10!N328)/RealAuthFY10!N328),"",(RealAuthFY11!N328-RealAuthFY10!N328)/RealAuthFY10!N328)</f>
        <v>0</v>
      </c>
      <c r="O328" s="133" t="str">
        <f>IF(ISERROR((RealAuthFY11!O328-RealAuthFY10!O328)/RealAuthFY10!O328),"",(RealAuthFY11!O328-RealAuthFY10!O328)/RealAuthFY10!O328)</f>
        <v/>
      </c>
      <c r="P328" s="133">
        <f>IF(ISERROR((RealAuthFY11!P328-RealAuthFY10!P328)/RealAuthFY10!P328),"",(RealAuthFY11!P328-RealAuthFY10!P328)/RealAuthFY10!P328)</f>
        <v>-1</v>
      </c>
      <c r="Q328" s="133" t="str">
        <f>IF(ISERROR((RealAuthFY11!Q328-RealAuthFY10!Q328)/RealAuthFY10!Q328),"",(RealAuthFY11!Q328-RealAuthFY10!Q328)/RealAuthFY10!Q328)</f>
        <v/>
      </c>
      <c r="R328" s="133">
        <f>IF(ISERROR((RealAuthFY11!R328-RealAuthFY10!R328)/RealAuthFY10!R328),"",(RealAuthFY11!R328-RealAuthFY10!R328)/RealAuthFY10!R328)</f>
        <v>1.3511199004558315E-6</v>
      </c>
      <c r="S328" s="133">
        <f>IF(ISERROR((RealAuthFY11!S328-RealAuthFY10!S328)/RealAuthFY10!S328),"",(RealAuthFY11!S328-RealAuthFY10!S328)/RealAuthFY10!S328)</f>
        <v>1.6213651999561219E-5</v>
      </c>
      <c r="T328" s="133">
        <f>IF(ISERROR((RealAuthFY11!T328-RealAuthFY10!T328)/RealAuthFY10!T328),"",(RealAuthFY11!T328-RealAuthFY10!T328)/RealAuthFY10!T328)</f>
        <v>4.5377936401350812E-6</v>
      </c>
      <c r="U328" s="133">
        <f>IF(ISERROR((RealAuthFY11!U328-RealAuthFY10!U328)/RealAuthFY10!U328),"",(RealAuthFY11!U328-RealAuthFY10!U328)/RealAuthFY10!U328)</f>
        <v>5.9227576841215476E-2</v>
      </c>
    </row>
    <row r="329" spans="1:21" s="45" customFormat="1" ht="11" x14ac:dyDescent="0.3">
      <c r="A329" s="45">
        <f>'FY2017 Alpha RPDC '!A318</f>
        <v>311</v>
      </c>
      <c r="B329" s="45">
        <f>'FY2017 Alpha RPDC '!B318</f>
        <v>6867</v>
      </c>
      <c r="C329" s="45">
        <f>'FY2017 Alpha RPDC '!C318</f>
        <v>6867</v>
      </c>
      <c r="D329" s="50" t="str">
        <f>'FY2017 Alpha RPDC '!D318</f>
        <v>WEBSTER CITY</v>
      </c>
      <c r="E329" s="133">
        <f>IF(ISERROR((RealAuthFY11!E329-RealAuthFY10!E329)/RealAuthFY10!E329),"",(RealAuthFY11!E329-RealAuthFY10!E329)/RealAuthFY10!E329)</f>
        <v>-5.2689780784491705E-3</v>
      </c>
      <c r="F329" s="133">
        <f>IF(ISERROR((RealAuthFY11!F329-RealAuthFY10!F329)/RealAuthFY10!F329),"",(RealAuthFY11!F329-RealAuthFY10!F329)/RealAuthFY10!F329)</f>
        <v>2.2494570276140241E-2</v>
      </c>
      <c r="G329" s="133">
        <f>IF(ISERROR((RealAuthFY11!G329-RealAuthFY10!G329)/RealAuthFY10!G329),"",(RealAuthFY11!G329-RealAuthFY10!G329)/RealAuthFY10!G329)</f>
        <v>1.7107048271970383E-2</v>
      </c>
      <c r="H329" s="133">
        <f>IF(ISERROR((RealAuthFY11!H329-RealAuthFY10!H329)/RealAuthFY10!H329),"",(RealAuthFY11!H329-RealAuthFY10!H329)/RealAuthFY10!H329)</f>
        <v>-1</v>
      </c>
      <c r="I329" s="133">
        <f>IF(ISERROR((RealAuthFY11!I329-RealAuthFY10!I329)/RealAuthFY10!I329),"",(RealAuthFY11!I329-RealAuthFY10!I329)/RealAuthFY10!I329)</f>
        <v>1.1728654005700709E-2</v>
      </c>
      <c r="J329" s="133">
        <f>IF(ISERROR((RealAuthFY11!J329-RealAuthFY10!J329)/RealAuthFY10!J329),"",(RealAuthFY11!J329-RealAuthFY10!J329)/RealAuthFY10!J329)</f>
        <v>6.9150038626043372E-3</v>
      </c>
      <c r="K329" s="133">
        <f>IF(ISERROR((RealAuthFY11!K329-RealAuthFY10!K329)/RealAuthFY10!K329),"",(RealAuthFY11!K329-RealAuthFY10!K329)/RealAuthFY10!K329)</f>
        <v>-0.49024927929455653</v>
      </c>
      <c r="L329" s="133">
        <f>IF(ISERROR((RealAuthFY11!L329-RealAuthFY10!L329)/RealAuthFY10!L329),"",(RealAuthFY11!L329-RealAuthFY10!L329)/RealAuthFY10!L329)</f>
        <v>-2.1278616245548585E-2</v>
      </c>
      <c r="M329" s="133">
        <f>IF(ISERROR((RealAuthFY11!M329-RealAuthFY10!M329)/RealAuthFY10!M329),"",(RealAuthFY11!M329-RealAuthFY10!M329)/RealAuthFY10!M329)</f>
        <v>0.63120230625741902</v>
      </c>
      <c r="N329" s="133">
        <f>IF(ISERROR((RealAuthFY11!N329-RealAuthFY10!N329)/RealAuthFY10!N329),"",(RealAuthFY11!N329-RealAuthFY10!N329)/RealAuthFY10!N329)</f>
        <v>0</v>
      </c>
      <c r="O329" s="133" t="str">
        <f>IF(ISERROR((RealAuthFY11!O329-RealAuthFY10!O329)/RealAuthFY10!O329),"",(RealAuthFY11!O329-RealAuthFY10!O329)/RealAuthFY10!O329)</f>
        <v/>
      </c>
      <c r="P329" s="133">
        <f>IF(ISERROR((RealAuthFY11!P329-RealAuthFY10!P329)/RealAuthFY10!P329),"",(RealAuthFY11!P329-RealAuthFY10!P329)/RealAuthFY10!P329)</f>
        <v>-1</v>
      </c>
      <c r="Q329" s="133" t="str">
        <f>IF(ISERROR((RealAuthFY11!Q329-RealAuthFY10!Q329)/RealAuthFY10!Q329),"",(RealAuthFY11!Q329-RealAuthFY10!Q329)/RealAuthFY10!Q329)</f>
        <v/>
      </c>
      <c r="R329" s="133">
        <f>IF(ISERROR((RealAuthFY11!R329-RealAuthFY10!R329)/RealAuthFY10!R329),"",(RealAuthFY11!R329-RealAuthFY10!R329)/RealAuthFY10!R329)</f>
        <v>4.4960963475254019</v>
      </c>
      <c r="S329" s="133">
        <f>IF(ISERROR((RealAuthFY11!S329-RealAuthFY10!S329)/RealAuthFY10!S329),"",(RealAuthFY11!S329-RealAuthFY10!S329)/RealAuthFY10!S329)</f>
        <v>4.4957924766860407</v>
      </c>
      <c r="T329" s="133">
        <f>IF(ISERROR((RealAuthFY11!T329-RealAuthFY10!T329)/RealAuthFY10!T329),"",(RealAuthFY11!T329-RealAuthFY10!T329)/RealAuthFY10!T329)</f>
        <v>4.4963792283616462</v>
      </c>
      <c r="U329" s="133">
        <f>IF(ISERROR((RealAuthFY11!U329-RealAuthFY10!U329)/RealAuthFY10!U329),"",(RealAuthFY11!U329-RealAuthFY10!U329)/RealAuthFY10!U329)</f>
        <v>9.5665790478439081E-2</v>
      </c>
    </row>
    <row r="330" spans="1:21" s="45" customFormat="1" ht="11" x14ac:dyDescent="0.3">
      <c r="A330" s="45">
        <f>'FY2017 Alpha RPDC '!A319</f>
        <v>312</v>
      </c>
      <c r="B330" s="45">
        <f>'FY2017 Alpha RPDC '!B319</f>
        <v>6921</v>
      </c>
      <c r="C330" s="45">
        <f>'FY2017 Alpha RPDC '!C319</f>
        <v>6921</v>
      </c>
      <c r="D330" s="50" t="str">
        <f>'FY2017 Alpha RPDC '!D319</f>
        <v>WEST BEND-MALLARD</v>
      </c>
      <c r="E330" s="133">
        <f>IF(ISERROR((RealAuthFY11!E330-RealAuthFY10!E330)/RealAuthFY10!E330),"",(RealAuthFY11!E330-RealAuthFY10!E330)/RealAuthFY10!E330)</f>
        <v>-7.7298850574712571E-2</v>
      </c>
      <c r="F330" s="133">
        <f>IF(ISERROR((RealAuthFY11!F330-RealAuthFY10!F330)/RealAuthFY10!F330),"",(RealAuthFY11!F330-RealAuthFY10!F330)/RealAuthFY10!F330)</f>
        <v>2.2314558325638657E-2</v>
      </c>
      <c r="G330" s="133">
        <f>IF(ISERROR((RealAuthFY11!G330-RealAuthFY10!G330)/RealAuthFY10!G330),"",(RealAuthFY11!G330-RealAuthFY10!G330)/RealAuthFY10!G330)</f>
        <v>-5.6709181958728115E-2</v>
      </c>
      <c r="H330" s="133" t="str">
        <f>IF(ISERROR((RealAuthFY11!H330-RealAuthFY10!H330)/RealAuthFY10!H330),"",(RealAuthFY11!H330-RealAuthFY10!H330)/RealAuthFY10!H330)</f>
        <v/>
      </c>
      <c r="I330" s="133">
        <f>IF(ISERROR((RealAuthFY11!I330-RealAuthFY10!I330)/RealAuthFY10!I330),"",(RealAuthFY11!I330-RealAuthFY10!I330)/RealAuthFY10!I330)</f>
        <v>1.0000000000000016E-2</v>
      </c>
      <c r="J330" s="133">
        <f>IF(ISERROR((RealAuthFY11!J330-RealAuthFY10!J330)/RealAuthFY10!J330),"",(RealAuthFY11!J330-RealAuthFY10!J330)/RealAuthFY10!J330)</f>
        <v>-0.10162474196045539</v>
      </c>
      <c r="K330" s="133">
        <f>IF(ISERROR((RealAuthFY11!K330-RealAuthFY10!K330)/RealAuthFY10!K330),"",(RealAuthFY11!K330-RealAuthFY10!K330)/RealAuthFY10!K330)</f>
        <v>1.9937586685159502E-2</v>
      </c>
      <c r="L330" s="133">
        <f>IF(ISERROR((RealAuthFY11!L330-RealAuthFY10!L330)/RealAuthFY10!L330),"",(RealAuthFY11!L330-RealAuthFY10!L330)/RealAuthFY10!L330)</f>
        <v>-0.49003120665742023</v>
      </c>
      <c r="M330" s="133">
        <f>IF(ISERROR((RealAuthFY11!M330-RealAuthFY10!M330)/RealAuthFY10!M330),"",(RealAuthFY11!M330-RealAuthFY10!M330)/RealAuthFY10!M330)</f>
        <v>-0.74501560332871009</v>
      </c>
      <c r="N330" s="133">
        <f>IF(ISERROR((RealAuthFY11!N330-RealAuthFY10!N330)/RealAuthFY10!N330),"",(RealAuthFY11!N330-RealAuthFY10!N330)/RealAuthFY10!N330)</f>
        <v>0</v>
      </c>
      <c r="O330" s="133" t="str">
        <f>IF(ISERROR((RealAuthFY11!O330-RealAuthFY10!O330)/RealAuthFY10!O330),"",(RealAuthFY11!O330-RealAuthFY10!O330)/RealAuthFY10!O330)</f>
        <v/>
      </c>
      <c r="P330" s="133">
        <f>IF(ISERROR((RealAuthFY11!P330-RealAuthFY10!P330)/RealAuthFY10!P330),"",(RealAuthFY11!P330-RealAuthFY10!P330)/RealAuthFY10!P330)</f>
        <v>1.0398751733703189</v>
      </c>
      <c r="Q330" s="133" t="str">
        <f>IF(ISERROR((RealAuthFY11!Q330-RealAuthFY10!Q330)/RealAuthFY10!Q330),"",(RealAuthFY11!Q330-RealAuthFY10!Q330)/RealAuthFY10!Q330)</f>
        <v/>
      </c>
      <c r="R330" s="133">
        <f>IF(ISERROR((RealAuthFY11!R330-RealAuthFY10!R330)/RealAuthFY10!R330),"",(RealAuthFY11!R330-RealAuthFY10!R330)/RealAuthFY10!R330)</f>
        <v>-6.3228490371611484E-7</v>
      </c>
      <c r="S330" s="133">
        <f>IF(ISERROR((RealAuthFY11!S330-RealAuthFY10!S330)/RealAuthFY10!S330),"",(RealAuthFY11!S330-RealAuthFY10!S330)/RealAuthFY10!S330)</f>
        <v>4.3066507606027358E-6</v>
      </c>
      <c r="T330" s="133">
        <f>IF(ISERROR((RealAuthFY11!T330-RealAuthFY10!T330)/RealAuthFY10!T330),"",(RealAuthFY11!T330-RealAuthFY10!T330)/RealAuthFY10!T330)</f>
        <v>7.339503409177487E-6</v>
      </c>
      <c r="U330" s="133">
        <f>IF(ISERROR((RealAuthFY11!U330-RealAuthFY10!U330)/RealAuthFY10!U330),"",(RealAuthFY11!U330-RealAuthFY10!U330)/RealAuthFY10!U330)</f>
        <v>3.94197667421161E-2</v>
      </c>
    </row>
    <row r="331" spans="1:21" s="45" customFormat="1" ht="11" x14ac:dyDescent="0.3">
      <c r="A331" s="45">
        <f>'FY2017 Alpha RPDC '!A320</f>
        <v>313</v>
      </c>
      <c r="B331" s="45">
        <f>'FY2017 Alpha RPDC '!B320</f>
        <v>6930</v>
      </c>
      <c r="C331" s="45">
        <f>'FY2017 Alpha RPDC '!C320</f>
        <v>6930</v>
      </c>
      <c r="D331" s="50" t="str">
        <f>'FY2017 Alpha RPDC '!D320</f>
        <v>WEST BRANCH</v>
      </c>
      <c r="E331" s="133">
        <f>IF(ISERROR((RealAuthFY11!E331-RealAuthFY10!E331)/RealAuthFY10!E331),"",(RealAuthFY11!E331-RealAuthFY10!E331)/RealAuthFY10!E331)</f>
        <v>-4.0424204616344328E-2</v>
      </c>
      <c r="F331" s="133">
        <f>IF(ISERROR((RealAuthFY11!F331-RealAuthFY10!F331)/RealAuthFY10!F331),"",(RealAuthFY11!F331-RealAuthFY10!F331)/RealAuthFY10!F331)</f>
        <v>2.2383451682618093E-2</v>
      </c>
      <c r="G331" s="133">
        <f>IF(ISERROR((RealAuthFY11!G331-RealAuthFY10!G331)/RealAuthFY10!G331),"",(RealAuthFY11!G331-RealAuthFY10!G331)/RealAuthFY10!G331)</f>
        <v>-1.8945586164564508E-2</v>
      </c>
      <c r="H331" s="133">
        <f>IF(ISERROR((RealAuthFY11!H331-RealAuthFY10!H331)/RealAuthFY10!H331),"",(RealAuthFY11!H331-RealAuthFY10!H331)/RealAuthFY10!H331)</f>
        <v>1.3700756966456942</v>
      </c>
      <c r="I331" s="133">
        <f>IF(ISERROR((RealAuthFY11!I331-RealAuthFY10!I331)/RealAuthFY10!I331),"",(RealAuthFY11!I331-RealAuthFY10!I331)/RealAuthFY10!I331)</f>
        <v>-2.1862370441181312E-3</v>
      </c>
      <c r="J331" s="133">
        <f>IF(ISERROR((RealAuthFY11!J331-RealAuthFY10!J331)/RealAuthFY10!J331),"",(RealAuthFY11!J331-RealAuthFY10!J331)/RealAuthFY10!J331)</f>
        <v>0.23383445024353994</v>
      </c>
      <c r="K331" s="133">
        <f>IF(ISERROR((RealAuthFY11!K331-RealAuthFY10!K331)/RealAuthFY10!K331),"",(RealAuthFY11!K331-RealAuthFY10!K331)/RealAuthFY10!K331)</f>
        <v>-0.10755461165048544</v>
      </c>
      <c r="L331" s="133">
        <f>IF(ISERROR((RealAuthFY11!L331-RealAuthFY10!L331)/RealAuthFY10!L331),"",(RealAuthFY11!L331-RealAuthFY10!L331)/RealAuthFY10!L331)</f>
        <v>-1.6953772833240014E-2</v>
      </c>
      <c r="M331" s="133">
        <f>IF(ISERROR((RealAuthFY11!M331-RealAuthFY10!M331)/RealAuthFY10!M331),"",(RealAuthFY11!M331-RealAuthFY10!M331)/RealAuthFY10!M331)</f>
        <v>-0.49003120665742023</v>
      </c>
      <c r="N331" s="133">
        <f>IF(ISERROR((RealAuthFY11!N331-RealAuthFY10!N331)/RealAuthFY10!N331),"",(RealAuthFY11!N331-RealAuthFY10!N331)/RealAuthFY10!N331)</f>
        <v>0</v>
      </c>
      <c r="O331" s="133" t="str">
        <f>IF(ISERROR((RealAuthFY11!O331-RealAuthFY10!O331)/RealAuthFY10!O331),"",(RealAuthFY11!O331-RealAuthFY10!O331)/RealAuthFY10!O331)</f>
        <v/>
      </c>
      <c r="P331" s="133">
        <f>IF(ISERROR((RealAuthFY11!P331-RealAuthFY10!P331)/RealAuthFY10!P331),"",(RealAuthFY11!P331-RealAuthFY10!P331)/RealAuthFY10!P331)</f>
        <v>-1</v>
      </c>
      <c r="Q331" s="133" t="str">
        <f>IF(ISERROR((RealAuthFY11!Q331-RealAuthFY10!Q331)/RealAuthFY10!Q331),"",(RealAuthFY11!Q331-RealAuthFY10!Q331)/RealAuthFY10!Q331)</f>
        <v/>
      </c>
      <c r="R331" s="133">
        <f>IF(ISERROR((RealAuthFY11!R331-RealAuthFY10!R331)/RealAuthFY10!R331),"",(RealAuthFY11!R331-RealAuthFY10!R331)/RealAuthFY10!R331)</f>
        <v>1.9558797303156898E-8</v>
      </c>
      <c r="S331" s="133">
        <f>IF(ISERROR((RealAuthFY11!S331-RealAuthFY10!S331)/RealAuthFY10!S331),"",(RealAuthFY11!S331-RealAuthFY10!S331)/RealAuthFY10!S331)</f>
        <v>2.8044601748585667E-6</v>
      </c>
      <c r="T331" s="133">
        <f>IF(ISERROR((RealAuthFY11!T331-RealAuthFY10!T331)/RealAuthFY10!T331),"",(RealAuthFY11!T331-RealAuthFY10!T331)/RealAuthFY10!T331)</f>
        <v>-2.984547037557832E-6</v>
      </c>
      <c r="U331" s="133">
        <f>IF(ISERROR((RealAuthFY11!U331-RealAuthFY10!U331)/RealAuthFY10!U331),"",(RealAuthFY11!U331-RealAuthFY10!U331)/RealAuthFY10!U331)</f>
        <v>1.6498812019196864E-2</v>
      </c>
    </row>
    <row r="332" spans="1:21" s="45" customFormat="1" ht="11" x14ac:dyDescent="0.3">
      <c r="A332" s="45">
        <f>'FY2017 Alpha RPDC '!A321</f>
        <v>314</v>
      </c>
      <c r="B332" s="45">
        <f>'FY2017 Alpha RPDC '!B321</f>
        <v>6937</v>
      </c>
      <c r="C332" s="45">
        <f>'FY2017 Alpha RPDC '!C321</f>
        <v>6937</v>
      </c>
      <c r="D332" s="50" t="str">
        <f>'FY2017 Alpha RPDC '!D321</f>
        <v>WEST BURLINGTON</v>
      </c>
      <c r="E332" s="133">
        <f>IF(ISERROR((RealAuthFY11!E332-RealAuthFY10!E332)/RealAuthFY10!E332),"",(RealAuthFY11!E332-RealAuthFY10!E332)/RealAuthFY10!E332)</f>
        <v>1.4607948442534933E-2</v>
      </c>
      <c r="F332" s="133">
        <f>IF(ISERROR((RealAuthFY11!F332-RealAuthFY10!F332)/RealAuthFY10!F332),"",(RealAuthFY11!F332-RealAuthFY10!F332)/RealAuthFY10!F332)</f>
        <v>2.2494570276140241E-2</v>
      </c>
      <c r="G332" s="133">
        <f>IF(ISERROR((RealAuthFY11!G332-RealAuthFY10!G332)/RealAuthFY10!G332),"",(RealAuthFY11!G332-RealAuthFY10!G332)/RealAuthFY10!G332)</f>
        <v>3.7431118241506078E-2</v>
      </c>
      <c r="H332" s="133">
        <f>IF(ISERROR((RealAuthFY11!H332-RealAuthFY10!H332)/RealAuthFY10!H332),"",(RealAuthFY11!H332-RealAuthFY10!H332)/RealAuthFY10!H332)</f>
        <v>-1</v>
      </c>
      <c r="I332" s="133">
        <f>IF(ISERROR((RealAuthFY11!I332-RealAuthFY10!I332)/RealAuthFY10!I332),"",(RealAuthFY11!I332-RealAuthFY10!I332)/RealAuthFY10!I332)</f>
        <v>6.3424939627778265E-3</v>
      </c>
      <c r="J332" s="133">
        <f>IF(ISERROR((RealAuthFY11!J332-RealAuthFY10!J332)/RealAuthFY10!J332),"",(RealAuthFY11!J332-RealAuthFY10!J332)/RealAuthFY10!J332)</f>
        <v>8.6706855198735E-2</v>
      </c>
      <c r="K332" s="133">
        <f>IF(ISERROR((RealAuthFY11!K332-RealAuthFY10!K332)/RealAuthFY10!K332),"",(RealAuthFY11!K332-RealAuthFY10!K332)/RealAuthFY10!K332)</f>
        <v>1.0390359809911744</v>
      </c>
      <c r="L332" s="133">
        <f>IF(ISERROR((RealAuthFY11!L332-RealAuthFY10!L332)/RealAuthFY10!L332),"",(RealAuthFY11!L332-RealAuthFY10!L332)/RealAuthFY10!L332)</f>
        <v>-3.9625318345317045E-2</v>
      </c>
      <c r="M332" s="133">
        <f>IF(ISERROR((RealAuthFY11!M332-RealAuthFY10!M332)/RealAuthFY10!M332),"",(RealAuthFY11!M332-RealAuthFY10!M332)/RealAuthFY10!M332)</f>
        <v>-1</v>
      </c>
      <c r="N332" s="133">
        <f>IF(ISERROR((RealAuthFY11!N332-RealAuthFY10!N332)/RealAuthFY10!N332),"",(RealAuthFY11!N332-RealAuthFY10!N332)/RealAuthFY10!N332)</f>
        <v>0</v>
      </c>
      <c r="O332" s="133" t="str">
        <f>IF(ISERROR((RealAuthFY11!O332-RealAuthFY10!O332)/RealAuthFY10!O332),"",(RealAuthFY11!O332-RealAuthFY10!O332)/RealAuthFY10!O332)</f>
        <v/>
      </c>
      <c r="P332" s="133">
        <f>IF(ISERROR((RealAuthFY11!P332-RealAuthFY10!P332)/RealAuthFY10!P332),"",(RealAuthFY11!P332-RealAuthFY10!P332)/RealAuthFY10!P332)</f>
        <v>-1</v>
      </c>
      <c r="Q332" s="133" t="str">
        <f>IF(ISERROR((RealAuthFY11!Q332-RealAuthFY10!Q332)/RealAuthFY10!Q332),"",(RealAuthFY11!Q332-RealAuthFY10!Q332)/RealAuthFY10!Q332)</f>
        <v/>
      </c>
      <c r="R332" s="133">
        <f>IF(ISERROR((RealAuthFY11!R332-RealAuthFY10!R332)/RealAuthFY10!R332),"",(RealAuthFY11!R332-RealAuthFY10!R332)/RealAuthFY10!R332)</f>
        <v>8.0354965377953853E-7</v>
      </c>
      <c r="S332" s="133">
        <f>IF(ISERROR((RealAuthFY11!S332-RealAuthFY10!S332)/RealAuthFY10!S332),"",(RealAuthFY11!S332-RealAuthFY10!S332)/RealAuthFY10!S332)</f>
        <v>6.3139683921823473E-6</v>
      </c>
      <c r="T332" s="133">
        <f>IF(ISERROR((RealAuthFY11!T332-RealAuthFY10!T332)/RealAuthFY10!T332),"",(RealAuthFY11!T332-RealAuthFY10!T332)/RealAuthFY10!T332)</f>
        <v>-1.5262088209884279E-5</v>
      </c>
      <c r="U332" s="133">
        <f>IF(ISERROR((RealAuthFY11!U332-RealAuthFY10!U332)/RealAuthFY10!U332),"",(RealAuthFY11!U332-RealAuthFY10!U332)/RealAuthFY10!U332)</f>
        <v>1.1735450058644202E-2</v>
      </c>
    </row>
    <row r="333" spans="1:21" s="45" customFormat="1" ht="11" x14ac:dyDescent="0.3">
      <c r="A333" s="45">
        <f>'FY2017 Alpha RPDC '!A322</f>
        <v>315</v>
      </c>
      <c r="B333" s="45">
        <f>'FY2017 Alpha RPDC '!B322</f>
        <v>6943</v>
      </c>
      <c r="C333" s="45">
        <f>'FY2017 Alpha RPDC '!C322</f>
        <v>6943</v>
      </c>
      <c r="D333" s="50" t="str">
        <f>'FY2017 Alpha RPDC '!D322</f>
        <v>WEST CENTRAL</v>
      </c>
      <c r="E333" s="133">
        <f>IF(ISERROR((RealAuthFY11!E333-RealAuthFY10!E333)/RealAuthFY10!E333),"",(RealAuthFY11!E333-RealAuthFY10!E333)/RealAuthFY10!E333)</f>
        <v>4.4067796610169449E-2</v>
      </c>
      <c r="F333" s="133">
        <f>IF(ISERROR((RealAuthFY11!F333-RealAuthFY10!F333)/RealAuthFY10!F333),"",(RealAuthFY11!F333-RealAuthFY10!F333)/RealAuthFY10!F333)</f>
        <v>2.2494570276140241E-2</v>
      </c>
      <c r="G333" s="133">
        <f>IF(ISERROR((RealAuthFY11!G333-RealAuthFY10!G333)/RealAuthFY10!G333),"",(RealAuthFY11!G333-RealAuthFY10!G333)/RealAuthFY10!G333)</f>
        <v>6.755365303407182E-2</v>
      </c>
      <c r="H333" s="133">
        <f>IF(ISERROR((RealAuthFY11!H333-RealAuthFY10!H333)/RealAuthFY10!H333),"",(RealAuthFY11!H333-RealAuthFY10!H333)/RealAuthFY10!H333)</f>
        <v>-1</v>
      </c>
      <c r="I333" s="133">
        <f>IF(ISERROR((RealAuthFY11!I333-RealAuthFY10!I333)/RealAuthFY10!I333),"",(RealAuthFY11!I333-RealAuthFY10!I333)/RealAuthFY10!I333)</f>
        <v>1.8844856661045507E-2</v>
      </c>
      <c r="J333" s="133">
        <f>IF(ISERROR((RealAuthFY11!J333-RealAuthFY10!J333)/RealAuthFY10!J333),"",(RealAuthFY11!J333-RealAuthFY10!J333)/RealAuthFY10!J333)</f>
        <v>0.22718812610041889</v>
      </c>
      <c r="K333" s="133">
        <f>IF(ISERROR((RealAuthFY11!K333-RealAuthFY10!K333)/RealAuthFY10!K333),"",(RealAuthFY11!K333-RealAuthFY10!K333)/RealAuthFY10!K333)</f>
        <v>38.264416436464089</v>
      </c>
      <c r="L333" s="133">
        <f>IF(ISERROR((RealAuthFY11!L333-RealAuthFY10!L333)/RealAuthFY10!L333),"",(RealAuthFY11!L333-RealAuthFY10!L333)/RealAuthFY10!L333)</f>
        <v>-0.20185263031467693</v>
      </c>
      <c r="M333" s="133">
        <f>IF(ISERROR((RealAuthFY11!M333-RealAuthFY10!M333)/RealAuthFY10!M333),"",(RealAuthFY11!M333-RealAuthFY10!M333)/RealAuthFY10!M333)</f>
        <v>64.780645718232037</v>
      </c>
      <c r="N333" s="133">
        <f>IF(ISERROR((RealAuthFY11!N333-RealAuthFY10!N333)/RealAuthFY10!N333),"",(RealAuthFY11!N333-RealAuthFY10!N333)/RealAuthFY10!N333)</f>
        <v>0</v>
      </c>
      <c r="O333" s="133">
        <f>IF(ISERROR((RealAuthFY11!O333-RealAuthFY10!O333)/RealAuthFY10!O333),"",(RealAuthFY11!O333-RealAuthFY10!O333)/RealAuthFY10!O333)</f>
        <v>0</v>
      </c>
      <c r="P333" s="133" t="str">
        <f>IF(ISERROR((RealAuthFY11!P333-RealAuthFY10!P333)/RealAuthFY10!P333),"",(RealAuthFY11!P333-RealAuthFY10!P333)/RealAuthFY10!P333)</f>
        <v/>
      </c>
      <c r="Q333" s="133" t="str">
        <f>IF(ISERROR((RealAuthFY11!Q333-RealAuthFY10!Q333)/RealAuthFY10!Q333),"",(RealAuthFY11!Q333-RealAuthFY10!Q333)/RealAuthFY10!Q333)</f>
        <v/>
      </c>
      <c r="R333" s="133">
        <f>IF(ISERROR((RealAuthFY11!R333-RealAuthFY10!R333)/RealAuthFY10!R333),"",(RealAuthFY11!R333-RealAuthFY10!R333)/RealAuthFY10!R333)</f>
        <v>-6.6938742584381265E-7</v>
      </c>
      <c r="S333" s="133">
        <f>IF(ISERROR((RealAuthFY11!S333-RealAuthFY10!S333)/RealAuthFY10!S333),"",(RealAuthFY11!S333-RealAuthFY10!S333)/RealAuthFY10!S333)</f>
        <v>-1.069767306163729E-5</v>
      </c>
      <c r="T333" s="133">
        <f>IF(ISERROR((RealAuthFY11!T333-RealAuthFY10!T333)/RealAuthFY10!T333),"",(RealAuthFY11!T333-RealAuthFY10!T333)/RealAuthFY10!T333)</f>
        <v>-1.695581806076258E-5</v>
      </c>
      <c r="U333" s="133">
        <f>IF(ISERROR((RealAuthFY11!U333-RealAuthFY10!U333)/RealAuthFY10!U333),"",(RealAuthFY11!U333-RealAuthFY10!U333)/RealAuthFY10!U333)</f>
        <v>-7.5052156044556548E-2</v>
      </c>
    </row>
    <row r="334" spans="1:21" s="45" customFormat="1" ht="11" x14ac:dyDescent="0.3">
      <c r="A334" s="45">
        <f>'FY2017 Alpha RPDC '!A323</f>
        <v>316</v>
      </c>
      <c r="B334" s="45">
        <f>'FY2017 Alpha RPDC '!B323</f>
        <v>6264</v>
      </c>
      <c r="C334" s="45">
        <f>'FY2017 Alpha RPDC '!C323</f>
        <v>6264</v>
      </c>
      <c r="D334" s="50" t="str">
        <f>'FY2017 Alpha RPDC '!D323</f>
        <v>WEST CENTRAL VALLEY</v>
      </c>
      <c r="E334" s="133">
        <f>IF(ISERROR((RealAuthFY11!E334-RealAuthFY10!E334)/RealAuthFY10!E334),"",(RealAuthFY11!E334-RealAuthFY10!E334)/RealAuthFY10!E334)</f>
        <v>-3.146779303062297E-2</v>
      </c>
      <c r="F334" s="133">
        <f>IF(ISERROR((RealAuthFY11!F334-RealAuthFY10!F334)/RealAuthFY10!F334),"",(RealAuthFY11!F334-RealAuthFY10!F334)/RealAuthFY10!F334)</f>
        <v>2.2266584766584767E-2</v>
      </c>
      <c r="G334" s="133">
        <f>IF(ISERROR((RealAuthFY11!G334-RealAuthFY10!G334)/RealAuthFY10!G334),"",(RealAuthFY11!G334-RealAuthFY10!G334)/RealAuthFY10!G334)</f>
        <v>-9.9018885449719055E-3</v>
      </c>
      <c r="H334" s="133" t="str">
        <f>IF(ISERROR((RealAuthFY11!H334-RealAuthFY10!H334)/RealAuthFY10!H334),"",(RealAuthFY11!H334-RealAuthFY10!H334)/RealAuthFY10!H334)</f>
        <v/>
      </c>
      <c r="I334" s="133">
        <f>IF(ISERROR((RealAuthFY11!I334-RealAuthFY10!I334)/RealAuthFY10!I334),"",(RealAuthFY11!I334-RealAuthFY10!I334)/RealAuthFY10!I334)</f>
        <v>9.9999999999999464E-3</v>
      </c>
      <c r="J334" s="133">
        <f>IF(ISERROR((RealAuthFY11!J334-RealAuthFY10!J334)/RealAuthFY10!J334),"",(RealAuthFY11!J334-RealAuthFY10!J334)/RealAuthFY10!J334)</f>
        <v>-2.9815466323872671E-2</v>
      </c>
      <c r="K334" s="133">
        <f>IF(ISERROR((RealAuthFY11!K334-RealAuthFY10!K334)/RealAuthFY10!K334),"",(RealAuthFY11!K334-RealAuthFY10!K334)/RealAuthFY10!K334)</f>
        <v>1.5498439667128987</v>
      </c>
      <c r="L334" s="133">
        <f>IF(ISERROR((RealAuthFY11!L334-RealAuthFY10!L334)/RealAuthFY10!L334),"",(RealAuthFY11!L334-RealAuthFY10!L334)/RealAuthFY10!L334)</f>
        <v>-5.8519150752160458E-2</v>
      </c>
      <c r="M334" s="133" t="str">
        <f>IF(ISERROR((RealAuthFY11!M334-RealAuthFY10!M334)/RealAuthFY10!M334),"",(RealAuthFY11!M334-RealAuthFY10!M334)/RealAuthFY10!M334)</f>
        <v/>
      </c>
      <c r="N334" s="133">
        <f>IF(ISERROR((RealAuthFY11!N334-RealAuthFY10!N334)/RealAuthFY10!N334),"",(RealAuthFY11!N334-RealAuthFY10!N334)/RealAuthFY10!N334)</f>
        <v>0</v>
      </c>
      <c r="O334" s="133" t="str">
        <f>IF(ISERROR((RealAuthFY11!O334-RealAuthFY10!O334)/RealAuthFY10!O334),"",(RealAuthFY11!O334-RealAuthFY10!O334)/RealAuthFY10!O334)</f>
        <v/>
      </c>
      <c r="P334" s="133" t="str">
        <f>IF(ISERROR((RealAuthFY11!P334-RealAuthFY10!P334)/RealAuthFY10!P334),"",(RealAuthFY11!P334-RealAuthFY10!P334)/RealAuthFY10!P334)</f>
        <v/>
      </c>
      <c r="Q334" s="133">
        <f>IF(ISERROR((RealAuthFY11!Q334-RealAuthFY10!Q334)/RealAuthFY10!Q334),"",(RealAuthFY11!Q334-RealAuthFY10!Q334)/RealAuthFY10!Q334)</f>
        <v>-0.34432583713096893</v>
      </c>
      <c r="R334" s="133">
        <f>IF(ISERROR((RealAuthFY11!R334-RealAuthFY10!R334)/RealAuthFY10!R334),"",(RealAuthFY11!R334-RealAuthFY10!R334)/RealAuthFY10!R334)</f>
        <v>3.2409389554833314</v>
      </c>
      <c r="S334" s="133">
        <f>IF(ISERROR((RealAuthFY11!S334-RealAuthFY10!S334)/RealAuthFY10!S334),"",(RealAuthFY11!S334-RealAuthFY10!S334)/RealAuthFY10!S334)</f>
        <v>3.241221950800738</v>
      </c>
      <c r="T334" s="133">
        <f>IF(ISERROR((RealAuthFY11!T334-RealAuthFY10!T334)/RealAuthFY10!T334),"",(RealAuthFY11!T334-RealAuthFY10!T334)/RealAuthFY10!T334)</f>
        <v>3.2410149283517642</v>
      </c>
      <c r="U334" s="133">
        <f>IF(ISERROR((RealAuthFY11!U334-RealAuthFY10!U334)/RealAuthFY10!U334),"",(RealAuthFY11!U334-RealAuthFY10!U334)/RealAuthFY10!U334)</f>
        <v>7.5596342265857555E-2</v>
      </c>
    </row>
    <row r="335" spans="1:21" s="45" customFormat="1" ht="11" x14ac:dyDescent="0.3">
      <c r="A335" s="45">
        <f>'FY2017 Alpha RPDC '!A324</f>
        <v>317</v>
      </c>
      <c r="B335" s="45">
        <f>'FY2017 Alpha RPDC '!B324</f>
        <v>6950</v>
      </c>
      <c r="C335" s="45">
        <f>'FY2017 Alpha RPDC '!C324</f>
        <v>6950</v>
      </c>
      <c r="D335" s="50" t="str">
        <f>'FY2017 Alpha RPDC '!D324</f>
        <v>WEST DELAWARE</v>
      </c>
      <c r="E335" s="133">
        <f>IF(ISERROR((RealAuthFY11!E335-RealAuthFY10!E335)/RealAuthFY10!E335),"",(RealAuthFY11!E335-RealAuthFY10!E335)/RealAuthFY10!E335)</f>
        <v>-9.0202791677640552E-3</v>
      </c>
      <c r="F335" s="133">
        <f>IF(ISERROR((RealAuthFY11!F335-RealAuthFY10!F335)/RealAuthFY10!F335),"",(RealAuthFY11!F335-RealAuthFY10!F335)/RealAuthFY10!F335)</f>
        <v>2.2484106062955499E-2</v>
      </c>
      <c r="G335" s="133">
        <f>IF(ISERROR((RealAuthFY11!G335-RealAuthFY10!G335)/RealAuthFY10!G335),"",(RealAuthFY11!G335-RealAuthFY10!G335)/RealAuthFY10!G335)</f>
        <v>1.3261034671564925E-2</v>
      </c>
      <c r="H335" s="133">
        <f>IF(ISERROR((RealAuthFY11!H335-RealAuthFY10!H335)/RealAuthFY10!H335),"",(RealAuthFY11!H335-RealAuthFY10!H335)/RealAuthFY10!H335)</f>
        <v>-1</v>
      </c>
      <c r="I335" s="133">
        <f>IF(ISERROR((RealAuthFY11!I335-RealAuthFY10!I335)/RealAuthFY10!I335),"",(RealAuthFY11!I335-RealAuthFY10!I335)/RealAuthFY10!I335)</f>
        <v>-1.654810141353001E-3</v>
      </c>
      <c r="J335" s="133">
        <f>IF(ISERROR((RealAuthFY11!J335-RealAuthFY10!J335)/RealAuthFY10!J335),"",(RealAuthFY11!J335-RealAuthFY10!J335)/RealAuthFY10!J335)</f>
        <v>-2.353982886136595E-2</v>
      </c>
      <c r="K335" s="133">
        <f>IF(ISERROR((RealAuthFY11!K335-RealAuthFY10!K335)/RealAuthFY10!K335),"",(RealAuthFY11!K335-RealAuthFY10!K335)/RealAuthFY10!K335)</f>
        <v>-0.13704289148944648</v>
      </c>
      <c r="L335" s="133">
        <f>IF(ISERROR((RealAuthFY11!L335-RealAuthFY10!L335)/RealAuthFY10!L335),"",(RealAuthFY11!L335-RealAuthFY10!L335)/RealAuthFY10!L335)</f>
        <v>-5.2988627673483488E-2</v>
      </c>
      <c r="M335" s="133">
        <f>IF(ISERROR((RealAuthFY11!M335-RealAuthFY10!M335)/RealAuthFY10!M335),"",(RealAuthFY11!M335-RealAuthFY10!M335)/RealAuthFY10!M335)</f>
        <v>0.49579232141829277</v>
      </c>
      <c r="N335" s="133">
        <f>IF(ISERROR((RealAuthFY11!N335-RealAuthFY10!N335)/RealAuthFY10!N335),"",(RealAuthFY11!N335-RealAuthFY10!N335)/RealAuthFY10!N335)</f>
        <v>0</v>
      </c>
      <c r="O335" s="133" t="str">
        <f>IF(ISERROR((RealAuthFY11!O335-RealAuthFY10!O335)/RealAuthFY10!O335),"",(RealAuthFY11!O335-RealAuthFY10!O335)/RealAuthFY10!O335)</f>
        <v/>
      </c>
      <c r="P335" s="133">
        <f>IF(ISERROR((RealAuthFY11!P335-RealAuthFY10!P335)/RealAuthFY10!P335),"",(RealAuthFY11!P335-RealAuthFY10!P335)/RealAuthFY10!P335)</f>
        <v>-0.73003748209696595</v>
      </c>
      <c r="Q335" s="133" t="str">
        <f>IF(ISERROR((RealAuthFY11!Q335-RealAuthFY10!Q335)/RealAuthFY10!Q335),"",(RealAuthFY11!Q335-RealAuthFY10!Q335)/RealAuthFY10!Q335)</f>
        <v/>
      </c>
      <c r="R335" s="133">
        <f>IF(ISERROR((RealAuthFY11!R335-RealAuthFY10!R335)/RealAuthFY10!R335),"",(RealAuthFY11!R335-RealAuthFY10!R335)/RealAuthFY10!R335)</f>
        <v>0.98680431936965296</v>
      </c>
      <c r="S335" s="133">
        <f>IF(ISERROR((RealAuthFY11!S335-RealAuthFY10!S335)/RealAuthFY10!S335),"",(RealAuthFY11!S335-RealAuthFY10!S335)/RealAuthFY10!S335)</f>
        <v>0.9869744345739383</v>
      </c>
      <c r="T335" s="133">
        <f>IF(ISERROR((RealAuthFY11!T335-RealAuthFY10!T335)/RealAuthFY10!T335),"",(RealAuthFY11!T335-RealAuthFY10!T335)/RealAuthFY10!T335)</f>
        <v>0.98686079246453884</v>
      </c>
      <c r="U335" s="133">
        <f>IF(ISERROR((RealAuthFY11!U335-RealAuthFY10!U335)/RealAuthFY10!U335),"",(RealAuthFY11!U335-RealAuthFY10!U335)/RealAuthFY10!U335)</f>
        <v>4.5726056574972321E-2</v>
      </c>
    </row>
    <row r="336" spans="1:21" s="45" customFormat="1" ht="11" x14ac:dyDescent="0.3">
      <c r="A336" s="45">
        <f>'FY2017 Alpha RPDC '!A325</f>
        <v>318</v>
      </c>
      <c r="B336" s="45">
        <f>'FY2017 Alpha RPDC '!B325</f>
        <v>6957</v>
      </c>
      <c r="C336" s="45">
        <f>'FY2017 Alpha RPDC '!C325</f>
        <v>6957</v>
      </c>
      <c r="D336" s="50" t="str">
        <f>'FY2017 Alpha RPDC '!D325</f>
        <v>WEST DES MOINES</v>
      </c>
      <c r="E336" s="133">
        <f>IF(ISERROR((RealAuthFY11!E336-RealAuthFY10!E336)/RealAuthFY10!E336),"",(RealAuthFY11!E336-RealAuthFY10!E336)/RealAuthFY10!E336)</f>
        <v>-1.460731896655409E-2</v>
      </c>
      <c r="F336" s="133">
        <f>IF(ISERROR((RealAuthFY11!F336-RealAuthFY10!F336)/RealAuthFY10!F336),"",(RealAuthFY11!F336-RealAuthFY10!F336)/RealAuthFY10!F336)</f>
        <v>2.2494570276140241E-2</v>
      </c>
      <c r="G336" s="133">
        <f>IF(ISERROR((RealAuthFY11!G336-RealAuthFY10!G336)/RealAuthFY10!G336),"",(RealAuthFY11!G336-RealAuthFY10!G336)/RealAuthFY10!G336)</f>
        <v>7.5586591105150864E-3</v>
      </c>
      <c r="H336" s="133" t="str">
        <f>IF(ISERROR((RealAuthFY11!H336-RealAuthFY10!H336)/RealAuthFY10!H336),"",(RealAuthFY11!H336-RealAuthFY10!H336)/RealAuthFY10!H336)</f>
        <v/>
      </c>
      <c r="I336" s="133">
        <f>IF(ISERROR((RealAuthFY11!I336-RealAuthFY10!I336)/RealAuthFY10!I336),"",(RealAuthFY11!I336-RealAuthFY10!I336)/RealAuthFY10!I336)</f>
        <v>9.9999999999999898E-3</v>
      </c>
      <c r="J336" s="133">
        <f>IF(ISERROR((RealAuthFY11!J336-RealAuthFY10!J336)/RealAuthFY10!J336),"",(RealAuthFY11!J336-RealAuthFY10!J336)/RealAuthFY10!J336)</f>
        <v>-0.14917776515776038</v>
      </c>
      <c r="K336" s="133">
        <f>IF(ISERROR((RealAuthFY11!K336-RealAuthFY10!K336)/RealAuthFY10!K336),"",(RealAuthFY11!K336-RealAuthFY10!K336)/RealAuthFY10!K336)</f>
        <v>-0.32014677215915605</v>
      </c>
      <c r="L336" s="133">
        <f>IF(ISERROR((RealAuthFY11!L336-RealAuthFY10!L336)/RealAuthFY10!L336),"",(RealAuthFY11!L336-RealAuthFY10!L336)/RealAuthFY10!L336)</f>
        <v>0.17912044203646371</v>
      </c>
      <c r="M336" s="133" t="str">
        <f>IF(ISERROR((RealAuthFY11!M336-RealAuthFY10!M336)/RealAuthFY10!M336),"",(RealAuthFY11!M336-RealAuthFY10!M336)/RealAuthFY10!M336)</f>
        <v/>
      </c>
      <c r="N336" s="133">
        <f>IF(ISERROR((RealAuthFY11!N336-RealAuthFY10!N336)/RealAuthFY10!N336),"",(RealAuthFY11!N336-RealAuthFY10!N336)/RealAuthFY10!N336)</f>
        <v>0</v>
      </c>
      <c r="O336" s="133" t="str">
        <f>IF(ISERROR((RealAuthFY11!O336-RealAuthFY10!O336)/RealAuthFY10!O336),"",(RealAuthFY11!O336-RealAuthFY10!O336)/RealAuthFY10!O336)</f>
        <v/>
      </c>
      <c r="P336" s="133">
        <f>IF(ISERROR((RealAuthFY11!P336-RealAuthFY10!P336)/RealAuthFY10!P336),"",(RealAuthFY11!P336-RealAuthFY10!P336)/RealAuthFY10!P336)</f>
        <v>7.4410904712762335E-2</v>
      </c>
      <c r="Q336" s="133" t="str">
        <f>IF(ISERROR((RealAuthFY11!Q336-RealAuthFY10!Q336)/RealAuthFY10!Q336),"",(RealAuthFY11!Q336-RealAuthFY10!Q336)/RealAuthFY10!Q336)</f>
        <v/>
      </c>
      <c r="R336" s="133">
        <f>IF(ISERROR((RealAuthFY11!R336-RealAuthFY10!R336)/RealAuthFY10!R336),"",(RealAuthFY11!R336-RealAuthFY10!R336)/RealAuthFY10!R336)</f>
        <v>12.136212578840466</v>
      </c>
      <c r="S336" s="133">
        <f>IF(ISERROR((RealAuthFY11!S336-RealAuthFY10!S336)/RealAuthFY10!S336),"",(RealAuthFY11!S336-RealAuthFY10!S336)/RealAuthFY10!S336)</f>
        <v>12.135900167397965</v>
      </c>
      <c r="T336" s="133">
        <f>IF(ISERROR((RealAuthFY11!T336-RealAuthFY10!T336)/RealAuthFY10!T336),"",(RealAuthFY11!T336-RealAuthFY10!T336)/RealAuthFY10!T336)</f>
        <v>12.136915358115539</v>
      </c>
      <c r="U336" s="133">
        <f>IF(ISERROR((RealAuthFY11!U336-RealAuthFY10!U336)/RealAuthFY10!U336),"",(RealAuthFY11!U336-RealAuthFY10!U336)/RealAuthFY10!U336)</f>
        <v>9.9496129125721297E-2</v>
      </c>
    </row>
    <row r="337" spans="1:21" s="45" customFormat="1" ht="11" x14ac:dyDescent="0.3">
      <c r="A337" s="45">
        <f>'FY2017 Alpha RPDC '!A326</f>
        <v>319</v>
      </c>
      <c r="B337" s="45">
        <f>'FY2017 Alpha RPDC '!B326</f>
        <v>5922</v>
      </c>
      <c r="C337" s="45">
        <f>'FY2017 Alpha RPDC '!C326</f>
        <v>5922</v>
      </c>
      <c r="D337" s="50" t="str">
        <f>'FY2017 Alpha RPDC '!D326</f>
        <v>WEST FORK</v>
      </c>
      <c r="E337" s="133">
        <f>IF(ISERROR((RealAuthFY11!E337-RealAuthFY10!E337)/RealAuthFY10!E337),"",(RealAuthFY11!E337-RealAuthFY10!E337)/RealAuthFY10!E337)</f>
        <v>-2.5090122566690666E-2</v>
      </c>
      <c r="F337" s="133">
        <f>IF(ISERROR((RealAuthFY11!F337-RealAuthFY10!F337)/RealAuthFY10!F337),"",(RealAuthFY11!F337-RealAuthFY10!F337)/RealAuthFY10!F337)</f>
        <v>2.2300830513688096E-2</v>
      </c>
      <c r="G337" s="133">
        <f>IF(ISERROR((RealAuthFY11!G337-RealAuthFY10!G337)/RealAuthFY10!G337),"",(RealAuthFY11!G337-RealAuthFY10!G337)/RealAuthFY10!G337)</f>
        <v>-3.3488226239299923E-3</v>
      </c>
      <c r="H337" s="133" t="str">
        <f>IF(ISERROR((RealAuthFY11!H337-RealAuthFY10!H337)/RealAuthFY10!H337),"",(RealAuthFY11!H337-RealAuthFY10!H337)/RealAuthFY10!H337)</f>
        <v/>
      </c>
      <c r="I337" s="133">
        <f>IF(ISERROR((RealAuthFY11!I337-RealAuthFY10!I337)/RealAuthFY10!I337),"",(RealAuthFY11!I337-RealAuthFY10!I337)/RealAuthFY10!I337)</f>
        <v>1.0000000000000024E-2</v>
      </c>
      <c r="J337" s="133">
        <f>IF(ISERROR((RealAuthFY11!J337-RealAuthFY10!J337)/RealAuthFY10!J337),"",(RealAuthFY11!J337-RealAuthFY10!J337)/RealAuthFY10!J337)</f>
        <v>8.9771151178918054E-2</v>
      </c>
      <c r="K337" s="133">
        <f>IF(ISERROR((RealAuthFY11!K337-RealAuthFY10!K337)/RealAuthFY10!K337),"",(RealAuthFY11!K337-RealAuthFY10!K337)/RealAuthFY10!K337)</f>
        <v>-0.44367040726264029</v>
      </c>
      <c r="L337" s="133">
        <f>IF(ISERROR((RealAuthFY11!L337-RealAuthFY10!L337)/RealAuthFY10!L337),"",(RealAuthFY11!L337-RealAuthFY10!L337)/RealAuthFY10!L337)</f>
        <v>0.11223963072906534</v>
      </c>
      <c r="M337" s="133">
        <f>IF(ISERROR((RealAuthFY11!M337-RealAuthFY10!M337)/RealAuthFY10!M337),"",(RealAuthFY11!M337-RealAuthFY10!M337)/RealAuthFY10!M337)</f>
        <v>-0.66002080443828015</v>
      </c>
      <c r="N337" s="133">
        <f>IF(ISERROR((RealAuthFY11!N337-RealAuthFY10!N337)/RealAuthFY10!N337),"",(RealAuthFY11!N337-RealAuthFY10!N337)/RealAuthFY10!N337)</f>
        <v>0</v>
      </c>
      <c r="O337" s="133" t="str">
        <f>IF(ISERROR((RealAuthFY11!O337-RealAuthFY10!O337)/RealAuthFY10!O337),"",(RealAuthFY11!O337-RealAuthFY10!O337)/RealAuthFY10!O337)</f>
        <v/>
      </c>
      <c r="P337" s="133">
        <f>IF(ISERROR((RealAuthFY11!P337-RealAuthFY10!P337)/RealAuthFY10!P337),"",(RealAuthFY11!P337-RealAuthFY10!P337)/RealAuthFY10!P337)</f>
        <v>-0.19742616129692361</v>
      </c>
      <c r="Q337" s="133">
        <f>IF(ISERROR((RealAuthFY11!Q337-RealAuthFY10!Q337)/RealAuthFY10!Q337),"",(RealAuthFY11!Q337-RealAuthFY10!Q337)/RealAuthFY10!Q337)</f>
        <v>8.4490598500675917E-2</v>
      </c>
      <c r="R337" s="133">
        <f>IF(ISERROR((RealAuthFY11!R337-RealAuthFY10!R337)/RealAuthFY10!R337),"",(RealAuthFY11!R337-RealAuthFY10!R337)/RealAuthFY10!R337)</f>
        <v>3.1688440193413892E-8</v>
      </c>
      <c r="S337" s="133">
        <f>IF(ISERROR((RealAuthFY11!S337-RealAuthFY10!S337)/RealAuthFY10!S337),"",(RealAuthFY11!S337-RealAuthFY10!S337)/RealAuthFY10!S337)</f>
        <v>3.7533982867575416E-6</v>
      </c>
      <c r="T337" s="133">
        <f>IF(ISERROR((RealAuthFY11!T337-RealAuthFY10!T337)/RealAuthFY10!T337),"",(RealAuthFY11!T337-RealAuthFY10!T337)/RealAuthFY10!T337)</f>
        <v>-2.2264288847827852E-6</v>
      </c>
      <c r="U337" s="133">
        <f>IF(ISERROR((RealAuthFY11!U337-RealAuthFY10!U337)/RealAuthFY10!U337),"",(RealAuthFY11!U337-RealAuthFY10!U337)/RealAuthFY10!U337)</f>
        <v>7.6710865534949596E-3</v>
      </c>
    </row>
    <row r="338" spans="1:21" s="45" customFormat="1" ht="11" x14ac:dyDescent="0.3">
      <c r="A338" s="45">
        <f>'FY2017 Alpha RPDC '!A327</f>
        <v>320</v>
      </c>
      <c r="B338" s="45">
        <f>'FY2017 Alpha RPDC '!B327</f>
        <v>819</v>
      </c>
      <c r="C338" s="45">
        <f>'FY2017 Alpha RPDC '!C327</f>
        <v>819</v>
      </c>
      <c r="D338" s="50" t="str">
        <f>'FY2017 Alpha RPDC '!D327</f>
        <v>WEST HANCOCK</v>
      </c>
      <c r="E338" s="133">
        <f>IF(ISERROR((RealAuthFY11!E338-RealAuthFY10!E338)/RealAuthFY10!E338),"",(RealAuthFY11!E338-RealAuthFY10!E338)/RealAuthFY10!E338)</f>
        <v>-2.6520051746442397E-2</v>
      </c>
      <c r="F338" s="133">
        <f>IF(ISERROR((RealAuthFY11!F338-RealAuthFY10!F338)/RealAuthFY10!F338),"",(RealAuthFY11!F338-RealAuthFY10!F338)/RealAuthFY10!F338)</f>
        <v>2.2431930693069306E-2</v>
      </c>
      <c r="G338" s="133">
        <f>IF(ISERROR((RealAuthFY11!G338-RealAuthFY10!G338)/RealAuthFY10!G338),"",(RealAuthFY11!G338-RealAuthFY10!G338)/RealAuthFY10!G338)</f>
        <v>-4.6831166141066884E-3</v>
      </c>
      <c r="H338" s="133" t="str">
        <f>IF(ISERROR((RealAuthFY11!H338-RealAuthFY10!H338)/RealAuthFY10!H338),"",(RealAuthFY11!H338-RealAuthFY10!H338)/RealAuthFY10!H338)</f>
        <v/>
      </c>
      <c r="I338" s="133">
        <f>IF(ISERROR((RealAuthFY11!I338-RealAuthFY10!I338)/RealAuthFY10!I338),"",(RealAuthFY11!I338-RealAuthFY10!I338)/RealAuthFY10!I338)</f>
        <v>9.9999999999999725E-3</v>
      </c>
      <c r="J338" s="133">
        <f>IF(ISERROR((RealAuthFY11!J338-RealAuthFY10!J338)/RealAuthFY10!J338),"",(RealAuthFY11!J338-RealAuthFY10!J338)/RealAuthFY10!J338)</f>
        <v>6.2938907862926441E-2</v>
      </c>
      <c r="K338" s="133">
        <f>IF(ISERROR((RealAuthFY11!K338-RealAuthFY10!K338)/RealAuthFY10!K338),"",(RealAuthFY11!K338-RealAuthFY10!K338)/RealAuthFY10!K338)</f>
        <v>-6.10098408295357E-2</v>
      </c>
      <c r="L338" s="133">
        <f>IF(ISERROR((RealAuthFY11!L338-RealAuthFY10!L338)/RealAuthFY10!L338),"",(RealAuthFY11!L338-RealAuthFY10!L338)/RealAuthFY10!L338)</f>
        <v>-1.7270436863440652E-2</v>
      </c>
      <c r="M338" s="133">
        <f>IF(ISERROR((RealAuthFY11!M338-RealAuthFY10!M338)/RealAuthFY10!M338),"",(RealAuthFY11!M338-RealAuthFY10!M338)/RealAuthFY10!M338)</f>
        <v>0.25530779899711936</v>
      </c>
      <c r="N338" s="133">
        <f>IF(ISERROR((RealAuthFY11!N338-RealAuthFY10!N338)/RealAuthFY10!N338),"",(RealAuthFY11!N338-RealAuthFY10!N338)/RealAuthFY10!N338)</f>
        <v>0</v>
      </c>
      <c r="O338" s="133" t="str">
        <f>IF(ISERROR((RealAuthFY11!O338-RealAuthFY10!O338)/RealAuthFY10!O338),"",(RealAuthFY11!O338-RealAuthFY10!O338)/RealAuthFY10!O338)</f>
        <v/>
      </c>
      <c r="P338" s="133">
        <f>IF(ISERROR((RealAuthFY11!P338-RealAuthFY10!P338)/RealAuthFY10!P338),"",(RealAuthFY11!P338-RealAuthFY10!P338)/RealAuthFY10!P338)</f>
        <v>-0.10680021994435739</v>
      </c>
      <c r="Q338" s="133">
        <f>IF(ISERROR((RealAuthFY11!Q338-RealAuthFY10!Q338)/RealAuthFY10!Q338),"",(RealAuthFY11!Q338-RealAuthFY10!Q338)/RealAuthFY10!Q338)</f>
        <v>0.18631038451323534</v>
      </c>
      <c r="R338" s="133">
        <f>IF(ISERROR((RealAuthFY11!R338-RealAuthFY10!R338)/RealAuthFY10!R338),"",(RealAuthFY11!R338-RealAuthFY10!R338)/RealAuthFY10!R338)</f>
        <v>1.5853492228694576E-8</v>
      </c>
      <c r="S338" s="133">
        <f>IF(ISERROR((RealAuthFY11!S338-RealAuthFY10!S338)/RealAuthFY10!S338),"",(RealAuthFY11!S338-RealAuthFY10!S338)/RealAuthFY10!S338)</f>
        <v>-2.3968756175103933E-7</v>
      </c>
      <c r="T338" s="133">
        <f>IF(ISERROR((RealAuthFY11!T338-RealAuthFY10!T338)/RealAuthFY10!T338),"",(RealAuthFY11!T338-RealAuthFY10!T338)/RealAuthFY10!T338)</f>
        <v>-1.0790280040694738E-8</v>
      </c>
      <c r="U338" s="133">
        <f>IF(ISERROR((RealAuthFY11!U338-RealAuthFY10!U338)/RealAuthFY10!U338),"",(RealAuthFY11!U338-RealAuthFY10!U338)/RealAuthFY10!U338)</f>
        <v>-4.0792159306752363E-3</v>
      </c>
    </row>
    <row r="339" spans="1:21" s="45" customFormat="1" ht="11" x14ac:dyDescent="0.3">
      <c r="A339" s="45">
        <f>'FY2017 Alpha RPDC '!A328</f>
        <v>321</v>
      </c>
      <c r="B339" s="45">
        <f>'FY2017 Alpha RPDC '!B328</f>
        <v>6969</v>
      </c>
      <c r="C339" s="45">
        <f>'FY2017 Alpha RPDC '!C328</f>
        <v>6969</v>
      </c>
      <c r="D339" s="50" t="str">
        <f>'FY2017 Alpha RPDC '!D328</f>
        <v>WEST HARRISON</v>
      </c>
      <c r="E339" s="133">
        <f>IF(ISERROR((RealAuthFY11!E339-RealAuthFY10!E339)/RealAuthFY10!E339),"",(RealAuthFY11!E339-RealAuthFY10!E339)/RealAuthFY10!E339)</f>
        <v>-7.6507164098404856E-2</v>
      </c>
      <c r="F339" s="133">
        <f>IF(ISERROR((RealAuthFY11!F339-RealAuthFY10!F339)/RealAuthFY10!F339),"",(RealAuthFY11!F339-RealAuthFY10!F339)/RealAuthFY10!F339)</f>
        <v>2.1916565900846435E-2</v>
      </c>
      <c r="G339" s="133">
        <f>IF(ISERROR((RealAuthFY11!G339-RealAuthFY10!G339)/RealAuthFY10!G339),"",(RealAuthFY11!G339-RealAuthFY10!G339)/RealAuthFY10!G339)</f>
        <v>-5.6267218249976055E-2</v>
      </c>
      <c r="H339" s="133">
        <f>IF(ISERROR((RealAuthFY11!H339-RealAuthFY10!H339)/RealAuthFY10!H339),"",(RealAuthFY11!H339-RealAuthFY10!H339)/RealAuthFY10!H339)</f>
        <v>1.2789586992875308</v>
      </c>
      <c r="I339" s="133">
        <f>IF(ISERROR((RealAuthFY11!I339-RealAuthFY10!I339)/RealAuthFY10!I339),"",(RealAuthFY11!I339-RealAuthFY10!I339)/RealAuthFY10!I339)</f>
        <v>-1.853878167215222E-2</v>
      </c>
      <c r="J339" s="133">
        <f>IF(ISERROR((RealAuthFY11!J339-RealAuthFY10!J339)/RealAuthFY10!J339),"",(RealAuthFY11!J339-RealAuthFY10!J339)/RealAuthFY10!J339)</f>
        <v>0.25480871033657654</v>
      </c>
      <c r="K339" s="133">
        <f>IF(ISERROR((RealAuthFY11!K339-RealAuthFY10!K339)/RealAuthFY10!K339),"",(RealAuthFY11!K339-RealAuthFY10!K339)/RealAuthFY10!K339)</f>
        <v>-8.2056171983356449E-2</v>
      </c>
      <c r="L339" s="133">
        <f>IF(ISERROR((RealAuthFY11!L339-RealAuthFY10!L339)/RealAuthFY10!L339),"",(RealAuthFY11!L339-RealAuthFY10!L339)/RealAuthFY10!L339)</f>
        <v>-1.4455657517014506E-2</v>
      </c>
      <c r="M339" s="133">
        <f>IF(ISERROR((RealAuthFY11!M339-RealAuthFY10!M339)/RealAuthFY10!M339),"",(RealAuthFY11!M339-RealAuthFY10!M339)/RealAuthFY10!M339)</f>
        <v>1.9937586685159502E-2</v>
      </c>
      <c r="N339" s="133">
        <f>IF(ISERROR((RealAuthFY11!N339-RealAuthFY10!N339)/RealAuthFY10!N339),"",(RealAuthFY11!N339-RealAuthFY10!N339)/RealAuthFY10!N339)</f>
        <v>0</v>
      </c>
      <c r="O339" s="133" t="str">
        <f>IF(ISERROR((RealAuthFY11!O339-RealAuthFY10!O339)/RealAuthFY10!O339),"",(RealAuthFY11!O339-RealAuthFY10!O339)/RealAuthFY10!O339)</f>
        <v/>
      </c>
      <c r="P339" s="133">
        <f>IF(ISERROR((RealAuthFY11!P339-RealAuthFY10!P339)/RealAuthFY10!P339),"",(RealAuthFY11!P339-RealAuthFY10!P339)/RealAuthFY10!P339)</f>
        <v>-0.28982123593774078</v>
      </c>
      <c r="Q339" s="133" t="str">
        <f>IF(ISERROR((RealAuthFY11!Q339-RealAuthFY10!Q339)/RealAuthFY10!Q339),"",(RealAuthFY11!Q339-RealAuthFY10!Q339)/RealAuthFY10!Q339)</f>
        <v/>
      </c>
      <c r="R339" s="133">
        <f>IF(ISERROR((RealAuthFY11!R339-RealAuthFY10!R339)/RealAuthFY10!R339),"",(RealAuthFY11!R339-RealAuthFY10!R339)/RealAuthFY10!R339)</f>
        <v>7.1901406605349903E-8</v>
      </c>
      <c r="S339" s="133">
        <f>IF(ISERROR((RealAuthFY11!S339-RealAuthFY10!S339)/RealAuthFY10!S339),"",(RealAuthFY11!S339-RealAuthFY10!S339)/RealAuthFY10!S339)</f>
        <v>3.8523487194531196E-7</v>
      </c>
      <c r="T339" s="133">
        <f>IF(ISERROR((RealAuthFY11!T339-RealAuthFY10!T339)/RealAuthFY10!T339),"",(RealAuthFY11!T339-RealAuthFY10!T339)/RealAuthFY10!T339)</f>
        <v>1.4571927764039689E-6</v>
      </c>
      <c r="U339" s="133">
        <f>IF(ISERROR((RealAuthFY11!U339-RealAuthFY10!U339)/RealAuthFY10!U339),"",(RealAuthFY11!U339-RealAuthFY10!U339)/RealAuthFY10!U339)</f>
        <v>-7.8891683911887708E-2</v>
      </c>
    </row>
    <row r="340" spans="1:21" s="45" customFormat="1" ht="11" x14ac:dyDescent="0.3">
      <c r="A340" s="45">
        <f>'FY2017 Alpha RPDC '!A329</f>
        <v>322</v>
      </c>
      <c r="B340" s="45">
        <f>'FY2017 Alpha RPDC '!B329</f>
        <v>6975</v>
      </c>
      <c r="C340" s="45">
        <f>'FY2017 Alpha RPDC '!C329</f>
        <v>6975</v>
      </c>
      <c r="D340" s="50" t="str">
        <f>'FY2017 Alpha RPDC '!D329</f>
        <v>WEST LIBERTY</v>
      </c>
      <c r="E340" s="133">
        <f>IF(ISERROR((RealAuthFY11!E340-RealAuthFY10!E340)/RealAuthFY10!E340),"",(RealAuthFY11!E340-RealAuthFY10!E340)/RealAuthFY10!E340)</f>
        <v>2.5211450878334419E-2</v>
      </c>
      <c r="F340" s="133">
        <f>IF(ISERROR((RealAuthFY11!F340-RealAuthFY10!F340)/RealAuthFY10!F340),"",(RealAuthFY11!F340-RealAuthFY10!F340)/RealAuthFY10!F340)</f>
        <v>2.2494570276140241E-2</v>
      </c>
      <c r="G340" s="133">
        <f>IF(ISERROR((RealAuthFY11!G340-RealAuthFY10!G340)/RealAuthFY10!G340),"",(RealAuthFY11!G340-RealAuthFY10!G340)/RealAuthFY10!G340)</f>
        <v>4.8273089005024174E-2</v>
      </c>
      <c r="H340" s="133" t="str">
        <f>IF(ISERROR((RealAuthFY11!H340-RealAuthFY10!H340)/RealAuthFY10!H340),"",(RealAuthFY11!H340-RealAuthFY10!H340)/RealAuthFY10!H340)</f>
        <v/>
      </c>
      <c r="I340" s="133">
        <f>IF(ISERROR((RealAuthFY11!I340-RealAuthFY10!I340)/RealAuthFY10!I340),"",(RealAuthFY11!I340-RealAuthFY10!I340)/RealAuthFY10!I340)</f>
        <v>4.8273089005024174E-2</v>
      </c>
      <c r="J340" s="133">
        <f>IF(ISERROR((RealAuthFY11!J340-RealAuthFY10!J340)/RealAuthFY10!J340),"",(RealAuthFY11!J340-RealAuthFY10!J340)/RealAuthFY10!J340)</f>
        <v>-6.8752638243984809E-2</v>
      </c>
      <c r="K340" s="133">
        <f>IF(ISERROR((RealAuthFY11!K340-RealAuthFY10!K340)/RealAuthFY10!K340),"",(RealAuthFY11!K340-RealAuthFY10!K340)/RealAuthFY10!K340)</f>
        <v>-0.8980062413314841</v>
      </c>
      <c r="L340" s="133">
        <f>IF(ISERROR((RealAuthFY11!L340-RealAuthFY10!L340)/RealAuthFY10!L340),"",(RealAuthFY11!L340-RealAuthFY10!L340)/RealAuthFY10!L340)</f>
        <v>0.14216575669073239</v>
      </c>
      <c r="M340" s="133">
        <f>IF(ISERROR((RealAuthFY11!M340-RealAuthFY10!M340)/RealAuthFY10!M340),"",(RealAuthFY11!M340-RealAuthFY10!M340)/RealAuthFY10!M340)</f>
        <v>0.33866808252427183</v>
      </c>
      <c r="N340" s="133">
        <f>IF(ISERROR((RealAuthFY11!N340-RealAuthFY10!N340)/RealAuthFY10!N340),"",(RealAuthFY11!N340-RealAuthFY10!N340)/RealAuthFY10!N340)</f>
        <v>0</v>
      </c>
      <c r="O340" s="133" t="str">
        <f>IF(ISERROR((RealAuthFY11!O340-RealAuthFY10!O340)/RealAuthFY10!O340),"",(RealAuthFY11!O340-RealAuthFY10!O340)/RealAuthFY10!O340)</f>
        <v/>
      </c>
      <c r="P340" s="133">
        <f>IF(ISERROR((RealAuthFY11!P340-RealAuthFY10!P340)/RealAuthFY10!P340),"",(RealAuthFY11!P340-RealAuthFY10!P340)/RealAuthFY10!P340)</f>
        <v>-0.1500520110957004</v>
      </c>
      <c r="Q340" s="133" t="str">
        <f>IF(ISERROR((RealAuthFY11!Q340-RealAuthFY10!Q340)/RealAuthFY10!Q340),"",(RealAuthFY11!Q340-RealAuthFY10!Q340)/RealAuthFY10!Q340)</f>
        <v/>
      </c>
      <c r="R340" s="133">
        <f>IF(ISERROR((RealAuthFY11!R340-RealAuthFY10!R340)/RealAuthFY10!R340),"",(RealAuthFY11!R340-RealAuthFY10!R340)/RealAuthFY10!R340)</f>
        <v>4.1620078193536854E-7</v>
      </c>
      <c r="S340" s="133">
        <f>IF(ISERROR((RealAuthFY11!S340-RealAuthFY10!S340)/RealAuthFY10!S340),"",(RealAuthFY11!S340-RealAuthFY10!S340)/RealAuthFY10!S340)</f>
        <v>-1.3986282091334507E-6</v>
      </c>
      <c r="T340" s="133">
        <f>IF(ISERROR((RealAuthFY11!T340-RealAuthFY10!T340)/RealAuthFY10!T340),"",(RealAuthFY11!T340-RealAuthFY10!T340)/RealAuthFY10!T340)</f>
        <v>4.1891775576832958E-6</v>
      </c>
      <c r="U340" s="133">
        <f>IF(ISERROR((RealAuthFY11!U340-RealAuthFY10!U340)/RealAuthFY10!U340),"",(RealAuthFY11!U340-RealAuthFY10!U340)/RealAuthFY10!U340)</f>
        <v>7.7241254006289409E-2</v>
      </c>
    </row>
    <row r="341" spans="1:21" s="45" customFormat="1" ht="11" x14ac:dyDescent="0.3">
      <c r="A341" s="45">
        <f>'FY2017 Alpha RPDC '!A330</f>
        <v>323</v>
      </c>
      <c r="B341" s="45">
        <f>'FY2017 Alpha RPDC '!B330</f>
        <v>6983</v>
      </c>
      <c r="C341" s="45">
        <f>'FY2017 Alpha RPDC '!C330</f>
        <v>6983</v>
      </c>
      <c r="D341" s="50" t="str">
        <f>'FY2017 Alpha RPDC '!D330</f>
        <v>WEST LYON</v>
      </c>
      <c r="E341" s="133">
        <f>IF(ISERROR((RealAuthFY11!E341-RealAuthFY10!E341)/RealAuthFY10!E341),"",(RealAuthFY11!E341-RealAuthFY10!E341)/RealAuthFY10!E341)</f>
        <v>2.4830699774266364E-2</v>
      </c>
      <c r="F341" s="133">
        <f>IF(ISERROR((RealAuthFY11!F341-RealAuthFY10!F341)/RealAuthFY10!F341),"",(RealAuthFY11!F341-RealAuthFY10!F341)/RealAuthFY10!F341)</f>
        <v>2.2494570276140241E-2</v>
      </c>
      <c r="G341" s="133">
        <f>IF(ISERROR((RealAuthFY11!G341-RealAuthFY10!G341)/RealAuthFY10!G341),"",(RealAuthFY11!G341-RealAuthFY10!G341)/RealAuthFY10!G341)</f>
        <v>4.7883825971484585E-2</v>
      </c>
      <c r="H341" s="133" t="str">
        <f>IF(ISERROR((RealAuthFY11!H341-RealAuthFY10!H341)/RealAuthFY10!H341),"",(RealAuthFY11!H341-RealAuthFY10!H341)/RealAuthFY10!H341)</f>
        <v/>
      </c>
      <c r="I341" s="133">
        <f>IF(ISERROR((RealAuthFY11!I341-RealAuthFY10!I341)/RealAuthFY10!I341),"",(RealAuthFY11!I341-RealAuthFY10!I341)/RealAuthFY10!I341)</f>
        <v>4.7883825971484585E-2</v>
      </c>
      <c r="J341" s="133">
        <f>IF(ISERROR((RealAuthFY11!J341-RealAuthFY10!J341)/RealAuthFY10!J341),"",(RealAuthFY11!J341-RealAuthFY10!J341)/RealAuthFY10!J341)</f>
        <v>-0.25204576976421639</v>
      </c>
      <c r="K341" s="133">
        <f>IF(ISERROR((RealAuthFY11!K341-RealAuthFY10!K341)/RealAuthFY10!K341),"",(RealAuthFY11!K341-RealAuthFY10!K341)/RealAuthFY10!K341)</f>
        <v>-1</v>
      </c>
      <c r="L341" s="133">
        <f>IF(ISERROR((RealAuthFY11!L341-RealAuthFY10!L341)/RealAuthFY10!L341),"",(RealAuthFY11!L341-RealAuthFY10!L341)/RealAuthFY10!L341)</f>
        <v>-0.1760504201680673</v>
      </c>
      <c r="M341" s="133">
        <f>IF(ISERROR((RealAuthFY11!M341-RealAuthFY10!M341)/RealAuthFY10!M341),"",(RealAuthFY11!M341-RealAuthFY10!M341)/RealAuthFY10!M341)</f>
        <v>-0.66002080443828015</v>
      </c>
      <c r="N341" s="133" t="str">
        <f>IF(ISERROR((RealAuthFY11!N341-RealAuthFY10!N341)/RealAuthFY10!N341),"",(RealAuthFY11!N341-RealAuthFY10!N341)/RealAuthFY10!N341)</f>
        <v/>
      </c>
      <c r="O341" s="133">
        <f>IF(ISERROR((RealAuthFY11!O341-RealAuthFY10!O341)/RealAuthFY10!O341),"",(RealAuthFY11!O341-RealAuthFY10!O341)/RealAuthFY10!O341)</f>
        <v>0</v>
      </c>
      <c r="P341" s="133">
        <f>IF(ISERROR((RealAuthFY11!P341-RealAuthFY10!P341)/RealAuthFY10!P341),"",(RealAuthFY11!P341-RealAuthFY10!P341)/RealAuthFY10!P341)</f>
        <v>-0.38803744798890427</v>
      </c>
      <c r="Q341" s="133">
        <f>IF(ISERROR((RealAuthFY11!Q341-RealAuthFY10!Q341)/RealAuthFY10!Q341),"",(RealAuthFY11!Q341-RealAuthFY10!Q341)/RealAuthFY10!Q341)</f>
        <v>0.13326398520573288</v>
      </c>
      <c r="R341" s="133">
        <f>IF(ISERROR((RealAuthFY11!R341-RealAuthFY10!R341)/RealAuthFY10!R341),"",(RealAuthFY11!R341-RealAuthFY10!R341)/RealAuthFY10!R341)</f>
        <v>0.73567411927135784</v>
      </c>
      <c r="S341" s="133">
        <f>IF(ISERROR((RealAuthFY11!S341-RealAuthFY10!S341)/RealAuthFY10!S341),"",(RealAuthFY11!S341-RealAuthFY10!S341)/RealAuthFY10!S341)</f>
        <v>0.73576424027961873</v>
      </c>
      <c r="T341" s="133">
        <f>IF(ISERROR((RealAuthFY11!T341-RealAuthFY10!T341)/RealAuthFY10!T341),"",(RealAuthFY11!T341-RealAuthFY10!T341)/RealAuthFY10!T341)</f>
        <v>0.73565193424602071</v>
      </c>
      <c r="U341" s="133">
        <f>IF(ISERROR((RealAuthFY11!U341-RealAuthFY10!U341)/RealAuthFY10!U341),"",(RealAuthFY11!U341-RealAuthFY10!U341)/RealAuthFY10!U341)</f>
        <v>7.6533379650916805E-2</v>
      </c>
    </row>
    <row r="342" spans="1:21" s="45" customFormat="1" ht="11" x14ac:dyDescent="0.3">
      <c r="A342" s="45">
        <f>'FY2017 Alpha RPDC '!A331</f>
        <v>324</v>
      </c>
      <c r="B342" s="45">
        <f>'FY2017 Alpha RPDC '!B331</f>
        <v>6985</v>
      </c>
      <c r="C342" s="45">
        <f>'FY2017 Alpha RPDC '!C331</f>
        <v>6985</v>
      </c>
      <c r="D342" s="50" t="str">
        <f>'FY2017 Alpha RPDC '!D331</f>
        <v>WEST MARSHALL</v>
      </c>
      <c r="E342" s="133">
        <f>IF(ISERROR((RealAuthFY11!E342-RealAuthFY10!E342)/RealAuthFY10!E342),"",(RealAuthFY11!E342-RealAuthFY10!E342)/RealAuthFY10!E342)</f>
        <v>3.9082108282538462E-2</v>
      </c>
      <c r="F342" s="133">
        <f>IF(ISERROR((RealAuthFY11!F342-RealAuthFY10!F342)/RealAuthFY10!F342),"",(RealAuthFY11!F342-RealAuthFY10!F342)/RealAuthFY10!F342)</f>
        <v>2.2470168913683558E-2</v>
      </c>
      <c r="G342" s="133">
        <f>IF(ISERROR((RealAuthFY11!G342-RealAuthFY10!G342)/RealAuthFY10!G342),"",(RealAuthFY11!G342-RealAuthFY10!G342)/RealAuthFY10!G342)</f>
        <v>6.2430478448295856E-2</v>
      </c>
      <c r="H342" s="133">
        <f>IF(ISERROR((RealAuthFY11!H342-RealAuthFY10!H342)/RealAuthFY10!H342),"",(RealAuthFY11!H342-RealAuthFY10!H342)/RealAuthFY10!H342)</f>
        <v>-1</v>
      </c>
      <c r="I342" s="133">
        <f>IF(ISERROR((RealAuthFY11!I342-RealAuthFY10!I342)/RealAuthFY10!I342),"",(RealAuthFY11!I342-RealAuthFY10!I342)/RealAuthFY10!I342)</f>
        <v>3.2058375165546209E-2</v>
      </c>
      <c r="J342" s="133">
        <f>IF(ISERROR((RealAuthFY11!J342-RealAuthFY10!J342)/RealAuthFY10!J342),"",(RealAuthFY11!J342-RealAuthFY10!J342)/RealAuthFY10!J342)</f>
        <v>0.17371279206230653</v>
      </c>
      <c r="K342" s="133">
        <f>IF(ISERROR((RealAuthFY11!K342-RealAuthFY10!K342)/RealAuthFY10!K342),"",(RealAuthFY11!K342-RealAuthFY10!K342)/RealAuthFY10!K342)</f>
        <v>-0.32004160887656036</v>
      </c>
      <c r="L342" s="133">
        <f>IF(ISERROR((RealAuthFY11!L342-RealAuthFY10!L342)/RealAuthFY10!L342),"",(RealAuthFY11!L342-RealAuthFY10!L342)/RealAuthFY10!L342)</f>
        <v>1.9937586685159502E-2</v>
      </c>
      <c r="M342" s="133">
        <f>IF(ISERROR((RealAuthFY11!M342-RealAuthFY10!M342)/RealAuthFY10!M342),"",(RealAuthFY11!M342-RealAuthFY10!M342)/RealAuthFY10!M342)</f>
        <v>-8.7555835440972479E-2</v>
      </c>
      <c r="N342" s="133">
        <f>IF(ISERROR((RealAuthFY11!N342-RealAuthFY10!N342)/RealAuthFY10!N342),"",(RealAuthFY11!N342-RealAuthFY10!N342)/RealAuthFY10!N342)</f>
        <v>0</v>
      </c>
      <c r="O342" s="133" t="str">
        <f>IF(ISERROR((RealAuthFY11!O342-RealAuthFY10!O342)/RealAuthFY10!O342),"",(RealAuthFY11!O342-RealAuthFY10!O342)/RealAuthFY10!O342)</f>
        <v/>
      </c>
      <c r="P342" s="133">
        <f>IF(ISERROR((RealAuthFY11!P342-RealAuthFY10!P342)/RealAuthFY10!P342),"",(RealAuthFY11!P342-RealAuthFY10!P342)/RealAuthFY10!P342)</f>
        <v>-0.58002569960022854</v>
      </c>
      <c r="Q342" s="133">
        <f>IF(ISERROR((RealAuthFY11!Q342-RealAuthFY10!Q342)/RealAuthFY10!Q342),"",(RealAuthFY11!Q342-RealAuthFY10!Q342)/RealAuthFY10!Q342)</f>
        <v>0.3009407993433158</v>
      </c>
      <c r="R342" s="133">
        <f>IF(ISERROR((RealAuthFY11!R342-RealAuthFY10!R342)/RealAuthFY10!R342),"",(RealAuthFY11!R342-RealAuthFY10!R342)/RealAuthFY10!R342)</f>
        <v>-2.5864799765620451E-7</v>
      </c>
      <c r="S342" s="133">
        <f>IF(ISERROR((RealAuthFY11!S342-RealAuthFY10!S342)/RealAuthFY10!S342),"",(RealAuthFY11!S342-RealAuthFY10!S342)/RealAuthFY10!S342)</f>
        <v>3.2743973547899322E-6</v>
      </c>
      <c r="T342" s="133">
        <f>IF(ISERROR((RealAuthFY11!T342-RealAuthFY10!T342)/RealAuthFY10!T342),"",(RealAuthFY11!T342-RealAuthFY10!T342)/RealAuthFY10!T342)</f>
        <v>1.8348844563835428E-6</v>
      </c>
      <c r="U342" s="133">
        <f>IF(ISERROR((RealAuthFY11!U342-RealAuthFY10!U342)/RealAuthFY10!U342),"",(RealAuthFY11!U342-RealAuthFY10!U342)/RealAuthFY10!U342)</f>
        <v>1.9944713290275196E-2</v>
      </c>
    </row>
    <row r="343" spans="1:21" s="45" customFormat="1" ht="11" x14ac:dyDescent="0.3">
      <c r="A343" s="45">
        <f>'FY2017 Alpha RPDC '!A332</f>
        <v>325</v>
      </c>
      <c r="B343" s="45">
        <f>'FY2017 Alpha RPDC '!B332</f>
        <v>6987</v>
      </c>
      <c r="C343" s="45">
        <f>'FY2017 Alpha RPDC '!C332</f>
        <v>6987</v>
      </c>
      <c r="D343" s="50" t="str">
        <f>'FY2017 Alpha RPDC '!D332</f>
        <v>WEST MONONA</v>
      </c>
      <c r="E343" s="133">
        <f>IF(ISERROR((RealAuthFY11!E343-RealAuthFY10!E343)/RealAuthFY10!E343),"",(RealAuthFY11!E343-RealAuthFY10!E343)/RealAuthFY10!E343)</f>
        <v>1.1549707602339148E-2</v>
      </c>
      <c r="F343" s="133">
        <f>IF(ISERROR((RealAuthFY11!F343-RealAuthFY10!F343)/RealAuthFY10!F343),"",(RealAuthFY11!F343-RealAuthFY10!F343)/RealAuthFY10!F343)</f>
        <v>2.2463206816421378E-2</v>
      </c>
      <c r="G343" s="133">
        <f>IF(ISERROR((RealAuthFY11!G343-RealAuthFY10!G343)/RealAuthFY10!G343),"",(RealAuthFY11!G343-RealAuthFY10!G343)/RealAuthFY10!G343)</f>
        <v>3.4272357889301101E-2</v>
      </c>
      <c r="H343" s="133" t="str">
        <f>IF(ISERROR((RealAuthFY11!H343-RealAuthFY10!H343)/RealAuthFY10!H343),"",(RealAuthFY11!H343-RealAuthFY10!H343)/RealAuthFY10!H343)</f>
        <v/>
      </c>
      <c r="I343" s="133">
        <f>IF(ISERROR((RealAuthFY11!I343-RealAuthFY10!I343)/RealAuthFY10!I343),"",(RealAuthFY11!I343-RealAuthFY10!I343)/RealAuthFY10!I343)</f>
        <v>3.4272357889301101E-2</v>
      </c>
      <c r="J343" s="133">
        <f>IF(ISERROR((RealAuthFY11!J343-RealAuthFY10!J343)/RealAuthFY10!J343),"",(RealAuthFY11!J343-RealAuthFY10!J343)/RealAuthFY10!J343)</f>
        <v>0.39852724594992639</v>
      </c>
      <c r="K343" s="133">
        <f>IF(ISERROR((RealAuthFY11!K343-RealAuthFY10!K343)/RealAuthFY10!K343),"",(RealAuthFY11!K343-RealAuthFY10!K343)/RealAuthFY10!K343)</f>
        <v>1.9759450171821305E-2</v>
      </c>
      <c r="L343" s="133">
        <f>IF(ISERROR((RealAuthFY11!L343-RealAuthFY10!L343)/RealAuthFY10!L343),"",(RealAuthFY11!L343-RealAuthFY10!L343)/RealAuthFY10!L343)</f>
        <v>-5.3080510554737358E-2</v>
      </c>
      <c r="M343" s="133" t="str">
        <f>IF(ISERROR((RealAuthFY11!M343-RealAuthFY10!M343)/RealAuthFY10!M343),"",(RealAuthFY11!M343-RealAuthFY10!M343)/RealAuthFY10!M343)</f>
        <v/>
      </c>
      <c r="N343" s="133">
        <f>IF(ISERROR((RealAuthFY11!N343-RealAuthFY10!N343)/RealAuthFY10!N343),"",(RealAuthFY11!N343-RealAuthFY10!N343)/RealAuthFY10!N343)</f>
        <v>0</v>
      </c>
      <c r="O343" s="133" t="str">
        <f>IF(ISERROR((RealAuthFY11!O343-RealAuthFY10!O343)/RealAuthFY10!O343),"",(RealAuthFY11!O343-RealAuthFY10!O343)/RealAuthFY10!O343)</f>
        <v/>
      </c>
      <c r="P343" s="133" t="str">
        <f>IF(ISERROR((RealAuthFY11!P343-RealAuthFY10!P343)/RealAuthFY10!P343),"",(RealAuthFY11!P343-RealAuthFY10!P343)/RealAuthFY10!P343)</f>
        <v/>
      </c>
      <c r="Q343" s="133" t="str">
        <f>IF(ISERROR((RealAuthFY11!Q343-RealAuthFY10!Q343)/RealAuthFY10!Q343),"",(RealAuthFY11!Q343-RealAuthFY10!Q343)/RealAuthFY10!Q343)</f>
        <v/>
      </c>
      <c r="R343" s="133">
        <f>IF(ISERROR((RealAuthFY11!R343-RealAuthFY10!R343)/RealAuthFY10!R343),"",(RealAuthFY11!R343-RealAuthFY10!R343)/RealAuthFY10!R343)</f>
        <v>1.0332321372307456</v>
      </c>
      <c r="S343" s="133">
        <f>IF(ISERROR((RealAuthFY11!S343-RealAuthFY10!S343)/RealAuthFY10!S343),"",(RealAuthFY11!S343-RealAuthFY10!S343)/RealAuthFY10!S343)</f>
        <v>1.0331753529717707</v>
      </c>
      <c r="T343" s="133">
        <f>IF(ISERROR((RealAuthFY11!T343-RealAuthFY10!T343)/RealAuthFY10!T343),"",(RealAuthFY11!T343-RealAuthFY10!T343)/RealAuthFY10!T343)</f>
        <v>1.0332643781887696</v>
      </c>
      <c r="U343" s="133">
        <f>IF(ISERROR((RealAuthFY11!U343-RealAuthFY10!U343)/RealAuthFY10!U343),"",(RealAuthFY11!U343-RealAuthFY10!U343)/RealAuthFY10!U343)</f>
        <v>6.48573679349254E-2</v>
      </c>
    </row>
    <row r="344" spans="1:21" s="45" customFormat="1" ht="11" x14ac:dyDescent="0.3">
      <c r="A344" s="45">
        <f>'FY2017 Alpha RPDC '!A333</f>
        <v>326</v>
      </c>
      <c r="B344" s="45">
        <f>'FY2017 Alpha RPDC '!B333</f>
        <v>6990</v>
      </c>
      <c r="C344" s="45">
        <f>'FY2017 Alpha RPDC '!C333</f>
        <v>6990</v>
      </c>
      <c r="D344" s="50" t="str">
        <f>'FY2017 Alpha RPDC '!D333</f>
        <v>WEST SIOUX</v>
      </c>
      <c r="E344" s="133">
        <f>IF(ISERROR((RealAuthFY11!E344-RealAuthFY10!E344)/RealAuthFY10!E344),"",(RealAuthFY11!E344-RealAuthFY10!E344)/RealAuthFY10!E344)</f>
        <v>4.330658514838874E-2</v>
      </c>
      <c r="F344" s="133">
        <f>IF(ISERROR((RealAuthFY11!F344-RealAuthFY10!F344)/RealAuthFY10!F344),"",(RealAuthFY11!F344-RealAuthFY10!F344)/RealAuthFY10!F344)</f>
        <v>2.2414592672746946E-2</v>
      </c>
      <c r="G344" s="133">
        <f>IF(ISERROR((RealAuthFY11!G344-RealAuthFY10!G344)/RealAuthFY10!G344),"",(RealAuthFY11!G344-RealAuthFY10!G344)/RealAuthFY10!G344)</f>
        <v>6.669185628450125E-2</v>
      </c>
      <c r="H344" s="133" t="str">
        <f>IF(ISERROR((RealAuthFY11!H344-RealAuthFY10!H344)/RealAuthFY10!H344),"",(RealAuthFY11!H344-RealAuthFY10!H344)/RealAuthFY10!H344)</f>
        <v/>
      </c>
      <c r="I344" s="133">
        <f>IF(ISERROR((RealAuthFY11!I344-RealAuthFY10!I344)/RealAuthFY10!I344),"",(RealAuthFY11!I344-RealAuthFY10!I344)/RealAuthFY10!I344)</f>
        <v>6.669185628450125E-2</v>
      </c>
      <c r="J344" s="133">
        <f>IF(ISERROR((RealAuthFY11!J344-RealAuthFY10!J344)/RealAuthFY10!J344),"",(RealAuthFY11!J344-RealAuthFY10!J344)/RealAuthFY10!J344)</f>
        <v>-2.1703853955375364E-2</v>
      </c>
      <c r="K344" s="133">
        <f>IF(ISERROR((RealAuthFY11!K344-RealAuthFY10!K344)/RealAuthFY10!K344),"",(RealAuthFY11!K344-RealAuthFY10!K344)/RealAuthFY10!K344)</f>
        <v>-0.91501436781609191</v>
      </c>
      <c r="L344" s="133">
        <f>IF(ISERROR((RealAuthFY11!L344-RealAuthFY10!L344)/RealAuthFY10!L344),"",(RealAuthFY11!L344-RealAuthFY10!L344)/RealAuthFY10!L344)</f>
        <v>-5.8620689655172413E-2</v>
      </c>
      <c r="M344" s="133" t="str">
        <f>IF(ISERROR((RealAuthFY11!M344-RealAuthFY10!M344)/RealAuthFY10!M344),"",(RealAuthFY11!M344-RealAuthFY10!M344)/RealAuthFY10!M344)</f>
        <v/>
      </c>
      <c r="N344" s="133">
        <f>IF(ISERROR((RealAuthFY11!N344-RealAuthFY10!N344)/RealAuthFY10!N344),"",(RealAuthFY11!N344-RealAuthFY10!N344)/RealAuthFY10!N344)</f>
        <v>0</v>
      </c>
      <c r="O344" s="133" t="str">
        <f>IF(ISERROR((RealAuthFY11!O344-RealAuthFY10!O344)/RealAuthFY10!O344),"",(RealAuthFY11!O344-RealAuthFY10!O344)/RealAuthFY10!O344)</f>
        <v/>
      </c>
      <c r="P344" s="133">
        <f>IF(ISERROR((RealAuthFY11!P344-RealAuthFY10!P344)/RealAuthFY10!P344),"",(RealAuthFY11!P344-RealAuthFY10!P344)/RealAuthFY10!P344)</f>
        <v>1.9827586206896515E-2</v>
      </c>
      <c r="Q344" s="133" t="str">
        <f>IF(ISERROR((RealAuthFY11!Q344-RealAuthFY10!Q344)/RealAuthFY10!Q344),"",(RealAuthFY11!Q344-RealAuthFY10!Q344)/RealAuthFY10!Q344)</f>
        <v/>
      </c>
      <c r="R344" s="133">
        <f>IF(ISERROR((RealAuthFY11!R344-RealAuthFY10!R344)/RealAuthFY10!R344),"",(RealAuthFY11!R344-RealAuthFY10!R344)/RealAuthFY10!R344)</f>
        <v>6.391186425409473E-2</v>
      </c>
      <c r="S344" s="133">
        <f>IF(ISERROR((RealAuthFY11!S344-RealAuthFY10!S344)/RealAuthFY10!S344),"",(RealAuthFY11!S344-RealAuthFY10!S344)/RealAuthFY10!S344)</f>
        <v>6.3857231501934675E-2</v>
      </c>
      <c r="T344" s="133">
        <f>IF(ISERROR((RealAuthFY11!T344-RealAuthFY10!T344)/RealAuthFY10!T344),"",(RealAuthFY11!T344-RealAuthFY10!T344)/RealAuthFY10!T344)</f>
        <v>6.3881654410357133E-2</v>
      </c>
      <c r="U344" s="133">
        <f>IF(ISERROR((RealAuthFY11!U344-RealAuthFY10!U344)/RealAuthFY10!U344),"",(RealAuthFY11!U344-RealAuthFY10!U344)/RealAuthFY10!U344)</f>
        <v>7.5976199388097854E-2</v>
      </c>
    </row>
    <row r="345" spans="1:21" s="45" customFormat="1" ht="11" x14ac:dyDescent="0.3">
      <c r="A345" s="45">
        <f>'FY2017 Alpha RPDC '!A334</f>
        <v>327</v>
      </c>
      <c r="B345" s="45">
        <f>'FY2017 Alpha RPDC '!B334</f>
        <v>6961</v>
      </c>
      <c r="C345" s="45">
        <f>'FY2017 Alpha RPDC '!C334</f>
        <v>6961</v>
      </c>
      <c r="D345" s="50" t="str">
        <f>'FY2017 Alpha RPDC '!D334</f>
        <v>WESTERN DUBUQUE</v>
      </c>
      <c r="E345" s="133">
        <f>IF(ISERROR((RealAuthFY11!E345-RealAuthFY10!E345)/RealAuthFY10!E345),"",(RealAuthFY11!E345-RealAuthFY10!E345)/RealAuthFY10!E345)</f>
        <v>1.9857587002306568E-2</v>
      </c>
      <c r="F345" s="133">
        <f>IF(ISERROR((RealAuthFY11!F345-RealAuthFY10!F345)/RealAuthFY10!F345),"",(RealAuthFY11!F345-RealAuthFY10!F345)/RealAuthFY10!F345)</f>
        <v>2.2304260882941088E-2</v>
      </c>
      <c r="G345" s="133">
        <f>IF(ISERROR((RealAuthFY11!G345-RealAuthFY10!G345)/RealAuthFY10!G345),"",(RealAuthFY11!G345-RealAuthFY10!G345)/RealAuthFY10!G345)</f>
        <v>4.2604772770503313E-2</v>
      </c>
      <c r="H345" s="133" t="str">
        <f>IF(ISERROR((RealAuthFY11!H345-RealAuthFY10!H345)/RealAuthFY10!H345),"",(RealAuthFY11!H345-RealAuthFY10!H345)/RealAuthFY10!H345)</f>
        <v/>
      </c>
      <c r="I345" s="133">
        <f>IF(ISERROR((RealAuthFY11!I345-RealAuthFY10!I345)/RealAuthFY10!I345),"",(RealAuthFY11!I345-RealAuthFY10!I345)/RealAuthFY10!I345)</f>
        <v>4.2604772770503313E-2</v>
      </c>
      <c r="J345" s="133">
        <f>IF(ISERROR((RealAuthFY11!J345-RealAuthFY10!J345)/RealAuthFY10!J345),"",(RealAuthFY11!J345-RealAuthFY10!J345)/RealAuthFY10!J345)</f>
        <v>-8.0742947622817571E-2</v>
      </c>
      <c r="K345" s="133">
        <f>IF(ISERROR((RealAuthFY11!K345-RealAuthFY10!K345)/RealAuthFY10!K345),"",(RealAuthFY11!K345-RealAuthFY10!K345)/RealAuthFY10!K345)</f>
        <v>-0.32004160887656036</v>
      </c>
      <c r="L345" s="133">
        <f>IF(ISERROR((RealAuthFY11!L345-RealAuthFY10!L345)/RealAuthFY10!L345),"",(RealAuthFY11!L345-RealAuthFY10!L345)/RealAuthFY10!L345)</f>
        <v>0.1332247719190475</v>
      </c>
      <c r="M345" s="133">
        <f>IF(ISERROR((RealAuthFY11!M345-RealAuthFY10!M345)/RealAuthFY10!M345),"",(RealAuthFY11!M345-RealAuthFY10!M345)/RealAuthFY10!M345)</f>
        <v>9.1993758668515948</v>
      </c>
      <c r="N345" s="133">
        <f>IF(ISERROR((RealAuthFY11!N345-RealAuthFY10!N345)/RealAuthFY10!N345),"",(RealAuthFY11!N345-RealAuthFY10!N345)/RealAuthFY10!N345)</f>
        <v>0</v>
      </c>
      <c r="O345" s="133" t="str">
        <f>IF(ISERROR((RealAuthFY11!O345-RealAuthFY10!O345)/RealAuthFY10!O345),"",(RealAuthFY11!O345-RealAuthFY10!O345)/RealAuthFY10!O345)</f>
        <v/>
      </c>
      <c r="P345" s="133">
        <f>IF(ISERROR((RealAuthFY11!P345-RealAuthFY10!P345)/RealAuthFY10!P345),"",(RealAuthFY11!P345-RealAuthFY10!P345)/RealAuthFY10!P345)</f>
        <v>-1</v>
      </c>
      <c r="Q345" s="133">
        <f>IF(ISERROR((RealAuthFY11!Q345-RealAuthFY10!Q345)/RealAuthFY10!Q345),"",(RealAuthFY11!Q345-RealAuthFY10!Q345)/RealAuthFY10!Q345)</f>
        <v>0.65300229566215517</v>
      </c>
      <c r="R345" s="133">
        <f>IF(ISERROR((RealAuthFY11!R345-RealAuthFY10!R345)/RealAuthFY10!R345),"",(RealAuthFY11!R345-RealAuthFY10!R345)/RealAuthFY10!R345)</f>
        <v>5.8797977215568675</v>
      </c>
      <c r="S345" s="133">
        <f>IF(ISERROR((RealAuthFY11!S345-RealAuthFY10!S345)/RealAuthFY10!S345),"",(RealAuthFY11!S345-RealAuthFY10!S345)/RealAuthFY10!S345)</f>
        <v>5.8797239048536927</v>
      </c>
      <c r="T345" s="133">
        <f>IF(ISERROR((RealAuthFY11!T345-RealAuthFY10!T345)/RealAuthFY10!T345),"",(RealAuthFY11!T345-RealAuthFY10!T345)/RealAuthFY10!T345)</f>
        <v>5.8799616927443088</v>
      </c>
      <c r="U345" s="133">
        <f>IF(ISERROR((RealAuthFY11!U345-RealAuthFY10!U345)/RealAuthFY10!U345),"",(RealAuthFY11!U345-RealAuthFY10!U345)/RealAuthFY10!U345)</f>
        <v>0.15638495573036576</v>
      </c>
    </row>
    <row r="346" spans="1:21" s="45" customFormat="1" ht="11" x14ac:dyDescent="0.3">
      <c r="A346" s="45">
        <f>'FY2017 Alpha RPDC '!A335</f>
        <v>328</v>
      </c>
      <c r="B346" s="45">
        <f>'FY2017 Alpha RPDC '!B335</f>
        <v>6992</v>
      </c>
      <c r="C346" s="45">
        <f>'FY2017 Alpha RPDC '!C335</f>
        <v>6992</v>
      </c>
      <c r="D346" s="50" t="str">
        <f>'FY2017 Alpha RPDC '!D335</f>
        <v>WESTWOOD</v>
      </c>
      <c r="E346" s="133">
        <f>IF(ISERROR((RealAuthFY11!E346-RealAuthFY10!E346)/RealAuthFY10!E346),"",(RealAuthFY11!E346-RealAuthFY10!E346)/RealAuthFY10!E346)</f>
        <v>1.1538461538461539E-2</v>
      </c>
      <c r="F346" s="133">
        <f>IF(ISERROR((RealAuthFY11!F346-RealAuthFY10!F346)/RealAuthFY10!F346),"",(RealAuthFY11!F346-RealAuthFY10!F346)/RealAuthFY10!F346)</f>
        <v>2.2393822393822392E-2</v>
      </c>
      <c r="G346" s="133">
        <f>IF(ISERROR((RealAuthFY11!G346-RealAuthFY10!G346)/RealAuthFY10!G346),"",(RealAuthFY11!G346-RealAuthFY10!G346)/RealAuthFY10!G346)</f>
        <v>3.4190674190674189E-2</v>
      </c>
      <c r="H346" s="133" t="str">
        <f>IF(ISERROR((RealAuthFY11!H346-RealAuthFY10!H346)/RealAuthFY10!H346),"",(RealAuthFY11!H346-RealAuthFY10!H346)/RealAuthFY10!H346)</f>
        <v/>
      </c>
      <c r="I346" s="133">
        <f>IF(ISERROR((RealAuthFY11!I346-RealAuthFY10!I346)/RealAuthFY10!I346),"",(RealAuthFY11!I346-RealAuthFY10!I346)/RealAuthFY10!I346)</f>
        <v>3.4190674190674189E-2</v>
      </c>
      <c r="J346" s="133">
        <f>IF(ISERROR((RealAuthFY11!J346-RealAuthFY10!J346)/RealAuthFY10!J346),"",(RealAuthFY11!J346-RealAuthFY10!J346)/RealAuthFY10!J346)</f>
        <v>4.7135922330097085E-2</v>
      </c>
      <c r="K346" s="133" t="str">
        <f>IF(ISERROR((RealAuthFY11!K346-RealAuthFY10!K346)/RealAuthFY10!K346),"",(RealAuthFY11!K346-RealAuthFY10!K346)/RealAuthFY10!K346)</f>
        <v/>
      </c>
      <c r="L346" s="133">
        <f>IF(ISERROR((RealAuthFY11!L346-RealAuthFY10!L346)/RealAuthFY10!L346),"",(RealAuthFY11!L346-RealAuthFY10!L346)/RealAuthFY10!L346)</f>
        <v>-0.23030732305915458</v>
      </c>
      <c r="M346" s="133">
        <f>IF(ISERROR((RealAuthFY11!M346-RealAuthFY10!M346)/RealAuthFY10!M346),"",(RealAuthFY11!M346-RealAuthFY10!M346)/RealAuthFY10!M346)</f>
        <v>-1</v>
      </c>
      <c r="N346" s="133">
        <f>IF(ISERROR((RealAuthFY11!N346-RealAuthFY10!N346)/RealAuthFY10!N346),"",(RealAuthFY11!N346-RealAuthFY10!N346)/RealAuthFY10!N346)</f>
        <v>0</v>
      </c>
      <c r="O346" s="133" t="str">
        <f>IF(ISERROR((RealAuthFY11!O346-RealAuthFY10!O346)/RealAuthFY10!O346),"",(RealAuthFY11!O346-RealAuthFY10!O346)/RealAuthFY10!O346)</f>
        <v/>
      </c>
      <c r="P346" s="133" t="str">
        <f>IF(ISERROR((RealAuthFY11!P346-RealAuthFY10!P346)/RealAuthFY10!P346),"",(RealAuthFY11!P346-RealAuthFY10!P346)/RealAuthFY10!P346)</f>
        <v/>
      </c>
      <c r="Q346" s="133" t="str">
        <f>IF(ISERROR((RealAuthFY11!Q346-RealAuthFY10!Q346)/RealAuthFY10!Q346),"",(RealAuthFY11!Q346-RealAuthFY10!Q346)/RealAuthFY10!Q346)</f>
        <v/>
      </c>
      <c r="R346" s="133">
        <f>IF(ISERROR((RealAuthFY11!R346-RealAuthFY10!R346)/RealAuthFY10!R346),"",(RealAuthFY11!R346-RealAuthFY10!R346)/RealAuthFY10!R346)</f>
        <v>0.76369330875768648</v>
      </c>
      <c r="S346" s="133">
        <f>IF(ISERROR((RealAuthFY11!S346-RealAuthFY10!S346)/RealAuthFY10!S346),"",(RealAuthFY11!S346-RealAuthFY10!S346)/RealAuthFY10!S346)</f>
        <v>0.76377676481833034</v>
      </c>
      <c r="T346" s="133">
        <f>IF(ISERROR((RealAuthFY11!T346-RealAuthFY10!T346)/RealAuthFY10!T346),"",(RealAuthFY11!T346-RealAuthFY10!T346)/RealAuthFY10!T346)</f>
        <v>0.76371507456264298</v>
      </c>
      <c r="U346" s="133">
        <f>IF(ISERROR((RealAuthFY11!U346-RealAuthFY10!U346)/RealAuthFY10!U346),"",(RealAuthFY11!U346-RealAuthFY10!U346)/RealAuthFY10!U346)</f>
        <v>5.6665791433865173E-2</v>
      </c>
    </row>
    <row r="347" spans="1:21" s="45" customFormat="1" ht="11" x14ac:dyDescent="0.3">
      <c r="A347" s="45">
        <f>'FY2017 Alpha RPDC '!A336</f>
        <v>329</v>
      </c>
      <c r="B347" s="45">
        <f>'FY2017 Alpha RPDC '!B336</f>
        <v>7002</v>
      </c>
      <c r="C347" s="45">
        <f>'FY2017 Alpha RPDC '!C336</f>
        <v>7002</v>
      </c>
      <c r="D347" s="50" t="str">
        <f>'FY2017 Alpha RPDC '!D336</f>
        <v>WHITING</v>
      </c>
      <c r="E347" s="133">
        <f>IF(ISERROR((RealAuthFY11!E347-RealAuthFY10!E347)/RealAuthFY10!E347),"",(RealAuthFY11!E347-RealAuthFY10!E347)/RealAuthFY10!E347)</f>
        <v>4.3282743114108985E-2</v>
      </c>
      <c r="F347" s="133">
        <f>IF(ISERROR((RealAuthFY11!F347-RealAuthFY10!F347)/RealAuthFY10!F347),"",(RealAuthFY11!F347-RealAuthFY10!F347)/RealAuthFY10!F347)</f>
        <v>2.2494570276140241E-2</v>
      </c>
      <c r="G347" s="133">
        <f>IF(ISERROR((RealAuthFY11!G347-RealAuthFY10!G347)/RealAuthFY10!G347),"",(RealAuthFY11!G347-RealAuthFY10!G347)/RealAuthFY10!G347)</f>
        <v>6.6751312194624129E-2</v>
      </c>
      <c r="H347" s="133" t="str">
        <f>IF(ISERROR((RealAuthFY11!H347-RealAuthFY10!H347)/RealAuthFY10!H347),"",(RealAuthFY11!H347-RealAuthFY10!H347)/RealAuthFY10!H347)</f>
        <v/>
      </c>
      <c r="I347" s="133">
        <f>IF(ISERROR((RealAuthFY11!I347-RealAuthFY10!I347)/RealAuthFY10!I347),"",(RealAuthFY11!I347-RealAuthFY10!I347)/RealAuthFY10!I347)</f>
        <v>6.6751312194624129E-2</v>
      </c>
      <c r="J347" s="133">
        <f>IF(ISERROR((RealAuthFY11!J347-RealAuthFY10!J347)/RealAuthFY10!J347),"",(RealAuthFY11!J347-RealAuthFY10!J347)/RealAuthFY10!J347)</f>
        <v>7.756256427836819E-2</v>
      </c>
      <c r="K347" s="133">
        <f>IF(ISERROR((RealAuthFY11!K347-RealAuthFY10!K347)/RealAuthFY10!K347),"",(RealAuthFY11!K347-RealAuthFY10!K347)/RealAuthFY10!K347)</f>
        <v>-0.20689064106959204</v>
      </c>
      <c r="L347" s="133">
        <f>IF(ISERROR((RealAuthFY11!L347-RealAuthFY10!L347)/RealAuthFY10!L347),"",(RealAuthFY11!L347-RealAuthFY10!L347)/RealAuthFY10!L347)</f>
        <v>0.20511422071243807</v>
      </c>
      <c r="M347" s="133" t="str">
        <f>IF(ISERROR((RealAuthFY11!M347-RealAuthFY10!M347)/RealAuthFY10!M347),"",(RealAuthFY11!M347-RealAuthFY10!M347)/RealAuthFY10!M347)</f>
        <v/>
      </c>
      <c r="N347" s="133">
        <f>IF(ISERROR((RealAuthFY11!N347-RealAuthFY10!N347)/RealAuthFY10!N347),"",(RealAuthFY11!N347-RealAuthFY10!N347)/RealAuthFY10!N347)</f>
        <v>0</v>
      </c>
      <c r="O347" s="133" t="str">
        <f>IF(ISERROR((RealAuthFY11!O347-RealAuthFY10!O347)/RealAuthFY10!O347),"",(RealAuthFY11!O347-RealAuthFY10!O347)/RealAuthFY10!O347)</f>
        <v/>
      </c>
      <c r="P347" s="133">
        <f>IF(ISERROR((RealAuthFY11!P347-RealAuthFY10!P347)/RealAuthFY10!P347),"",(RealAuthFY11!P347-RealAuthFY10!P347)/RealAuthFY10!P347)</f>
        <v>-1</v>
      </c>
      <c r="Q347" s="133">
        <f>IF(ISERROR((RealAuthFY11!Q347-RealAuthFY10!Q347)/RealAuthFY10!Q347),"",(RealAuthFY11!Q347-RealAuthFY10!Q347)/RealAuthFY10!Q347)</f>
        <v>-0.13851914461007403</v>
      </c>
      <c r="R347" s="133">
        <f>IF(ISERROR((RealAuthFY11!R347-RealAuthFY10!R347)/RealAuthFY10!R347),"",(RealAuthFY11!R347-RealAuthFY10!R347)/RealAuthFY10!R347)</f>
        <v>-7.5283068928048856E-7</v>
      </c>
      <c r="S347" s="133">
        <f>IF(ISERROR((RealAuthFY11!S347-RealAuthFY10!S347)/RealAuthFY10!S347),"",(RealAuthFY11!S347-RealAuthFY10!S347)/RealAuthFY10!S347)</f>
        <v>5.1218837605118709E-6</v>
      </c>
      <c r="T347" s="133">
        <f>IF(ISERROR((RealAuthFY11!T347-RealAuthFY10!T347)/RealAuthFY10!T347),"",(RealAuthFY11!T347-RealAuthFY10!T347)/RealAuthFY10!T347)</f>
        <v>7.3949090980451628E-6</v>
      </c>
      <c r="U347" s="133">
        <f>IF(ISERROR((RealAuthFY11!U347-RealAuthFY10!U347)/RealAuthFY10!U347),"",(RealAuthFY11!U347-RealAuthFY10!U347)/RealAuthFY10!U347)</f>
        <v>1.6788527941587448E-2</v>
      </c>
    </row>
    <row r="348" spans="1:21" s="45" customFormat="1" ht="11" x14ac:dyDescent="0.3">
      <c r="A348" s="45">
        <f>'FY2017 Alpha RPDC '!A337</f>
        <v>330</v>
      </c>
      <c r="B348" s="45">
        <f>'FY2017 Alpha RPDC '!B337</f>
        <v>7029</v>
      </c>
      <c r="C348" s="45">
        <f>'FY2017 Alpha RPDC '!C337</f>
        <v>7029</v>
      </c>
      <c r="D348" s="50" t="str">
        <f>'FY2017 Alpha RPDC '!D337</f>
        <v>WILLIAMSBURG</v>
      </c>
      <c r="E348" s="133">
        <f>IF(ISERROR((RealAuthFY11!E348-RealAuthFY10!E348)/RealAuthFY10!E348),"",(RealAuthFY11!E348-RealAuthFY10!E348)/RealAuthFY10!E348)</f>
        <v>5.0863807769884724E-3</v>
      </c>
      <c r="F348" s="133">
        <f>IF(ISERROR((RealAuthFY11!F348-RealAuthFY10!F348)/RealAuthFY10!F348),"",(RealAuthFY11!F348-RealAuthFY10!F348)/RealAuthFY10!F348)</f>
        <v>2.2438873413803778E-2</v>
      </c>
      <c r="G348" s="133">
        <f>IF(ISERROR((RealAuthFY11!G348-RealAuthFY10!G348)/RealAuthFY10!G348),"",(RealAuthFY11!G348-RealAuthFY10!G348)/RealAuthFY10!G348)</f>
        <v>2.7639331060541908E-2</v>
      </c>
      <c r="H348" s="133">
        <f>IF(ISERROR((RealAuthFY11!H348-RealAuthFY10!H348)/RealAuthFY10!H348),"",(RealAuthFY11!H348-RealAuthFY10!H348)/RealAuthFY10!H348)</f>
        <v>-1</v>
      </c>
      <c r="I348" s="133">
        <f>IF(ISERROR((RealAuthFY11!I348-RealAuthFY10!I348)/RealAuthFY10!I348),"",(RealAuthFY11!I348-RealAuthFY10!I348)/RealAuthFY10!I348)</f>
        <v>2.7246060471223976E-2</v>
      </c>
      <c r="J348" s="133">
        <f>IF(ISERROR((RealAuthFY11!J348-RealAuthFY10!J348)/RealAuthFY10!J348),"",(RealAuthFY11!J348-RealAuthFY10!J348)/RealAuthFY10!J348)</f>
        <v>7.3768463260547599E-3</v>
      </c>
      <c r="K348" s="133">
        <f>IF(ISERROR((RealAuthFY11!K348-RealAuthFY10!K348)/RealAuthFY10!K348),"",(RealAuthFY11!K348-RealAuthFY10!K348)/RealAuthFY10!K348)</f>
        <v>-0.57503032403396293</v>
      </c>
      <c r="L348" s="133">
        <f>IF(ISERROR((RealAuthFY11!L348-RealAuthFY10!L348)/RealAuthFY10!L348),"",(RealAuthFY11!L348-RealAuthFY10!L348)/RealAuthFY10!L348)</f>
        <v>-8.8031219721726658E-3</v>
      </c>
      <c r="M348" s="133">
        <f>IF(ISERROR((RealAuthFY11!M348-RealAuthFY10!M348)/RealAuthFY10!M348),"",(RealAuthFY11!M348-RealAuthFY10!M348)/RealAuthFY10!M348)</f>
        <v>-0.49003638884075551</v>
      </c>
      <c r="N348" s="133">
        <f>IF(ISERROR((RealAuthFY11!N348-RealAuthFY10!N348)/RealAuthFY10!N348),"",(RealAuthFY11!N348-RealAuthFY10!N348)/RealAuthFY10!N348)</f>
        <v>0</v>
      </c>
      <c r="O348" s="133" t="str">
        <f>IF(ISERROR((RealAuthFY11!O348-RealAuthFY10!O348)/RealAuthFY10!O348),"",(RealAuthFY11!O348-RealAuthFY10!O348)/RealAuthFY10!O348)</f>
        <v/>
      </c>
      <c r="P348" s="133">
        <f>IF(ISERROR((RealAuthFY11!P348-RealAuthFY10!P348)/RealAuthFY10!P348),"",(RealAuthFY11!P348-RealAuthFY10!P348)/RealAuthFY10!P348)</f>
        <v>-1</v>
      </c>
      <c r="Q348" s="133" t="str">
        <f>IF(ISERROR((RealAuthFY11!Q348-RealAuthFY10!Q348)/RealAuthFY10!Q348),"",(RealAuthFY11!Q348-RealAuthFY10!Q348)/RealAuthFY10!Q348)</f>
        <v/>
      </c>
      <c r="R348" s="133">
        <f>IF(ISERROR((RealAuthFY11!R348-RealAuthFY10!R348)/RealAuthFY10!R348),"",(RealAuthFY11!R348-RealAuthFY10!R348)/RealAuthFY10!R348)</f>
        <v>-2.0415663746365239E-7</v>
      </c>
      <c r="S348" s="133">
        <f>IF(ISERROR((RealAuthFY11!S348-RealAuthFY10!S348)/RealAuthFY10!S348),"",(RealAuthFY11!S348-RealAuthFY10!S348)/RealAuthFY10!S348)</f>
        <v>2.7271384953391076E-6</v>
      </c>
      <c r="T348" s="133">
        <f>IF(ISERROR((RealAuthFY11!T348-RealAuthFY10!T348)/RealAuthFY10!T348),"",(RealAuthFY11!T348-RealAuthFY10!T348)/RealAuthFY10!T348)</f>
        <v>5.1982283725775713E-7</v>
      </c>
      <c r="U348" s="133">
        <f>IF(ISERROR((RealAuthFY11!U348-RealAuthFY10!U348)/RealAuthFY10!U348),"",(RealAuthFY11!U348-RealAuthFY10!U348)/RealAuthFY10!U348)</f>
        <v>2.4455550531395146E-2</v>
      </c>
    </row>
    <row r="349" spans="1:21" s="45" customFormat="1" ht="11" x14ac:dyDescent="0.3">
      <c r="A349" s="45">
        <f>'FY2017 Alpha RPDC '!A338</f>
        <v>331</v>
      </c>
      <c r="B349" s="45">
        <f>'FY2017 Alpha RPDC '!B338</f>
        <v>7038</v>
      </c>
      <c r="C349" s="45">
        <f>'FY2017 Alpha RPDC '!C338</f>
        <v>7038</v>
      </c>
      <c r="D349" s="50" t="str">
        <f>'FY2017 Alpha RPDC '!D338</f>
        <v>WILTON</v>
      </c>
      <c r="E349" s="133">
        <f>IF(ISERROR((RealAuthFY11!E349-RealAuthFY10!E349)/RealAuthFY10!E349),"",(RealAuthFY11!E349-RealAuthFY10!E349)/RealAuthFY10!E349)</f>
        <v>2.9900760407269036E-2</v>
      </c>
      <c r="F349" s="133">
        <f>IF(ISERROR((RealAuthFY11!F349-RealAuthFY10!F349)/RealAuthFY10!F349),"",(RealAuthFY11!F349-RealAuthFY10!F349)/RealAuthFY10!F349)</f>
        <v>2.2494570276140241E-2</v>
      </c>
      <c r="G349" s="133">
        <f>IF(ISERROR((RealAuthFY11!G349-RealAuthFY10!G349)/RealAuthFY10!G349),"",(RealAuthFY11!G349-RealAuthFY10!G349)/RealAuthFY10!G349)</f>
        <v>5.3068019660694576E-2</v>
      </c>
      <c r="H349" s="133" t="str">
        <f>IF(ISERROR((RealAuthFY11!H349-RealAuthFY10!H349)/RealAuthFY10!H349),"",(RealAuthFY11!H349-RealAuthFY10!H349)/RealAuthFY10!H349)</f>
        <v/>
      </c>
      <c r="I349" s="133">
        <f>IF(ISERROR((RealAuthFY11!I349-RealAuthFY10!I349)/RealAuthFY10!I349),"",(RealAuthFY11!I349-RealAuthFY10!I349)/RealAuthFY10!I349)</f>
        <v>5.3068019660694576E-2</v>
      </c>
      <c r="J349" s="133">
        <f>IF(ISERROR((RealAuthFY11!J349-RealAuthFY10!J349)/RealAuthFY10!J349),"",(RealAuthFY11!J349-RealAuthFY10!J349)/RealAuthFY10!J349)</f>
        <v>2.3422299852217782E-3</v>
      </c>
      <c r="K349" s="133">
        <f>IF(ISERROR((RealAuthFY11!K349-RealAuthFY10!K349)/RealAuthFY10!K349),"",(RealAuthFY11!K349-RealAuthFY10!K349)/RealAuthFY10!K349)</f>
        <v>-0.19108398297383902</v>
      </c>
      <c r="L349" s="133">
        <f>IF(ISERROR((RealAuthFY11!L349-RealAuthFY10!L349)/RealAuthFY10!L349),"",(RealAuthFY11!L349-RealAuthFY10!L349)/RealAuthFY10!L349)</f>
        <v>4.6952961064459432E-2</v>
      </c>
      <c r="M349" s="133">
        <f>IF(ISERROR((RealAuthFY11!M349-RealAuthFY10!M349)/RealAuthFY10!M349),"",(RealAuthFY11!M349-RealAuthFY10!M349)/RealAuthFY10!M349)</f>
        <v>0.18992718446601942</v>
      </c>
      <c r="N349" s="133">
        <f>IF(ISERROR((RealAuthFY11!N349-RealAuthFY10!N349)/RealAuthFY10!N349),"",(RealAuthFY11!N349-RealAuthFY10!N349)/RealAuthFY10!N349)</f>
        <v>0</v>
      </c>
      <c r="O349" s="133" t="str">
        <f>IF(ISERROR((RealAuthFY11!O349-RealAuthFY10!O349)/RealAuthFY10!O349),"",(RealAuthFY11!O349-RealAuthFY10!O349)/RealAuthFY10!O349)</f>
        <v/>
      </c>
      <c r="P349" s="133">
        <f>IF(ISERROR((RealAuthFY11!P349-RealAuthFY10!P349)/RealAuthFY10!P349),"",(RealAuthFY11!P349-RealAuthFY10!P349)/RealAuthFY10!P349)</f>
        <v>-0.14751485291986668</v>
      </c>
      <c r="Q349" s="133" t="str">
        <f>IF(ISERROR((RealAuthFY11!Q349-RealAuthFY10!Q349)/RealAuthFY10!Q349),"",(RealAuthFY11!Q349-RealAuthFY10!Q349)/RealAuthFY10!Q349)</f>
        <v/>
      </c>
      <c r="R349" s="133">
        <f>IF(ISERROR((RealAuthFY11!R349-RealAuthFY10!R349)/RealAuthFY10!R349),"",(RealAuthFY11!R349-RealAuthFY10!R349)/RealAuthFY10!R349)</f>
        <v>-4.9999624930838457E-8</v>
      </c>
      <c r="S349" s="133">
        <f>IF(ISERROR((RealAuthFY11!S349-RealAuthFY10!S349)/RealAuthFY10!S349),"",(RealAuthFY11!S349-RealAuthFY10!S349)/RealAuthFY10!S349)</f>
        <v>-1.8125598708072353E-7</v>
      </c>
      <c r="T349" s="133">
        <f>IF(ISERROR((RealAuthFY11!T349-RealAuthFY10!T349)/RealAuthFY10!T349),"",(RealAuthFY11!T349-RealAuthFY10!T349)/RealAuthFY10!T349)</f>
        <v>-9.8917176838950851E-8</v>
      </c>
      <c r="U349" s="133">
        <f>IF(ISERROR((RealAuthFY11!U349-RealAuthFY10!U349)/RealAuthFY10!U349),"",(RealAuthFY11!U349-RealAuthFY10!U349)/RealAuthFY10!U349)</f>
        <v>3.3035593285565185E-2</v>
      </c>
    </row>
    <row r="350" spans="1:21" s="45" customFormat="1" ht="11" x14ac:dyDescent="0.3">
      <c r="A350" s="45">
        <f>'FY2017 Alpha RPDC '!A339</f>
        <v>332</v>
      </c>
      <c r="B350" s="45">
        <f>'FY2017 Alpha RPDC '!B339</f>
        <v>7047</v>
      </c>
      <c r="C350" s="45">
        <f>'FY2017 Alpha RPDC '!C339</f>
        <v>7047</v>
      </c>
      <c r="D350" s="50" t="str">
        <f>'FY2017 Alpha RPDC '!D339</f>
        <v>WINFIELD-MT UNION</v>
      </c>
      <c r="E350" s="133">
        <f>IF(ISERROR((RealAuthFY11!E350-RealAuthFY10!E350)/RealAuthFY10!E350),"",(RealAuthFY11!E350-RealAuthFY10!E350)/RealAuthFY10!E350)</f>
        <v>-3.0065005417118002E-2</v>
      </c>
      <c r="F350" s="133">
        <f>IF(ISERROR((RealAuthFY11!F350-RealAuthFY10!F350)/RealAuthFY10!F350),"",(RealAuthFY11!F350-RealAuthFY10!F350)/RealAuthFY10!F350)</f>
        <v>2.2390364422483013E-2</v>
      </c>
      <c r="G350" s="133">
        <f>IF(ISERROR((RealAuthFY11!G350-RealAuthFY10!G350)/RealAuthFY10!G350),"",(RealAuthFY11!G350-RealAuthFY10!G350)/RealAuthFY10!G350)</f>
        <v>-8.347724471431478E-3</v>
      </c>
      <c r="H350" s="133">
        <f>IF(ISERROR((RealAuthFY11!H350-RealAuthFY10!H350)/RealAuthFY10!H350),"",(RealAuthFY11!H350-RealAuthFY10!H350)/RealAuthFY10!H350)</f>
        <v>-0.10450947170735614</v>
      </c>
      <c r="I350" s="133">
        <f>IF(ISERROR((RealAuthFY11!I350-RealAuthFY10!I350)/RealAuthFY10!I350),"",(RealAuthFY11!I350-RealAuthFY10!I350)/RealAuthFY10!I350)</f>
        <v>-1.0278426362755881E-2</v>
      </c>
      <c r="J350" s="133">
        <f>IF(ISERROR((RealAuthFY11!J350-RealAuthFY10!J350)/RealAuthFY10!J350),"",(RealAuthFY11!J350-RealAuthFY10!J350)/RealAuthFY10!J350)</f>
        <v>0.1655720705150362</v>
      </c>
      <c r="K350" s="133">
        <f>IF(ISERROR((RealAuthFY11!K350-RealAuthFY10!K350)/RealAuthFY10!K350),"",(RealAuthFY11!K350-RealAuthFY10!K350)/RealAuthFY10!K350)</f>
        <v>-0.49006221914967163</v>
      </c>
      <c r="L350" s="133">
        <f>IF(ISERROR((RealAuthFY11!L350-RealAuthFY10!L350)/RealAuthFY10!L350),"",(RealAuthFY11!L350-RealAuthFY10!L350)/RealAuthFY10!L350)</f>
        <v>-0.23509332872450744</v>
      </c>
      <c r="M350" s="133">
        <f>IF(ISERROR((RealAuthFY11!M350-RealAuthFY10!M350)/RealAuthFY10!M350),"",(RealAuthFY11!M350-RealAuthFY10!M350)/RealAuthFY10!M350)</f>
        <v>-0.49006221914967163</v>
      </c>
      <c r="N350" s="133">
        <f>IF(ISERROR((RealAuthFY11!N350-RealAuthFY10!N350)/RealAuthFY10!N350),"",(RealAuthFY11!N350-RealAuthFY10!N350)/RealAuthFY10!N350)</f>
        <v>0</v>
      </c>
      <c r="O350" s="133" t="str">
        <f>IF(ISERROR((RealAuthFY11!O350-RealAuthFY10!O350)/RealAuthFY10!O350),"",(RealAuthFY11!O350-RealAuthFY10!O350)/RealAuthFY10!O350)</f>
        <v/>
      </c>
      <c r="P350" s="133">
        <f>IF(ISERROR((RealAuthFY11!P350-RealAuthFY10!P350)/RealAuthFY10!P350),"",(RealAuthFY11!P350-RealAuthFY10!P350)/RealAuthFY10!P350)</f>
        <v>0.95476149325959181</v>
      </c>
      <c r="Q350" s="133" t="str">
        <f>IF(ISERROR((RealAuthFY11!Q350-RealAuthFY10!Q350)/RealAuthFY10!Q350),"",(RealAuthFY11!Q350-RealAuthFY10!Q350)/RealAuthFY10!Q350)</f>
        <v/>
      </c>
      <c r="R350" s="133">
        <f>IF(ISERROR((RealAuthFY11!R350-RealAuthFY10!R350)/RealAuthFY10!R350),"",(RealAuthFY11!R350-RealAuthFY10!R350)/RealAuthFY10!R350)</f>
        <v>4.2331684912946588E-7</v>
      </c>
      <c r="S350" s="133">
        <f>IF(ISERROR((RealAuthFY11!S350-RealAuthFY10!S350)/RealAuthFY10!S350),"",(RealAuthFY11!S350-RealAuthFY10!S350)/RealAuthFY10!S350)</f>
        <v>1.1982714389817317E-5</v>
      </c>
      <c r="T350" s="133">
        <f>IF(ISERROR((RealAuthFY11!T350-RealAuthFY10!T350)/RealAuthFY10!T350),"",(RealAuthFY11!T350-RealAuthFY10!T350)/RealAuthFY10!T350)</f>
        <v>-1.3386207051135679E-5</v>
      </c>
      <c r="U350" s="133">
        <f>IF(ISERROR((RealAuthFY11!U350-RealAuthFY10!U350)/RealAuthFY10!U350),"",(RealAuthFY11!U350-RealAuthFY10!U350)/RealAuthFY10!U350)</f>
        <v>-2.0693280401683063E-2</v>
      </c>
    </row>
    <row r="351" spans="1:21" s="45" customFormat="1" ht="11" x14ac:dyDescent="0.3">
      <c r="A351" s="45">
        <f>'FY2017 Alpha RPDC '!A340</f>
        <v>333</v>
      </c>
      <c r="B351" s="45">
        <f>'FY2017 Alpha RPDC '!B340</f>
        <v>7056</v>
      </c>
      <c r="C351" s="45">
        <f>'FY2017 Alpha RPDC '!C340</f>
        <v>7056</v>
      </c>
      <c r="D351" s="50" t="str">
        <f>'FY2017 Alpha RPDC '!D340</f>
        <v>WINTERSET</v>
      </c>
      <c r="E351" s="133">
        <f>IF(ISERROR((RealAuthFY11!E351-RealAuthFY10!E351)/RealAuthFY10!E351),"",(RealAuthFY11!E351-RealAuthFY10!E351)/RealAuthFY10!E351)</f>
        <v>-1.6806722689076158E-3</v>
      </c>
      <c r="F351" s="133">
        <f>IF(ISERROR((RealAuthFY11!F351-RealAuthFY10!F351)/RealAuthFY10!F351),"",(RealAuthFY11!F351-RealAuthFY10!F351)/RealAuthFY10!F351)</f>
        <v>2.2494570276140241E-2</v>
      </c>
      <c r="G351" s="133">
        <f>IF(ISERROR((RealAuthFY11!G351-RealAuthFY10!G351)/RealAuthFY10!G351),"",(RealAuthFY11!G351-RealAuthFY10!G351)/RealAuthFY10!G351)</f>
        <v>2.0776092006768544E-2</v>
      </c>
      <c r="H351" s="133" t="str">
        <f>IF(ISERROR((RealAuthFY11!H351-RealAuthFY10!H351)/RealAuthFY10!H351),"",(RealAuthFY11!H351-RealAuthFY10!H351)/RealAuthFY10!H351)</f>
        <v/>
      </c>
      <c r="I351" s="133">
        <f>IF(ISERROR((RealAuthFY11!I351-RealAuthFY10!I351)/RealAuthFY10!I351),"",(RealAuthFY11!I351-RealAuthFY10!I351)/RealAuthFY10!I351)</f>
        <v>2.0776092006768544E-2</v>
      </c>
      <c r="J351" s="133">
        <f>IF(ISERROR((RealAuthFY11!J351-RealAuthFY10!J351)/RealAuthFY10!J351),"",(RealAuthFY11!J351-RealAuthFY10!J351)/RealAuthFY10!J351)</f>
        <v>0.15705377367074302</v>
      </c>
      <c r="K351" s="133">
        <f>IF(ISERROR((RealAuthFY11!K351-RealAuthFY10!K351)/RealAuthFY10!K351),"",(RealAuthFY11!K351-RealAuthFY10!K351)/RealAuthFY10!K351)</f>
        <v>-1</v>
      </c>
      <c r="L351" s="133">
        <f>IF(ISERROR((RealAuthFY11!L351-RealAuthFY10!L351)/RealAuthFY10!L351),"",(RealAuthFY11!L351-RealAuthFY10!L351)/RealAuthFY10!L351)</f>
        <v>1.9366790165038734E-2</v>
      </c>
      <c r="M351" s="133">
        <f>IF(ISERROR((RealAuthFY11!M351-RealAuthFY10!M351)/RealAuthFY10!M351),"",(RealAuthFY11!M351-RealAuthFY10!M351)/RealAuthFY10!M351)</f>
        <v>-0.87257915122937013</v>
      </c>
      <c r="N351" s="133">
        <f>IF(ISERROR((RealAuthFY11!N351-RealAuthFY10!N351)/RealAuthFY10!N351),"",(RealAuthFY11!N351-RealAuthFY10!N351)/RealAuthFY10!N351)</f>
        <v>0</v>
      </c>
      <c r="O351" s="133" t="str">
        <f>IF(ISERROR((RealAuthFY11!O351-RealAuthFY10!O351)/RealAuthFY10!O351),"",(RealAuthFY11!O351-RealAuthFY10!O351)/RealAuthFY10!O351)</f>
        <v/>
      </c>
      <c r="P351" s="133" t="str">
        <f>IF(ISERROR((RealAuthFY11!P351-RealAuthFY10!P351)/RealAuthFY10!P351),"",(RealAuthFY11!P351-RealAuthFY10!P351)/RealAuthFY10!P351)</f>
        <v/>
      </c>
      <c r="Q351" s="133" t="str">
        <f>IF(ISERROR((RealAuthFY11!Q351-RealAuthFY10!Q351)/RealAuthFY10!Q351),"",(RealAuthFY11!Q351-RealAuthFY10!Q351)/RealAuthFY10!Q351)</f>
        <v/>
      </c>
      <c r="R351" s="133">
        <f>IF(ISERROR((RealAuthFY11!R351-RealAuthFY10!R351)/RealAuthFY10!R351),"",(RealAuthFY11!R351-RealAuthFY10!R351)/RealAuthFY10!R351)</f>
        <v>2.4917700795469413</v>
      </c>
      <c r="S351" s="133">
        <f>IF(ISERROR((RealAuthFY11!S351-RealAuthFY10!S351)/RealAuthFY10!S351),"",(RealAuthFY11!S351-RealAuthFY10!S351)/RealAuthFY10!S351)</f>
        <v>2.4920637783655457</v>
      </c>
      <c r="T351" s="133">
        <f>IF(ISERROR((RealAuthFY11!T351-RealAuthFY10!T351)/RealAuthFY10!T351),"",(RealAuthFY11!T351-RealAuthFY10!T351)/RealAuthFY10!T351)</f>
        <v>2.491542034206883</v>
      </c>
      <c r="U351" s="133">
        <f>IF(ISERROR((RealAuthFY11!U351-RealAuthFY10!U351)/RealAuthFY10!U351),"",(RealAuthFY11!U351-RealAuthFY10!U351)/RealAuthFY10!U351)</f>
        <v>8.7885953592200083E-2</v>
      </c>
    </row>
    <row r="352" spans="1:21" s="45" customFormat="1" ht="11" x14ac:dyDescent="0.3">
      <c r="A352" s="45">
        <f>'FY2017 Alpha RPDC '!A341</f>
        <v>334</v>
      </c>
      <c r="B352" s="45">
        <f>'FY2017 Alpha RPDC '!B341</f>
        <v>7092</v>
      </c>
      <c r="C352" s="45">
        <f>'FY2017 Alpha RPDC '!C341</f>
        <v>7092</v>
      </c>
      <c r="D352" s="50" t="str">
        <f>'FY2017 Alpha RPDC '!D341</f>
        <v>WOODBINE</v>
      </c>
      <c r="E352" s="133">
        <f>IF(ISERROR((RealAuthFY11!E352-RealAuthFY10!E352)/RealAuthFY10!E352),"",(RealAuthFY11!E352-RealAuthFY10!E352)/RealAuthFY10!E352)</f>
        <v>5.0993377483443757E-2</v>
      </c>
      <c r="F352" s="133">
        <f>IF(ISERROR((RealAuthFY11!F352-RealAuthFY10!F352)/RealAuthFY10!F352),"",(RealAuthFY11!F352-RealAuthFY10!F352)/RealAuthFY10!F352)</f>
        <v>2.2494570276140241E-2</v>
      </c>
      <c r="G352" s="133">
        <f>IF(ISERROR((RealAuthFY11!G352-RealAuthFY10!G352)/RealAuthFY10!G352),"",(RealAuthFY11!G352-RealAuthFY10!G352)/RealAuthFY10!G352)</f>
        <v>7.4635021873003055E-2</v>
      </c>
      <c r="H352" s="133" t="str">
        <f>IF(ISERROR((RealAuthFY11!H352-RealAuthFY10!H352)/RealAuthFY10!H352),"",(RealAuthFY11!H352-RealAuthFY10!H352)/RealAuthFY10!H352)</f>
        <v/>
      </c>
      <c r="I352" s="133">
        <f>IF(ISERROR((RealAuthFY11!I352-RealAuthFY10!I352)/RealAuthFY10!I352),"",(RealAuthFY11!I352-RealAuthFY10!I352)/RealAuthFY10!I352)</f>
        <v>7.4635021873003055E-2</v>
      </c>
      <c r="J352" s="133">
        <f>IF(ISERROR((RealAuthFY11!J352-RealAuthFY10!J352)/RealAuthFY10!J352),"",(RealAuthFY11!J352-RealAuthFY10!J352)/RealAuthFY10!J352)</f>
        <v>-8.6481080089312913E-3</v>
      </c>
      <c r="K352" s="133">
        <f>IF(ISERROR((RealAuthFY11!K352-RealAuthFY10!K352)/RealAuthFY10!K352),"",(RealAuthFY11!K352-RealAuthFY10!K352)/RealAuthFY10!K352)</f>
        <v>1.9937586685159502E-2</v>
      </c>
      <c r="L352" s="133">
        <f>IF(ISERROR((RealAuthFY11!L352-RealAuthFY10!L352)/RealAuthFY10!L352),"",(RealAuthFY11!L352-RealAuthFY10!L352)/RealAuthFY10!L352)</f>
        <v>1.9937586685159502E-2</v>
      </c>
      <c r="M352" s="133">
        <f>IF(ISERROR((RealAuthFY11!M352-RealAuthFY10!M352)/RealAuthFY10!M352),"",(RealAuthFY11!M352-RealAuthFY10!M352)/RealAuthFY10!M352)</f>
        <v>-1</v>
      </c>
      <c r="N352" s="133">
        <f>IF(ISERROR((RealAuthFY11!N352-RealAuthFY10!N352)/RealAuthFY10!N352),"",(RealAuthFY11!N352-RealAuthFY10!N352)/RealAuthFY10!N352)</f>
        <v>0</v>
      </c>
      <c r="O352" s="133" t="str">
        <f>IF(ISERROR((RealAuthFY11!O352-RealAuthFY10!O352)/RealAuthFY10!O352),"",(RealAuthFY11!O352-RealAuthFY10!O352)/RealAuthFY10!O352)</f>
        <v/>
      </c>
      <c r="P352" s="133">
        <f>IF(ISERROR((RealAuthFY11!P352-RealAuthFY10!P352)/RealAuthFY10!P352),"",(RealAuthFY11!P352-RealAuthFY10!P352)/RealAuthFY10!P352)</f>
        <v>0.32591886269070725</v>
      </c>
      <c r="Q352" s="133">
        <f>IF(ISERROR((RealAuthFY11!Q352-RealAuthFY10!Q352)/RealAuthFY10!Q352),"",(RealAuthFY11!Q352-RealAuthFY10!Q352)/RealAuthFY10!Q352)</f>
        <v>-0.15795850401574033</v>
      </c>
      <c r="R352" s="133">
        <f>IF(ISERROR((RealAuthFY11!R352-RealAuthFY10!R352)/RealAuthFY10!R352),"",(RealAuthFY11!R352-RealAuthFY10!R352)/RealAuthFY10!R352)</f>
        <v>3.4912878248468266E-7</v>
      </c>
      <c r="S352" s="133">
        <f>IF(ISERROR((RealAuthFY11!S352-RealAuthFY10!S352)/RealAuthFY10!S352),"",(RealAuthFY11!S352-RealAuthFY10!S352)/RealAuthFY10!S352)</f>
        <v>4.956455935826809E-6</v>
      </c>
      <c r="T352" s="133">
        <f>IF(ISERROR((RealAuthFY11!T352-RealAuthFY10!T352)/RealAuthFY10!T352),"",(RealAuthFY11!T352-RealAuthFY10!T352)/RealAuthFY10!T352)</f>
        <v>-3.4747049430534586E-6</v>
      </c>
      <c r="U352" s="133">
        <f>IF(ISERROR((RealAuthFY11!U352-RealAuthFY10!U352)/RealAuthFY10!U352),"",(RealAuthFY11!U352-RealAuthFY10!U352)/RealAuthFY10!U352)</f>
        <v>5.6161246472374679E-2</v>
      </c>
    </row>
    <row r="353" spans="1:21" s="45" customFormat="1" ht="11" x14ac:dyDescent="0.3">
      <c r="A353" s="45" t="e">
        <f>'FY2017 Alpha RPDC '!#REF!</f>
        <v>#REF!</v>
      </c>
      <c r="B353" s="45" t="e">
        <f>'FY2017 Alpha RPDC '!#REF!</f>
        <v>#REF!</v>
      </c>
      <c r="C353" s="45" t="e">
        <f>'FY2017 Alpha RPDC '!#REF!</f>
        <v>#REF!</v>
      </c>
      <c r="D353" s="50" t="e">
        <f>'FY2017 Alpha RPDC '!#REF!</f>
        <v>#REF!</v>
      </c>
      <c r="E353" s="133" t="str">
        <f>IF(ISERROR((RealAuthFY11!E353-RealAuthFY10!E353)/RealAuthFY10!E353),"",(RealAuthFY11!E353-RealAuthFY10!E353)/RealAuthFY10!E353)</f>
        <v/>
      </c>
      <c r="F353" s="133" t="str">
        <f>IF(ISERROR((RealAuthFY11!F353-RealAuthFY10!F353)/RealAuthFY10!F353),"",(RealAuthFY11!F353-RealAuthFY10!F353)/RealAuthFY10!F353)</f>
        <v/>
      </c>
      <c r="G353" s="133" t="str">
        <f>IF(ISERROR((RealAuthFY11!G353-RealAuthFY10!G353)/RealAuthFY10!G353),"",(RealAuthFY11!G353-RealAuthFY10!G353)/RealAuthFY10!G353)</f>
        <v/>
      </c>
      <c r="H353" s="133" t="str">
        <f>IF(ISERROR((RealAuthFY11!H353-RealAuthFY10!H353)/RealAuthFY10!H353),"",(RealAuthFY11!H353-RealAuthFY10!H353)/RealAuthFY10!H353)</f>
        <v/>
      </c>
      <c r="I353" s="133" t="str">
        <f>IF(ISERROR((RealAuthFY11!I353-RealAuthFY10!I353)/RealAuthFY10!I353),"",(RealAuthFY11!I353-RealAuthFY10!I353)/RealAuthFY10!I353)</f>
        <v/>
      </c>
      <c r="J353" s="133">
        <f>IF(ISERROR((RealAuthFY11!J353-RealAuthFY10!J353)/RealAuthFY10!J353),"",(RealAuthFY11!J353-RealAuthFY10!J353)/RealAuthFY10!J353)</f>
        <v>9.8394324122479462E-2</v>
      </c>
      <c r="K353" s="133" t="str">
        <f>IF(ISERROR((RealAuthFY11!K353-RealAuthFY10!K353)/RealAuthFY10!K353),"",(RealAuthFY11!K353-RealAuthFY10!K353)/RealAuthFY10!K353)</f>
        <v/>
      </c>
      <c r="L353" s="133">
        <f>IF(ISERROR((RealAuthFY11!L353-RealAuthFY10!L353)/RealAuthFY10!L353),"",(RealAuthFY11!L353-RealAuthFY10!L353)/RealAuthFY10!L353)</f>
        <v>0.20538078426427941</v>
      </c>
      <c r="M353" s="133" t="str">
        <f>IF(ISERROR((RealAuthFY11!M353-RealAuthFY10!M353)/RealAuthFY10!M353),"",(RealAuthFY11!M353-RealAuthFY10!M353)/RealAuthFY10!M353)</f>
        <v/>
      </c>
      <c r="N353" s="133" t="str">
        <f>IF(ISERROR((RealAuthFY11!N353-RealAuthFY10!N353)/RealAuthFY10!N353),"",(RealAuthFY11!N353-RealAuthFY10!N353)/RealAuthFY10!N353)</f>
        <v/>
      </c>
      <c r="O353" s="133" t="str">
        <f>IF(ISERROR((RealAuthFY11!O353-RealAuthFY10!O353)/RealAuthFY10!O353),"",(RealAuthFY11!O353-RealAuthFY10!O353)/RealAuthFY10!O353)</f>
        <v/>
      </c>
      <c r="P353" s="133">
        <f>IF(ISERROR((RealAuthFY11!P353-RealAuthFY10!P353)/RealAuthFY10!P353),"",(RealAuthFY11!P353-RealAuthFY10!P353)/RealAuthFY10!P353)</f>
        <v>-0.1500520110957004</v>
      </c>
      <c r="Q353" s="133" t="str">
        <f>IF(ISERROR((RealAuthFY11!Q353-RealAuthFY10!Q353)/RealAuthFY10!Q353),"",(RealAuthFY11!Q353-RealAuthFY10!Q353)/RealAuthFY10!Q353)</f>
        <v/>
      </c>
      <c r="R353" s="133" t="str">
        <f>IF(ISERROR((RealAuthFY11!R353-RealAuthFY10!R353)/RealAuthFY10!R353),"",(RealAuthFY11!R353-RealAuthFY10!R353)/RealAuthFY10!R353)</f>
        <v/>
      </c>
      <c r="S353" s="133" t="str">
        <f>IF(ISERROR((RealAuthFY11!S353-RealAuthFY10!S353)/RealAuthFY10!S353),"",(RealAuthFY11!S353-RealAuthFY10!S353)/RealAuthFY10!S353)</f>
        <v/>
      </c>
      <c r="T353" s="133" t="str">
        <f>IF(ISERROR((RealAuthFY11!T353-RealAuthFY10!T353)/RealAuthFY10!T353),"",(RealAuthFY11!T353-RealAuthFY10!T353)/RealAuthFY10!T353)</f>
        <v/>
      </c>
      <c r="U353" s="133" t="str">
        <f>IF(ISERROR((RealAuthFY11!U353-RealAuthFY10!U353)/RealAuthFY10!U353),"",(RealAuthFY11!U353-RealAuthFY10!U353)/RealAuthFY10!U353)</f>
        <v/>
      </c>
    </row>
    <row r="354" spans="1:21" s="45" customFormat="1" ht="11" x14ac:dyDescent="0.3">
      <c r="A354" s="45">
        <f>'FY2017 Alpha RPDC '!A342</f>
        <v>335</v>
      </c>
      <c r="B354" s="45">
        <f>'FY2017 Alpha RPDC '!B342</f>
        <v>7098</v>
      </c>
      <c r="C354" s="45">
        <f>'FY2017 Alpha RPDC '!C342</f>
        <v>7098</v>
      </c>
      <c r="D354" s="50" t="str">
        <f>'FY2017 Alpha RPDC '!D342</f>
        <v>WOODBURY CENTRAL</v>
      </c>
      <c r="E354" s="133">
        <f>IF(ISERROR((RealAuthFY11!E354-RealAuthFY10!E354)/RealAuthFY10!E354),"",(RealAuthFY11!E354-RealAuthFY10!E354)/RealAuthFY10!E354)</f>
        <v>-3.9739884393064405E-3</v>
      </c>
      <c r="F354" s="133">
        <f>IF(ISERROR((RealAuthFY11!F354-RealAuthFY10!F354)/RealAuthFY10!F354),"",(RealAuthFY11!F354-RealAuthFY10!F354)/RealAuthFY10!F354)</f>
        <v>2.2494570276140241E-2</v>
      </c>
      <c r="G354" s="133">
        <f>IF(ISERROR((RealAuthFY11!G354-RealAuthFY10!G354)/RealAuthFY10!G354),"",(RealAuthFY11!G354-RealAuthFY10!G354)/RealAuthFY10!G354)</f>
        <v>1.8431074516898644E-2</v>
      </c>
      <c r="H354" s="133">
        <f>IF(ISERROR((RealAuthFY11!H354-RealAuthFY10!H354)/RealAuthFY10!H354),"",(RealAuthFY11!H354-RealAuthFY10!H354)/RealAuthFY10!H354)</f>
        <v>-1</v>
      </c>
      <c r="I354" s="133">
        <f>IF(ISERROR((RealAuthFY11!I354-RealAuthFY10!I354)/RealAuthFY10!I354),"",(RealAuthFY11!I354-RealAuthFY10!I354)/RealAuthFY10!I354)</f>
        <v>-4.6634009658490125E-4</v>
      </c>
      <c r="J354" s="133">
        <f>IF(ISERROR((RealAuthFY11!J354-RealAuthFY10!J354)/RealAuthFY10!J354),"",(RealAuthFY11!J354-RealAuthFY10!J354)/RealAuthFY10!J354)</f>
        <v>0.10631104432757325</v>
      </c>
      <c r="K354" s="133">
        <f>IF(ISERROR((RealAuthFY11!K354-RealAuthFY10!K354)/RealAuthFY10!K354),"",(RealAuthFY11!K354-RealAuthFY10!K354)/RealAuthFY10!K354)</f>
        <v>-0.15007215007215008</v>
      </c>
      <c r="L354" s="133">
        <f>IF(ISERROR((RealAuthFY11!L354-RealAuthFY10!L354)/RealAuthFY10!L354),"",(RealAuthFY11!L354-RealAuthFY10!L354)/RealAuthFY10!L354)</f>
        <v>-0.13638500028110417</v>
      </c>
      <c r="M354" s="133">
        <f>IF(ISERROR((RealAuthFY11!M354-RealAuthFY10!M354)/RealAuthFY10!M354),"",(RealAuthFY11!M354-RealAuthFY10!M354)/RealAuthFY10!M354)</f>
        <v>-1</v>
      </c>
      <c r="N354" s="133">
        <f>IF(ISERROR((RealAuthFY11!N354-RealAuthFY10!N354)/RealAuthFY10!N354),"",(RealAuthFY11!N354-RealAuthFY10!N354)/RealAuthFY10!N354)</f>
        <v>0</v>
      </c>
      <c r="O354" s="133" t="str">
        <f>IF(ISERROR((RealAuthFY11!O354-RealAuthFY10!O354)/RealAuthFY10!O354),"",(RealAuthFY11!O354-RealAuthFY10!O354)/RealAuthFY10!O354)</f>
        <v/>
      </c>
      <c r="P354" s="133">
        <f>IF(ISERROR((RealAuthFY11!P354-RealAuthFY10!P354)/RealAuthFY10!P354),"",(RealAuthFY11!P354-RealAuthFY10!P354)/RealAuthFY10!P354)</f>
        <v>-1</v>
      </c>
      <c r="Q354" s="133" t="str">
        <f>IF(ISERROR((RealAuthFY11!Q354-RealAuthFY10!Q354)/RealAuthFY10!Q354),"",(RealAuthFY11!Q354-RealAuthFY10!Q354)/RealAuthFY10!Q354)</f>
        <v/>
      </c>
      <c r="R354" s="133">
        <f>IF(ISERROR((RealAuthFY11!R354-RealAuthFY10!R354)/RealAuthFY10!R354),"",(RealAuthFY11!R354-RealAuthFY10!R354)/RealAuthFY10!R354)</f>
        <v>1.0524870386178405E-6</v>
      </c>
      <c r="S354" s="133">
        <f>IF(ISERROR((RealAuthFY11!S354-RealAuthFY10!S354)/RealAuthFY10!S354),"",(RealAuthFY11!S354-RealAuthFY10!S354)/RealAuthFY10!S354)</f>
        <v>2.864722093372259E-6</v>
      </c>
      <c r="T354" s="133">
        <f>IF(ISERROR((RealAuthFY11!T354-RealAuthFY10!T354)/RealAuthFY10!T354),"",(RealAuthFY11!T354-RealAuthFY10!T354)/RealAuthFY10!T354)</f>
        <v>-6.2111415457300365E-6</v>
      </c>
      <c r="U354" s="133">
        <f>IF(ISERROR((RealAuthFY11!U354-RealAuthFY10!U354)/RealAuthFY10!U354),"",(RealAuthFY11!U354-RealAuthFY10!U354)/RealAuthFY10!U354)</f>
        <v>-2.1715257797348928E-2</v>
      </c>
    </row>
    <row r="355" spans="1:21" s="45" customFormat="1" ht="11" x14ac:dyDescent="0.3">
      <c r="A355" s="45">
        <f>'FY2017 Alpha RPDC '!A343</f>
        <v>336</v>
      </c>
      <c r="B355" s="45">
        <f>'FY2017 Alpha RPDC '!B343</f>
        <v>7110</v>
      </c>
      <c r="C355" s="45">
        <f>'FY2017 Alpha RPDC '!C343</f>
        <v>7110</v>
      </c>
      <c r="D355" s="50" t="str">
        <f>'FY2017 Alpha RPDC '!D343</f>
        <v>WOODWARD-GRANGER</v>
      </c>
      <c r="E355" s="133">
        <f>IF(ISERROR((RealAuthFY11!E355-RealAuthFY10!E355)/RealAuthFY10!E355),"",(RealAuthFY11!E355-RealAuthFY10!E355)/RealAuthFY10!E355)</f>
        <v>-1.7228383762248548E-3</v>
      </c>
      <c r="F355" s="133">
        <f>IF(ISERROR((RealAuthFY11!F355-RealAuthFY10!F355)/RealAuthFY10!F355),"",(RealAuthFY11!F355-RealAuthFY10!F355)/RealAuthFY10!F355)</f>
        <v>2.2178036096665646E-2</v>
      </c>
      <c r="G355" s="133">
        <f>IF(ISERROR((RealAuthFY11!G355-RealAuthFY10!G355)/RealAuthFY10!G355),"",(RealAuthFY11!G355-RealAuthFY10!G355)/RealAuthFY10!G355)</f>
        <v>2.0416921325838378E-2</v>
      </c>
      <c r="H355" s="133" t="str">
        <f>IF(ISERROR((RealAuthFY11!H355-RealAuthFY10!H355)/RealAuthFY10!H355),"",(RealAuthFY11!H355-RealAuthFY10!H355)/RealAuthFY10!H355)</f>
        <v/>
      </c>
      <c r="I355" s="133">
        <f>IF(ISERROR((RealAuthFY11!I355-RealAuthFY10!I355)/RealAuthFY10!I355),"",(RealAuthFY11!I355-RealAuthFY10!I355)/RealAuthFY10!I355)</f>
        <v>2.0416921325838378E-2</v>
      </c>
      <c r="J355" s="133">
        <f>IF(ISERROR((RealAuthFY11!J355-RealAuthFY10!J355)/RealAuthFY10!J355),"",(RealAuthFY11!J355-RealAuthFY10!J355)/RealAuthFY10!J355)</f>
        <v>0.10489873636835728</v>
      </c>
      <c r="K355" s="133">
        <f>IF(ISERROR((RealAuthFY11!K355-RealAuthFY10!K355)/RealAuthFY10!K355),"",(RealAuthFY11!K355-RealAuthFY10!K355)/RealAuthFY10!K355)</f>
        <v>-0.16553102428124067</v>
      </c>
      <c r="L355" s="133">
        <f>IF(ISERROR((RealAuthFY11!L355-RealAuthFY10!L355)/RealAuthFY10!L355),"",(RealAuthFY11!L355-RealAuthFY10!L355)/RealAuthFY10!L355)</f>
        <v>0.15589406266228145</v>
      </c>
      <c r="M355" s="133" t="str">
        <f>IF(ISERROR((RealAuthFY11!M355-RealAuthFY10!M355)/RealAuthFY10!M355),"",(RealAuthFY11!M355-RealAuthFY10!M355)/RealAuthFY10!M355)</f>
        <v/>
      </c>
      <c r="N355" s="133">
        <f>IF(ISERROR((RealAuthFY11!N355-RealAuthFY10!N355)/RealAuthFY10!N355),"",(RealAuthFY11!N355-RealAuthFY10!N355)/RealAuthFY10!N355)</f>
        <v>0</v>
      </c>
      <c r="O355" s="133" t="str">
        <f>IF(ISERROR((RealAuthFY11!O355-RealAuthFY10!O355)/RealAuthFY10!O355),"",(RealAuthFY11!O355-RealAuthFY10!O355)/RealAuthFY10!O355)</f>
        <v/>
      </c>
      <c r="P355" s="133">
        <f>IF(ISERROR((RealAuthFY11!P355-RealAuthFY10!P355)/RealAuthFY10!P355),"",(RealAuthFY11!P355-RealAuthFY10!P355)/RealAuthFY10!P355)</f>
        <v>1.0398130517569673</v>
      </c>
      <c r="Q355" s="133" t="str">
        <f>IF(ISERROR((RealAuthFY11!Q355-RealAuthFY10!Q355)/RealAuthFY10!Q355),"",(RealAuthFY11!Q355-RealAuthFY10!Q355)/RealAuthFY10!Q355)</f>
        <v/>
      </c>
      <c r="R355" s="133">
        <f>IF(ISERROR((RealAuthFY11!R355-RealAuthFY10!R355)/RealAuthFY10!R355),"",(RealAuthFY11!R355-RealAuthFY10!R355)/RealAuthFY10!R355)</f>
        <v>0.42759855902716692</v>
      </c>
      <c r="S355" s="133">
        <f>IF(ISERROR((RealAuthFY11!S355-RealAuthFY10!S355)/RealAuthFY10!S355),"",(RealAuthFY11!S355-RealAuthFY10!S355)/RealAuthFY10!S355)</f>
        <v>0.42772863376299591</v>
      </c>
      <c r="T355" s="133">
        <f>IF(ISERROR((RealAuthFY11!T355-RealAuthFY10!T355)/RealAuthFY10!T355),"",(RealAuthFY11!T355-RealAuthFY10!T355)/RealAuthFY10!T355)</f>
        <v>0.42765282711756353</v>
      </c>
      <c r="U355" s="133">
        <f>IF(ISERROR((RealAuthFY11!U355-RealAuthFY10!U355)/RealAuthFY10!U355),"",(RealAuthFY11!U355-RealAuthFY10!U355)/RealAuthFY10!U355)</f>
        <v>4.9398484164664941E-2</v>
      </c>
    </row>
    <row r="356" spans="1:21" s="45" customFormat="1" ht="11" x14ac:dyDescent="0.3">
      <c r="A356" s="45" t="e">
        <f>'FY2017 Alpha RPDC '!#REF!</f>
        <v>#REF!</v>
      </c>
      <c r="B356" s="45" t="e">
        <f>'FY2017 Alpha RPDC '!#REF!</f>
        <v>#REF!</v>
      </c>
      <c r="C356" s="45" t="e">
        <f>'FY2017 Alpha RPDC '!#REF!</f>
        <v>#REF!</v>
      </c>
      <c r="D356" s="50" t="e">
        <f>'FY2017 Alpha RPDC '!#REF!</f>
        <v>#REF!</v>
      </c>
      <c r="E356" s="133" t="str">
        <f>IF(ISERROR((RealAuthFY11!E356-RealAuthFY10!E356)/RealAuthFY10!E356),"",(RealAuthFY11!E356-RealAuthFY10!E356)/RealAuthFY10!E356)</f>
        <v/>
      </c>
      <c r="F356" s="133" t="str">
        <f>IF(ISERROR((RealAuthFY11!F356-RealAuthFY10!F356)/RealAuthFY10!F356),"",(RealAuthFY11!F356-RealAuthFY10!F356)/RealAuthFY10!F356)</f>
        <v/>
      </c>
      <c r="G356" s="133" t="str">
        <f>IF(ISERROR((RealAuthFY11!G356-RealAuthFY10!G356)/RealAuthFY10!G356),"",(RealAuthFY11!G356-RealAuthFY10!G356)/RealAuthFY10!G356)</f>
        <v/>
      </c>
      <c r="H356" s="133" t="str">
        <f>IF(ISERROR((RealAuthFY11!H356-RealAuthFY10!H356)/RealAuthFY10!H356),"",(RealAuthFY11!H356-RealAuthFY10!H356)/RealAuthFY10!H356)</f>
        <v/>
      </c>
      <c r="I356" s="133" t="str">
        <f>IF(ISERROR((RealAuthFY11!I356-RealAuthFY10!I356)/RealAuthFY10!I356),"",(RealAuthFY11!I356-RealAuthFY10!I356)/RealAuthFY10!I356)</f>
        <v/>
      </c>
      <c r="J356" s="133">
        <f>IF(ISERROR((RealAuthFY11!J356-RealAuthFY10!J356)/RealAuthFY10!J356),"",(RealAuthFY11!J356-RealAuthFY10!J356)/RealAuthFY10!J356)</f>
        <v>-0.17440034207431893</v>
      </c>
      <c r="K356" s="133" t="str">
        <f>IF(ISERROR((RealAuthFY11!K356-RealAuthFY10!K356)/RealAuthFY10!K356),"",(RealAuthFY11!K356-RealAuthFY10!K356)/RealAuthFY10!K356)</f>
        <v/>
      </c>
      <c r="L356" s="133">
        <f>IF(ISERROR((RealAuthFY11!L356-RealAuthFY10!L356)/RealAuthFY10!L356),"",(RealAuthFY11!L356-RealAuthFY10!L356)/RealAuthFY10!L356)</f>
        <v>0.42780176135382492</v>
      </c>
      <c r="M356" s="133">
        <f>IF(ISERROR((RealAuthFY11!M356-RealAuthFY10!M356)/RealAuthFY10!M356),"",(RealAuthFY11!M356-RealAuthFY10!M356)/RealAuthFY10!M356)</f>
        <v>-1</v>
      </c>
      <c r="N356" s="133">
        <f>IF(ISERROR((RealAuthFY11!N356-RealAuthFY10!N356)/RealAuthFY10!N356),"",(RealAuthFY11!N356-RealAuthFY10!N356)/RealAuthFY10!N356)</f>
        <v>0</v>
      </c>
      <c r="O356" s="133" t="str">
        <f>IF(ISERROR((RealAuthFY11!O356-RealAuthFY10!O356)/RealAuthFY10!O356),"",(RealAuthFY11!O356-RealAuthFY10!O356)/RealAuthFY10!O356)</f>
        <v/>
      </c>
      <c r="P356" s="133">
        <f>IF(ISERROR((RealAuthFY11!P356-RealAuthFY10!P356)/RealAuthFY10!P356),"",(RealAuthFY11!P356-RealAuthFY10!P356)/RealAuthFY10!P356)</f>
        <v>-9.6696844857784375E-2</v>
      </c>
      <c r="Q356" s="133" t="str">
        <f>IF(ISERROR((RealAuthFY11!Q356-RealAuthFY10!Q356)/RealAuthFY10!Q356),"",(RealAuthFY11!Q356-RealAuthFY10!Q356)/RealAuthFY10!Q356)</f>
        <v/>
      </c>
      <c r="R356" s="133" t="str">
        <f>IF(ISERROR((RealAuthFY11!R356-RealAuthFY10!R356)/RealAuthFY10!R356),"",(RealAuthFY11!R356-RealAuthFY10!R356)/RealAuthFY10!R356)</f>
        <v/>
      </c>
      <c r="S356" s="133" t="str">
        <f>IF(ISERROR((RealAuthFY11!S356-RealAuthFY10!S356)/RealAuthFY10!S356),"",(RealAuthFY11!S356-RealAuthFY10!S356)/RealAuthFY10!S356)</f>
        <v/>
      </c>
      <c r="T356" s="133" t="str">
        <f>IF(ISERROR((RealAuthFY11!T356-RealAuthFY10!T356)/RealAuthFY10!T356),"",(RealAuthFY11!T356-RealAuthFY10!T356)/RealAuthFY10!T356)</f>
        <v/>
      </c>
      <c r="U356" s="133" t="str">
        <f>IF(ISERROR((RealAuthFY11!U356-RealAuthFY10!U356)/RealAuthFY10!U356),"",(RealAuthFY11!U356-RealAuthFY10!U356)/RealAuthFY10!U356)</f>
        <v/>
      </c>
    </row>
    <row r="357" spans="1:21" s="45" customFormat="1" ht="11" x14ac:dyDescent="0.3">
      <c r="A357" s="45" t="e">
        <f>'FY2017 Alpha RPDC '!#REF!</f>
        <v>#REF!</v>
      </c>
      <c r="B357" s="45" t="e">
        <f>'FY2017 Alpha RPDC '!#REF!</f>
        <v>#REF!</v>
      </c>
      <c r="C357" s="45" t="e">
        <f>'FY2017 Alpha RPDC '!#REF!</f>
        <v>#REF!</v>
      </c>
      <c r="D357" s="50" t="e">
        <f>'FY2017 Alpha RPDC '!#REF!</f>
        <v>#REF!</v>
      </c>
      <c r="E357" s="133" t="str">
        <f>IF(ISERROR((RealAuthFY11!E357-RealAuthFY10!E357)/RealAuthFY10!E357),"",(RealAuthFY11!E357-RealAuthFY10!E357)/RealAuthFY10!E357)</f>
        <v/>
      </c>
      <c r="F357" s="133" t="str">
        <f>IF(ISERROR((RealAuthFY11!F357-RealAuthFY10!F357)/RealAuthFY10!F357),"",(RealAuthFY11!F357-RealAuthFY10!F357)/RealAuthFY10!F357)</f>
        <v/>
      </c>
      <c r="G357" s="133" t="str">
        <f>IF(ISERROR((RealAuthFY11!G357-RealAuthFY10!G357)/RealAuthFY10!G357),"",(RealAuthFY11!G357-RealAuthFY10!G357)/RealAuthFY10!G357)</f>
        <v/>
      </c>
      <c r="H357" s="133" t="str">
        <f>IF(ISERROR((RealAuthFY11!H357-RealAuthFY10!H357)/RealAuthFY10!H357),"",(RealAuthFY11!H357-RealAuthFY10!H357)/RealAuthFY10!H357)</f>
        <v/>
      </c>
      <c r="I357" s="133" t="str">
        <f>IF(ISERROR((RealAuthFY11!I357-RealAuthFY10!I357)/RealAuthFY10!I357),"",(RealAuthFY11!I357-RealAuthFY10!I357)/RealAuthFY10!I357)</f>
        <v/>
      </c>
      <c r="J357" s="133">
        <f>IF(ISERROR((RealAuthFY11!J357-RealAuthFY10!J357)/RealAuthFY10!J357),"",(RealAuthFY11!J357-RealAuthFY10!J357)/RealAuthFY10!J357)</f>
        <v>8.3483599519148202E-2</v>
      </c>
      <c r="K357" s="133">
        <f>IF(ISERROR((RealAuthFY11!K357-RealAuthFY10!K357)/RealAuthFY10!K357),"",(RealAuthFY11!K357-RealAuthFY10!K357)/RealAuthFY10!K357)</f>
        <v>-0.35106864627730161</v>
      </c>
      <c r="L357" s="133">
        <f>IF(ISERROR((RealAuthFY11!L357-RealAuthFY10!L357)/RealAuthFY10!L357),"",(RealAuthFY11!L357-RealAuthFY10!L357)/RealAuthFY10!L357)</f>
        <v>0.1472179289026275</v>
      </c>
      <c r="M357" s="133">
        <f>IF(ISERROR((RealAuthFY11!M357-RealAuthFY10!M357)/RealAuthFY10!M357),"",(RealAuthFY11!M357-RealAuthFY10!M357)/RealAuthFY10!M357)</f>
        <v>1.9749270135668899E-2</v>
      </c>
      <c r="N357" s="133">
        <f>IF(ISERROR((RealAuthFY11!N357-RealAuthFY10!N357)/RealAuthFY10!N357),"",(RealAuthFY11!N357-RealAuthFY10!N357)/RealAuthFY10!N357)</f>
        <v>0</v>
      </c>
      <c r="O357" s="133" t="str">
        <f>IF(ISERROR((RealAuthFY11!O357-RealAuthFY10!O357)/RealAuthFY10!O357),"",(RealAuthFY11!O357-RealAuthFY10!O357)/RealAuthFY10!O357)</f>
        <v/>
      </c>
      <c r="P357" s="133">
        <f>IF(ISERROR((RealAuthFY11!P357-RealAuthFY10!P357)/RealAuthFY10!P357),"",(RealAuthFY11!P357-RealAuthFY10!P357)/RealAuthFY10!P357)</f>
        <v>-0.20193535380686775</v>
      </c>
      <c r="Q357" s="133" t="str">
        <f>IF(ISERROR((RealAuthFY11!Q357-RealAuthFY10!Q357)/RealAuthFY10!Q357),"",(RealAuthFY11!Q357-RealAuthFY10!Q357)/RealAuthFY10!Q357)</f>
        <v/>
      </c>
      <c r="R357" s="133" t="str">
        <f>IF(ISERROR((RealAuthFY11!R357-RealAuthFY10!R357)/RealAuthFY10!R357),"",(RealAuthFY11!R357-RealAuthFY10!R357)/RealAuthFY10!R357)</f>
        <v/>
      </c>
      <c r="S357" s="133" t="str">
        <f>IF(ISERROR((RealAuthFY11!S357-RealAuthFY10!S357)/RealAuthFY10!S357),"",(RealAuthFY11!S357-RealAuthFY10!S357)/RealAuthFY10!S357)</f>
        <v/>
      </c>
      <c r="T357" s="133" t="str">
        <f>IF(ISERROR((RealAuthFY11!T357-RealAuthFY10!T357)/RealAuthFY10!T357),"",(RealAuthFY11!T357-RealAuthFY10!T357)/RealAuthFY10!T357)</f>
        <v/>
      </c>
      <c r="U357" s="133" t="str">
        <f>IF(ISERROR((RealAuthFY11!U357-RealAuthFY10!U357)/RealAuthFY10!U357),"",(RealAuthFY11!U357-RealAuthFY10!U357)/RealAuthFY10!U357)</f>
        <v/>
      </c>
    </row>
    <row r="358" spans="1:21" s="45" customFormat="1" ht="11" x14ac:dyDescent="0.3">
      <c r="A358" s="45" t="e">
        <f>'FY2017 Alpha RPDC '!#REF!</f>
        <v>#REF!</v>
      </c>
      <c r="B358" s="45" t="e">
        <f>'FY2017 Alpha RPDC '!#REF!</f>
        <v>#REF!</v>
      </c>
      <c r="C358" s="45" t="e">
        <f>'FY2017 Alpha RPDC '!#REF!</f>
        <v>#REF!</v>
      </c>
      <c r="D358" s="50" t="e">
        <f>'FY2017 Alpha RPDC '!#REF!</f>
        <v>#REF!</v>
      </c>
      <c r="E358" s="133" t="str">
        <f>IF(ISERROR((RealAuthFY11!E358-RealAuthFY10!E358)/RealAuthFY10!E358),"",(RealAuthFY11!E358-RealAuthFY10!E358)/RealAuthFY10!E358)</f>
        <v/>
      </c>
      <c r="F358" s="133" t="str">
        <f>IF(ISERROR((RealAuthFY11!F358-RealAuthFY10!F358)/RealAuthFY10!F358),"",(RealAuthFY11!F358-RealAuthFY10!F358)/RealAuthFY10!F358)</f>
        <v/>
      </c>
      <c r="G358" s="133" t="str">
        <f>IF(ISERROR((RealAuthFY11!G358-RealAuthFY10!G358)/RealAuthFY10!G358),"",(RealAuthFY11!G358-RealAuthFY10!G358)/RealAuthFY10!G358)</f>
        <v/>
      </c>
      <c r="H358" s="133" t="str">
        <f>IF(ISERROR((RealAuthFY11!H358-RealAuthFY10!H358)/RealAuthFY10!H358),"",(RealAuthFY11!H358-RealAuthFY10!H358)/RealAuthFY10!H358)</f>
        <v/>
      </c>
      <c r="I358" s="133" t="str">
        <f>IF(ISERROR((RealAuthFY11!I358-RealAuthFY10!I358)/RealAuthFY10!I358),"",(RealAuthFY11!I358-RealAuthFY10!I358)/RealAuthFY10!I358)</f>
        <v/>
      </c>
      <c r="J358" s="133">
        <f>IF(ISERROR((RealAuthFY11!J358-RealAuthFY10!J358)/RealAuthFY10!J358),"",(RealAuthFY11!J358-RealAuthFY10!J358)/RealAuthFY10!J358)</f>
        <v>-0.11419798417900891</v>
      </c>
      <c r="K358" s="133">
        <f>IF(ISERROR((RealAuthFY11!K358-RealAuthFY10!K358)/RealAuthFY10!K358),"",(RealAuthFY11!K358-RealAuthFY10!K358)/RealAuthFY10!K358)</f>
        <v>-0.66005405094589154</v>
      </c>
      <c r="L358" s="133">
        <f>IF(ISERROR((RealAuthFY11!L358-RealAuthFY10!L358)/RealAuthFY10!L358),"",(RealAuthFY11!L358-RealAuthFY10!L358)/RealAuthFY10!L358)</f>
        <v>-2.8252161079485557E-3</v>
      </c>
      <c r="M358" s="133">
        <f>IF(ISERROR((RealAuthFY11!M358-RealAuthFY10!M358)/RealAuthFY10!M358),"",(RealAuthFY11!M358-RealAuthFY10!M358)/RealAuthFY10!M358)</f>
        <v>1.9837847162325339E-2</v>
      </c>
      <c r="N358" s="133">
        <f>IF(ISERROR((RealAuthFY11!N358-RealAuthFY10!N358)/RealAuthFY10!N358),"",(RealAuthFY11!N358-RealAuthFY10!N358)/RealAuthFY10!N358)</f>
        <v>0</v>
      </c>
      <c r="O358" s="133" t="str">
        <f>IF(ISERROR((RealAuthFY11!O358-RealAuthFY10!O358)/RealAuthFY10!O358),"",(RealAuthFY11!O358-RealAuthFY10!O358)/RealAuthFY10!O358)</f>
        <v/>
      </c>
      <c r="P358" s="133" t="str">
        <f>IF(ISERROR((RealAuthFY11!P358-RealAuthFY10!P358)/RealAuthFY10!P358),"",(RealAuthFY11!P358-RealAuthFY10!P358)/RealAuthFY10!P358)</f>
        <v/>
      </c>
      <c r="Q358" s="133" t="str">
        <f>IF(ISERROR((RealAuthFY11!Q358-RealAuthFY10!Q358)/RealAuthFY10!Q358),"",(RealAuthFY11!Q358-RealAuthFY10!Q358)/RealAuthFY10!Q358)</f>
        <v/>
      </c>
      <c r="R358" s="133" t="str">
        <f>IF(ISERROR((RealAuthFY11!R358-RealAuthFY10!R358)/RealAuthFY10!R358),"",(RealAuthFY11!R358-RealAuthFY10!R358)/RealAuthFY10!R358)</f>
        <v/>
      </c>
      <c r="S358" s="133" t="str">
        <f>IF(ISERROR((RealAuthFY11!S358-RealAuthFY10!S358)/RealAuthFY10!S358),"",(RealAuthFY11!S358-RealAuthFY10!S358)/RealAuthFY10!S358)</f>
        <v/>
      </c>
      <c r="T358" s="133" t="str">
        <f>IF(ISERROR((RealAuthFY11!T358-RealAuthFY10!T358)/RealAuthFY10!T358),"",(RealAuthFY11!T358-RealAuthFY10!T358)/RealAuthFY10!T358)</f>
        <v/>
      </c>
      <c r="U358" s="133" t="str">
        <f>IF(ISERROR((RealAuthFY11!U358-RealAuthFY10!U358)/RealAuthFY10!U358),"",(RealAuthFY11!U358-RealAuthFY10!U358)/RealAuthFY10!U358)</f>
        <v/>
      </c>
    </row>
    <row r="359" spans="1:21" s="45" customFormat="1" ht="11" x14ac:dyDescent="0.3">
      <c r="A359" s="45" t="e">
        <f>'FY2017 Alpha RPDC '!#REF!</f>
        <v>#REF!</v>
      </c>
      <c r="B359" s="45" t="e">
        <f>'FY2017 Alpha RPDC '!#REF!</f>
        <v>#REF!</v>
      </c>
      <c r="C359" s="45" t="e">
        <f>'FY2017 Alpha RPDC '!#REF!</f>
        <v>#REF!</v>
      </c>
      <c r="D359" s="50" t="e">
        <f>'FY2017 Alpha RPDC '!#REF!</f>
        <v>#REF!</v>
      </c>
      <c r="E359" s="133" t="str">
        <f>IF(ISERROR((RealAuthFY11!E359-RealAuthFY10!E359)/RealAuthFY10!E359),"",(RealAuthFY11!E359-RealAuthFY10!E359)/RealAuthFY10!E359)</f>
        <v/>
      </c>
      <c r="F359" s="133" t="str">
        <f>IF(ISERROR((RealAuthFY11!F359-RealAuthFY10!F359)/RealAuthFY10!F359),"",(RealAuthFY11!F359-RealAuthFY10!F359)/RealAuthFY10!F359)</f>
        <v/>
      </c>
      <c r="G359" s="133" t="str">
        <f>IF(ISERROR((RealAuthFY11!G359-RealAuthFY10!G359)/RealAuthFY10!G359),"",(RealAuthFY11!G359-RealAuthFY10!G359)/RealAuthFY10!G359)</f>
        <v/>
      </c>
      <c r="H359" s="133" t="str">
        <f>IF(ISERROR((RealAuthFY11!H359-RealAuthFY10!H359)/RealAuthFY10!H359),"",(RealAuthFY11!H359-RealAuthFY10!H359)/RealAuthFY10!H359)</f>
        <v/>
      </c>
      <c r="I359" s="133" t="str">
        <f>IF(ISERROR((RealAuthFY11!I359-RealAuthFY10!I359)/RealAuthFY10!I359),"",(RealAuthFY11!I359-RealAuthFY10!I359)/RealAuthFY10!I359)</f>
        <v/>
      </c>
      <c r="J359" s="133">
        <f>IF(ISERROR((RealAuthFY11!J359-RealAuthFY10!J359)/RealAuthFY10!J359),"",(RealAuthFY11!J359-RealAuthFY10!J359)/RealAuthFY10!J359)</f>
        <v>-0.1925494105409154</v>
      </c>
      <c r="K359" s="133">
        <f>IF(ISERROR((RealAuthFY11!K359-RealAuthFY10!K359)/RealAuthFY10!K359),"",(RealAuthFY11!K359-RealAuthFY10!K359)/RealAuthFY10!K359)</f>
        <v>-0.49003120665742023</v>
      </c>
      <c r="L359" s="133">
        <f>IF(ISERROR((RealAuthFY11!L359-RealAuthFY10!L359)/RealAuthFY10!L359),"",(RealAuthFY11!L359-RealAuthFY10!L359)/RealAuthFY10!L359)</f>
        <v>0.10493238557558945</v>
      </c>
      <c r="M359" s="133">
        <f>IF(ISERROR((RealAuthFY11!M359-RealAuthFY10!M359)/RealAuthFY10!M359),"",(RealAuthFY11!M359-RealAuthFY10!M359)/RealAuthFY10!M359)</f>
        <v>-1</v>
      </c>
      <c r="N359" s="133">
        <f>IF(ISERROR((RealAuthFY11!N359-RealAuthFY10!N359)/RealAuthFY10!N359),"",(RealAuthFY11!N359-RealAuthFY10!N359)/RealAuthFY10!N359)</f>
        <v>0</v>
      </c>
      <c r="O359" s="133" t="str">
        <f>IF(ISERROR((RealAuthFY11!O359-RealAuthFY10!O359)/RealAuthFY10!O359),"",(RealAuthFY11!O359-RealAuthFY10!O359)/RealAuthFY10!O359)</f>
        <v/>
      </c>
      <c r="P359" s="133">
        <f>IF(ISERROR((RealAuthFY11!P359-RealAuthFY10!P359)/RealAuthFY10!P359),"",(RealAuthFY11!P359-RealAuthFY10!P359)/RealAuthFY10!P359)</f>
        <v>-1</v>
      </c>
      <c r="Q359" s="133">
        <f>IF(ISERROR((RealAuthFY11!Q359-RealAuthFY10!Q359)/RealAuthFY10!Q359),"",(RealAuthFY11!Q359-RealAuthFY10!Q359)/RealAuthFY10!Q359)</f>
        <v>0.1559292649098474</v>
      </c>
      <c r="R359" s="133" t="str">
        <f>IF(ISERROR((RealAuthFY11!R359-RealAuthFY10!R359)/RealAuthFY10!R359),"",(RealAuthFY11!R359-RealAuthFY10!R359)/RealAuthFY10!R359)</f>
        <v/>
      </c>
      <c r="S359" s="133" t="str">
        <f>IF(ISERROR((RealAuthFY11!S359-RealAuthFY10!S359)/RealAuthFY10!S359),"",(RealAuthFY11!S359-RealAuthFY10!S359)/RealAuthFY10!S359)</f>
        <v/>
      </c>
      <c r="T359" s="133" t="str">
        <f>IF(ISERROR((RealAuthFY11!T359-RealAuthFY10!T359)/RealAuthFY10!T359),"",(RealAuthFY11!T359-RealAuthFY10!T359)/RealAuthFY10!T359)</f>
        <v/>
      </c>
      <c r="U359" s="133" t="str">
        <f>IF(ISERROR((RealAuthFY11!U359-RealAuthFY10!U359)/RealAuthFY10!U359),"",(RealAuthFY11!U359-RealAuthFY10!U359)/RealAuthFY10!U359)</f>
        <v/>
      </c>
    </row>
    <row r="360" spans="1:21" s="45" customFormat="1" ht="11" x14ac:dyDescent="0.3">
      <c r="A360" s="45" t="e">
        <f>'FY2017 Alpha RPDC '!#REF!</f>
        <v>#REF!</v>
      </c>
      <c r="B360" s="45" t="e">
        <f>'FY2017 Alpha RPDC '!#REF!</f>
        <v>#REF!</v>
      </c>
      <c r="C360" s="45" t="e">
        <f>'FY2017 Alpha RPDC '!#REF!</f>
        <v>#REF!</v>
      </c>
      <c r="D360" s="50" t="e">
        <f>'FY2017 Alpha RPDC '!#REF!</f>
        <v>#REF!</v>
      </c>
      <c r="E360" s="133" t="str">
        <f>IF(ISERROR((RealAuthFY11!E360-RealAuthFY10!E360)/RealAuthFY10!E360),"",(RealAuthFY11!E360-RealAuthFY10!E360)/RealAuthFY10!E360)</f>
        <v/>
      </c>
      <c r="F360" s="133" t="str">
        <f>IF(ISERROR((RealAuthFY11!F360-RealAuthFY10!F360)/RealAuthFY10!F360),"",(RealAuthFY11!F360-RealAuthFY10!F360)/RealAuthFY10!F360)</f>
        <v/>
      </c>
      <c r="G360" s="133" t="str">
        <f>IF(ISERROR((RealAuthFY11!G360-RealAuthFY10!G360)/RealAuthFY10!G360),"",(RealAuthFY11!G360-RealAuthFY10!G360)/RealAuthFY10!G360)</f>
        <v/>
      </c>
      <c r="H360" s="133" t="str">
        <f>IF(ISERROR((RealAuthFY11!H360-RealAuthFY10!H360)/RealAuthFY10!H360),"",(RealAuthFY11!H360-RealAuthFY10!H360)/RealAuthFY10!H360)</f>
        <v/>
      </c>
      <c r="I360" s="133" t="str">
        <f>IF(ISERROR((RealAuthFY11!I360-RealAuthFY10!I360)/RealAuthFY10!I360),"",(RealAuthFY11!I360-RealAuthFY10!I360)/RealAuthFY10!I360)</f>
        <v/>
      </c>
      <c r="J360" s="133">
        <f>IF(ISERROR((RealAuthFY11!J360-RealAuthFY10!J360)/RealAuthFY10!J360),"",(RealAuthFY11!J360-RealAuthFY10!J360)/RealAuthFY10!J360)</f>
        <v>0.31644399321189304</v>
      </c>
      <c r="K360" s="133">
        <f>IF(ISERROR((RealAuthFY11!K360-RealAuthFY10!K360)/RealAuthFY10!K360),"",(RealAuthFY11!K360-RealAuthFY10!K360)/RealAuthFY10!K360)</f>
        <v>1.9882434301521437E-2</v>
      </c>
      <c r="L360" s="133">
        <f>IF(ISERROR((RealAuthFY11!L360-RealAuthFY10!L360)/RealAuthFY10!L360),"",(RealAuthFY11!L360-RealAuthFY10!L360)/RealAuthFY10!L360)</f>
        <v>3.5572933290775613E-2</v>
      </c>
      <c r="M360" s="133">
        <f>IF(ISERROR((RealAuthFY11!M360-RealAuthFY10!M360)/RealAuthFY10!M360),"",(RealAuthFY11!M360-RealAuthFY10!M360)/RealAuthFY10!M360)</f>
        <v>-1</v>
      </c>
      <c r="N360" s="133">
        <f>IF(ISERROR((RealAuthFY11!N360-RealAuthFY10!N360)/RealAuthFY10!N360),"",(RealAuthFY11!N360-RealAuthFY10!N360)/RealAuthFY10!N360)</f>
        <v>0</v>
      </c>
      <c r="O360" s="133" t="str">
        <f>IF(ISERROR((RealAuthFY11!O360-RealAuthFY10!O360)/RealAuthFY10!O360),"",(RealAuthFY11!O360-RealAuthFY10!O360)/RealAuthFY10!O360)</f>
        <v/>
      </c>
      <c r="P360" s="133">
        <f>IF(ISERROR((RealAuthFY11!P360-RealAuthFY10!P360)/RealAuthFY10!P360),"",(RealAuthFY11!P360-RealAuthFY10!P360)/RealAuthFY10!P360)</f>
        <v>-0.13876594436760412</v>
      </c>
      <c r="Q360" s="133" t="str">
        <f>IF(ISERROR((RealAuthFY11!Q360-RealAuthFY10!Q360)/RealAuthFY10!Q360),"",(RealAuthFY11!Q360-RealAuthFY10!Q360)/RealAuthFY10!Q360)</f>
        <v/>
      </c>
      <c r="R360" s="133" t="str">
        <f>IF(ISERROR((RealAuthFY11!R360-RealAuthFY10!R360)/RealAuthFY10!R360),"",(RealAuthFY11!R360-RealAuthFY10!R360)/RealAuthFY10!R360)</f>
        <v/>
      </c>
      <c r="S360" s="133" t="str">
        <f>IF(ISERROR((RealAuthFY11!S360-RealAuthFY10!S360)/RealAuthFY10!S360),"",(RealAuthFY11!S360-RealAuthFY10!S360)/RealAuthFY10!S360)</f>
        <v/>
      </c>
      <c r="T360" s="133" t="str">
        <f>IF(ISERROR((RealAuthFY11!T360-RealAuthFY10!T360)/RealAuthFY10!T360),"",(RealAuthFY11!T360-RealAuthFY10!T360)/RealAuthFY10!T360)</f>
        <v/>
      </c>
      <c r="U360" s="133" t="str">
        <f>IF(ISERROR((RealAuthFY11!U360-RealAuthFY10!U360)/RealAuthFY10!U360),"",(RealAuthFY11!U360-RealAuthFY10!U360)/RealAuthFY10!U360)</f>
        <v/>
      </c>
    </row>
    <row r="361" spans="1:21" s="45" customFormat="1" ht="11" x14ac:dyDescent="0.3">
      <c r="A361" s="45" t="e">
        <f>'FY2017 Alpha RPDC '!#REF!</f>
        <v>#REF!</v>
      </c>
      <c r="B361" s="45" t="e">
        <f>'FY2017 Alpha RPDC '!#REF!</f>
        <v>#REF!</v>
      </c>
      <c r="C361" s="45" t="e">
        <f>'FY2017 Alpha RPDC '!#REF!</f>
        <v>#REF!</v>
      </c>
      <c r="D361" s="59" t="e">
        <f>'FY2017 Alpha RPDC '!#REF!</f>
        <v>#REF!</v>
      </c>
      <c r="E361" s="133" t="str">
        <f>IF(ISERROR((RealAuthFY11!E361-RealAuthFY10!E361)/RealAuthFY10!E361),"",(RealAuthFY11!E361-RealAuthFY10!E361)/RealAuthFY10!E361)</f>
        <v/>
      </c>
      <c r="F361" s="133" t="str">
        <f>IF(ISERROR((RealAuthFY11!F361-RealAuthFY10!F361)/RealAuthFY10!F361),"",(RealAuthFY11!F361-RealAuthFY10!F361)/RealAuthFY10!F361)</f>
        <v/>
      </c>
      <c r="G361" s="133" t="str">
        <f>IF(ISERROR((RealAuthFY11!G361-RealAuthFY10!G361)/RealAuthFY10!G361),"",(RealAuthFY11!G361-RealAuthFY10!G361)/RealAuthFY10!G361)</f>
        <v/>
      </c>
      <c r="H361" s="133" t="str">
        <f>IF(ISERROR((RealAuthFY11!H361-RealAuthFY10!H361)/RealAuthFY10!H361),"",(RealAuthFY11!H361-RealAuthFY10!H361)/RealAuthFY10!H361)</f>
        <v/>
      </c>
      <c r="I361" s="133" t="str">
        <f>IF(ISERROR((RealAuthFY11!I361-RealAuthFY10!I361)/RealAuthFY10!I361),"",(RealAuthFY11!I361-RealAuthFY10!I361)/RealAuthFY10!I361)</f>
        <v/>
      </c>
      <c r="J361" s="133">
        <f>IF(ISERROR((RealAuthFY11!J361-RealAuthFY10!J361)/RealAuthFY10!J361),"",(RealAuthFY11!J361-RealAuthFY10!J361)/RealAuthFY10!J361)</f>
        <v>-4.6077791093815226E-2</v>
      </c>
      <c r="K361" s="133">
        <f>IF(ISERROR((RealAuthFY11!K361-RealAuthFY10!K361)/RealAuthFY10!K361),"",(RealAuthFY11!K361-RealAuthFY10!K361)/RealAuthFY10!K361)</f>
        <v>-8.2056171983356449E-2</v>
      </c>
      <c r="L361" s="133">
        <f>IF(ISERROR((RealAuthFY11!L361-RealAuthFY10!L361)/RealAuthFY10!L361),"",(RealAuthFY11!L361-RealAuthFY10!L361)/RealAuthFY10!L361)</f>
        <v>3.9281230570567663E-2</v>
      </c>
      <c r="M361" s="133">
        <f>IF(ISERROR((RealAuthFY11!M361-RealAuthFY10!M361)/RealAuthFY10!M361),"",(RealAuthFY11!M361-RealAuthFY10!M361)/RealAuthFY10!M361)</f>
        <v>-0.32004160887656036</v>
      </c>
      <c r="N361" s="133">
        <f>IF(ISERROR((RealAuthFY11!N361-RealAuthFY10!N361)/RealAuthFY10!N361),"",(RealAuthFY11!N361-RealAuthFY10!N361)/RealAuthFY10!N361)</f>
        <v>0</v>
      </c>
      <c r="O361" s="133" t="str">
        <f>IF(ISERROR((RealAuthFY11!O361-RealAuthFY10!O361)/RealAuthFY10!O361),"",(RealAuthFY11!O361-RealAuthFY10!O361)/RealAuthFY10!O361)</f>
        <v/>
      </c>
      <c r="P361" s="133" t="str">
        <f>IF(ISERROR((RealAuthFY11!P361-RealAuthFY10!P361)/RealAuthFY10!P361),"",(RealAuthFY11!P361-RealAuthFY10!P361)/RealAuthFY10!P361)</f>
        <v/>
      </c>
      <c r="Q361" s="133" t="str">
        <f>IF(ISERROR((RealAuthFY11!Q361-RealAuthFY10!Q361)/RealAuthFY10!Q361),"",(RealAuthFY11!Q361-RealAuthFY10!Q361)/RealAuthFY10!Q361)</f>
        <v/>
      </c>
      <c r="R361" s="133" t="str">
        <f>IF(ISERROR((RealAuthFY11!R361-RealAuthFY10!R361)/RealAuthFY10!R361),"",(RealAuthFY11!R361-RealAuthFY10!R361)/RealAuthFY10!R361)</f>
        <v/>
      </c>
      <c r="S361" s="133" t="str">
        <f>IF(ISERROR((RealAuthFY11!S361-RealAuthFY10!S361)/RealAuthFY10!S361),"",(RealAuthFY11!S361-RealAuthFY10!S361)/RealAuthFY10!S361)</f>
        <v/>
      </c>
      <c r="T361" s="133" t="str">
        <f>IF(ISERROR((RealAuthFY11!T361-RealAuthFY10!T361)/RealAuthFY10!T361),"",(RealAuthFY11!T361-RealAuthFY10!T361)/RealAuthFY10!T361)</f>
        <v/>
      </c>
      <c r="U361" s="133" t="str">
        <f>IF(ISERROR((RealAuthFY11!U361-RealAuthFY10!U361)/RealAuthFY10!U361),"",(RealAuthFY11!U361-RealAuthFY10!U361)/RealAuthFY10!U361)</f>
        <v/>
      </c>
    </row>
    <row r="362" spans="1:21" s="45" customFormat="1" ht="11" x14ac:dyDescent="0.3">
      <c r="A362" s="45" t="e">
        <f>'FY2017 Alpha RPDC '!#REF!</f>
        <v>#REF!</v>
      </c>
      <c r="B362" s="45" t="e">
        <f>'FY2017 Alpha RPDC '!#REF!</f>
        <v>#REF!</v>
      </c>
      <c r="C362" s="45" t="e">
        <f>'FY2017 Alpha RPDC '!#REF!</f>
        <v>#REF!</v>
      </c>
      <c r="D362" s="50" t="e">
        <f>'FY2017 Alpha RPDC '!#REF!</f>
        <v>#REF!</v>
      </c>
      <c r="E362" s="133" t="str">
        <f>IF(ISERROR((RealAuthFY11!E362-RealAuthFY10!E362)/RealAuthFY10!E362),"",(RealAuthFY11!E362-RealAuthFY10!E362)/RealAuthFY10!E362)</f>
        <v/>
      </c>
      <c r="F362" s="133" t="str">
        <f>IF(ISERROR((RealAuthFY11!F362-RealAuthFY10!F362)/RealAuthFY10!F362),"",(RealAuthFY11!F362-RealAuthFY10!F362)/RealAuthFY10!F362)</f>
        <v/>
      </c>
      <c r="G362" s="133" t="str">
        <f>IF(ISERROR((RealAuthFY11!G362-RealAuthFY10!G362)/RealAuthFY10!G362),"",(RealAuthFY11!G362-RealAuthFY10!G362)/RealAuthFY10!G362)</f>
        <v/>
      </c>
      <c r="H362" s="133" t="str">
        <f>IF(ISERROR((RealAuthFY11!H362-RealAuthFY10!H362)/RealAuthFY10!H362),"",(RealAuthFY11!H362-RealAuthFY10!H362)/RealAuthFY10!H362)</f>
        <v/>
      </c>
      <c r="I362" s="133" t="str">
        <f>IF(ISERROR((RealAuthFY11!I362-RealAuthFY10!I362)/RealAuthFY10!I362),"",(RealAuthFY11!I362-RealAuthFY10!I362)/RealAuthFY10!I362)</f>
        <v/>
      </c>
      <c r="J362" s="133">
        <f>IF(ISERROR((RealAuthFY11!J362-RealAuthFY10!J362)/RealAuthFY10!J362),"",(RealAuthFY11!J362-RealAuthFY10!J362)/RealAuthFY10!J362)</f>
        <v>0.12473168087517872</v>
      </c>
      <c r="K362" s="133">
        <f>IF(ISERROR((RealAuthFY11!K362-RealAuthFY10!K362)/RealAuthFY10!K362),"",(RealAuthFY11!K362-RealAuthFY10!K362)/RealAuthFY10!K362)</f>
        <v>-0.83002759572266294</v>
      </c>
      <c r="L362" s="133">
        <f>IF(ISERROR((RealAuthFY11!L362-RealAuthFY10!L362)/RealAuthFY10!L362),"",(RealAuthFY11!L362-RealAuthFY10!L362)/RealAuthFY10!L362)</f>
        <v>-0.10764487754398068</v>
      </c>
      <c r="M362" s="133">
        <f>IF(ISERROR((RealAuthFY11!M362-RealAuthFY10!M362)/RealAuthFY10!M362),"",(RealAuthFY11!M362-RealAuthFY10!M362)/RealAuthFY10!M362)</f>
        <v>-1.0160704502566807E-2</v>
      </c>
      <c r="N362" s="133">
        <f>IF(ISERROR((RealAuthFY11!N362-RealAuthFY10!N362)/RealAuthFY10!N362),"",(RealAuthFY11!N362-RealAuthFY10!N362)/RealAuthFY10!N362)</f>
        <v>0</v>
      </c>
      <c r="O362" s="133" t="str">
        <f>IF(ISERROR((RealAuthFY11!O362-RealAuthFY10!O362)/RealAuthFY10!O362),"",(RealAuthFY11!O362-RealAuthFY10!O362)/RealAuthFY10!O362)</f>
        <v/>
      </c>
      <c r="P362" s="133" t="str">
        <f>IF(ISERROR((RealAuthFY11!P362-RealAuthFY10!P362)/RealAuthFY10!P362),"",(RealAuthFY11!P362-RealAuthFY10!P362)/RealAuthFY10!P362)</f>
        <v/>
      </c>
      <c r="Q362" s="133" t="str">
        <f>IF(ISERROR((RealAuthFY11!Q362-RealAuthFY10!Q362)/RealAuthFY10!Q362),"",(RealAuthFY11!Q362-RealAuthFY10!Q362)/RealAuthFY10!Q362)</f>
        <v/>
      </c>
      <c r="R362" s="133" t="str">
        <f>IF(ISERROR((RealAuthFY11!R362-RealAuthFY10!R362)/RealAuthFY10!R362),"",(RealAuthFY11!R362-RealAuthFY10!R362)/RealAuthFY10!R362)</f>
        <v/>
      </c>
      <c r="S362" s="133" t="str">
        <f>IF(ISERROR((RealAuthFY11!S362-RealAuthFY10!S362)/RealAuthFY10!S362),"",(RealAuthFY11!S362-RealAuthFY10!S362)/RealAuthFY10!S362)</f>
        <v/>
      </c>
      <c r="T362" s="133" t="str">
        <f>IF(ISERROR((RealAuthFY11!T362-RealAuthFY10!T362)/RealAuthFY10!T362),"",(RealAuthFY11!T362-RealAuthFY10!T362)/RealAuthFY10!T362)</f>
        <v/>
      </c>
      <c r="U362" s="133" t="str">
        <f>IF(ISERROR((RealAuthFY11!U362-RealAuthFY10!U362)/RealAuthFY10!U362),"",(RealAuthFY11!U362-RealAuthFY10!U362)/RealAuthFY10!U362)</f>
        <v/>
      </c>
    </row>
    <row r="363" spans="1:21" s="45" customFormat="1" ht="11" x14ac:dyDescent="0.3">
      <c r="A363" s="45" t="e">
        <f>'FY2017 Alpha RPDC '!#REF!</f>
        <v>#REF!</v>
      </c>
      <c r="B363" s="45" t="e">
        <f>'FY2017 Alpha RPDC '!#REF!</f>
        <v>#REF!</v>
      </c>
      <c r="C363" s="45" t="e">
        <f>'FY2017 Alpha RPDC '!#REF!</f>
        <v>#REF!</v>
      </c>
      <c r="D363" s="50" t="e">
        <f>'FY2017 Alpha RPDC '!#REF!</f>
        <v>#REF!</v>
      </c>
      <c r="E363" s="133" t="str">
        <f>IF(ISERROR((RealAuthFY11!E363-RealAuthFY10!E363)/RealAuthFY10!E363),"",(RealAuthFY11!E363-RealAuthFY10!E363)/RealAuthFY10!E363)</f>
        <v/>
      </c>
      <c r="F363" s="133" t="str">
        <f>IF(ISERROR((RealAuthFY11!F363-RealAuthFY10!F363)/RealAuthFY10!F363),"",(RealAuthFY11!F363-RealAuthFY10!F363)/RealAuthFY10!F363)</f>
        <v/>
      </c>
      <c r="G363" s="133" t="str">
        <f>IF(ISERROR((RealAuthFY11!G363-RealAuthFY10!G363)/RealAuthFY10!G363),"",(RealAuthFY11!G363-RealAuthFY10!G363)/RealAuthFY10!G363)</f>
        <v/>
      </c>
      <c r="H363" s="133" t="str">
        <f>IF(ISERROR((RealAuthFY11!H363-RealAuthFY10!H363)/RealAuthFY10!H363),"",(RealAuthFY11!H363-RealAuthFY10!H363)/RealAuthFY10!H363)</f>
        <v/>
      </c>
      <c r="I363" s="133" t="str">
        <f>IF(ISERROR((RealAuthFY11!I363-RealAuthFY10!I363)/RealAuthFY10!I363),"",(RealAuthFY11!I363-RealAuthFY10!I363)/RealAuthFY10!I363)</f>
        <v/>
      </c>
      <c r="J363" s="133">
        <f>IF(ISERROR((RealAuthFY11!J363-RealAuthFY10!J363)/RealAuthFY10!J363),"",(RealAuthFY11!J363-RealAuthFY10!J363)/RealAuthFY10!J363)</f>
        <v>7.6667842985990803E-2</v>
      </c>
      <c r="K363" s="133">
        <f>IF(ISERROR((RealAuthFY11!K363-RealAuthFY10!K363)/RealAuthFY10!K363),"",(RealAuthFY11!K363-RealAuthFY10!K363)/RealAuthFY10!K363)</f>
        <v>-0.49003120665742023</v>
      </c>
      <c r="L363" s="133">
        <f>IF(ISERROR((RealAuthFY11!L363-RealAuthFY10!L363)/RealAuthFY10!L363),"",(RealAuthFY11!L363-RealAuthFY10!L363)/RealAuthFY10!L363)</f>
        <v>5.5920786215414416E-2</v>
      </c>
      <c r="M363" s="133">
        <f>IF(ISERROR((RealAuthFY11!M363-RealAuthFY10!M363)/RealAuthFY10!M363),"",(RealAuthFY11!M363-RealAuthFY10!M363)/RealAuthFY10!M363)</f>
        <v>1.9937586685159502E-2</v>
      </c>
      <c r="N363" s="133">
        <f>IF(ISERROR((RealAuthFY11!N363-RealAuthFY10!N363)/RealAuthFY10!N363),"",(RealAuthFY11!N363-RealAuthFY10!N363)/RealAuthFY10!N363)</f>
        <v>0</v>
      </c>
      <c r="O363" s="133" t="str">
        <f>IF(ISERROR((RealAuthFY11!O363-RealAuthFY10!O363)/RealAuthFY10!O363),"",(RealAuthFY11!O363-RealAuthFY10!O363)/RealAuthFY10!O363)</f>
        <v/>
      </c>
      <c r="P363" s="133">
        <f>IF(ISERROR((RealAuthFY11!P363-RealAuthFY10!P363)/RealAuthFY10!P363),"",(RealAuthFY11!P363-RealAuthFY10!P363)/RealAuthFY10!P363)</f>
        <v>-0.19862046760451754</v>
      </c>
      <c r="Q363" s="133" t="str">
        <f>IF(ISERROR((RealAuthFY11!Q363-RealAuthFY10!Q363)/RealAuthFY10!Q363),"",(RealAuthFY11!Q363-RealAuthFY10!Q363)/RealAuthFY10!Q363)</f>
        <v/>
      </c>
      <c r="R363" s="133" t="str">
        <f>IF(ISERROR((RealAuthFY11!R363-RealAuthFY10!R363)/RealAuthFY10!R363),"",(RealAuthFY11!R363-RealAuthFY10!R363)/RealAuthFY10!R363)</f>
        <v/>
      </c>
      <c r="S363" s="133" t="str">
        <f>IF(ISERROR((RealAuthFY11!S363-RealAuthFY10!S363)/RealAuthFY10!S363),"",(RealAuthFY11!S363-RealAuthFY10!S363)/RealAuthFY10!S363)</f>
        <v/>
      </c>
      <c r="T363" s="133" t="str">
        <f>IF(ISERROR((RealAuthFY11!T363-RealAuthFY10!T363)/RealAuthFY10!T363),"",(RealAuthFY11!T363-RealAuthFY10!T363)/RealAuthFY10!T363)</f>
        <v/>
      </c>
      <c r="U363" s="133" t="str">
        <f>IF(ISERROR((RealAuthFY11!U363-RealAuthFY10!U363)/RealAuthFY10!U363),"",(RealAuthFY11!U363-RealAuthFY10!U363)/RealAuthFY10!U363)</f>
        <v/>
      </c>
    </row>
    <row r="364" spans="1:21" s="45" customFormat="1" ht="11" x14ac:dyDescent="0.3">
      <c r="A364" s="45" t="e">
        <f>'FY2017 Alpha RPDC '!#REF!</f>
        <v>#REF!</v>
      </c>
      <c r="B364" s="45" t="e">
        <f>'FY2017 Alpha RPDC '!#REF!</f>
        <v>#REF!</v>
      </c>
      <c r="C364" s="45" t="e">
        <f>'FY2017 Alpha RPDC '!#REF!</f>
        <v>#REF!</v>
      </c>
      <c r="D364" s="50" t="e">
        <f>'FY2017 Alpha RPDC '!#REF!</f>
        <v>#REF!</v>
      </c>
      <c r="E364" s="133" t="str">
        <f>IF(ISERROR((RealAuthFY11!E364-RealAuthFY10!E364)/RealAuthFY10!E364),"",(RealAuthFY11!E364-RealAuthFY10!E364)/RealAuthFY10!E364)</f>
        <v/>
      </c>
      <c r="F364" s="133" t="str">
        <f>IF(ISERROR((RealAuthFY11!F364-RealAuthFY10!F364)/RealAuthFY10!F364),"",(RealAuthFY11!F364-RealAuthFY10!F364)/RealAuthFY10!F364)</f>
        <v/>
      </c>
      <c r="G364" s="133" t="str">
        <f>IF(ISERROR((RealAuthFY11!G364-RealAuthFY10!G364)/RealAuthFY10!G364),"",(RealAuthFY11!G364-RealAuthFY10!G364)/RealAuthFY10!G364)</f>
        <v/>
      </c>
      <c r="H364" s="133" t="str">
        <f>IF(ISERROR((RealAuthFY11!H364-RealAuthFY10!H364)/RealAuthFY10!H364),"",(RealAuthFY11!H364-RealAuthFY10!H364)/RealAuthFY10!H364)</f>
        <v/>
      </c>
      <c r="I364" s="133" t="str">
        <f>IF(ISERROR((RealAuthFY11!I364-RealAuthFY10!I364)/RealAuthFY10!I364),"",(RealAuthFY11!I364-RealAuthFY10!I364)/RealAuthFY10!I364)</f>
        <v/>
      </c>
      <c r="J364" s="133">
        <f>IF(ISERROR((RealAuthFY11!J364-RealAuthFY10!J364)/RealAuthFY10!J364),"",(RealAuthFY11!J364-RealAuthFY10!J364)/RealAuthFY10!J364)</f>
        <v>-0.1745270319880565</v>
      </c>
      <c r="K364" s="133">
        <f>IF(ISERROR((RealAuthFY11!K364-RealAuthFY10!K364)/RealAuthFY10!K364),"",(RealAuthFY11!K364-RealAuthFY10!K364)/RealAuthFY10!K364)</f>
        <v>-9.3598309633944374E-2</v>
      </c>
      <c r="L364" s="133">
        <f>IF(ISERROR((RealAuthFY11!L364-RealAuthFY10!L364)/RealAuthFY10!L364),"",(RealAuthFY11!L364-RealAuthFY10!L364)/RealAuthFY10!L364)</f>
        <v>0.2236422819941751</v>
      </c>
      <c r="M364" s="133">
        <f>IF(ISERROR((RealAuthFY11!M364-RealAuthFY10!M364)/RealAuthFY10!M364),"",(RealAuthFY11!M364-RealAuthFY10!M364)/RealAuthFY10!M364)</f>
        <v>-9.1538305792203345E-2</v>
      </c>
      <c r="N364" s="133">
        <f>IF(ISERROR((RealAuthFY11!N364-RealAuthFY10!N364)/RealAuthFY10!N364),"",(RealAuthFY11!N364-RealAuthFY10!N364)/RealAuthFY10!N364)</f>
        <v>0</v>
      </c>
      <c r="O364" s="133">
        <f>IF(ISERROR((RealAuthFY11!O364-RealAuthFY10!O364)/RealAuthFY10!O364),"",(RealAuthFY11!O364-RealAuthFY10!O364)/RealAuthFY10!O364)</f>
        <v>0</v>
      </c>
      <c r="P364" s="133">
        <f>IF(ISERROR((RealAuthFY11!P364-RealAuthFY10!P364)/RealAuthFY10!P364),"",(RealAuthFY11!P364-RealAuthFY10!P364)/RealAuthFY10!P364)</f>
        <v>-1</v>
      </c>
      <c r="Q364" s="133" t="str">
        <f>IF(ISERROR((RealAuthFY11!Q364-RealAuthFY10!Q364)/RealAuthFY10!Q364),"",(RealAuthFY11!Q364-RealAuthFY10!Q364)/RealAuthFY10!Q364)</f>
        <v/>
      </c>
      <c r="R364" s="133" t="str">
        <f>IF(ISERROR((RealAuthFY11!R364-RealAuthFY10!R364)/RealAuthFY10!R364),"",(RealAuthFY11!R364-RealAuthFY10!R364)/RealAuthFY10!R364)</f>
        <v/>
      </c>
      <c r="S364" s="133" t="str">
        <f>IF(ISERROR((RealAuthFY11!S364-RealAuthFY10!S364)/RealAuthFY10!S364),"",(RealAuthFY11!S364-RealAuthFY10!S364)/RealAuthFY10!S364)</f>
        <v/>
      </c>
      <c r="T364" s="133" t="str">
        <f>IF(ISERROR((RealAuthFY11!T364-RealAuthFY10!T364)/RealAuthFY10!T364),"",(RealAuthFY11!T364-RealAuthFY10!T364)/RealAuthFY10!T364)</f>
        <v/>
      </c>
      <c r="U364" s="133" t="str">
        <f>IF(ISERROR((RealAuthFY11!U364-RealAuthFY10!U364)/RealAuthFY10!U364),"",(RealAuthFY11!U364-RealAuthFY10!U364)/RealAuthFY10!U364)</f>
        <v/>
      </c>
    </row>
    <row r="365" spans="1:21" s="45" customFormat="1" ht="11" x14ac:dyDescent="0.3">
      <c r="A365" s="45" t="e">
        <f>'FY2017 Alpha RPDC '!#REF!</f>
        <v>#REF!</v>
      </c>
      <c r="B365" s="45" t="e">
        <f>'FY2017 Alpha RPDC '!#REF!</f>
        <v>#REF!</v>
      </c>
      <c r="C365" s="45" t="e">
        <f>'FY2017 Alpha RPDC '!#REF!</f>
        <v>#REF!</v>
      </c>
      <c r="D365" s="50" t="e">
        <f>'FY2017 Alpha RPDC '!#REF!</f>
        <v>#REF!</v>
      </c>
      <c r="E365" s="133" t="str">
        <f>IF(ISERROR((RealAuthFY11!E365-RealAuthFY10!E365)/RealAuthFY10!E365),"",(RealAuthFY11!E365-RealAuthFY10!E365)/RealAuthFY10!E365)</f>
        <v/>
      </c>
      <c r="F365" s="133" t="str">
        <f>IF(ISERROR((RealAuthFY11!F365-RealAuthFY10!F365)/RealAuthFY10!F365),"",(RealAuthFY11!F365-RealAuthFY10!F365)/RealAuthFY10!F365)</f>
        <v/>
      </c>
      <c r="G365" s="133" t="str">
        <f>IF(ISERROR((RealAuthFY11!G365-RealAuthFY10!G365)/RealAuthFY10!G365),"",(RealAuthFY11!G365-RealAuthFY10!G365)/RealAuthFY10!G365)</f>
        <v/>
      </c>
      <c r="H365" s="133" t="str">
        <f>IF(ISERROR((RealAuthFY11!H365-RealAuthFY10!H365)/RealAuthFY10!H365),"",(RealAuthFY11!H365-RealAuthFY10!H365)/RealAuthFY10!H365)</f>
        <v/>
      </c>
      <c r="I365" s="133" t="str">
        <f>IF(ISERROR((RealAuthFY11!I365-RealAuthFY10!I365)/RealAuthFY10!I365),"",(RealAuthFY11!I365-RealAuthFY10!I365)/RealAuthFY10!I365)</f>
        <v/>
      </c>
      <c r="J365" s="133">
        <f>IF(ISERROR((RealAuthFY11!J365-RealAuthFY10!J365)/RealAuthFY10!J365),"",(RealAuthFY11!J365-RealAuthFY10!J365)/RealAuthFY10!J365)</f>
        <v>0.27492198335644935</v>
      </c>
      <c r="K365" s="133" t="str">
        <f>IF(ISERROR((RealAuthFY11!K365-RealAuthFY10!K365)/RealAuthFY10!K365),"",(RealAuthFY11!K365-RealAuthFY10!K365)/RealAuthFY10!K365)</f>
        <v/>
      </c>
      <c r="L365" s="133">
        <f>IF(ISERROR((RealAuthFY11!L365-RealAuthFY10!L365)/RealAuthFY10!L365),"",(RealAuthFY11!L365-RealAuthFY10!L365)/RealAuthFY10!L365)</f>
        <v>-0.1500520110957004</v>
      </c>
      <c r="M365" s="133">
        <f>IF(ISERROR((RealAuthFY11!M365-RealAuthFY10!M365)/RealAuthFY10!M365),"",(RealAuthFY11!M365-RealAuthFY10!M365)/RealAuthFY10!M365)</f>
        <v>1.9937586685159502E-2</v>
      </c>
      <c r="N365" s="133">
        <f>IF(ISERROR((RealAuthFY11!N365-RealAuthFY10!N365)/RealAuthFY10!N365),"",(RealAuthFY11!N365-RealAuthFY10!N365)/RealAuthFY10!N365)</f>
        <v>0</v>
      </c>
      <c r="O365" s="133">
        <f>IF(ISERROR((RealAuthFY11!O365-RealAuthFY10!O365)/RealAuthFY10!O365),"",(RealAuthFY11!O365-RealAuthFY10!O365)/RealAuthFY10!O365)</f>
        <v>0</v>
      </c>
      <c r="P365" s="133" t="str">
        <f>IF(ISERROR((RealAuthFY11!P365-RealAuthFY10!P365)/RealAuthFY10!P365),"",(RealAuthFY11!P365-RealAuthFY10!P365)/RealAuthFY10!P365)</f>
        <v/>
      </c>
      <c r="Q365" s="133" t="str">
        <f>IF(ISERROR((RealAuthFY11!Q365-RealAuthFY10!Q365)/RealAuthFY10!Q365),"",(RealAuthFY11!Q365-RealAuthFY10!Q365)/RealAuthFY10!Q365)</f>
        <v/>
      </c>
      <c r="R365" s="133" t="str">
        <f>IF(ISERROR((RealAuthFY11!R365-RealAuthFY10!R365)/RealAuthFY10!R365),"",(RealAuthFY11!R365-RealAuthFY10!R365)/RealAuthFY10!R365)</f>
        <v/>
      </c>
      <c r="S365" s="133" t="str">
        <f>IF(ISERROR((RealAuthFY11!S365-RealAuthFY10!S365)/RealAuthFY10!S365),"",(RealAuthFY11!S365-RealAuthFY10!S365)/RealAuthFY10!S365)</f>
        <v/>
      </c>
      <c r="T365" s="133" t="str">
        <f>IF(ISERROR((RealAuthFY11!T365-RealAuthFY10!T365)/RealAuthFY10!T365),"",(RealAuthFY11!T365-RealAuthFY10!T365)/RealAuthFY10!T365)</f>
        <v/>
      </c>
      <c r="U365" s="133" t="str">
        <f>IF(ISERROR((RealAuthFY11!U365-RealAuthFY10!U365)/RealAuthFY10!U365),"",(RealAuthFY11!U365-RealAuthFY10!U365)/RealAuthFY10!U365)</f>
        <v/>
      </c>
    </row>
    <row r="366" spans="1:21" s="45" customFormat="1" ht="11" x14ac:dyDescent="0.3">
      <c r="A366" s="45" t="e">
        <f>'FY2017 Alpha RPDC '!#REF!</f>
        <v>#REF!</v>
      </c>
      <c r="B366" s="45" t="e">
        <f>'FY2017 Alpha RPDC '!#REF!</f>
        <v>#REF!</v>
      </c>
      <c r="C366" s="45" t="e">
        <f>'FY2017 Alpha RPDC '!#REF!</f>
        <v>#REF!</v>
      </c>
      <c r="D366" s="50" t="e">
        <f>'FY2017 Alpha RPDC '!#REF!</f>
        <v>#REF!</v>
      </c>
      <c r="E366" s="133" t="str">
        <f>IF(ISERROR((RealAuthFY11!E366-RealAuthFY10!E366)/RealAuthFY10!E366),"",(RealAuthFY11!E366-RealAuthFY10!E366)/RealAuthFY10!E366)</f>
        <v/>
      </c>
      <c r="F366" s="133" t="str">
        <f>IF(ISERROR((RealAuthFY11!F366-RealAuthFY10!F366)/RealAuthFY10!F366),"",(RealAuthFY11!F366-RealAuthFY10!F366)/RealAuthFY10!F366)</f>
        <v/>
      </c>
      <c r="G366" s="133" t="str">
        <f>IF(ISERROR((RealAuthFY11!G366-RealAuthFY10!G366)/RealAuthFY10!G366),"",(RealAuthFY11!G366-RealAuthFY10!G366)/RealAuthFY10!G366)</f>
        <v/>
      </c>
      <c r="H366" s="133" t="str">
        <f>IF(ISERROR((RealAuthFY11!H366-RealAuthFY10!H366)/RealAuthFY10!H366),"",(RealAuthFY11!H366-RealAuthFY10!H366)/RealAuthFY10!H366)</f>
        <v/>
      </c>
      <c r="I366" s="133" t="str">
        <f>IF(ISERROR((RealAuthFY11!I366-RealAuthFY10!I366)/RealAuthFY10!I366),"",(RealAuthFY11!I366-RealAuthFY10!I366)/RealAuthFY10!I366)</f>
        <v/>
      </c>
      <c r="J366" s="133">
        <f>IF(ISERROR((RealAuthFY11!J366-RealAuthFY10!J366)/RealAuthFY10!J366),"",(RealAuthFY11!J366-RealAuthFY10!J366)/RealAuthFY10!J366)</f>
        <v>1.9937586685159502E-2</v>
      </c>
      <c r="K366" s="133">
        <f>IF(ISERROR((RealAuthFY11!K366-RealAuthFY10!K366)/RealAuthFY10!K366),"",(RealAuthFY11!K366-RealAuthFY10!K366)/RealAuthFY10!K366)</f>
        <v>3.0797503467406382</v>
      </c>
      <c r="L366" s="133">
        <f>IF(ISERROR((RealAuthFY11!L366-RealAuthFY10!L366)/RealAuthFY10!L366),"",(RealAuthFY11!L366-RealAuthFY10!L366)/RealAuthFY10!L366)</f>
        <v>0.18539961648638395</v>
      </c>
      <c r="M366" s="133">
        <f>IF(ISERROR((RealAuthFY11!M366-RealAuthFY10!M366)/RealAuthFY10!M366),"",(RealAuthFY11!M366-RealAuthFY10!M366)/RealAuthFY10!M366)</f>
        <v>1.5498439667128987</v>
      </c>
      <c r="N366" s="133">
        <f>IF(ISERROR((RealAuthFY11!N366-RealAuthFY10!N366)/RealAuthFY10!N366),"",(RealAuthFY11!N366-RealAuthFY10!N366)/RealAuthFY10!N366)</f>
        <v>0</v>
      </c>
      <c r="O366" s="133" t="str">
        <f>IF(ISERROR((RealAuthFY11!O366-RealAuthFY10!O366)/RealAuthFY10!O366),"",(RealAuthFY11!O366-RealAuthFY10!O366)/RealAuthFY10!O366)</f>
        <v/>
      </c>
      <c r="P366" s="133" t="str">
        <f>IF(ISERROR((RealAuthFY11!P366-RealAuthFY10!P366)/RealAuthFY10!P366),"",(RealAuthFY11!P366-RealAuthFY10!P366)/RealAuthFY10!P366)</f>
        <v/>
      </c>
      <c r="Q366" s="133" t="str">
        <f>IF(ISERROR((RealAuthFY11!Q366-RealAuthFY10!Q366)/RealAuthFY10!Q366),"",(RealAuthFY11!Q366-RealAuthFY10!Q366)/RealAuthFY10!Q366)</f>
        <v/>
      </c>
      <c r="R366" s="133" t="str">
        <f>IF(ISERROR((RealAuthFY11!R366-RealAuthFY10!R366)/RealAuthFY10!R366),"",(RealAuthFY11!R366-RealAuthFY10!R366)/RealAuthFY10!R366)</f>
        <v/>
      </c>
      <c r="S366" s="133" t="str">
        <f>IF(ISERROR((RealAuthFY11!S366-RealAuthFY10!S366)/RealAuthFY10!S366),"",(RealAuthFY11!S366-RealAuthFY10!S366)/RealAuthFY10!S366)</f>
        <v/>
      </c>
      <c r="T366" s="133" t="str">
        <f>IF(ISERROR((RealAuthFY11!T366-RealAuthFY10!T366)/RealAuthFY10!T366),"",(RealAuthFY11!T366-RealAuthFY10!T366)/RealAuthFY10!T366)</f>
        <v/>
      </c>
      <c r="U366" s="133" t="str">
        <f>IF(ISERROR((RealAuthFY11!U366-RealAuthFY10!U366)/RealAuthFY10!U366),"",(RealAuthFY11!U366-RealAuthFY10!U366)/RealAuthFY10!U366)</f>
        <v/>
      </c>
    </row>
    <row r="367" spans="1:21" s="45" customFormat="1" ht="11" x14ac:dyDescent="0.3">
      <c r="A367" s="45" t="e">
        <f>'FY2017 Alpha RPDC '!#REF!</f>
        <v>#REF!</v>
      </c>
      <c r="B367" s="45" t="e">
        <f>'FY2017 Alpha RPDC '!#REF!</f>
        <v>#REF!</v>
      </c>
      <c r="C367" s="45" t="e">
        <f>'FY2017 Alpha RPDC '!#REF!</f>
        <v>#REF!</v>
      </c>
      <c r="D367" s="59" t="e">
        <f>'FY2017 Alpha RPDC '!#REF!</f>
        <v>#REF!</v>
      </c>
      <c r="E367" s="133" t="str">
        <f>IF(ISERROR((RealAuthFY11!E367-RealAuthFY10!E367)/RealAuthFY10!E367),"",(RealAuthFY11!E367-RealAuthFY10!E367)/RealAuthFY10!E367)</f>
        <v/>
      </c>
      <c r="F367" s="133" t="str">
        <f>IF(ISERROR((RealAuthFY11!F367-RealAuthFY10!F367)/RealAuthFY10!F367),"",(RealAuthFY11!F367-RealAuthFY10!F367)/RealAuthFY10!F367)</f>
        <v/>
      </c>
      <c r="G367" s="133" t="str">
        <f>IF(ISERROR((RealAuthFY11!G367-RealAuthFY10!G367)/RealAuthFY10!G367),"",(RealAuthFY11!G367-RealAuthFY10!G367)/RealAuthFY10!G367)</f>
        <v/>
      </c>
      <c r="H367" s="133" t="str">
        <f>IF(ISERROR((RealAuthFY11!H367-RealAuthFY10!H367)/RealAuthFY10!H367),"",(RealAuthFY11!H367-RealAuthFY10!H367)/RealAuthFY10!H367)</f>
        <v/>
      </c>
      <c r="I367" s="133" t="str">
        <f>IF(ISERROR((RealAuthFY11!I367-RealAuthFY10!I367)/RealAuthFY10!I367),"",(RealAuthFY11!I367-RealAuthFY10!I367)/RealAuthFY10!I367)</f>
        <v/>
      </c>
      <c r="J367" s="133">
        <f>IF(ISERROR((RealAuthFY11!J367-RealAuthFY10!J367)/RealAuthFY10!J367),"",(RealAuthFY11!J367-RealAuthFY10!J367)/RealAuthFY10!J367)</f>
        <v>-8.2570144681909707E-2</v>
      </c>
      <c r="K367" s="133">
        <f>IF(ISERROR((RealAuthFY11!K367-RealAuthFY10!K367)/RealAuthFY10!K367),"",(RealAuthFY11!K367-RealAuthFY10!K367)/RealAuthFY10!K367)</f>
        <v>-0.4901877133105802</v>
      </c>
      <c r="L367" s="133">
        <f>IF(ISERROR((RealAuthFY11!L367-RealAuthFY10!L367)/RealAuthFY10!L367),"",(RealAuthFY11!L367-RealAuthFY10!L367)/RealAuthFY10!L367)</f>
        <v>4.5115187713310578E-2</v>
      </c>
      <c r="M367" s="133">
        <f>IF(ISERROR((RealAuthFY11!M367-RealAuthFY10!M367)/RealAuthFY10!M367),"",(RealAuthFY11!M367-RealAuthFY10!M367)/RealAuthFY10!M367)</f>
        <v>0.14995252636711232</v>
      </c>
      <c r="N367" s="133">
        <f>IF(ISERROR((RealAuthFY11!N367-RealAuthFY10!N367)/RealAuthFY10!N367),"",(RealAuthFY11!N367-RealAuthFY10!N367)/RealAuthFY10!N367)</f>
        <v>0</v>
      </c>
      <c r="O367" s="133" t="str">
        <f>IF(ISERROR((RealAuthFY11!O367-RealAuthFY10!O367)/RealAuthFY10!O367),"",(RealAuthFY11!O367-RealAuthFY10!O367)/RealAuthFY10!O367)</f>
        <v/>
      </c>
      <c r="P367" s="133">
        <f>IF(ISERROR((RealAuthFY11!P367-RealAuthFY10!P367)/RealAuthFY10!P367),"",(RealAuthFY11!P367-RealAuthFY10!P367)/RealAuthFY10!P367)</f>
        <v>-0.4901877133105802</v>
      </c>
      <c r="Q367" s="133" t="str">
        <f>IF(ISERROR((RealAuthFY11!Q367-RealAuthFY10!Q367)/RealAuthFY10!Q367),"",(RealAuthFY11!Q367-RealAuthFY10!Q367)/RealAuthFY10!Q367)</f>
        <v/>
      </c>
      <c r="R367" s="133" t="str">
        <f>IF(ISERROR((RealAuthFY11!R367-RealAuthFY10!R367)/RealAuthFY10!R367),"",(RealAuthFY11!R367-RealAuthFY10!R367)/RealAuthFY10!R367)</f>
        <v/>
      </c>
      <c r="S367" s="133" t="str">
        <f>IF(ISERROR((RealAuthFY11!S367-RealAuthFY10!S367)/RealAuthFY10!S367),"",(RealAuthFY11!S367-RealAuthFY10!S367)/RealAuthFY10!S367)</f>
        <v/>
      </c>
      <c r="T367" s="133" t="str">
        <f>IF(ISERROR((RealAuthFY11!T367-RealAuthFY10!T367)/RealAuthFY10!T367),"",(RealAuthFY11!T367-RealAuthFY10!T367)/RealAuthFY10!T367)</f>
        <v/>
      </c>
      <c r="U367" s="133" t="str">
        <f>IF(ISERROR((RealAuthFY11!U367-RealAuthFY10!U367)/RealAuthFY10!U367),"",(RealAuthFY11!U367-RealAuthFY10!U367)/RealAuthFY10!U367)</f>
        <v/>
      </c>
    </row>
    <row r="368" spans="1:21" s="45" customFormat="1" ht="11" x14ac:dyDescent="0.3">
      <c r="E368" s="93"/>
    </row>
    <row r="369" spans="4:21" s="45" customFormat="1" ht="11" x14ac:dyDescent="0.3">
      <c r="D369" s="64" t="s">
        <v>78</v>
      </c>
      <c r="E369" s="134">
        <f t="shared" ref="E369:U369" si="0">MIN(E$7:E$367)</f>
        <v>-0.10738255033557056</v>
      </c>
      <c r="F369" s="135">
        <f t="shared" si="0"/>
        <v>2.1900015103458691E-2</v>
      </c>
      <c r="G369" s="134">
        <f t="shared" si="0"/>
        <v>-8.7833598291652493E-2</v>
      </c>
      <c r="H369" s="134">
        <f t="shared" si="0"/>
        <v>-1</v>
      </c>
      <c r="I369" s="134">
        <f t="shared" si="0"/>
        <v>-7.3713610065695198E-2</v>
      </c>
      <c r="J369" s="134">
        <f t="shared" si="0"/>
        <v>-0.46008765700140009</v>
      </c>
      <c r="K369" s="134">
        <f t="shared" si="0"/>
        <v>-1</v>
      </c>
      <c r="L369" s="134">
        <f t="shared" si="0"/>
        <v>-1</v>
      </c>
      <c r="M369" s="134">
        <f t="shared" si="0"/>
        <v>-1</v>
      </c>
      <c r="N369" s="134">
        <f t="shared" si="0"/>
        <v>0</v>
      </c>
      <c r="O369" s="134">
        <f t="shared" si="0"/>
        <v>0</v>
      </c>
      <c r="P369" s="134">
        <f t="shared" si="0"/>
        <v>-1</v>
      </c>
      <c r="Q369" s="134">
        <f t="shared" si="0"/>
        <v>-1</v>
      </c>
      <c r="R369" s="134">
        <f t="shared" si="0"/>
        <v>-4.3558560128466892E-6</v>
      </c>
      <c r="S369" s="134">
        <f t="shared" si="0"/>
        <v>-5.0566343042140175E-5</v>
      </c>
      <c r="T369" s="134">
        <f t="shared" si="0"/>
        <v>-4.2560435818824076E-5</v>
      </c>
      <c r="U369" s="134">
        <f t="shared" si="0"/>
        <v>-0.27123454752648524</v>
      </c>
    </row>
    <row r="370" spans="4:21" s="45" customFormat="1" ht="11" x14ac:dyDescent="0.3">
      <c r="D370" s="68" t="s">
        <v>79</v>
      </c>
      <c r="E370" s="136">
        <f t="shared" ref="E370:U370" si="1">MAX(E$7:E$367)</f>
        <v>0.11582641991065735</v>
      </c>
      <c r="F370" s="137">
        <f t="shared" si="1"/>
        <v>2.2494570276140241E-2</v>
      </c>
      <c r="G370" s="136">
        <f t="shared" si="1"/>
        <v>314.84857275829972</v>
      </c>
      <c r="H370" s="136">
        <f t="shared" si="1"/>
        <v>54.054443155452631</v>
      </c>
      <c r="I370" s="136">
        <f t="shared" si="1"/>
        <v>0.12075318123712681</v>
      </c>
      <c r="J370" s="136">
        <f t="shared" si="1"/>
        <v>0.8575992303327824</v>
      </c>
      <c r="K370" s="136">
        <f t="shared" si="1"/>
        <v>38.264416436464089</v>
      </c>
      <c r="L370" s="136">
        <f t="shared" si="1"/>
        <v>4.0977891156462585</v>
      </c>
      <c r="M370" s="136">
        <f t="shared" si="1"/>
        <v>154.03051317614424</v>
      </c>
      <c r="N370" s="136">
        <f t="shared" si="1"/>
        <v>0</v>
      </c>
      <c r="O370" s="136">
        <f t="shared" si="1"/>
        <v>0</v>
      </c>
      <c r="P370" s="136">
        <f t="shared" si="1"/>
        <v>3.0797503467406377</v>
      </c>
      <c r="Q370" s="136">
        <f t="shared" si="1"/>
        <v>1.718337545633249</v>
      </c>
      <c r="R370" s="136">
        <f t="shared" si="1"/>
        <v>53.851207443220254</v>
      </c>
      <c r="S370" s="136">
        <f t="shared" si="1"/>
        <v>53.846257841228635</v>
      </c>
      <c r="T370" s="136">
        <f t="shared" si="1"/>
        <v>53.851084306700855</v>
      </c>
      <c r="U370" s="136">
        <f t="shared" si="1"/>
        <v>0.20373074262835814</v>
      </c>
    </row>
    <row r="371" spans="4:21" s="45" customFormat="1" ht="11" x14ac:dyDescent="0.3">
      <c r="D371" s="68" t="s">
        <v>80</v>
      </c>
      <c r="E371" s="136">
        <f t="shared" ref="E371:U371" si="2">AVERAGE(E$7:E$367)</f>
        <v>6.8328318119505735E-4</v>
      </c>
      <c r="F371" s="137">
        <f t="shared" si="2"/>
        <v>2.2385101568828211E-2</v>
      </c>
      <c r="G371" s="136">
        <f t="shared" si="2"/>
        <v>0.96303556749604047</v>
      </c>
      <c r="H371" s="136">
        <f t="shared" si="2"/>
        <v>0.38507265995781065</v>
      </c>
      <c r="I371" s="136">
        <f t="shared" si="2"/>
        <v>1.8617359132987878E-2</v>
      </c>
      <c r="J371" s="136">
        <f t="shared" si="2"/>
        <v>4.8284816184578347E-2</v>
      </c>
      <c r="K371" s="136">
        <f t="shared" si="2"/>
        <v>0.41130670462518559</v>
      </c>
      <c r="L371" s="136">
        <f t="shared" si="2"/>
        <v>4.9341354050773716E-2</v>
      </c>
      <c r="M371" s="136">
        <f t="shared" si="2"/>
        <v>1.5513351542965919</v>
      </c>
      <c r="N371" s="136">
        <f t="shared" si="2"/>
        <v>0</v>
      </c>
      <c r="O371" s="136">
        <f t="shared" si="2"/>
        <v>0</v>
      </c>
      <c r="P371" s="136">
        <f t="shared" si="2"/>
        <v>-0.30023463311748122</v>
      </c>
      <c r="Q371" s="136">
        <f t="shared" si="2"/>
        <v>9.7776088495154873E-2</v>
      </c>
      <c r="R371" s="136">
        <f t="shared" si="2"/>
        <v>1.7558907759655746</v>
      </c>
      <c r="S371" s="136">
        <f t="shared" si="2"/>
        <v>1.7558835241474802</v>
      </c>
      <c r="T371" s="136">
        <f t="shared" si="2"/>
        <v>1.7559995355321001</v>
      </c>
      <c r="U371" s="136">
        <f t="shared" si="2"/>
        <v>4.8448959610723721E-2</v>
      </c>
    </row>
    <row r="372" spans="4:21" s="45" customFormat="1" ht="11" x14ac:dyDescent="0.3">
      <c r="D372" s="68" t="s">
        <v>81</v>
      </c>
      <c r="E372" s="136">
        <f t="shared" ref="E372:U372" si="3">MEDIAN(E$7:E$367)</f>
        <v>8.1096423647827781E-5</v>
      </c>
      <c r="F372" s="137">
        <f t="shared" si="3"/>
        <v>2.2484106062955499E-2</v>
      </c>
      <c r="G372" s="136">
        <f t="shared" si="3"/>
        <v>2.3056019568347821E-2</v>
      </c>
      <c r="H372" s="136">
        <f t="shared" si="3"/>
        <v>-1</v>
      </c>
      <c r="I372" s="136">
        <f t="shared" si="3"/>
        <v>1.251064901098429E-2</v>
      </c>
      <c r="J372" s="136">
        <f t="shared" si="3"/>
        <v>1.9937586685159502E-2</v>
      </c>
      <c r="K372" s="136">
        <f t="shared" si="3"/>
        <v>-0.18404993065187239</v>
      </c>
      <c r="L372" s="136">
        <f t="shared" si="3"/>
        <v>1.9800275482093663E-2</v>
      </c>
      <c r="M372" s="136">
        <f t="shared" si="3"/>
        <v>-0.11121397769149341</v>
      </c>
      <c r="N372" s="136">
        <f t="shared" si="3"/>
        <v>0</v>
      </c>
      <c r="O372" s="136">
        <f t="shared" si="3"/>
        <v>0</v>
      </c>
      <c r="P372" s="136">
        <f t="shared" si="3"/>
        <v>-0.28021726858630563</v>
      </c>
      <c r="Q372" s="136">
        <f t="shared" si="3"/>
        <v>6.6880723409876219E-2</v>
      </c>
      <c r="R372" s="136">
        <f t="shared" si="3"/>
        <v>2.32895687823793E-6</v>
      </c>
      <c r="S372" s="136">
        <f t="shared" si="3"/>
        <v>1.6213651999561219E-5</v>
      </c>
      <c r="T372" s="136">
        <f t="shared" si="3"/>
        <v>2.3822511508276131E-5</v>
      </c>
      <c r="U372" s="136">
        <f t="shared" si="3"/>
        <v>4.8270227599552358E-2</v>
      </c>
    </row>
    <row r="373" spans="4:21" s="45" customFormat="1" ht="11" x14ac:dyDescent="0.3">
      <c r="D373" s="68" t="s">
        <v>82</v>
      </c>
      <c r="E373" s="69">
        <f>COUNTIF(E$7:E$367,"&gt;=0")</f>
        <v>170</v>
      </c>
      <c r="F373" s="72">
        <f t="shared" ref="F373:U373" si="4">COUNTIF(F$7:F$367,"&gt;0")</f>
        <v>334</v>
      </c>
      <c r="G373" s="73">
        <f t="shared" si="4"/>
        <v>263</v>
      </c>
      <c r="H373" s="73">
        <f t="shared" si="4"/>
        <v>23</v>
      </c>
      <c r="I373" s="73">
        <f t="shared" si="4"/>
        <v>263</v>
      </c>
      <c r="J373" s="73">
        <f t="shared" si="4"/>
        <v>199</v>
      </c>
      <c r="K373" s="73">
        <f t="shared" si="4"/>
        <v>128</v>
      </c>
      <c r="L373" s="73">
        <f t="shared" si="4"/>
        <v>198</v>
      </c>
      <c r="M373" s="73">
        <f t="shared" si="4"/>
        <v>106</v>
      </c>
      <c r="N373" s="73">
        <f t="shared" si="4"/>
        <v>0</v>
      </c>
      <c r="O373" s="73">
        <f t="shared" si="4"/>
        <v>0</v>
      </c>
      <c r="P373" s="73">
        <f t="shared" si="4"/>
        <v>59</v>
      </c>
      <c r="Q373" s="73">
        <f t="shared" si="4"/>
        <v>78</v>
      </c>
      <c r="R373" s="73">
        <f t="shared" si="4"/>
        <v>256</v>
      </c>
      <c r="S373" s="73">
        <f t="shared" si="4"/>
        <v>253</v>
      </c>
      <c r="T373" s="73">
        <f t="shared" si="4"/>
        <v>249</v>
      </c>
      <c r="U373" s="73">
        <f t="shared" si="4"/>
        <v>274</v>
      </c>
    </row>
    <row r="374" spans="4:21" s="45" customFormat="1" ht="11" x14ac:dyDescent="0.3">
      <c r="D374" s="74" t="s">
        <v>83</v>
      </c>
      <c r="E374" s="75"/>
      <c r="F374" s="76"/>
      <c r="G374" s="77"/>
      <c r="H374" s="77"/>
      <c r="I374" s="77"/>
      <c r="J374" s="77"/>
      <c r="K374" s="77"/>
      <c r="L374" s="77"/>
      <c r="M374" s="77"/>
      <c r="N374" s="77"/>
      <c r="O374" s="77"/>
      <c r="P374" s="77"/>
      <c r="Q374" s="77"/>
      <c r="R374" s="77"/>
      <c r="S374" s="77"/>
      <c r="T374" s="77"/>
      <c r="U374" s="77"/>
    </row>
  </sheetData>
  <mergeCells count="1">
    <mergeCell ref="D2:U2"/>
  </mergeCells>
  <conditionalFormatting sqref="E7:U367">
    <cfRule type="cellIs" dxfId="1" priority="1" operator="lessThan">
      <formula>0</formula>
    </cfRule>
    <cfRule type="cellIs" dxfId="0" priority="2" operator="greaterThanOrEqual">
      <formula>0</formula>
    </cfRule>
  </conditionalFormatting>
  <pageMargins left="0.14000000000000001" right="0.18" top="0.27" bottom="0.36" header="0.11" footer="0.04"/>
  <pageSetup scale="80" fitToWidth="2" fitToHeight="7" orientation="landscape" r:id="rId1"/>
  <headerFooter>
    <oddFooter>&amp;L(C) 2010 ISFIS/Larry Sigel&amp;CPage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74"/>
  <sheetViews>
    <sheetView showGridLines="0" topLeftCell="S2" zoomScaleNormal="100" zoomScaleSheetLayoutView="75" workbookViewId="0">
      <pane ySplit="4573" topLeftCell="A360"/>
      <selection activeCell="W7" sqref="W7:W367"/>
      <selection pane="bottomLeft" activeCell="I375" sqref="I375"/>
    </sheetView>
  </sheetViews>
  <sheetFormatPr defaultColWidth="9.1171875" defaultRowHeight="12.35" x14ac:dyDescent="0.35"/>
  <cols>
    <col min="1" max="1" width="3.3515625" style="1" hidden="1" customWidth="1"/>
    <col min="2" max="2" width="5.3515625" style="1" hidden="1" customWidth="1"/>
    <col min="3" max="3" width="9.64453125" style="1" hidden="1" customWidth="1"/>
    <col min="4" max="4" width="25.87890625" style="1" customWidth="1"/>
    <col min="5" max="5" width="16.64453125" style="2" customWidth="1"/>
    <col min="6" max="6" width="9.52734375" style="1" customWidth="1"/>
    <col min="7" max="7" width="17" style="1" customWidth="1"/>
    <col min="8" max="8" width="15.3515625" style="1" customWidth="1"/>
    <col min="9" max="9" width="16.87890625" style="1" customWidth="1"/>
    <col min="10" max="10" width="16.1171875" style="1" customWidth="1"/>
    <col min="11" max="11" width="15.41015625" style="1" customWidth="1"/>
    <col min="12" max="12" width="13.3515625" style="1" customWidth="1"/>
    <col min="13" max="13" width="12.87890625" style="1" customWidth="1"/>
    <col min="14" max="14" width="11.52734375" style="1" customWidth="1"/>
    <col min="15" max="15" width="10.3515625" style="1" customWidth="1"/>
    <col min="16" max="16" width="13.87890625" style="1" customWidth="1"/>
    <col min="17" max="17" width="14" style="1" customWidth="1"/>
    <col min="18" max="18" width="14.87890625" style="1" customWidth="1"/>
    <col min="19" max="19" width="14.64453125" style="1" customWidth="1"/>
    <col min="20" max="20" width="14" style="1" customWidth="1"/>
    <col min="21" max="21" width="17" style="1" customWidth="1"/>
    <col min="22" max="22" width="9.1171875" style="1"/>
    <col min="23" max="23" width="11" style="1" customWidth="1"/>
    <col min="24" max="24" width="15.52734375" style="1" customWidth="1"/>
    <col min="25" max="25" width="11.41015625" style="1" customWidth="1"/>
    <col min="26" max="26" width="10.52734375" style="1" customWidth="1"/>
    <col min="27" max="27" width="14.64453125" style="1" customWidth="1"/>
    <col min="28" max="28" width="9.87890625" style="1" customWidth="1"/>
    <col min="29" max="29" width="10.64453125" style="1" customWidth="1"/>
    <col min="30" max="30" width="14.1171875" style="1" customWidth="1"/>
    <col min="31" max="31" width="10.1171875" style="1" customWidth="1"/>
    <col min="32" max="16384" width="9.1171875" style="1"/>
  </cols>
  <sheetData>
    <row r="1" spans="1:31" hidden="1" x14ac:dyDescent="0.35">
      <c r="F1" s="4">
        <v>0.02</v>
      </c>
      <c r="G1" s="1" t="e">
        <f>ROUND(#REF!*F1,0)</f>
        <v>#REF!</v>
      </c>
    </row>
    <row r="2" spans="1:31" ht="25.5" customHeight="1" x14ac:dyDescent="0.5">
      <c r="D2" s="324" t="s">
        <v>113</v>
      </c>
      <c r="E2" s="324"/>
      <c r="F2" s="324"/>
      <c r="G2" s="324"/>
      <c r="H2" s="324"/>
      <c r="I2" s="324"/>
      <c r="J2" s="324"/>
      <c r="K2" s="324"/>
      <c r="L2" s="324"/>
      <c r="M2" s="324"/>
      <c r="N2" s="324"/>
      <c r="O2" s="324"/>
      <c r="P2" s="324"/>
      <c r="Q2" s="324"/>
      <c r="R2" s="324"/>
      <c r="S2" s="324"/>
      <c r="T2" s="324"/>
      <c r="U2" s="324"/>
    </row>
    <row r="3" spans="1:31" ht="35.25" customHeight="1" x14ac:dyDescent="0.35">
      <c r="D3" s="36" t="e">
        <f>'FY2017 Alpha RPDC '!#REF!</f>
        <v>#REF!</v>
      </c>
      <c r="E3" s="37"/>
      <c r="F3" s="38"/>
      <c r="G3" s="36"/>
      <c r="H3" s="36"/>
      <c r="I3" s="36"/>
    </row>
    <row r="4" spans="1:31" ht="11.25" customHeight="1" x14ac:dyDescent="0.35">
      <c r="D4" s="36"/>
      <c r="E4" s="37"/>
      <c r="F4" s="38"/>
      <c r="G4" s="36"/>
      <c r="H4" s="36"/>
      <c r="I4" s="36"/>
      <c r="R4" s="123" t="s">
        <v>98</v>
      </c>
      <c r="S4" s="123" t="s">
        <v>99</v>
      </c>
      <c r="T4" s="123" t="s">
        <v>100</v>
      </c>
    </row>
    <row r="5" spans="1:31" x14ac:dyDescent="0.35">
      <c r="E5" s="88"/>
      <c r="F5" s="89"/>
      <c r="G5" s="89"/>
      <c r="H5" s="89"/>
      <c r="I5" s="89"/>
      <c r="R5" s="122">
        <f>InstrumentPanel!M2</f>
        <v>0.02</v>
      </c>
      <c r="S5" s="122">
        <f>R5</f>
        <v>0.02</v>
      </c>
      <c r="T5" s="122">
        <f>S5</f>
        <v>0.02</v>
      </c>
      <c r="W5" s="325" t="s">
        <v>105</v>
      </c>
      <c r="X5" s="326"/>
      <c r="Y5" s="326"/>
      <c r="Z5" s="326"/>
      <c r="AA5" s="326"/>
      <c r="AB5" s="326"/>
      <c r="AC5" s="326"/>
      <c r="AD5" s="326"/>
      <c r="AE5" s="327"/>
    </row>
    <row r="6" spans="1:31" s="42" customFormat="1" ht="33" x14ac:dyDescent="0.3">
      <c r="D6" s="43" t="s">
        <v>0</v>
      </c>
      <c r="E6" s="44" t="s">
        <v>95</v>
      </c>
      <c r="F6" s="78" t="s">
        <v>73</v>
      </c>
      <c r="G6" s="78" t="s">
        <v>76</v>
      </c>
      <c r="H6" s="78" t="s">
        <v>74</v>
      </c>
      <c r="I6" s="78" t="s">
        <v>75</v>
      </c>
      <c r="J6" s="44" t="s">
        <v>86</v>
      </c>
      <c r="K6" s="44" t="s">
        <v>87</v>
      </c>
      <c r="L6" s="44" t="s">
        <v>88</v>
      </c>
      <c r="M6" s="44" t="s">
        <v>89</v>
      </c>
      <c r="N6" s="44" t="s">
        <v>90</v>
      </c>
      <c r="O6" s="44" t="s">
        <v>91</v>
      </c>
      <c r="P6" s="44" t="s">
        <v>92</v>
      </c>
      <c r="Q6" s="44" t="s">
        <v>93</v>
      </c>
      <c r="R6" s="44" t="s">
        <v>94</v>
      </c>
      <c r="S6" s="44" t="s">
        <v>96</v>
      </c>
      <c r="T6" s="44" t="s">
        <v>97</v>
      </c>
      <c r="U6" s="44" t="s">
        <v>83</v>
      </c>
      <c r="W6" s="78" t="s">
        <v>101</v>
      </c>
      <c r="X6" s="78" t="s">
        <v>106</v>
      </c>
      <c r="Y6" s="78" t="s">
        <v>107</v>
      </c>
      <c r="Z6" s="78" t="s">
        <v>102</v>
      </c>
      <c r="AA6" s="78" t="s">
        <v>108</v>
      </c>
      <c r="AB6" s="78" t="s">
        <v>109</v>
      </c>
      <c r="AC6" s="78" t="s">
        <v>103</v>
      </c>
      <c r="AD6" s="78" t="s">
        <v>110</v>
      </c>
      <c r="AE6" s="78" t="s">
        <v>104</v>
      </c>
    </row>
    <row r="7" spans="1:31" s="45" customFormat="1" ht="11" x14ac:dyDescent="0.3">
      <c r="A7" s="45">
        <f>'FY2017 Alpha RPDC '!A8</f>
        <v>1</v>
      </c>
      <c r="B7" s="45">
        <f>'FY2017 Alpha RPDC '!B8</f>
        <v>18</v>
      </c>
      <c r="C7" s="45">
        <f>'FY2017 Alpha RPDC '!C8</f>
        <v>18</v>
      </c>
      <c r="D7" s="46" t="str">
        <f>'FY2017 Alpha RPDC '!D8</f>
        <v>ADAIR-CASEY</v>
      </c>
      <c r="E7" s="47">
        <f>'FY2017 Alpha RPDC '!J8</f>
        <v>308.89999999999998</v>
      </c>
      <c r="F7" s="79">
        <f>'FY2017 Alpha RPDC '!K8</f>
        <v>6591</v>
      </c>
      <c r="G7" s="79">
        <f>'FY2017 Alpha RPDC '!L8</f>
        <v>2035959.9</v>
      </c>
      <c r="H7" s="79">
        <f>'FY2017 Alpha RPDC '!M8</f>
        <v>94913.860000000335</v>
      </c>
      <c r="I7" s="80">
        <f>'FY2017 Alpha RPDC '!N8</f>
        <v>2130873.7600000002</v>
      </c>
      <c r="J7" s="53">
        <v>-205905</v>
      </c>
      <c r="K7" s="52">
        <v>-17649</v>
      </c>
      <c r="L7" s="79">
        <v>76479</v>
      </c>
      <c r="M7" s="79">
        <v>0</v>
      </c>
      <c r="N7" s="79">
        <f>RealAuthFY10!N7</f>
        <v>0</v>
      </c>
      <c r="O7" s="79">
        <f>RealAuthFY10!O7</f>
        <v>57680</v>
      </c>
      <c r="P7" s="79">
        <v>0</v>
      </c>
      <c r="Q7" s="197">
        <v>95304.599999999991</v>
      </c>
      <c r="R7" s="52">
        <f>IF(X7&gt;Y7*$E7,X7,Y7*$E7)</f>
        <v>193220</v>
      </c>
      <c r="S7" s="52">
        <f>IF(AA7&gt;AB7*$E7,AA7,AB7*$E7)</f>
        <v>18861</v>
      </c>
      <c r="T7" s="52">
        <f>IF(AD7&gt;AE7*$E7,AD7,AE7*$E7)</f>
        <v>20886</v>
      </c>
      <c r="U7" s="49">
        <f>SUM(I7:T7)</f>
        <v>2369750.3600000003</v>
      </c>
      <c r="V7" s="200"/>
      <c r="W7" s="201">
        <v>549.70000000000005</v>
      </c>
      <c r="X7" s="202">
        <v>193220</v>
      </c>
      <c r="Y7" s="197">
        <f>ROUND(W7*R$5,2)+W7</f>
        <v>560.69000000000005</v>
      </c>
      <c r="Z7" s="203">
        <v>53.66</v>
      </c>
      <c r="AA7" s="202">
        <v>18861</v>
      </c>
      <c r="AB7" s="197">
        <f>ROUND(Z7*S$5,2)+Z7</f>
        <v>54.73</v>
      </c>
      <c r="AC7" s="203">
        <v>59.42</v>
      </c>
      <c r="AD7" s="202">
        <v>20886</v>
      </c>
      <c r="AE7" s="197">
        <f>ROUND(AC7*T$5,2)+AC7</f>
        <v>60.61</v>
      </c>
    </row>
    <row r="8" spans="1:31" s="45" customFormat="1" ht="11" x14ac:dyDescent="0.3">
      <c r="A8" s="45">
        <f>'FY2017 Alpha RPDC '!A9</f>
        <v>2</v>
      </c>
      <c r="B8" s="45">
        <f>'FY2017 Alpha RPDC '!B9</f>
        <v>27</v>
      </c>
      <c r="C8" s="45">
        <f>'FY2017 Alpha RPDC '!C9</f>
        <v>27</v>
      </c>
      <c r="D8" s="50" t="str">
        <f>'FY2017 Alpha RPDC '!D9</f>
        <v>ADEL-DESOTO-MINBURN</v>
      </c>
      <c r="E8" s="91">
        <f>'FY2017 Alpha RPDC '!J9</f>
        <v>1569.1</v>
      </c>
      <c r="F8" s="81">
        <f>'FY2017 Alpha RPDC '!K9</f>
        <v>6611</v>
      </c>
      <c r="G8" s="81">
        <f>'FY2017 Alpha RPDC '!L9</f>
        <v>10373320.1</v>
      </c>
      <c r="H8" s="81">
        <f>'FY2017 Alpha RPDC '!M9</f>
        <v>0</v>
      </c>
      <c r="I8" s="82">
        <f>'FY2017 Alpha RPDC '!N9</f>
        <v>10373320.1</v>
      </c>
      <c r="J8" s="53">
        <v>-461614.60000000003</v>
      </c>
      <c r="K8" s="52">
        <v>-23612</v>
      </c>
      <c r="L8" s="51">
        <v>968682.29999999993</v>
      </c>
      <c r="M8" s="195">
        <v>23612</v>
      </c>
      <c r="N8" s="51">
        <f>RealAuthFY10!N8</f>
        <v>13023</v>
      </c>
      <c r="O8" s="195">
        <f>RealAuthFY10!O8</f>
        <v>0</v>
      </c>
      <c r="P8" s="53">
        <v>3895.98</v>
      </c>
      <c r="Q8" s="53">
        <v>0</v>
      </c>
      <c r="R8" s="52">
        <f t="shared" ref="R8:R71" si="0">IF(X8&gt;Y8*$E8,X8,Y8*$E8)</f>
        <v>813641.11399999994</v>
      </c>
      <c r="S8" s="53">
        <f t="shared" ref="S8:S71" si="1">IF(AA8&gt;AB8*$E8,AA8,AB8*$E8)</f>
        <v>87351.796999999991</v>
      </c>
      <c r="T8" s="52">
        <f t="shared" ref="T8:T71" si="2">IF(AD8&gt;AE8*$E8,AD8,AE8*$E8)</f>
        <v>90113.413</v>
      </c>
      <c r="U8" s="53">
        <f t="shared" ref="U8:U71" si="3">SUM(I8:T8)</f>
        <v>11888413.104000002</v>
      </c>
      <c r="V8" s="200"/>
      <c r="W8" s="204">
        <v>508.37</v>
      </c>
      <c r="X8" s="205">
        <v>709583</v>
      </c>
      <c r="Y8" s="206">
        <f t="shared" ref="Y8:Y71" si="4">ROUND(W8*R$5,2)+W8</f>
        <v>518.54</v>
      </c>
      <c r="Z8" s="207">
        <v>54.58</v>
      </c>
      <c r="AA8" s="52">
        <v>76183</v>
      </c>
      <c r="AB8" s="206">
        <f t="shared" ref="AB8:AB71" si="5">ROUND(Z8*S$5,2)+Z8</f>
        <v>55.67</v>
      </c>
      <c r="AC8" s="208">
        <v>56.3</v>
      </c>
      <c r="AD8" s="207">
        <v>78584</v>
      </c>
      <c r="AE8" s="206">
        <f t="shared" ref="AE8:AE71" si="6">ROUND(AC8*T$5,2)+AC8</f>
        <v>57.43</v>
      </c>
    </row>
    <row r="9" spans="1:31" s="45" customFormat="1" ht="11" x14ac:dyDescent="0.3">
      <c r="A9" s="45">
        <f>'FY2017 Alpha RPDC '!A10</f>
        <v>3</v>
      </c>
      <c r="B9" s="45">
        <f>'FY2017 Alpha RPDC '!B10</f>
        <v>9</v>
      </c>
      <c r="C9" s="45">
        <f>'FY2017 Alpha RPDC '!C10</f>
        <v>9</v>
      </c>
      <c r="D9" s="50" t="str">
        <f>'FY2017 Alpha RPDC '!D10</f>
        <v>AGWSR</v>
      </c>
      <c r="E9" s="91">
        <f>'FY2017 Alpha RPDC '!J10</f>
        <v>625.5</v>
      </c>
      <c r="F9" s="81">
        <f>'FY2017 Alpha RPDC '!K10</f>
        <v>6701</v>
      </c>
      <c r="G9" s="81">
        <f>'FY2017 Alpha RPDC '!L10</f>
        <v>4191475.5</v>
      </c>
      <c r="H9" s="81">
        <f>'FY2017 Alpha RPDC '!M10</f>
        <v>0</v>
      </c>
      <c r="I9" s="82">
        <f>'FY2017 Alpha RPDC '!N10</f>
        <v>4191475.5</v>
      </c>
      <c r="J9" s="53">
        <v>-641850.29999999993</v>
      </c>
      <c r="K9" s="52">
        <v>-5993</v>
      </c>
      <c r="L9" s="51">
        <v>229531.9</v>
      </c>
      <c r="M9" s="195">
        <v>0</v>
      </c>
      <c r="N9" s="51">
        <f>RealAuthFY10!N9</f>
        <v>32270.22</v>
      </c>
      <c r="O9" s="195">
        <f>RealAuthFY10!O9</f>
        <v>0</v>
      </c>
      <c r="P9" s="53">
        <v>6592.3</v>
      </c>
      <c r="Q9" s="53">
        <v>0</v>
      </c>
      <c r="R9" s="52">
        <f t="shared" si="0"/>
        <v>347405</v>
      </c>
      <c r="S9" s="53">
        <f t="shared" si="1"/>
        <v>37179</v>
      </c>
      <c r="T9" s="52">
        <f t="shared" si="2"/>
        <v>31209</v>
      </c>
      <c r="U9" s="53">
        <f t="shared" si="3"/>
        <v>4227819.62</v>
      </c>
      <c r="V9" s="200"/>
      <c r="W9" s="204">
        <v>524.86</v>
      </c>
      <c r="X9" s="205">
        <v>347405</v>
      </c>
      <c r="Y9" s="206">
        <f t="shared" si="4"/>
        <v>535.36</v>
      </c>
      <c r="Z9" s="207">
        <v>56.17</v>
      </c>
      <c r="AA9" s="52">
        <v>37179</v>
      </c>
      <c r="AB9" s="206">
        <f t="shared" si="5"/>
        <v>57.29</v>
      </c>
      <c r="AC9" s="208">
        <v>47.15</v>
      </c>
      <c r="AD9" s="207">
        <v>31209</v>
      </c>
      <c r="AE9" s="206">
        <f t="shared" si="6"/>
        <v>48.089999999999996</v>
      </c>
    </row>
    <row r="10" spans="1:31" s="45" customFormat="1" ht="11" x14ac:dyDescent="0.3">
      <c r="A10" s="45">
        <f>'FY2017 Alpha RPDC '!A11</f>
        <v>4</v>
      </c>
      <c r="B10" s="45">
        <f>'FY2017 Alpha RPDC '!B11</f>
        <v>441</v>
      </c>
      <c r="C10" s="45">
        <f>'FY2017 Alpha RPDC '!C11</f>
        <v>441</v>
      </c>
      <c r="D10" s="50" t="str">
        <f>'FY2017 Alpha RPDC '!D11</f>
        <v>A-H-S-T</v>
      </c>
      <c r="E10" s="91">
        <f>'FY2017 Alpha RPDC '!J11</f>
        <v>625</v>
      </c>
      <c r="F10" s="81">
        <f>'FY2017 Alpha RPDC '!K11</f>
        <v>6648</v>
      </c>
      <c r="G10" s="81">
        <f>'FY2017 Alpha RPDC '!L11</f>
        <v>4155000</v>
      </c>
      <c r="H10" s="81">
        <f>'FY2017 Alpha RPDC '!M11</f>
        <v>0</v>
      </c>
      <c r="I10" s="82">
        <f>'FY2017 Alpha RPDC '!N11</f>
        <v>4155000</v>
      </c>
      <c r="J10" s="53">
        <v>-671220</v>
      </c>
      <c r="K10" s="52">
        <v>-35640</v>
      </c>
      <c r="L10" s="51">
        <v>112860</v>
      </c>
      <c r="M10" s="195">
        <v>0</v>
      </c>
      <c r="N10" s="51">
        <f>RealAuthFY10!N10</f>
        <v>20504</v>
      </c>
      <c r="O10" s="195">
        <f>RealAuthFY10!O10</f>
        <v>154712</v>
      </c>
      <c r="P10" s="53">
        <v>0</v>
      </c>
      <c r="Q10" s="53">
        <v>85536</v>
      </c>
      <c r="R10" s="52">
        <f t="shared" si="0"/>
        <v>297110</v>
      </c>
      <c r="S10" s="53">
        <f t="shared" si="1"/>
        <v>30057</v>
      </c>
      <c r="T10" s="52">
        <f t="shared" si="2"/>
        <v>31683</v>
      </c>
      <c r="U10" s="53">
        <f t="shared" si="3"/>
        <v>4180602</v>
      </c>
      <c r="V10" s="200"/>
      <c r="W10" s="204">
        <v>447.59</v>
      </c>
      <c r="X10" s="205">
        <v>297110</v>
      </c>
      <c r="Y10" s="206">
        <f t="shared" si="4"/>
        <v>456.53999999999996</v>
      </c>
      <c r="Z10" s="207">
        <v>45.28</v>
      </c>
      <c r="AA10" s="52">
        <v>30057</v>
      </c>
      <c r="AB10" s="206">
        <f t="shared" si="5"/>
        <v>46.19</v>
      </c>
      <c r="AC10" s="208">
        <v>47.73</v>
      </c>
      <c r="AD10" s="207">
        <v>31683</v>
      </c>
      <c r="AE10" s="206">
        <f t="shared" si="6"/>
        <v>48.68</v>
      </c>
    </row>
    <row r="11" spans="1:31" s="45" customFormat="1" ht="11" x14ac:dyDescent="0.3">
      <c r="A11" s="45">
        <f>'FY2017 Alpha RPDC '!A12</f>
        <v>5</v>
      </c>
      <c r="B11" s="45">
        <f>'FY2017 Alpha RPDC '!B12</f>
        <v>63</v>
      </c>
      <c r="C11" s="45">
        <f>'FY2017 Alpha RPDC '!C12</f>
        <v>63</v>
      </c>
      <c r="D11" s="54" t="str">
        <f>'FY2017 Alpha RPDC '!D12</f>
        <v>AKRON-WESTFIELD</v>
      </c>
      <c r="E11" s="94">
        <f>'FY2017 Alpha RPDC '!J12</f>
        <v>516</v>
      </c>
      <c r="F11" s="83">
        <f>'FY2017 Alpha RPDC '!K12</f>
        <v>6642</v>
      </c>
      <c r="G11" s="83">
        <f>'FY2017 Alpha RPDC '!L12</f>
        <v>3427272</v>
      </c>
      <c r="H11" s="83">
        <f>'FY2017 Alpha RPDC '!M12</f>
        <v>0</v>
      </c>
      <c r="I11" s="84">
        <f>'FY2017 Alpha RPDC '!N12</f>
        <v>3427272</v>
      </c>
      <c r="J11" s="57">
        <v>-213624</v>
      </c>
      <c r="K11" s="56">
        <v>-11868</v>
      </c>
      <c r="L11" s="55">
        <v>243294</v>
      </c>
      <c r="M11" s="214">
        <v>0</v>
      </c>
      <c r="N11" s="55">
        <f>RealAuthFY10!N11</f>
        <v>0</v>
      </c>
      <c r="O11" s="214">
        <f>RealAuthFY10!O11</f>
        <v>0</v>
      </c>
      <c r="P11" s="57">
        <v>0</v>
      </c>
      <c r="Q11" s="57">
        <v>0</v>
      </c>
      <c r="R11" s="56">
        <f t="shared" si="0"/>
        <v>288269</v>
      </c>
      <c r="S11" s="57">
        <f t="shared" si="1"/>
        <v>33063</v>
      </c>
      <c r="T11" s="56">
        <f t="shared" si="2"/>
        <v>31271</v>
      </c>
      <c r="U11" s="57">
        <f t="shared" si="3"/>
        <v>3797677</v>
      </c>
      <c r="V11" s="215"/>
      <c r="W11" s="216">
        <v>538.82000000000005</v>
      </c>
      <c r="X11" s="217">
        <v>288269</v>
      </c>
      <c r="Y11" s="218">
        <f t="shared" si="4"/>
        <v>549.6</v>
      </c>
      <c r="Z11" s="219">
        <v>61.8</v>
      </c>
      <c r="AA11" s="56">
        <v>33063</v>
      </c>
      <c r="AB11" s="218">
        <f t="shared" si="5"/>
        <v>63.04</v>
      </c>
      <c r="AC11" s="220">
        <v>58.45</v>
      </c>
      <c r="AD11" s="219">
        <v>31271</v>
      </c>
      <c r="AE11" s="218">
        <f t="shared" si="6"/>
        <v>59.620000000000005</v>
      </c>
    </row>
    <row r="12" spans="1:31" s="45" customFormat="1" ht="11" x14ac:dyDescent="0.3">
      <c r="A12" s="45">
        <f>'FY2017 Alpha RPDC '!A13</f>
        <v>6</v>
      </c>
      <c r="B12" s="45">
        <f>'FY2017 Alpha RPDC '!B13</f>
        <v>72</v>
      </c>
      <c r="C12" s="45">
        <f>'FY2017 Alpha RPDC '!C13</f>
        <v>72</v>
      </c>
      <c r="D12" s="50" t="str">
        <f>'FY2017 Alpha RPDC '!D13</f>
        <v>ALBERT CITY-TRUESDALE</v>
      </c>
      <c r="E12" s="91">
        <f>'FY2017 Alpha RPDC '!J13</f>
        <v>202</v>
      </c>
      <c r="F12" s="81">
        <f>'FY2017 Alpha RPDC '!K13</f>
        <v>6672</v>
      </c>
      <c r="G12" s="81">
        <f>'FY2017 Alpha RPDC '!L13</f>
        <v>1347744</v>
      </c>
      <c r="H12" s="81">
        <f>'FY2017 Alpha RPDC '!M13</f>
        <v>0</v>
      </c>
      <c r="I12" s="82">
        <f>'FY2017 Alpha RPDC '!N13</f>
        <v>1347744</v>
      </c>
      <c r="J12" s="53">
        <v>-294025.2</v>
      </c>
      <c r="K12" s="52">
        <v>-562405.19999999995</v>
      </c>
      <c r="L12" s="51">
        <v>29820</v>
      </c>
      <c r="M12" s="195">
        <v>0</v>
      </c>
      <c r="N12" s="51">
        <f>RealAuthFY10!N12</f>
        <v>2515.0700000000002</v>
      </c>
      <c r="O12" s="195">
        <f>RealAuthFY10!O12</f>
        <v>0</v>
      </c>
      <c r="P12" s="53">
        <v>0</v>
      </c>
      <c r="Q12" s="53">
        <v>0</v>
      </c>
      <c r="R12" s="52">
        <f t="shared" si="0"/>
        <v>100020</v>
      </c>
      <c r="S12" s="53">
        <f t="shared" si="1"/>
        <v>7910</v>
      </c>
      <c r="T12" s="52">
        <f t="shared" si="2"/>
        <v>8093</v>
      </c>
      <c r="U12" s="53">
        <f t="shared" si="3"/>
        <v>639671.67000000016</v>
      </c>
      <c r="V12" s="200"/>
      <c r="W12" s="204">
        <v>416.75</v>
      </c>
      <c r="X12" s="205">
        <v>100020</v>
      </c>
      <c r="Y12" s="206">
        <f t="shared" si="4"/>
        <v>425.09</v>
      </c>
      <c r="Z12" s="207">
        <v>32.96</v>
      </c>
      <c r="AA12" s="52">
        <v>7910</v>
      </c>
      <c r="AB12" s="206">
        <f t="shared" si="5"/>
        <v>33.619999999999997</v>
      </c>
      <c r="AC12" s="208">
        <v>33.72</v>
      </c>
      <c r="AD12" s="207">
        <v>8093</v>
      </c>
      <c r="AE12" s="206">
        <f t="shared" si="6"/>
        <v>34.39</v>
      </c>
    </row>
    <row r="13" spans="1:31" s="45" customFormat="1" ht="11" x14ac:dyDescent="0.3">
      <c r="A13" s="45">
        <f>'FY2017 Alpha RPDC '!A14</f>
        <v>7</v>
      </c>
      <c r="B13" s="45">
        <f>'FY2017 Alpha RPDC '!B14</f>
        <v>81</v>
      </c>
      <c r="C13" s="45">
        <f>'FY2017 Alpha RPDC '!C14</f>
        <v>81</v>
      </c>
      <c r="D13" s="50" t="str">
        <f>'FY2017 Alpha RPDC '!D14</f>
        <v>ALBIA</v>
      </c>
      <c r="E13" s="91">
        <f>'FY2017 Alpha RPDC '!J14</f>
        <v>1206.9000000000001</v>
      </c>
      <c r="F13" s="81">
        <f>'FY2017 Alpha RPDC '!K14</f>
        <v>6591</v>
      </c>
      <c r="G13" s="81">
        <f>'FY2017 Alpha RPDC '!L14</f>
        <v>7954677.9000000004</v>
      </c>
      <c r="H13" s="81">
        <f>'FY2017 Alpha RPDC '!M14</f>
        <v>0</v>
      </c>
      <c r="I13" s="82">
        <f>'FY2017 Alpha RPDC '!N14</f>
        <v>7954677.9000000004</v>
      </c>
      <c r="J13" s="53">
        <v>-423576</v>
      </c>
      <c r="K13" s="52">
        <v>-23532</v>
      </c>
      <c r="L13" s="51">
        <v>177666.6</v>
      </c>
      <c r="M13" s="195">
        <v>17649</v>
      </c>
      <c r="N13" s="51">
        <f>RealAuthFY10!N13</f>
        <v>27513.359999999997</v>
      </c>
      <c r="O13" s="195">
        <f>RealAuthFY10!O13</f>
        <v>0</v>
      </c>
      <c r="P13" s="53">
        <v>15531.12</v>
      </c>
      <c r="Q13" s="53">
        <v>176490</v>
      </c>
      <c r="R13" s="52">
        <f t="shared" si="0"/>
        <v>594832.73400000005</v>
      </c>
      <c r="S13" s="53">
        <f t="shared" si="1"/>
        <v>69119.163</v>
      </c>
      <c r="T13" s="52">
        <f t="shared" si="2"/>
        <v>65570.877000000008</v>
      </c>
      <c r="U13" s="53">
        <f t="shared" si="3"/>
        <v>8651942.7540000007</v>
      </c>
      <c r="V13" s="200"/>
      <c r="W13" s="204">
        <v>483.2</v>
      </c>
      <c r="X13" s="205">
        <v>578777</v>
      </c>
      <c r="Y13" s="206">
        <f t="shared" si="4"/>
        <v>492.86</v>
      </c>
      <c r="Z13" s="207">
        <v>56.15</v>
      </c>
      <c r="AA13" s="52">
        <v>67256</v>
      </c>
      <c r="AB13" s="206">
        <f t="shared" si="5"/>
        <v>57.269999999999996</v>
      </c>
      <c r="AC13" s="208">
        <v>53.26</v>
      </c>
      <c r="AD13" s="207">
        <v>63795</v>
      </c>
      <c r="AE13" s="206">
        <f t="shared" si="6"/>
        <v>54.33</v>
      </c>
    </row>
    <row r="14" spans="1:31" s="45" customFormat="1" ht="11" x14ac:dyDescent="0.3">
      <c r="A14" s="45">
        <f>'FY2017 Alpha RPDC '!A15</f>
        <v>8</v>
      </c>
      <c r="B14" s="45">
        <f>'FY2017 Alpha RPDC '!B15</f>
        <v>99</v>
      </c>
      <c r="C14" s="45">
        <f>'FY2017 Alpha RPDC '!C15</f>
        <v>99</v>
      </c>
      <c r="D14" s="50" t="str">
        <f>'FY2017 Alpha RPDC '!D15</f>
        <v>ALBURNETT</v>
      </c>
      <c r="E14" s="91">
        <f>'FY2017 Alpha RPDC '!J15</f>
        <v>516.4</v>
      </c>
      <c r="F14" s="81">
        <f>'FY2017 Alpha RPDC '!K15</f>
        <v>6591</v>
      </c>
      <c r="G14" s="81">
        <f>'FY2017 Alpha RPDC '!L15</f>
        <v>3403592.4</v>
      </c>
      <c r="H14" s="81">
        <f>'FY2017 Alpha RPDC '!M15</f>
        <v>5935.3000000002794</v>
      </c>
      <c r="I14" s="82">
        <f>'FY2017 Alpha RPDC '!N15</f>
        <v>3409527.7</v>
      </c>
      <c r="J14" s="53">
        <v>-372982.2</v>
      </c>
      <c r="K14" s="52">
        <v>-52947</v>
      </c>
      <c r="L14" s="51">
        <v>788322</v>
      </c>
      <c r="M14" s="195">
        <v>0</v>
      </c>
      <c r="N14" s="51">
        <f>RealAuthFY10!N14</f>
        <v>8652</v>
      </c>
      <c r="O14" s="195">
        <f>RealAuthFY10!O14</f>
        <v>0</v>
      </c>
      <c r="P14" s="53">
        <v>0</v>
      </c>
      <c r="Q14" s="53">
        <v>0</v>
      </c>
      <c r="R14" s="52">
        <f t="shared" si="0"/>
        <v>288982</v>
      </c>
      <c r="S14" s="53">
        <f t="shared" si="1"/>
        <v>33452</v>
      </c>
      <c r="T14" s="52">
        <f t="shared" si="2"/>
        <v>26537</v>
      </c>
      <c r="U14" s="53">
        <f t="shared" si="3"/>
        <v>4129543.5</v>
      </c>
      <c r="V14" s="200"/>
      <c r="W14" s="204">
        <v>504.42</v>
      </c>
      <c r="X14" s="205">
        <v>288982</v>
      </c>
      <c r="Y14" s="206">
        <f t="shared" si="4"/>
        <v>514.51</v>
      </c>
      <c r="Z14" s="207">
        <v>58.39</v>
      </c>
      <c r="AA14" s="52">
        <v>33452</v>
      </c>
      <c r="AB14" s="206">
        <f t="shared" si="5"/>
        <v>59.56</v>
      </c>
      <c r="AC14" s="208">
        <v>46.32</v>
      </c>
      <c r="AD14" s="207">
        <v>26537</v>
      </c>
      <c r="AE14" s="206">
        <f t="shared" si="6"/>
        <v>47.25</v>
      </c>
    </row>
    <row r="15" spans="1:31" s="45" customFormat="1" ht="11" x14ac:dyDescent="0.3">
      <c r="A15" s="45">
        <f>'FY2017 Alpha RPDC '!A16</f>
        <v>9</v>
      </c>
      <c r="B15" s="45">
        <f>'FY2017 Alpha RPDC '!B16</f>
        <v>108</v>
      </c>
      <c r="C15" s="45">
        <f>'FY2017 Alpha RPDC '!C16</f>
        <v>108</v>
      </c>
      <c r="D15" s="50" t="str">
        <f>'FY2017 Alpha RPDC '!D16</f>
        <v>ALDEN</v>
      </c>
      <c r="E15" s="91">
        <f>'FY2017 Alpha RPDC '!J16</f>
        <v>257.5</v>
      </c>
      <c r="F15" s="81">
        <f>'FY2017 Alpha RPDC '!K16</f>
        <v>6591</v>
      </c>
      <c r="G15" s="81">
        <f>'FY2017 Alpha RPDC '!L16</f>
        <v>1697182.5</v>
      </c>
      <c r="H15" s="81">
        <f>'FY2017 Alpha RPDC '!M16</f>
        <v>0</v>
      </c>
      <c r="I15" s="82">
        <f>'FY2017 Alpha RPDC '!N16</f>
        <v>1697182.5</v>
      </c>
      <c r="J15" s="53">
        <v>-282972.3</v>
      </c>
      <c r="K15" s="52">
        <v>-538882.79999999993</v>
      </c>
      <c r="L15" s="51">
        <v>105894</v>
      </c>
      <c r="M15" s="195">
        <v>405927</v>
      </c>
      <c r="N15" s="51">
        <f>RealAuthFY10!N15</f>
        <v>69389.039999999994</v>
      </c>
      <c r="O15" s="195">
        <f>RealAuthFY10!O15</f>
        <v>46144</v>
      </c>
      <c r="P15" s="53">
        <v>0</v>
      </c>
      <c r="Q15" s="53">
        <v>77655.599999999991</v>
      </c>
      <c r="R15" s="52">
        <f t="shared" si="0"/>
        <v>142067.9</v>
      </c>
      <c r="S15" s="53">
        <f t="shared" si="1"/>
        <v>13093.875</v>
      </c>
      <c r="T15" s="52">
        <f t="shared" si="2"/>
        <v>17631.025000000001</v>
      </c>
      <c r="U15" s="53">
        <f t="shared" si="3"/>
        <v>1753129.8399999999</v>
      </c>
      <c r="V15" s="200"/>
      <c r="W15" s="204">
        <v>540.9</v>
      </c>
      <c r="X15" s="205">
        <v>139552</v>
      </c>
      <c r="Y15" s="206">
        <f t="shared" si="4"/>
        <v>551.72</v>
      </c>
      <c r="Z15" s="207">
        <v>49.85</v>
      </c>
      <c r="AA15" s="52">
        <v>12861</v>
      </c>
      <c r="AB15" s="206">
        <f t="shared" si="5"/>
        <v>50.85</v>
      </c>
      <c r="AC15" s="208">
        <v>67.13</v>
      </c>
      <c r="AD15" s="207">
        <v>17320</v>
      </c>
      <c r="AE15" s="206">
        <f t="shared" si="6"/>
        <v>68.47</v>
      </c>
    </row>
    <row r="16" spans="1:31" s="45" customFormat="1" ht="11" x14ac:dyDescent="0.3">
      <c r="A16" s="45">
        <f>'FY2017 Alpha RPDC '!A17</f>
        <v>10</v>
      </c>
      <c r="B16" s="45">
        <f>'FY2017 Alpha RPDC '!B17</f>
        <v>126</v>
      </c>
      <c r="C16" s="45">
        <f>'FY2017 Alpha RPDC '!C17</f>
        <v>126</v>
      </c>
      <c r="D16" s="54" t="str">
        <f>'FY2017 Alpha RPDC '!D17</f>
        <v>ALGONA</v>
      </c>
      <c r="E16" s="94">
        <f>'FY2017 Alpha RPDC '!J17</f>
        <v>1323.4</v>
      </c>
      <c r="F16" s="83">
        <f>'FY2017 Alpha RPDC '!K17</f>
        <v>6624</v>
      </c>
      <c r="G16" s="83">
        <f>'FY2017 Alpha RPDC '!L17</f>
        <v>8766201.6000000015</v>
      </c>
      <c r="H16" s="83">
        <f>'FY2017 Alpha RPDC '!M17</f>
        <v>0</v>
      </c>
      <c r="I16" s="84">
        <f>'FY2017 Alpha RPDC '!N17</f>
        <v>8766201.6000000015</v>
      </c>
      <c r="J16" s="57">
        <v>-307840</v>
      </c>
      <c r="K16" s="56">
        <v>-47360</v>
      </c>
      <c r="L16" s="55">
        <v>692640</v>
      </c>
      <c r="M16" s="214">
        <v>100640</v>
      </c>
      <c r="N16" s="55">
        <f>RealAuthFY10!N16</f>
        <v>113778.00000000001</v>
      </c>
      <c r="O16" s="214">
        <f>RealAuthFY10!O16</f>
        <v>142919.1</v>
      </c>
      <c r="P16" s="57">
        <v>0</v>
      </c>
      <c r="Q16" s="57">
        <v>291264</v>
      </c>
      <c r="R16" s="56">
        <f t="shared" si="0"/>
        <v>668409.63800000004</v>
      </c>
      <c r="S16" s="57">
        <f t="shared" si="1"/>
        <v>83241.86</v>
      </c>
      <c r="T16" s="56">
        <f t="shared" si="2"/>
        <v>71384.196000000011</v>
      </c>
      <c r="U16" s="57">
        <f t="shared" si="3"/>
        <v>10575278.394000001</v>
      </c>
      <c r="V16" s="215"/>
      <c r="W16" s="216">
        <v>495.17</v>
      </c>
      <c r="X16" s="217">
        <v>609505</v>
      </c>
      <c r="Y16" s="218">
        <f t="shared" si="4"/>
        <v>505.07</v>
      </c>
      <c r="Z16" s="219">
        <v>61.67</v>
      </c>
      <c r="AA16" s="56">
        <v>75910</v>
      </c>
      <c r="AB16" s="218">
        <f t="shared" si="5"/>
        <v>62.9</v>
      </c>
      <c r="AC16" s="220">
        <v>52.88</v>
      </c>
      <c r="AD16" s="219">
        <v>65090</v>
      </c>
      <c r="AE16" s="218">
        <f t="shared" si="6"/>
        <v>53.940000000000005</v>
      </c>
    </row>
    <row r="17" spans="1:31" s="45" customFormat="1" ht="11" x14ac:dyDescent="0.3">
      <c r="A17" s="45">
        <f>'FY2017 Alpha RPDC '!A18</f>
        <v>11</v>
      </c>
      <c r="B17" s="45">
        <f>'FY2017 Alpha RPDC '!B18</f>
        <v>135</v>
      </c>
      <c r="C17" s="45">
        <f>'FY2017 Alpha RPDC '!C18</f>
        <v>135</v>
      </c>
      <c r="D17" s="50" t="str">
        <f>'FY2017 Alpha RPDC '!D18</f>
        <v>ALLAMAKEE</v>
      </c>
      <c r="E17" s="91">
        <f>'FY2017 Alpha RPDC '!J18</f>
        <v>1135.0999999999999</v>
      </c>
      <c r="F17" s="81">
        <f>'FY2017 Alpha RPDC '!K18</f>
        <v>6673</v>
      </c>
      <c r="G17" s="81">
        <f>'FY2017 Alpha RPDC '!L18</f>
        <v>7574522.2999999998</v>
      </c>
      <c r="H17" s="81">
        <f>'FY2017 Alpha RPDC '!M18</f>
        <v>0</v>
      </c>
      <c r="I17" s="82">
        <f>'FY2017 Alpha RPDC '!N18</f>
        <v>7574522.2999999998</v>
      </c>
      <c r="J17" s="53">
        <v>-272600.5</v>
      </c>
      <c r="K17" s="52">
        <v>-71580</v>
      </c>
      <c r="L17" s="51">
        <v>161055</v>
      </c>
      <c r="M17" s="195">
        <v>0</v>
      </c>
      <c r="N17" s="51">
        <f>RealAuthFY10!N17</f>
        <v>56920.5</v>
      </c>
      <c r="O17" s="195">
        <f>RealAuthFY10!O17</f>
        <v>0</v>
      </c>
      <c r="P17" s="53">
        <v>0</v>
      </c>
      <c r="Q17" s="53">
        <v>257688.00000000003</v>
      </c>
      <c r="R17" s="52">
        <f t="shared" si="0"/>
        <v>636821</v>
      </c>
      <c r="S17" s="53">
        <f t="shared" si="1"/>
        <v>66564</v>
      </c>
      <c r="T17" s="52">
        <f t="shared" si="2"/>
        <v>73268</v>
      </c>
      <c r="U17" s="53">
        <f t="shared" si="3"/>
        <v>8482658.3000000007</v>
      </c>
      <c r="V17" s="200"/>
      <c r="W17" s="204">
        <v>488.21</v>
      </c>
      <c r="X17" s="205">
        <v>636821</v>
      </c>
      <c r="Y17" s="206">
        <f t="shared" si="4"/>
        <v>497.96999999999997</v>
      </c>
      <c r="Z17" s="207">
        <v>51.03</v>
      </c>
      <c r="AA17" s="52">
        <v>66564</v>
      </c>
      <c r="AB17" s="206">
        <f t="shared" si="5"/>
        <v>52.050000000000004</v>
      </c>
      <c r="AC17" s="208">
        <v>56.17</v>
      </c>
      <c r="AD17" s="207">
        <v>73268</v>
      </c>
      <c r="AE17" s="206">
        <f t="shared" si="6"/>
        <v>57.29</v>
      </c>
    </row>
    <row r="18" spans="1:31" s="45" customFormat="1" ht="11" x14ac:dyDescent="0.3">
      <c r="A18" s="45">
        <f>'FY2017 Alpha RPDC '!A19</f>
        <v>12</v>
      </c>
      <c r="B18" s="45">
        <f>'FY2017 Alpha RPDC '!B19</f>
        <v>171</v>
      </c>
      <c r="C18" s="45">
        <f>'FY2017 Alpha RPDC '!C19</f>
        <v>171</v>
      </c>
      <c r="D18" s="50" t="str">
        <f>'FY2017 Alpha RPDC '!D19</f>
        <v>ALTA</v>
      </c>
      <c r="E18" s="91">
        <f>'FY2017 Alpha RPDC '!J19</f>
        <v>533.9</v>
      </c>
      <c r="F18" s="81">
        <f>'FY2017 Alpha RPDC '!K19</f>
        <v>6591</v>
      </c>
      <c r="G18" s="81">
        <f>'FY2017 Alpha RPDC '!L19</f>
        <v>3518934.9</v>
      </c>
      <c r="H18" s="81">
        <f>'FY2017 Alpha RPDC '!M19</f>
        <v>0</v>
      </c>
      <c r="I18" s="82">
        <f>'FY2017 Alpha RPDC '!N19</f>
        <v>3518934.9</v>
      </c>
      <c r="J18" s="53">
        <v>-241490</v>
      </c>
      <c r="K18" s="52">
        <v>-500650</v>
      </c>
      <c r="L18" s="51">
        <v>223820</v>
      </c>
      <c r="M18" s="195">
        <v>500650</v>
      </c>
      <c r="N18" s="51">
        <f>RealAuthFY10!N18</f>
        <v>49087.5</v>
      </c>
      <c r="O18" s="195">
        <f>RealAuthFY10!O18</f>
        <v>0</v>
      </c>
      <c r="P18" s="53">
        <v>3887.4</v>
      </c>
      <c r="Q18" s="53">
        <v>70680</v>
      </c>
      <c r="R18" s="52">
        <f t="shared" si="0"/>
        <v>263399.565</v>
      </c>
      <c r="S18" s="53">
        <f t="shared" si="1"/>
        <v>27314.323999999997</v>
      </c>
      <c r="T18" s="52">
        <f t="shared" si="2"/>
        <v>25370.928</v>
      </c>
      <c r="U18" s="53">
        <f t="shared" si="3"/>
        <v>3941004.6169999996</v>
      </c>
      <c r="V18" s="200"/>
      <c r="W18" s="204">
        <v>483.68</v>
      </c>
      <c r="X18" s="205">
        <v>147039</v>
      </c>
      <c r="Y18" s="206">
        <f t="shared" si="4"/>
        <v>493.35</v>
      </c>
      <c r="Z18" s="207">
        <v>50.16</v>
      </c>
      <c r="AA18" s="52">
        <v>15249</v>
      </c>
      <c r="AB18" s="206">
        <f t="shared" si="5"/>
        <v>51.16</v>
      </c>
      <c r="AC18" s="208">
        <v>46.59</v>
      </c>
      <c r="AD18" s="207">
        <v>14163</v>
      </c>
      <c r="AE18" s="206">
        <f t="shared" si="6"/>
        <v>47.52</v>
      </c>
    </row>
    <row r="19" spans="1:31" s="45" customFormat="1" ht="11" x14ac:dyDescent="0.3">
      <c r="A19" s="45">
        <f>'FY2017 Alpha RPDC '!A20</f>
        <v>13</v>
      </c>
      <c r="B19" s="45">
        <f>'FY2017 Alpha RPDC '!B20</f>
        <v>225</v>
      </c>
      <c r="C19" s="45">
        <f>'FY2017 Alpha RPDC '!C20</f>
        <v>225</v>
      </c>
      <c r="D19" s="50" t="str">
        <f>'FY2017 Alpha RPDC '!D20</f>
        <v>AMES</v>
      </c>
      <c r="E19" s="91">
        <f>'FY2017 Alpha RPDC '!J20</f>
        <v>4181.2</v>
      </c>
      <c r="F19" s="81">
        <f>'FY2017 Alpha RPDC '!K20</f>
        <v>6681</v>
      </c>
      <c r="G19" s="81">
        <f>'FY2017 Alpha RPDC '!L20</f>
        <v>27934597.199999999</v>
      </c>
      <c r="H19" s="81">
        <f>'FY2017 Alpha RPDC '!M20</f>
        <v>0</v>
      </c>
      <c r="I19" s="82">
        <f>'FY2017 Alpha RPDC '!N20</f>
        <v>27934597.199999999</v>
      </c>
      <c r="J19" s="53">
        <v>-248850.9</v>
      </c>
      <c r="K19" s="52">
        <v>-29415</v>
      </c>
      <c r="L19" s="51">
        <v>361804.5</v>
      </c>
      <c r="M19" s="195">
        <v>0</v>
      </c>
      <c r="N19" s="51">
        <f>RealAuthFY10!N19</f>
        <v>16669.52</v>
      </c>
      <c r="O19" s="195">
        <f>RealAuthFY10!O19</f>
        <v>0</v>
      </c>
      <c r="P19" s="53">
        <v>18119.64</v>
      </c>
      <c r="Q19" s="53">
        <v>112953.59999999999</v>
      </c>
      <c r="R19" s="52">
        <f t="shared" si="0"/>
        <v>2404608.12</v>
      </c>
      <c r="S19" s="53">
        <f t="shared" si="1"/>
        <v>269394.71600000001</v>
      </c>
      <c r="T19" s="52">
        <f t="shared" si="2"/>
        <v>308363.5</v>
      </c>
      <c r="U19" s="53">
        <f t="shared" si="3"/>
        <v>31148244.896000005</v>
      </c>
      <c r="V19" s="200"/>
      <c r="W19" s="204">
        <v>563.82000000000005</v>
      </c>
      <c r="X19" s="205">
        <v>289127</v>
      </c>
      <c r="Y19" s="206">
        <f t="shared" si="4"/>
        <v>575.1</v>
      </c>
      <c r="Z19" s="207">
        <v>63.17</v>
      </c>
      <c r="AA19" s="52">
        <v>32394</v>
      </c>
      <c r="AB19" s="206">
        <f t="shared" si="5"/>
        <v>64.430000000000007</v>
      </c>
      <c r="AC19" s="208">
        <v>72.3</v>
      </c>
      <c r="AD19" s="207">
        <v>37075</v>
      </c>
      <c r="AE19" s="206">
        <f t="shared" si="6"/>
        <v>73.75</v>
      </c>
    </row>
    <row r="20" spans="1:31" s="45" customFormat="1" ht="11" x14ac:dyDescent="0.3">
      <c r="A20" s="45">
        <f>'FY2017 Alpha RPDC '!A21</f>
        <v>14</v>
      </c>
      <c r="B20" s="45">
        <f>'FY2017 Alpha RPDC '!B21</f>
        <v>234</v>
      </c>
      <c r="C20" s="45">
        <f>'FY2017 Alpha RPDC '!C21</f>
        <v>234</v>
      </c>
      <c r="D20" s="50" t="str">
        <f>'FY2017 Alpha RPDC '!D21</f>
        <v>ANAMOSA</v>
      </c>
      <c r="E20" s="91">
        <f>'FY2017 Alpha RPDC '!J21</f>
        <v>1233.2</v>
      </c>
      <c r="F20" s="81">
        <f>'FY2017 Alpha RPDC '!K21</f>
        <v>6608</v>
      </c>
      <c r="G20" s="81">
        <f>'FY2017 Alpha RPDC '!L21</f>
        <v>8148985.6000000006</v>
      </c>
      <c r="H20" s="81">
        <f>'FY2017 Alpha RPDC '!M21</f>
        <v>0</v>
      </c>
      <c r="I20" s="82">
        <f>'FY2017 Alpha RPDC '!N21</f>
        <v>8148985.6000000006</v>
      </c>
      <c r="J20" s="53">
        <v>-1169513.4000000001</v>
      </c>
      <c r="K20" s="52">
        <v>-71676</v>
      </c>
      <c r="L20" s="51">
        <v>1548201.5999999999</v>
      </c>
      <c r="M20" s="195">
        <v>352407</v>
      </c>
      <c r="N20" s="51">
        <f>RealAuthFY10!N20</f>
        <v>49500.1</v>
      </c>
      <c r="O20" s="195">
        <f>RealAuthFY10!O20</f>
        <v>0</v>
      </c>
      <c r="P20" s="53">
        <v>169513.74</v>
      </c>
      <c r="Q20" s="53">
        <v>702424.79999999993</v>
      </c>
      <c r="R20" s="52">
        <f t="shared" si="0"/>
        <v>2157166</v>
      </c>
      <c r="S20" s="53">
        <f t="shared" si="1"/>
        <v>268094</v>
      </c>
      <c r="T20" s="52">
        <f t="shared" si="2"/>
        <v>235412</v>
      </c>
      <c r="U20" s="53">
        <f t="shared" si="3"/>
        <v>12390515.440000001</v>
      </c>
      <c r="V20" s="200"/>
      <c r="W20" s="204">
        <v>497.02</v>
      </c>
      <c r="X20" s="205">
        <v>2157166</v>
      </c>
      <c r="Y20" s="206">
        <f t="shared" si="4"/>
        <v>506.96</v>
      </c>
      <c r="Z20" s="207">
        <v>61.77</v>
      </c>
      <c r="AA20" s="52">
        <v>268094</v>
      </c>
      <c r="AB20" s="206">
        <f t="shared" si="5"/>
        <v>63.010000000000005</v>
      </c>
      <c r="AC20" s="208">
        <v>54.24</v>
      </c>
      <c r="AD20" s="207">
        <v>235412</v>
      </c>
      <c r="AE20" s="206">
        <f t="shared" si="6"/>
        <v>55.32</v>
      </c>
    </row>
    <row r="21" spans="1:31" s="45" customFormat="1" ht="11" x14ac:dyDescent="0.3">
      <c r="A21" s="45">
        <f>'FY2017 Alpha RPDC '!A22</f>
        <v>15</v>
      </c>
      <c r="B21" s="45">
        <f>'FY2017 Alpha RPDC '!B22</f>
        <v>243</v>
      </c>
      <c r="C21" s="45">
        <f>'FY2017 Alpha RPDC '!C22</f>
        <v>243</v>
      </c>
      <c r="D21" s="54" t="str">
        <f>'FY2017 Alpha RPDC '!D22</f>
        <v>ANDREW</v>
      </c>
      <c r="E21" s="94">
        <f>'FY2017 Alpha RPDC '!J22</f>
        <v>251.3</v>
      </c>
      <c r="F21" s="83">
        <f>'FY2017 Alpha RPDC '!K22</f>
        <v>6656</v>
      </c>
      <c r="G21" s="83">
        <f>'FY2017 Alpha RPDC '!L22</f>
        <v>1672652.8</v>
      </c>
      <c r="H21" s="83">
        <f>'FY2017 Alpha RPDC '!M22</f>
        <v>12803.889999999898</v>
      </c>
      <c r="I21" s="84">
        <f>'FY2017 Alpha RPDC '!N22</f>
        <v>1685456.69</v>
      </c>
      <c r="J21" s="57">
        <v>-790600</v>
      </c>
      <c r="K21" s="56">
        <v>-41300</v>
      </c>
      <c r="L21" s="55">
        <v>612420</v>
      </c>
      <c r="M21" s="214">
        <v>29500</v>
      </c>
      <c r="N21" s="55">
        <f>RealAuthFY10!N21</f>
        <v>60048.3</v>
      </c>
      <c r="O21" s="214">
        <f>RealAuthFY10!O21</f>
        <v>0</v>
      </c>
      <c r="P21" s="57">
        <v>3894</v>
      </c>
      <c r="Q21" s="57">
        <v>265500</v>
      </c>
      <c r="R21" s="56">
        <f t="shared" si="0"/>
        <v>696127</v>
      </c>
      <c r="S21" s="57">
        <f t="shared" si="1"/>
        <v>83394</v>
      </c>
      <c r="T21" s="56">
        <f t="shared" si="2"/>
        <v>70856</v>
      </c>
      <c r="U21" s="57">
        <f t="shared" si="3"/>
        <v>2675295.9900000002</v>
      </c>
      <c r="V21" s="215"/>
      <c r="W21" s="216">
        <v>525.22</v>
      </c>
      <c r="X21" s="217">
        <v>696127</v>
      </c>
      <c r="Y21" s="218">
        <f t="shared" si="4"/>
        <v>535.72</v>
      </c>
      <c r="Z21" s="219">
        <v>62.92</v>
      </c>
      <c r="AA21" s="56">
        <v>83394</v>
      </c>
      <c r="AB21" s="218">
        <f t="shared" si="5"/>
        <v>64.180000000000007</v>
      </c>
      <c r="AC21" s="220">
        <v>53.46</v>
      </c>
      <c r="AD21" s="219">
        <v>70856</v>
      </c>
      <c r="AE21" s="218">
        <f t="shared" si="6"/>
        <v>54.53</v>
      </c>
    </row>
    <row r="22" spans="1:31" s="45" customFormat="1" ht="11" x14ac:dyDescent="0.3">
      <c r="A22" s="45">
        <f>'FY2017 Alpha RPDC '!A23</f>
        <v>16</v>
      </c>
      <c r="B22" s="45">
        <f>'FY2017 Alpha RPDC '!B23</f>
        <v>261</v>
      </c>
      <c r="C22" s="45">
        <f>'FY2017 Alpha RPDC '!C23</f>
        <v>261</v>
      </c>
      <c r="D22" s="50" t="str">
        <f>'FY2017 Alpha RPDC '!D23</f>
        <v>ANKENY</v>
      </c>
      <c r="E22" s="91">
        <f>'FY2017 Alpha RPDC '!J23</f>
        <v>10793.1</v>
      </c>
      <c r="F22" s="81">
        <f>'FY2017 Alpha RPDC '!K23</f>
        <v>6591</v>
      </c>
      <c r="G22" s="81">
        <f>'FY2017 Alpha RPDC '!L23</f>
        <v>71137322.100000009</v>
      </c>
      <c r="H22" s="81">
        <f>'FY2017 Alpha RPDC '!M23</f>
        <v>0</v>
      </c>
      <c r="I22" s="82">
        <f>'FY2017 Alpha RPDC '!N23</f>
        <v>71137322.100000009</v>
      </c>
      <c r="J22" s="53">
        <v>-297400</v>
      </c>
      <c r="K22" s="52">
        <v>-53532</v>
      </c>
      <c r="L22" s="51">
        <v>231972</v>
      </c>
      <c r="M22" s="195">
        <v>0</v>
      </c>
      <c r="N22" s="51">
        <f>RealAuthFY10!N22</f>
        <v>4899.72</v>
      </c>
      <c r="O22" s="195">
        <f>RealAuthFY10!O22</f>
        <v>0</v>
      </c>
      <c r="P22" s="53">
        <v>0</v>
      </c>
      <c r="Q22" s="53">
        <v>0</v>
      </c>
      <c r="R22" s="52">
        <f t="shared" si="0"/>
        <v>5961352.9230000004</v>
      </c>
      <c r="S22" s="53">
        <f t="shared" si="1"/>
        <v>653845.99800000002</v>
      </c>
      <c r="T22" s="52">
        <f t="shared" si="2"/>
        <v>754977.34500000009</v>
      </c>
      <c r="U22" s="53">
        <f t="shared" si="3"/>
        <v>78393438.085999995</v>
      </c>
      <c r="V22" s="200"/>
      <c r="W22" s="204">
        <v>541.5</v>
      </c>
      <c r="X22" s="205">
        <v>161150</v>
      </c>
      <c r="Y22" s="206">
        <f t="shared" si="4"/>
        <v>552.33000000000004</v>
      </c>
      <c r="Z22" s="207">
        <v>59.39</v>
      </c>
      <c r="AA22" s="52">
        <v>17674</v>
      </c>
      <c r="AB22" s="206">
        <f t="shared" si="5"/>
        <v>60.58</v>
      </c>
      <c r="AC22" s="208">
        <v>68.58</v>
      </c>
      <c r="AD22" s="207">
        <v>20409</v>
      </c>
      <c r="AE22" s="206">
        <f t="shared" si="6"/>
        <v>69.95</v>
      </c>
    </row>
    <row r="23" spans="1:31" s="45" customFormat="1" ht="11" x14ac:dyDescent="0.3">
      <c r="A23" s="45">
        <f>'FY2017 Alpha RPDC '!A24</f>
        <v>17</v>
      </c>
      <c r="B23" s="45">
        <f>'FY2017 Alpha RPDC '!B24</f>
        <v>279</v>
      </c>
      <c r="C23" s="45">
        <f>'FY2017 Alpha RPDC '!C24</f>
        <v>279</v>
      </c>
      <c r="D23" s="50" t="str">
        <f>'FY2017 Alpha RPDC '!D24</f>
        <v>APLINGTON-PARKERSBURG</v>
      </c>
      <c r="E23" s="91">
        <f>'FY2017 Alpha RPDC '!J24</f>
        <v>842.2</v>
      </c>
      <c r="F23" s="81">
        <f>'FY2017 Alpha RPDC '!K24</f>
        <v>6591</v>
      </c>
      <c r="G23" s="81">
        <f>'FY2017 Alpha RPDC '!L24</f>
        <v>5550940.2000000002</v>
      </c>
      <c r="H23" s="81">
        <f>'FY2017 Alpha RPDC '!M24</f>
        <v>0</v>
      </c>
      <c r="I23" s="82">
        <f>'FY2017 Alpha RPDC '!N24</f>
        <v>5550940.2000000002</v>
      </c>
      <c r="J23" s="53">
        <v>-208985</v>
      </c>
      <c r="K23" s="52">
        <v>-334376</v>
      </c>
      <c r="L23" s="51">
        <v>41797</v>
      </c>
      <c r="M23" s="195">
        <v>286608</v>
      </c>
      <c r="N23" s="51">
        <f>RealAuthFY10!N23</f>
        <v>32559.359999999997</v>
      </c>
      <c r="O23" s="195">
        <f>RealAuthFY10!O23</f>
        <v>0</v>
      </c>
      <c r="P23" s="53">
        <v>0</v>
      </c>
      <c r="Q23" s="53">
        <v>0</v>
      </c>
      <c r="R23" s="52">
        <f t="shared" si="0"/>
        <v>465947.15</v>
      </c>
      <c r="S23" s="53">
        <f t="shared" si="1"/>
        <v>49024.462000000007</v>
      </c>
      <c r="T23" s="52">
        <f t="shared" si="2"/>
        <v>38623.292000000001</v>
      </c>
      <c r="U23" s="53">
        <f t="shared" si="3"/>
        <v>5922138.4640000015</v>
      </c>
      <c r="V23" s="200"/>
      <c r="W23" s="204">
        <v>542.4</v>
      </c>
      <c r="X23" s="205">
        <v>147696</v>
      </c>
      <c r="Y23" s="206">
        <f t="shared" si="4"/>
        <v>553.25</v>
      </c>
      <c r="Z23" s="207">
        <v>57.07</v>
      </c>
      <c r="AA23" s="52">
        <v>15540</v>
      </c>
      <c r="AB23" s="206">
        <f t="shared" si="5"/>
        <v>58.21</v>
      </c>
      <c r="AC23" s="208">
        <v>44.96</v>
      </c>
      <c r="AD23" s="207">
        <v>12243</v>
      </c>
      <c r="AE23" s="206">
        <f t="shared" si="6"/>
        <v>45.86</v>
      </c>
    </row>
    <row r="24" spans="1:31" s="45" customFormat="1" ht="11" x14ac:dyDescent="0.3">
      <c r="A24" s="45">
        <f>'FY2017 Alpha RPDC '!A25</f>
        <v>18</v>
      </c>
      <c r="B24" s="45">
        <f>'FY2017 Alpha RPDC '!B25</f>
        <v>355</v>
      </c>
      <c r="C24" s="45">
        <f>'FY2017 Alpha RPDC '!C25</f>
        <v>355</v>
      </c>
      <c r="D24" s="50" t="str">
        <f>'FY2017 Alpha RPDC '!D25</f>
        <v>AR-WE-VA</v>
      </c>
      <c r="E24" s="91">
        <f>'FY2017 Alpha RPDC '!J25</f>
        <v>284.2</v>
      </c>
      <c r="F24" s="81">
        <f>'FY2017 Alpha RPDC '!K25</f>
        <v>6591</v>
      </c>
      <c r="G24" s="81">
        <f>'FY2017 Alpha RPDC '!L25</f>
        <v>1873162.2</v>
      </c>
      <c r="H24" s="81">
        <f>'FY2017 Alpha RPDC '!M25</f>
        <v>29194.010000000009</v>
      </c>
      <c r="I24" s="82">
        <f>'FY2017 Alpha RPDC '!N25</f>
        <v>1902356.21</v>
      </c>
      <c r="J24" s="53">
        <v>-1189542.5999999999</v>
      </c>
      <c r="K24" s="52">
        <v>-105894</v>
      </c>
      <c r="L24" s="51">
        <v>500055</v>
      </c>
      <c r="M24" s="195">
        <v>176490</v>
      </c>
      <c r="N24" s="51">
        <f>RealAuthFY10!N24</f>
        <v>876620.6399999999</v>
      </c>
      <c r="O24" s="195">
        <f>RealAuthFY10!O24</f>
        <v>0</v>
      </c>
      <c r="P24" s="53">
        <v>94480.98</v>
      </c>
      <c r="Q24" s="53">
        <v>0</v>
      </c>
      <c r="R24" s="52">
        <f t="shared" si="0"/>
        <v>3542776</v>
      </c>
      <c r="S24" s="53">
        <f t="shared" si="1"/>
        <v>388096</v>
      </c>
      <c r="T24" s="52">
        <f t="shared" si="2"/>
        <v>403912</v>
      </c>
      <c r="U24" s="53">
        <f t="shared" si="3"/>
        <v>6589350.2300000004</v>
      </c>
      <c r="V24" s="200"/>
      <c r="W24" s="204">
        <v>445.75</v>
      </c>
      <c r="X24" s="205">
        <v>3542776</v>
      </c>
      <c r="Y24" s="206">
        <f t="shared" si="4"/>
        <v>454.67</v>
      </c>
      <c r="Z24" s="207">
        <v>48.83</v>
      </c>
      <c r="AA24" s="52">
        <v>388096</v>
      </c>
      <c r="AB24" s="206">
        <f t="shared" si="5"/>
        <v>49.809999999999995</v>
      </c>
      <c r="AC24" s="208">
        <v>50.82</v>
      </c>
      <c r="AD24" s="207">
        <v>403912</v>
      </c>
      <c r="AE24" s="206">
        <f t="shared" si="6"/>
        <v>51.84</v>
      </c>
    </row>
    <row r="25" spans="1:31" s="45" customFormat="1" ht="11" x14ac:dyDescent="0.3">
      <c r="A25" s="45">
        <f>'FY2017 Alpha RPDC '!A26</f>
        <v>19</v>
      </c>
      <c r="B25" s="45">
        <f>'FY2017 Alpha RPDC '!B26</f>
        <v>387</v>
      </c>
      <c r="C25" s="45">
        <f>'FY2017 Alpha RPDC '!C26</f>
        <v>387</v>
      </c>
      <c r="D25" s="50" t="str">
        <f>'FY2017 Alpha RPDC '!D26</f>
        <v>ATLANTIC</v>
      </c>
      <c r="E25" s="91">
        <f>'FY2017 Alpha RPDC '!J26</f>
        <v>1402.5</v>
      </c>
      <c r="F25" s="81">
        <f>'FY2017 Alpha RPDC '!K26</f>
        <v>6595</v>
      </c>
      <c r="G25" s="81">
        <f>'FY2017 Alpha RPDC '!L26</f>
        <v>9249487.5</v>
      </c>
      <c r="H25" s="81">
        <f>'FY2017 Alpha RPDC '!M26</f>
        <v>231064.34999999963</v>
      </c>
      <c r="I25" s="82">
        <f>'FY2017 Alpha RPDC '!N26</f>
        <v>9480551.8499999996</v>
      </c>
      <c r="J25" s="53">
        <v>-208355</v>
      </c>
      <c r="K25" s="52">
        <v>-440522</v>
      </c>
      <c r="L25" s="51">
        <v>37503.9</v>
      </c>
      <c r="M25" s="195">
        <v>730433.1</v>
      </c>
      <c r="N25" s="51">
        <f>RealAuthFY10!N25</f>
        <v>48455.4</v>
      </c>
      <c r="O25" s="195">
        <f>RealAuthFY10!O25</f>
        <v>49155.96</v>
      </c>
      <c r="P25" s="53">
        <v>0</v>
      </c>
      <c r="Q25" s="53">
        <v>46433.4</v>
      </c>
      <c r="R25" s="52">
        <f t="shared" si="0"/>
        <v>742960.35</v>
      </c>
      <c r="S25" s="53">
        <f t="shared" si="1"/>
        <v>79437.600000000006</v>
      </c>
      <c r="T25" s="52">
        <f t="shared" si="2"/>
        <v>62537.474999999991</v>
      </c>
      <c r="U25" s="53">
        <f t="shared" si="3"/>
        <v>10628592.035</v>
      </c>
      <c r="V25" s="200"/>
      <c r="W25" s="204">
        <v>519.35</v>
      </c>
      <c r="X25" s="205">
        <v>141004</v>
      </c>
      <c r="Y25" s="206">
        <f t="shared" si="4"/>
        <v>529.74</v>
      </c>
      <c r="Z25" s="207">
        <v>55.53</v>
      </c>
      <c r="AA25" s="52">
        <v>15076</v>
      </c>
      <c r="AB25" s="206">
        <f t="shared" si="5"/>
        <v>56.64</v>
      </c>
      <c r="AC25" s="208">
        <v>43.72</v>
      </c>
      <c r="AD25" s="207">
        <v>11870</v>
      </c>
      <c r="AE25" s="206">
        <f t="shared" si="6"/>
        <v>44.589999999999996</v>
      </c>
    </row>
    <row r="26" spans="1:31" s="45" customFormat="1" ht="11" x14ac:dyDescent="0.3">
      <c r="A26" s="45">
        <f>'FY2017 Alpha RPDC '!A27</f>
        <v>20</v>
      </c>
      <c r="B26" s="45">
        <f>'FY2017 Alpha RPDC '!B27</f>
        <v>414</v>
      </c>
      <c r="C26" s="45">
        <f>'FY2017 Alpha RPDC '!C27</f>
        <v>414</v>
      </c>
      <c r="D26" s="54" t="str">
        <f>'FY2017 Alpha RPDC '!D27</f>
        <v>AUDUBON</v>
      </c>
      <c r="E26" s="94">
        <f>'FY2017 Alpha RPDC '!J27</f>
        <v>524.20000000000005</v>
      </c>
      <c r="F26" s="83">
        <f>'FY2017 Alpha RPDC '!K27</f>
        <v>6670</v>
      </c>
      <c r="G26" s="83">
        <f>'FY2017 Alpha RPDC '!L27</f>
        <v>3496414.0000000005</v>
      </c>
      <c r="H26" s="83">
        <f>'FY2017 Alpha RPDC '!M27</f>
        <v>26075.129999999423</v>
      </c>
      <c r="I26" s="84">
        <f>'FY2017 Alpha RPDC '!N27</f>
        <v>3522489.13</v>
      </c>
      <c r="J26" s="57">
        <v>-147075</v>
      </c>
      <c r="K26" s="56">
        <v>-17649</v>
      </c>
      <c r="L26" s="55">
        <v>329448</v>
      </c>
      <c r="M26" s="214">
        <v>0</v>
      </c>
      <c r="N26" s="55">
        <f>RealAuthFY10!N26</f>
        <v>27282.640000000003</v>
      </c>
      <c r="O26" s="214">
        <f>RealAuthFY10!O26</f>
        <v>0</v>
      </c>
      <c r="P26" s="57">
        <v>0</v>
      </c>
      <c r="Q26" s="57">
        <v>0</v>
      </c>
      <c r="R26" s="56">
        <f t="shared" si="0"/>
        <v>363649</v>
      </c>
      <c r="S26" s="57">
        <f t="shared" si="1"/>
        <v>40298</v>
      </c>
      <c r="T26" s="56">
        <f t="shared" si="2"/>
        <v>53738</v>
      </c>
      <c r="U26" s="57">
        <f t="shared" si="3"/>
        <v>4172180.77</v>
      </c>
      <c r="V26" s="215"/>
      <c r="W26" s="216">
        <v>468.62</v>
      </c>
      <c r="X26" s="217">
        <v>363649</v>
      </c>
      <c r="Y26" s="218">
        <f t="shared" si="4"/>
        <v>477.99</v>
      </c>
      <c r="Z26" s="219">
        <v>51.93</v>
      </c>
      <c r="AA26" s="56">
        <v>40298</v>
      </c>
      <c r="AB26" s="218">
        <f t="shared" si="5"/>
        <v>52.97</v>
      </c>
      <c r="AC26" s="220">
        <v>69.25</v>
      </c>
      <c r="AD26" s="219">
        <v>53738</v>
      </c>
      <c r="AE26" s="218">
        <f t="shared" si="6"/>
        <v>70.64</v>
      </c>
    </row>
    <row r="27" spans="1:31" s="45" customFormat="1" ht="11" x14ac:dyDescent="0.3">
      <c r="A27" s="45">
        <f>'FY2017 Alpha RPDC '!A28</f>
        <v>21</v>
      </c>
      <c r="B27" s="45">
        <f>'FY2017 Alpha RPDC '!B28</f>
        <v>423</v>
      </c>
      <c r="C27" s="45">
        <f>'FY2017 Alpha RPDC '!C28</f>
        <v>423</v>
      </c>
      <c r="D27" s="50" t="str">
        <f>'FY2017 Alpha RPDC '!D28</f>
        <v>AURELIA</v>
      </c>
      <c r="E27" s="91">
        <f>'FY2017 Alpha RPDC '!J28</f>
        <v>244.7</v>
      </c>
      <c r="F27" s="81">
        <f>'FY2017 Alpha RPDC '!K28</f>
        <v>6658</v>
      </c>
      <c r="G27" s="81">
        <f>'FY2017 Alpha RPDC '!L28</f>
        <v>1629212.5999999999</v>
      </c>
      <c r="H27" s="81">
        <f>'FY2017 Alpha RPDC '!M28</f>
        <v>0</v>
      </c>
      <c r="I27" s="82">
        <f>'FY2017 Alpha RPDC '!N28</f>
        <v>1629212.5999999999</v>
      </c>
      <c r="J27" s="53">
        <v>-171883</v>
      </c>
      <c r="K27" s="52">
        <v>-17781</v>
      </c>
      <c r="L27" s="51">
        <v>207445</v>
      </c>
      <c r="M27" s="195">
        <v>0</v>
      </c>
      <c r="N27" s="51">
        <f>RealAuthFY10!N27</f>
        <v>25340.320000000003</v>
      </c>
      <c r="O27" s="195">
        <f>RealAuthFY10!O27</f>
        <v>78578.239999999991</v>
      </c>
      <c r="P27" s="53">
        <v>0</v>
      </c>
      <c r="Q27" s="53">
        <v>0</v>
      </c>
      <c r="R27" s="52">
        <f t="shared" si="0"/>
        <v>196412</v>
      </c>
      <c r="S27" s="53">
        <f t="shared" si="1"/>
        <v>23768</v>
      </c>
      <c r="T27" s="52">
        <f t="shared" si="2"/>
        <v>22190</v>
      </c>
      <c r="U27" s="53">
        <f t="shared" si="3"/>
        <v>1993282.16</v>
      </c>
      <c r="V27" s="200"/>
      <c r="W27" s="204">
        <v>581.1</v>
      </c>
      <c r="X27" s="205">
        <v>196412</v>
      </c>
      <c r="Y27" s="206">
        <f t="shared" si="4"/>
        <v>592.72</v>
      </c>
      <c r="Z27" s="207">
        <v>70.319999999999993</v>
      </c>
      <c r="AA27" s="52">
        <v>23768</v>
      </c>
      <c r="AB27" s="206">
        <f t="shared" si="5"/>
        <v>71.72999999999999</v>
      </c>
      <c r="AC27" s="208">
        <v>65.650000000000006</v>
      </c>
      <c r="AD27" s="207">
        <v>22190</v>
      </c>
      <c r="AE27" s="206">
        <f t="shared" si="6"/>
        <v>66.960000000000008</v>
      </c>
    </row>
    <row r="28" spans="1:31" s="45" customFormat="1" ht="11" x14ac:dyDescent="0.3">
      <c r="A28" s="45">
        <f>'FY2017 Alpha RPDC '!A29</f>
        <v>22</v>
      </c>
      <c r="B28" s="45">
        <f>'FY2017 Alpha RPDC '!B29</f>
        <v>472</v>
      </c>
      <c r="C28" s="45">
        <f>'FY2017 Alpha RPDC '!C29</f>
        <v>472</v>
      </c>
      <c r="D28" s="50" t="str">
        <f>'FY2017 Alpha RPDC '!D29</f>
        <v>BALLARD</v>
      </c>
      <c r="E28" s="91">
        <f>'FY2017 Alpha RPDC '!J29</f>
        <v>1602.7</v>
      </c>
      <c r="F28" s="81">
        <f>'FY2017 Alpha RPDC '!K29</f>
        <v>6591</v>
      </c>
      <c r="G28" s="81">
        <f>'FY2017 Alpha RPDC '!L29</f>
        <v>10563395.700000001</v>
      </c>
      <c r="H28" s="81">
        <f>'FY2017 Alpha RPDC '!M29</f>
        <v>117013.9299999997</v>
      </c>
      <c r="I28" s="82">
        <f>'FY2017 Alpha RPDC '!N29</f>
        <v>10680409.630000001</v>
      </c>
      <c r="J28" s="53">
        <v>-325918.2</v>
      </c>
      <c r="K28" s="52">
        <v>-11766</v>
      </c>
      <c r="L28" s="51">
        <v>58830</v>
      </c>
      <c r="M28" s="195">
        <v>17649</v>
      </c>
      <c r="N28" s="51">
        <f>RealAuthFY10!N28</f>
        <v>108899.84</v>
      </c>
      <c r="O28" s="195">
        <f>RealAuthFY10!O28</f>
        <v>0</v>
      </c>
      <c r="P28" s="53">
        <v>9059.82</v>
      </c>
      <c r="Q28" s="53">
        <v>0</v>
      </c>
      <c r="R28" s="52">
        <f t="shared" si="0"/>
        <v>859351.71299999987</v>
      </c>
      <c r="S28" s="53">
        <f t="shared" si="1"/>
        <v>82234.536999999997</v>
      </c>
      <c r="T28" s="52">
        <f t="shared" si="2"/>
        <v>83132.049000000014</v>
      </c>
      <c r="U28" s="53">
        <f t="shared" si="3"/>
        <v>11561882.389000002</v>
      </c>
      <c r="V28" s="200"/>
      <c r="W28" s="204">
        <v>525.67999999999995</v>
      </c>
      <c r="X28" s="205">
        <v>181149</v>
      </c>
      <c r="Y28" s="206">
        <f t="shared" si="4"/>
        <v>536.18999999999994</v>
      </c>
      <c r="Z28" s="207">
        <v>50.3</v>
      </c>
      <c r="AA28" s="52">
        <v>17333</v>
      </c>
      <c r="AB28" s="206">
        <f t="shared" si="5"/>
        <v>51.309999999999995</v>
      </c>
      <c r="AC28" s="208">
        <v>50.85</v>
      </c>
      <c r="AD28" s="207">
        <v>17523</v>
      </c>
      <c r="AE28" s="206">
        <f t="shared" si="6"/>
        <v>51.870000000000005</v>
      </c>
    </row>
    <row r="29" spans="1:31" s="45" customFormat="1" ht="11" x14ac:dyDescent="0.3">
      <c r="A29" s="45">
        <f>'FY2017 Alpha RPDC '!A30</f>
        <v>23</v>
      </c>
      <c r="B29" s="45">
        <f>'FY2017 Alpha RPDC '!B30</f>
        <v>504</v>
      </c>
      <c r="C29" s="45">
        <f>'FY2017 Alpha RPDC '!C30</f>
        <v>504</v>
      </c>
      <c r="D29" s="50" t="str">
        <f>'FY2017 Alpha RPDC '!D30</f>
        <v>BATTLE CREEK-IDA GROVE</v>
      </c>
      <c r="E29" s="91">
        <f>'FY2017 Alpha RPDC '!J30</f>
        <v>638.5</v>
      </c>
      <c r="F29" s="81">
        <f>'FY2017 Alpha RPDC '!K30</f>
        <v>6591</v>
      </c>
      <c r="G29" s="81">
        <f>'FY2017 Alpha RPDC '!L30</f>
        <v>4208353.5</v>
      </c>
      <c r="H29" s="81">
        <f>'FY2017 Alpha RPDC '!M30</f>
        <v>22143.610000000335</v>
      </c>
      <c r="I29" s="82">
        <f>'FY2017 Alpha RPDC '!N30</f>
        <v>4230497.1100000003</v>
      </c>
      <c r="J29" s="53">
        <v>-153062</v>
      </c>
      <c r="K29" s="52">
        <v>-76531</v>
      </c>
      <c r="L29" s="51">
        <v>567506.80000000005</v>
      </c>
      <c r="M29" s="195">
        <v>170723</v>
      </c>
      <c r="N29" s="51">
        <f>RealAuthFY10!N29</f>
        <v>99971.040000000008</v>
      </c>
      <c r="O29" s="195">
        <f>RealAuthFY10!O29</f>
        <v>0</v>
      </c>
      <c r="P29" s="53">
        <v>16836.82</v>
      </c>
      <c r="Q29" s="53">
        <v>409735.19999999995</v>
      </c>
      <c r="R29" s="52">
        <f t="shared" si="0"/>
        <v>733418</v>
      </c>
      <c r="S29" s="53">
        <f t="shared" si="1"/>
        <v>86429</v>
      </c>
      <c r="T29" s="52">
        <f t="shared" si="2"/>
        <v>97240</v>
      </c>
      <c r="U29" s="53">
        <f t="shared" si="3"/>
        <v>6182763.9700000007</v>
      </c>
      <c r="V29" s="200"/>
      <c r="W29" s="204">
        <v>512.88</v>
      </c>
      <c r="X29" s="205">
        <v>733418</v>
      </c>
      <c r="Y29" s="206">
        <f t="shared" si="4"/>
        <v>523.14</v>
      </c>
      <c r="Z29" s="207">
        <v>60.44</v>
      </c>
      <c r="AA29" s="52">
        <v>86429</v>
      </c>
      <c r="AB29" s="206">
        <f t="shared" si="5"/>
        <v>61.65</v>
      </c>
      <c r="AC29" s="208">
        <v>68</v>
      </c>
      <c r="AD29" s="207">
        <v>97240</v>
      </c>
      <c r="AE29" s="206">
        <f t="shared" si="6"/>
        <v>69.36</v>
      </c>
    </row>
    <row r="30" spans="1:31" s="45" customFormat="1" ht="11" x14ac:dyDescent="0.3">
      <c r="A30" s="45">
        <f>'FY2017 Alpha RPDC '!A31</f>
        <v>24</v>
      </c>
      <c r="B30" s="45">
        <f>'FY2017 Alpha RPDC '!B31</f>
        <v>513</v>
      </c>
      <c r="C30" s="45">
        <f>'FY2017 Alpha RPDC '!C31</f>
        <v>513</v>
      </c>
      <c r="D30" s="50" t="str">
        <f>'FY2017 Alpha RPDC '!D31</f>
        <v>BAXTER</v>
      </c>
      <c r="E30" s="91">
        <f>'FY2017 Alpha RPDC '!J31</f>
        <v>345.9</v>
      </c>
      <c r="F30" s="81">
        <f>'FY2017 Alpha RPDC '!K31</f>
        <v>6591</v>
      </c>
      <c r="G30" s="81">
        <f>'FY2017 Alpha RPDC '!L31</f>
        <v>2279826.9</v>
      </c>
      <c r="H30" s="81">
        <f>'FY2017 Alpha RPDC '!M31</f>
        <v>0</v>
      </c>
      <c r="I30" s="82">
        <f>'FY2017 Alpha RPDC '!N31</f>
        <v>2279826.9</v>
      </c>
      <c r="J30" s="53">
        <v>-166936</v>
      </c>
      <c r="K30" s="52">
        <v>-29810</v>
      </c>
      <c r="L30" s="51">
        <v>196746</v>
      </c>
      <c r="M30" s="195">
        <v>11924</v>
      </c>
      <c r="N30" s="51">
        <f>RealAuthFY10!N30</f>
        <v>48120.810000000005</v>
      </c>
      <c r="O30" s="195">
        <f>RealAuthFY10!O30</f>
        <v>0</v>
      </c>
      <c r="P30" s="53">
        <v>0</v>
      </c>
      <c r="Q30" s="53">
        <v>0</v>
      </c>
      <c r="R30" s="52">
        <f t="shared" si="0"/>
        <v>328714</v>
      </c>
      <c r="S30" s="53">
        <f t="shared" si="1"/>
        <v>37524</v>
      </c>
      <c r="T30" s="52">
        <f t="shared" si="2"/>
        <v>32477</v>
      </c>
      <c r="U30" s="53">
        <f t="shared" si="3"/>
        <v>2738586.71</v>
      </c>
      <c r="V30" s="200"/>
      <c r="W30" s="204">
        <v>523.67999999999995</v>
      </c>
      <c r="X30" s="205">
        <v>328714</v>
      </c>
      <c r="Y30" s="206">
        <f t="shared" si="4"/>
        <v>534.15</v>
      </c>
      <c r="Z30" s="207">
        <v>59.78</v>
      </c>
      <c r="AA30" s="52">
        <v>37524</v>
      </c>
      <c r="AB30" s="206">
        <f t="shared" si="5"/>
        <v>60.980000000000004</v>
      </c>
      <c r="AC30" s="208">
        <v>51.74</v>
      </c>
      <c r="AD30" s="207">
        <v>32477</v>
      </c>
      <c r="AE30" s="206">
        <f t="shared" si="6"/>
        <v>52.77</v>
      </c>
    </row>
    <row r="31" spans="1:31" s="45" customFormat="1" ht="11" x14ac:dyDescent="0.3">
      <c r="A31" s="45">
        <f>'FY2017 Alpha RPDC '!A32</f>
        <v>25</v>
      </c>
      <c r="B31" s="45">
        <f>'FY2017 Alpha RPDC '!B32</f>
        <v>540</v>
      </c>
      <c r="C31" s="45">
        <f>'FY2017 Alpha RPDC '!C32</f>
        <v>540</v>
      </c>
      <c r="D31" s="54" t="str">
        <f>'FY2017 Alpha RPDC '!D32</f>
        <v>BCL-UW</v>
      </c>
      <c r="E31" s="94">
        <f>'FY2017 Alpha RPDC '!J32</f>
        <v>571.5</v>
      </c>
      <c r="F31" s="83">
        <f>'FY2017 Alpha RPDC '!K32</f>
        <v>6672</v>
      </c>
      <c r="G31" s="83">
        <f>'FY2017 Alpha RPDC '!L32</f>
        <v>3813048</v>
      </c>
      <c r="H31" s="83">
        <f>'FY2017 Alpha RPDC '!M32</f>
        <v>12446.180000000168</v>
      </c>
      <c r="I31" s="84">
        <f>'FY2017 Alpha RPDC '!N32</f>
        <v>3825494.18</v>
      </c>
      <c r="J31" s="57">
        <v>-157675</v>
      </c>
      <c r="K31" s="56">
        <v>-5950</v>
      </c>
      <c r="L31" s="55">
        <v>109479.99999999999</v>
      </c>
      <c r="M31" s="214">
        <v>0</v>
      </c>
      <c r="N31" s="55">
        <f>RealAuthFY10!N31</f>
        <v>8869.2000000000007</v>
      </c>
      <c r="O31" s="214">
        <f>RealAuthFY10!O31</f>
        <v>58350</v>
      </c>
      <c r="P31" s="57">
        <v>0</v>
      </c>
      <c r="Q31" s="57">
        <v>0</v>
      </c>
      <c r="R31" s="56">
        <f t="shared" si="0"/>
        <v>313199.14499999996</v>
      </c>
      <c r="S31" s="57">
        <f t="shared" si="1"/>
        <v>37513.26</v>
      </c>
      <c r="T31" s="56">
        <f t="shared" si="2"/>
        <v>33084.135000000002</v>
      </c>
      <c r="U31" s="57">
        <f t="shared" si="3"/>
        <v>4222364.92</v>
      </c>
      <c r="V31" s="215"/>
      <c r="W31" s="216">
        <v>537.28</v>
      </c>
      <c r="X31" s="217">
        <v>153232</v>
      </c>
      <c r="Y31" s="218">
        <f t="shared" si="4"/>
        <v>548.03</v>
      </c>
      <c r="Z31" s="219">
        <v>64.349999999999994</v>
      </c>
      <c r="AA31" s="56">
        <v>18353</v>
      </c>
      <c r="AB31" s="218">
        <f t="shared" si="5"/>
        <v>65.64</v>
      </c>
      <c r="AC31" s="220">
        <v>56.75</v>
      </c>
      <c r="AD31" s="219">
        <v>16185</v>
      </c>
      <c r="AE31" s="218">
        <f t="shared" si="6"/>
        <v>57.89</v>
      </c>
    </row>
    <row r="32" spans="1:31" s="45" customFormat="1" ht="11" x14ac:dyDescent="0.3">
      <c r="A32" s="45">
        <f>'FY2017 Alpha RPDC '!A33</f>
        <v>26</v>
      </c>
      <c r="B32" s="45">
        <f>'FY2017 Alpha RPDC '!B33</f>
        <v>549</v>
      </c>
      <c r="C32" s="45">
        <f>'FY2017 Alpha RPDC '!C33</f>
        <v>549</v>
      </c>
      <c r="D32" s="50" t="str">
        <f>'FY2017 Alpha RPDC '!D33</f>
        <v>BEDFORD</v>
      </c>
      <c r="E32" s="91">
        <f>'FY2017 Alpha RPDC '!J33</f>
        <v>479.9</v>
      </c>
      <c r="F32" s="81">
        <f>'FY2017 Alpha RPDC '!K33</f>
        <v>6591</v>
      </c>
      <c r="G32" s="81">
        <f>'FY2017 Alpha RPDC '!L33</f>
        <v>3163020.9</v>
      </c>
      <c r="H32" s="81">
        <f>'FY2017 Alpha RPDC '!M33</f>
        <v>0</v>
      </c>
      <c r="I32" s="82">
        <f>'FY2017 Alpha RPDC '!N33</f>
        <v>3163020.9</v>
      </c>
      <c r="J32" s="53">
        <v>-188256</v>
      </c>
      <c r="K32" s="52">
        <v>-11766</v>
      </c>
      <c r="L32" s="51">
        <v>861271.20000000007</v>
      </c>
      <c r="M32" s="195">
        <v>5883</v>
      </c>
      <c r="N32" s="51">
        <f>RealAuthFY10!N32</f>
        <v>25033.119999999999</v>
      </c>
      <c r="O32" s="195">
        <f>RealAuthFY10!O32</f>
        <v>0</v>
      </c>
      <c r="P32" s="53">
        <v>5177.04</v>
      </c>
      <c r="Q32" s="53">
        <v>0</v>
      </c>
      <c r="R32" s="52">
        <f t="shared" si="0"/>
        <v>673649</v>
      </c>
      <c r="S32" s="53">
        <f t="shared" si="1"/>
        <v>71022</v>
      </c>
      <c r="T32" s="52">
        <f t="shared" si="2"/>
        <v>85086</v>
      </c>
      <c r="U32" s="53">
        <f t="shared" si="3"/>
        <v>4690120.26</v>
      </c>
      <c r="V32" s="200"/>
      <c r="W32" s="204">
        <v>452.63</v>
      </c>
      <c r="X32" s="205">
        <v>673649</v>
      </c>
      <c r="Y32" s="206">
        <f t="shared" si="4"/>
        <v>461.68</v>
      </c>
      <c r="Z32" s="207">
        <v>47.72</v>
      </c>
      <c r="AA32" s="52">
        <v>71022</v>
      </c>
      <c r="AB32" s="206">
        <f t="shared" si="5"/>
        <v>48.67</v>
      </c>
      <c r="AC32" s="208">
        <v>57.17</v>
      </c>
      <c r="AD32" s="207">
        <v>85086</v>
      </c>
      <c r="AE32" s="206">
        <f t="shared" si="6"/>
        <v>58.31</v>
      </c>
    </row>
    <row r="33" spans="1:31" s="45" customFormat="1" ht="11" x14ac:dyDescent="0.3">
      <c r="A33" s="45">
        <f>'FY2017 Alpha RPDC '!A34</f>
        <v>27</v>
      </c>
      <c r="B33" s="45">
        <f>'FY2017 Alpha RPDC '!B34</f>
        <v>576</v>
      </c>
      <c r="C33" s="45">
        <f>'FY2017 Alpha RPDC '!C34</f>
        <v>576</v>
      </c>
      <c r="D33" s="50" t="str">
        <f>'FY2017 Alpha RPDC '!D34</f>
        <v>BELLE PLAINE</v>
      </c>
      <c r="E33" s="91">
        <f>'FY2017 Alpha RPDC '!J34</f>
        <v>546.29999999999995</v>
      </c>
      <c r="F33" s="81">
        <f>'FY2017 Alpha RPDC '!K34</f>
        <v>6595</v>
      </c>
      <c r="G33" s="81">
        <f>'FY2017 Alpha RPDC '!L34</f>
        <v>3602848.4999999995</v>
      </c>
      <c r="H33" s="81">
        <f>'FY2017 Alpha RPDC '!M34</f>
        <v>0</v>
      </c>
      <c r="I33" s="82">
        <f>'FY2017 Alpha RPDC '!N34</f>
        <v>3602848.4999999995</v>
      </c>
      <c r="J33" s="53">
        <v>-70596</v>
      </c>
      <c r="K33" s="52">
        <v>-625951.20000000007</v>
      </c>
      <c r="L33" s="51">
        <v>277677.60000000003</v>
      </c>
      <c r="M33" s="195">
        <v>613008.6</v>
      </c>
      <c r="N33" s="51">
        <f>RealAuthFY10!N33</f>
        <v>403.76000000000005</v>
      </c>
      <c r="O33" s="195">
        <f>RealAuthFY10!O33</f>
        <v>151006.24</v>
      </c>
      <c r="P33" s="53">
        <v>0</v>
      </c>
      <c r="Q33" s="53">
        <v>130602.59999999999</v>
      </c>
      <c r="R33" s="52">
        <f t="shared" si="0"/>
        <v>353765</v>
      </c>
      <c r="S33" s="53">
        <f t="shared" si="1"/>
        <v>39950</v>
      </c>
      <c r="T33" s="52">
        <f t="shared" si="2"/>
        <v>39780</v>
      </c>
      <c r="U33" s="53">
        <f t="shared" si="3"/>
        <v>4512495.0999999996</v>
      </c>
      <c r="V33" s="200"/>
      <c r="W33" s="204">
        <v>540.42999999999995</v>
      </c>
      <c r="X33" s="205">
        <v>353765</v>
      </c>
      <c r="Y33" s="206">
        <f t="shared" si="4"/>
        <v>551.2399999999999</v>
      </c>
      <c r="Z33" s="207">
        <v>61.03</v>
      </c>
      <c r="AA33" s="52">
        <v>39950</v>
      </c>
      <c r="AB33" s="206">
        <f t="shared" si="5"/>
        <v>62.25</v>
      </c>
      <c r="AC33" s="208">
        <v>60.77</v>
      </c>
      <c r="AD33" s="207">
        <v>39780</v>
      </c>
      <c r="AE33" s="206">
        <f t="shared" si="6"/>
        <v>61.99</v>
      </c>
    </row>
    <row r="34" spans="1:31" s="45" customFormat="1" ht="11" x14ac:dyDescent="0.3">
      <c r="A34" s="45">
        <f>'FY2017 Alpha RPDC '!A35</f>
        <v>28</v>
      </c>
      <c r="B34" s="45">
        <f>'FY2017 Alpha RPDC '!B35</f>
        <v>585</v>
      </c>
      <c r="C34" s="45">
        <f>'FY2017 Alpha RPDC '!C35</f>
        <v>585</v>
      </c>
      <c r="D34" s="50" t="str">
        <f>'FY2017 Alpha RPDC '!D35</f>
        <v>BELLEVUE</v>
      </c>
      <c r="E34" s="91">
        <f>'FY2017 Alpha RPDC '!J35</f>
        <v>561.1</v>
      </c>
      <c r="F34" s="81">
        <f>'FY2017 Alpha RPDC '!K35</f>
        <v>6648</v>
      </c>
      <c r="G34" s="81">
        <f>'FY2017 Alpha RPDC '!L35</f>
        <v>3730192.8000000003</v>
      </c>
      <c r="H34" s="81">
        <f>'FY2017 Alpha RPDC '!M35</f>
        <v>15554.80999999959</v>
      </c>
      <c r="I34" s="82">
        <f>'FY2017 Alpha RPDC '!N35</f>
        <v>3745747.61</v>
      </c>
      <c r="J34" s="53">
        <v>-64713</v>
      </c>
      <c r="K34" s="52">
        <v>-17649</v>
      </c>
      <c r="L34" s="51">
        <v>371805.60000000003</v>
      </c>
      <c r="M34" s="195">
        <v>0</v>
      </c>
      <c r="N34" s="51">
        <f>RealAuthFY10!N34</f>
        <v>4383.68</v>
      </c>
      <c r="O34" s="195">
        <f>RealAuthFY10!O34</f>
        <v>0</v>
      </c>
      <c r="P34" s="53">
        <v>0</v>
      </c>
      <c r="Q34" s="53">
        <v>0</v>
      </c>
      <c r="R34" s="52">
        <f t="shared" si="0"/>
        <v>306747.75900000002</v>
      </c>
      <c r="S34" s="53">
        <f t="shared" si="1"/>
        <v>30103.014999999999</v>
      </c>
      <c r="T34" s="52">
        <f t="shared" si="2"/>
        <v>32184.696</v>
      </c>
      <c r="U34" s="53">
        <f t="shared" si="3"/>
        <v>4408610.3600000003</v>
      </c>
      <c r="V34" s="200"/>
      <c r="W34" s="204">
        <v>535.97</v>
      </c>
      <c r="X34" s="205">
        <v>205491</v>
      </c>
      <c r="Y34" s="206">
        <f t="shared" si="4"/>
        <v>546.69000000000005</v>
      </c>
      <c r="Z34" s="207">
        <v>52.6</v>
      </c>
      <c r="AA34" s="52">
        <v>20167</v>
      </c>
      <c r="AB34" s="206">
        <f t="shared" si="5"/>
        <v>53.65</v>
      </c>
      <c r="AC34" s="208">
        <v>56.24</v>
      </c>
      <c r="AD34" s="207">
        <v>21562</v>
      </c>
      <c r="AE34" s="206">
        <f t="shared" si="6"/>
        <v>57.36</v>
      </c>
    </row>
    <row r="35" spans="1:31" s="45" customFormat="1" ht="11" x14ac:dyDescent="0.3">
      <c r="A35" s="45">
        <f>'FY2017 Alpha RPDC '!A36</f>
        <v>29</v>
      </c>
      <c r="B35" s="45">
        <f>'FY2017 Alpha RPDC '!B36</f>
        <v>594</v>
      </c>
      <c r="C35" s="45">
        <f>'FY2017 Alpha RPDC '!C36</f>
        <v>594</v>
      </c>
      <c r="D35" s="50" t="str">
        <f>'FY2017 Alpha RPDC '!D36</f>
        <v>BELMOND-KLEMME</v>
      </c>
      <c r="E35" s="91">
        <f>'FY2017 Alpha RPDC '!J36</f>
        <v>801.3</v>
      </c>
      <c r="F35" s="81">
        <f>'FY2017 Alpha RPDC '!K36</f>
        <v>6596</v>
      </c>
      <c r="G35" s="81">
        <f>'FY2017 Alpha RPDC '!L36</f>
        <v>5285374.8</v>
      </c>
      <c r="H35" s="81">
        <f>'FY2017 Alpha RPDC '!M36</f>
        <v>0</v>
      </c>
      <c r="I35" s="82">
        <f>'FY2017 Alpha RPDC '!N36</f>
        <v>5285374.8</v>
      </c>
      <c r="J35" s="53">
        <v>-119280</v>
      </c>
      <c r="K35" s="52">
        <v>-47712</v>
      </c>
      <c r="L35" s="51">
        <v>375732</v>
      </c>
      <c r="M35" s="195">
        <v>0</v>
      </c>
      <c r="N35" s="51">
        <f>RealAuthFY10!N35</f>
        <v>12867.800000000001</v>
      </c>
      <c r="O35" s="195">
        <f>RealAuthFY10!O35</f>
        <v>119495.06999999999</v>
      </c>
      <c r="P35" s="53">
        <v>5248.32</v>
      </c>
      <c r="Q35" s="53">
        <v>0</v>
      </c>
      <c r="R35" s="52">
        <f t="shared" si="0"/>
        <v>413623.0469999999</v>
      </c>
      <c r="S35" s="53">
        <f t="shared" si="1"/>
        <v>45754.229999999996</v>
      </c>
      <c r="T35" s="52">
        <f t="shared" si="2"/>
        <v>42573.069000000003</v>
      </c>
      <c r="U35" s="53">
        <f t="shared" si="3"/>
        <v>6133676.3360000011</v>
      </c>
      <c r="V35" s="200"/>
      <c r="W35" s="204">
        <v>506.07</v>
      </c>
      <c r="X35" s="205">
        <v>314472</v>
      </c>
      <c r="Y35" s="206">
        <f t="shared" si="4"/>
        <v>516.18999999999994</v>
      </c>
      <c r="Z35" s="207">
        <v>55.98</v>
      </c>
      <c r="AA35" s="52">
        <v>34786</v>
      </c>
      <c r="AB35" s="206">
        <f t="shared" si="5"/>
        <v>57.099999999999994</v>
      </c>
      <c r="AC35" s="208">
        <v>52.09</v>
      </c>
      <c r="AD35" s="207">
        <v>32369</v>
      </c>
      <c r="AE35" s="206">
        <f t="shared" si="6"/>
        <v>53.13</v>
      </c>
    </row>
    <row r="36" spans="1:31" s="45" customFormat="1" ht="11" x14ac:dyDescent="0.3">
      <c r="A36" s="45">
        <f>'FY2017 Alpha RPDC '!A37</f>
        <v>30</v>
      </c>
      <c r="B36" s="45">
        <f>'FY2017 Alpha RPDC '!B37</f>
        <v>603</v>
      </c>
      <c r="C36" s="45">
        <f>'FY2017 Alpha RPDC '!C37</f>
        <v>603</v>
      </c>
      <c r="D36" s="54" t="str">
        <f>'FY2017 Alpha RPDC '!D37</f>
        <v>BENNETT</v>
      </c>
      <c r="E36" s="94">
        <f>'FY2017 Alpha RPDC '!J37</f>
        <v>187.3</v>
      </c>
      <c r="F36" s="83">
        <f>'FY2017 Alpha RPDC '!K37</f>
        <v>6722</v>
      </c>
      <c r="G36" s="83">
        <f>'FY2017 Alpha RPDC '!L37</f>
        <v>1259030.6000000001</v>
      </c>
      <c r="H36" s="83">
        <f>'FY2017 Alpha RPDC '!M37</f>
        <v>5088.4299999999348</v>
      </c>
      <c r="I36" s="84">
        <f>'FY2017 Alpha RPDC '!N37</f>
        <v>1264119.03</v>
      </c>
      <c r="J36" s="57">
        <v>-194139</v>
      </c>
      <c r="K36" s="56">
        <v>-23532</v>
      </c>
      <c r="L36" s="55">
        <v>129426</v>
      </c>
      <c r="M36" s="214">
        <v>11766</v>
      </c>
      <c r="N36" s="55">
        <f>RealAuthFY10!N36</f>
        <v>10670.800000000001</v>
      </c>
      <c r="O36" s="214">
        <f>RealAuthFY10!O36</f>
        <v>46144</v>
      </c>
      <c r="P36" s="57">
        <v>0</v>
      </c>
      <c r="Q36" s="57">
        <v>49417.200000000004</v>
      </c>
      <c r="R36" s="56">
        <f t="shared" si="0"/>
        <v>289023</v>
      </c>
      <c r="S36" s="57">
        <f t="shared" si="1"/>
        <v>30285</v>
      </c>
      <c r="T36" s="56">
        <f t="shared" si="2"/>
        <v>33342</v>
      </c>
      <c r="U36" s="57">
        <f t="shared" si="3"/>
        <v>1646522.03</v>
      </c>
      <c r="V36" s="215"/>
      <c r="W36" s="216">
        <v>538.91999999999996</v>
      </c>
      <c r="X36" s="217">
        <v>289023</v>
      </c>
      <c r="Y36" s="218">
        <f t="shared" si="4"/>
        <v>549.69999999999993</v>
      </c>
      <c r="Z36" s="219">
        <v>56.47</v>
      </c>
      <c r="AA36" s="56">
        <v>30285</v>
      </c>
      <c r="AB36" s="218">
        <f t="shared" si="5"/>
        <v>57.6</v>
      </c>
      <c r="AC36" s="220">
        <v>62.17</v>
      </c>
      <c r="AD36" s="219">
        <v>33342</v>
      </c>
      <c r="AE36" s="218">
        <f t="shared" si="6"/>
        <v>63.410000000000004</v>
      </c>
    </row>
    <row r="37" spans="1:31" s="45" customFormat="1" ht="11" x14ac:dyDescent="0.3">
      <c r="A37" s="45">
        <f>'FY2017 Alpha RPDC '!A38</f>
        <v>31</v>
      </c>
      <c r="B37" s="45">
        <f>'FY2017 Alpha RPDC '!B38</f>
        <v>609</v>
      </c>
      <c r="C37" s="45">
        <f>'FY2017 Alpha RPDC '!C38</f>
        <v>609</v>
      </c>
      <c r="D37" s="50" t="str">
        <f>'FY2017 Alpha RPDC '!D38</f>
        <v>BENTON</v>
      </c>
      <c r="E37" s="91">
        <f>'FY2017 Alpha RPDC '!J38</f>
        <v>1483</v>
      </c>
      <c r="F37" s="81">
        <f>'FY2017 Alpha RPDC '!K38</f>
        <v>6656</v>
      </c>
      <c r="G37" s="81">
        <f>'FY2017 Alpha RPDC '!L38</f>
        <v>9870848</v>
      </c>
      <c r="H37" s="81">
        <f>'FY2017 Alpha RPDC '!M38</f>
        <v>0</v>
      </c>
      <c r="I37" s="82">
        <f>'FY2017 Alpha RPDC '!N38</f>
        <v>9870848</v>
      </c>
      <c r="J37" s="53">
        <v>-221351.2</v>
      </c>
      <c r="K37" s="52">
        <v>-11774</v>
      </c>
      <c r="L37" s="51">
        <v>141288</v>
      </c>
      <c r="M37" s="195">
        <v>5887</v>
      </c>
      <c r="N37" s="51">
        <f>RealAuthFY10!N37</f>
        <v>31457.4</v>
      </c>
      <c r="O37" s="195">
        <f>RealAuthFY10!O37</f>
        <v>198268.2</v>
      </c>
      <c r="P37" s="53">
        <v>0</v>
      </c>
      <c r="Q37" s="53">
        <v>0</v>
      </c>
      <c r="R37" s="52">
        <f t="shared" si="0"/>
        <v>738370.87</v>
      </c>
      <c r="S37" s="53">
        <f t="shared" si="1"/>
        <v>71569.58</v>
      </c>
      <c r="T37" s="52">
        <f t="shared" si="2"/>
        <v>71480.600000000006</v>
      </c>
      <c r="U37" s="53">
        <f t="shared" si="3"/>
        <v>10896044.449999999</v>
      </c>
      <c r="V37" s="200"/>
      <c r="W37" s="204">
        <v>488.13</v>
      </c>
      <c r="X37" s="205">
        <v>301420</v>
      </c>
      <c r="Y37" s="206">
        <f t="shared" si="4"/>
        <v>497.89</v>
      </c>
      <c r="Z37" s="207">
        <v>47.31</v>
      </c>
      <c r="AA37" s="52">
        <v>29214</v>
      </c>
      <c r="AB37" s="206">
        <f t="shared" si="5"/>
        <v>48.260000000000005</v>
      </c>
      <c r="AC37" s="208">
        <v>47.25</v>
      </c>
      <c r="AD37" s="207">
        <v>29177</v>
      </c>
      <c r="AE37" s="206">
        <f t="shared" si="6"/>
        <v>48.2</v>
      </c>
    </row>
    <row r="38" spans="1:31" s="45" customFormat="1" ht="11" x14ac:dyDescent="0.3">
      <c r="A38" s="45">
        <f>'FY2017 Alpha RPDC '!A39</f>
        <v>32</v>
      </c>
      <c r="B38" s="45">
        <f>'FY2017 Alpha RPDC '!B39</f>
        <v>621</v>
      </c>
      <c r="C38" s="45">
        <f>'FY2017 Alpha RPDC '!C39</f>
        <v>621</v>
      </c>
      <c r="D38" s="50" t="str">
        <f>'FY2017 Alpha RPDC '!D39</f>
        <v>BETTENDORF</v>
      </c>
      <c r="E38" s="91">
        <f>'FY2017 Alpha RPDC '!J39</f>
        <v>4056.9</v>
      </c>
      <c r="F38" s="81">
        <f>'FY2017 Alpha RPDC '!K39</f>
        <v>6665</v>
      </c>
      <c r="G38" s="81">
        <f>'FY2017 Alpha RPDC '!L39</f>
        <v>27039238.5</v>
      </c>
      <c r="H38" s="81">
        <f>'FY2017 Alpha RPDC '!M39</f>
        <v>0</v>
      </c>
      <c r="I38" s="82">
        <f>'FY2017 Alpha RPDC '!N39</f>
        <v>27039238.5</v>
      </c>
      <c r="J38" s="53">
        <v>-127115.99999999999</v>
      </c>
      <c r="K38" s="52">
        <v>-17820</v>
      </c>
      <c r="L38" s="51">
        <v>356400</v>
      </c>
      <c r="M38" s="195">
        <v>0</v>
      </c>
      <c r="N38" s="51">
        <f>RealAuthFY10!N38</f>
        <v>76307.5</v>
      </c>
      <c r="O38" s="195">
        <f>RealAuthFY10!O38</f>
        <v>0</v>
      </c>
      <c r="P38" s="53">
        <v>0</v>
      </c>
      <c r="Q38" s="53">
        <v>149688</v>
      </c>
      <c r="R38" s="52">
        <f t="shared" si="0"/>
        <v>2146302.9449999998</v>
      </c>
      <c r="S38" s="53">
        <f t="shared" si="1"/>
        <v>235421.90700000001</v>
      </c>
      <c r="T38" s="52">
        <f t="shared" si="2"/>
        <v>210309.69600000003</v>
      </c>
      <c r="U38" s="53">
        <f t="shared" si="3"/>
        <v>30068732.548</v>
      </c>
      <c r="V38" s="200"/>
      <c r="W38" s="204">
        <v>518.67999999999995</v>
      </c>
      <c r="X38" s="205">
        <v>321945</v>
      </c>
      <c r="Y38" s="206">
        <f t="shared" si="4"/>
        <v>529.04999999999995</v>
      </c>
      <c r="Z38" s="207">
        <v>56.89</v>
      </c>
      <c r="AA38" s="52">
        <v>35312</v>
      </c>
      <c r="AB38" s="206">
        <f t="shared" si="5"/>
        <v>58.03</v>
      </c>
      <c r="AC38" s="208">
        <v>50.82</v>
      </c>
      <c r="AD38" s="207">
        <v>31544</v>
      </c>
      <c r="AE38" s="206">
        <f t="shared" si="6"/>
        <v>51.84</v>
      </c>
    </row>
    <row r="39" spans="1:31" s="45" customFormat="1" ht="11" x14ac:dyDescent="0.3">
      <c r="A39" s="45">
        <f>'FY2017 Alpha RPDC '!A40</f>
        <v>33</v>
      </c>
      <c r="B39" s="45">
        <f>'FY2017 Alpha RPDC '!B40</f>
        <v>720</v>
      </c>
      <c r="C39" s="45">
        <f>'FY2017 Alpha RPDC '!C40</f>
        <v>720</v>
      </c>
      <c r="D39" s="50" t="str">
        <f>'FY2017 Alpha RPDC '!D40</f>
        <v>BONDURANT-FARRAR</v>
      </c>
      <c r="E39" s="91">
        <f>'FY2017 Alpha RPDC '!J40</f>
        <v>1813.6</v>
      </c>
      <c r="F39" s="81">
        <f>'FY2017 Alpha RPDC '!K40</f>
        <v>6591</v>
      </c>
      <c r="G39" s="81">
        <f>'FY2017 Alpha RPDC '!L40</f>
        <v>11953437.6</v>
      </c>
      <c r="H39" s="81">
        <f>'FY2017 Alpha RPDC '!M40</f>
        <v>0</v>
      </c>
      <c r="I39" s="82">
        <f>'FY2017 Alpha RPDC '!N40</f>
        <v>11953437.6</v>
      </c>
      <c r="J39" s="53">
        <v>-454553.60000000003</v>
      </c>
      <c r="K39" s="52">
        <v>0</v>
      </c>
      <c r="L39" s="51">
        <v>201958.39999999999</v>
      </c>
      <c r="M39" s="195">
        <v>23552</v>
      </c>
      <c r="N39" s="51">
        <f>RealAuthFY10!N39</f>
        <v>17665.38</v>
      </c>
      <c r="O39" s="195">
        <f>RealAuthFY10!O39</f>
        <v>0</v>
      </c>
      <c r="P39" s="53">
        <v>51814.400000000001</v>
      </c>
      <c r="Q39" s="53">
        <v>0</v>
      </c>
      <c r="R39" s="52">
        <f t="shared" si="0"/>
        <v>907198.99199999997</v>
      </c>
      <c r="S39" s="53">
        <f t="shared" si="1"/>
        <v>95612.991999999998</v>
      </c>
      <c r="T39" s="52">
        <f t="shared" si="2"/>
        <v>113223.048</v>
      </c>
      <c r="U39" s="53">
        <f t="shared" si="3"/>
        <v>12909909.212000003</v>
      </c>
      <c r="V39" s="200"/>
      <c r="W39" s="204">
        <v>490.41</v>
      </c>
      <c r="X39" s="205">
        <v>362168</v>
      </c>
      <c r="Y39" s="206">
        <f t="shared" si="4"/>
        <v>500.22</v>
      </c>
      <c r="Z39" s="207">
        <v>51.69</v>
      </c>
      <c r="AA39" s="52">
        <v>38173</v>
      </c>
      <c r="AB39" s="206">
        <f t="shared" si="5"/>
        <v>52.72</v>
      </c>
      <c r="AC39" s="208">
        <v>61.21</v>
      </c>
      <c r="AD39" s="207">
        <v>45204</v>
      </c>
      <c r="AE39" s="206">
        <f t="shared" si="6"/>
        <v>62.43</v>
      </c>
    </row>
    <row r="40" spans="1:31" s="45" customFormat="1" ht="11" x14ac:dyDescent="0.3">
      <c r="A40" s="45">
        <f>'FY2017 Alpha RPDC '!A41</f>
        <v>34</v>
      </c>
      <c r="B40" s="45">
        <f>'FY2017 Alpha RPDC '!B41</f>
        <v>729</v>
      </c>
      <c r="C40" s="45">
        <f>'FY2017 Alpha RPDC '!C41</f>
        <v>729</v>
      </c>
      <c r="D40" s="50" t="str">
        <f>'FY2017 Alpha RPDC '!D41</f>
        <v>BOONE</v>
      </c>
      <c r="E40" s="91">
        <f>'FY2017 Alpha RPDC '!J41</f>
        <v>2066.4</v>
      </c>
      <c r="F40" s="81">
        <f>'FY2017 Alpha RPDC '!K41</f>
        <v>6591</v>
      </c>
      <c r="G40" s="81">
        <f>'FY2017 Alpha RPDC '!L41</f>
        <v>13619642.4</v>
      </c>
      <c r="H40" s="81">
        <f>'FY2017 Alpha RPDC '!M41</f>
        <v>15214.179999999702</v>
      </c>
      <c r="I40" s="82">
        <f>'FY2017 Alpha RPDC '!N41</f>
        <v>13634856.58</v>
      </c>
      <c r="J40" s="53">
        <v>-359637.2</v>
      </c>
      <c r="K40" s="52">
        <v>-349413.4</v>
      </c>
      <c r="L40" s="51">
        <v>6014</v>
      </c>
      <c r="M40" s="195">
        <v>0</v>
      </c>
      <c r="N40" s="51">
        <f>RealAuthFY10!N40</f>
        <v>40113.199999999997</v>
      </c>
      <c r="O40" s="195">
        <f>RealAuthFY10!O40</f>
        <v>0</v>
      </c>
      <c r="P40" s="53">
        <v>0</v>
      </c>
      <c r="Q40" s="53">
        <v>0</v>
      </c>
      <c r="R40" s="52">
        <f t="shared" si="0"/>
        <v>971084.01600000006</v>
      </c>
      <c r="S40" s="53">
        <f t="shared" si="1"/>
        <v>63727.776000000005</v>
      </c>
      <c r="T40" s="52">
        <f t="shared" si="2"/>
        <v>117702.144</v>
      </c>
      <c r="U40" s="53">
        <f t="shared" si="3"/>
        <v>14124447.116</v>
      </c>
      <c r="V40" s="200"/>
      <c r="W40" s="204">
        <v>460.73</v>
      </c>
      <c r="X40" s="205">
        <v>92515</v>
      </c>
      <c r="Y40" s="206">
        <f t="shared" si="4"/>
        <v>469.94</v>
      </c>
      <c r="Z40" s="207">
        <v>30.24</v>
      </c>
      <c r="AA40" s="52">
        <v>6072</v>
      </c>
      <c r="AB40" s="206">
        <f t="shared" si="5"/>
        <v>30.84</v>
      </c>
      <c r="AC40" s="208">
        <v>55.84</v>
      </c>
      <c r="AD40" s="207">
        <v>11213</v>
      </c>
      <c r="AE40" s="206">
        <f t="shared" si="6"/>
        <v>56.96</v>
      </c>
    </row>
    <row r="41" spans="1:31" s="45" customFormat="1" ht="11" x14ac:dyDescent="0.3">
      <c r="A41" s="45">
        <f>'FY2017 Alpha RPDC '!A42</f>
        <v>35</v>
      </c>
      <c r="B41" s="45">
        <f>'FY2017 Alpha RPDC '!B42</f>
        <v>747</v>
      </c>
      <c r="C41" s="45">
        <f>'FY2017 Alpha RPDC '!C42</f>
        <v>747</v>
      </c>
      <c r="D41" s="54" t="str">
        <f>'FY2017 Alpha RPDC '!D42</f>
        <v>BOYDEN-HULL</v>
      </c>
      <c r="E41" s="94">
        <f>'FY2017 Alpha RPDC '!J42</f>
        <v>611.6</v>
      </c>
      <c r="F41" s="83">
        <f>'FY2017 Alpha RPDC '!K42</f>
        <v>6591</v>
      </c>
      <c r="G41" s="83">
        <f>'FY2017 Alpha RPDC '!L42</f>
        <v>4031055.6</v>
      </c>
      <c r="H41" s="83">
        <f>'FY2017 Alpha RPDC '!M42</f>
        <v>0</v>
      </c>
      <c r="I41" s="84">
        <f>'FY2017 Alpha RPDC '!N42</f>
        <v>4031055.6</v>
      </c>
      <c r="J41" s="57">
        <v>-541268</v>
      </c>
      <c r="K41" s="56">
        <v>-35688</v>
      </c>
      <c r="L41" s="55">
        <v>411601.60000000003</v>
      </c>
      <c r="M41" s="214">
        <v>35688</v>
      </c>
      <c r="N41" s="55">
        <f>RealAuthFY10!N41</f>
        <v>87611.66</v>
      </c>
      <c r="O41" s="214">
        <f>RealAuthFY10!O41</f>
        <v>0</v>
      </c>
      <c r="P41" s="57">
        <v>0</v>
      </c>
      <c r="Q41" s="57">
        <v>403274.39999999997</v>
      </c>
      <c r="R41" s="56">
        <f t="shared" si="0"/>
        <v>794607</v>
      </c>
      <c r="S41" s="57">
        <f t="shared" si="1"/>
        <v>86943</v>
      </c>
      <c r="T41" s="56">
        <f t="shared" si="2"/>
        <v>79001</v>
      </c>
      <c r="U41" s="57">
        <f t="shared" si="3"/>
        <v>5352826.2600000007</v>
      </c>
      <c r="V41" s="215"/>
      <c r="W41" s="216">
        <v>489.23</v>
      </c>
      <c r="X41" s="217">
        <v>794607</v>
      </c>
      <c r="Y41" s="218">
        <f t="shared" si="4"/>
        <v>499.01</v>
      </c>
      <c r="Z41" s="219">
        <v>53.53</v>
      </c>
      <c r="AA41" s="56">
        <v>86943</v>
      </c>
      <c r="AB41" s="218">
        <f t="shared" si="5"/>
        <v>54.6</v>
      </c>
      <c r="AC41" s="220">
        <v>48.64</v>
      </c>
      <c r="AD41" s="219">
        <v>79001</v>
      </c>
      <c r="AE41" s="218">
        <f t="shared" si="6"/>
        <v>49.61</v>
      </c>
    </row>
    <row r="42" spans="1:31" s="45" customFormat="1" ht="11" x14ac:dyDescent="0.3">
      <c r="A42" s="45">
        <f>'FY2017 Alpha RPDC '!A43</f>
        <v>36</v>
      </c>
      <c r="B42" s="45">
        <f>'FY2017 Alpha RPDC '!B43</f>
        <v>1917</v>
      </c>
      <c r="C42" s="45">
        <f>'FY2017 Alpha RPDC '!C43</f>
        <v>1917</v>
      </c>
      <c r="D42" s="50" t="str">
        <f>'FY2017 Alpha RPDC '!D43</f>
        <v>BOYER VALLEY</v>
      </c>
      <c r="E42" s="91">
        <f>'FY2017 Alpha RPDC '!J43</f>
        <v>423.8</v>
      </c>
      <c r="F42" s="81">
        <f>'FY2017 Alpha RPDC '!K43</f>
        <v>6599</v>
      </c>
      <c r="G42" s="81">
        <f>'FY2017 Alpha RPDC '!L43</f>
        <v>2796656.2</v>
      </c>
      <c r="H42" s="81">
        <f>'FY2017 Alpha RPDC '!M43</f>
        <v>58464.319999999832</v>
      </c>
      <c r="I42" s="82">
        <f>'FY2017 Alpha RPDC '!N43</f>
        <v>2855120.52</v>
      </c>
      <c r="J42" s="53">
        <v>-1484484.4</v>
      </c>
      <c r="K42" s="52">
        <v>-95312</v>
      </c>
      <c r="L42" s="51">
        <v>3296008.0999999996</v>
      </c>
      <c r="M42" s="195">
        <v>11914</v>
      </c>
      <c r="N42" s="51">
        <f>RealAuthFY10!N42</f>
        <v>44048.68</v>
      </c>
      <c r="O42" s="195">
        <f>RealAuthFY10!O42</f>
        <v>0</v>
      </c>
      <c r="P42" s="53">
        <v>41937.279999999999</v>
      </c>
      <c r="Q42" s="53">
        <v>922143.60000000009</v>
      </c>
      <c r="R42" s="52">
        <f t="shared" si="0"/>
        <v>1965819</v>
      </c>
      <c r="S42" s="53">
        <f t="shared" si="1"/>
        <v>225385</v>
      </c>
      <c r="T42" s="52">
        <f t="shared" si="2"/>
        <v>223057</v>
      </c>
      <c r="U42" s="53">
        <f t="shared" si="3"/>
        <v>8005636.7799999993</v>
      </c>
      <c r="V42" s="200"/>
      <c r="W42" s="204">
        <v>481.37</v>
      </c>
      <c r="X42" s="205">
        <v>1965819</v>
      </c>
      <c r="Y42" s="206">
        <f t="shared" si="4"/>
        <v>491</v>
      </c>
      <c r="Z42" s="207">
        <v>55.19</v>
      </c>
      <c r="AA42" s="52">
        <v>225385</v>
      </c>
      <c r="AB42" s="206">
        <f t="shared" si="5"/>
        <v>56.29</v>
      </c>
      <c r="AC42" s="208">
        <v>54.62</v>
      </c>
      <c r="AD42" s="207">
        <v>223057</v>
      </c>
      <c r="AE42" s="206">
        <f t="shared" si="6"/>
        <v>55.71</v>
      </c>
    </row>
    <row r="43" spans="1:31" s="45" customFormat="1" ht="11" x14ac:dyDescent="0.3">
      <c r="A43" s="45">
        <f>'FY2017 Alpha RPDC '!A44</f>
        <v>37</v>
      </c>
      <c r="B43" s="45">
        <f>'FY2017 Alpha RPDC '!B44</f>
        <v>846</v>
      </c>
      <c r="C43" s="45">
        <f>'FY2017 Alpha RPDC '!C44</f>
        <v>846</v>
      </c>
      <c r="D43" s="50" t="str">
        <f>'FY2017 Alpha RPDC '!D44</f>
        <v>BROOKLYN-GUERNSEY-MALCOM</v>
      </c>
      <c r="E43" s="91">
        <f>'FY2017 Alpha RPDC '!J44</f>
        <v>533.9</v>
      </c>
      <c r="F43" s="81">
        <f>'FY2017 Alpha RPDC '!K44</f>
        <v>6606</v>
      </c>
      <c r="G43" s="81">
        <f>'FY2017 Alpha RPDC '!L44</f>
        <v>3526943.4</v>
      </c>
      <c r="H43" s="81">
        <f>'FY2017 Alpha RPDC '!M44</f>
        <v>9937.2200000002049</v>
      </c>
      <c r="I43" s="82">
        <f>'FY2017 Alpha RPDC '!N44</f>
        <v>3536880.62</v>
      </c>
      <c r="J43" s="53">
        <v>-171783.6</v>
      </c>
      <c r="K43" s="52">
        <v>-35298</v>
      </c>
      <c r="L43" s="51">
        <v>494172</v>
      </c>
      <c r="M43" s="195">
        <v>0</v>
      </c>
      <c r="N43" s="51">
        <f>RealAuthFY10!N43</f>
        <v>40664.400000000001</v>
      </c>
      <c r="O43" s="195">
        <f>RealAuthFY10!O43</f>
        <v>0</v>
      </c>
      <c r="P43" s="53">
        <v>5177.04</v>
      </c>
      <c r="Q43" s="53">
        <v>0</v>
      </c>
      <c r="R43" s="52">
        <f t="shared" si="0"/>
        <v>568226</v>
      </c>
      <c r="S43" s="53">
        <f t="shared" si="1"/>
        <v>57836</v>
      </c>
      <c r="T43" s="52">
        <f t="shared" si="2"/>
        <v>68700</v>
      </c>
      <c r="U43" s="53">
        <f t="shared" si="3"/>
        <v>4564574.46</v>
      </c>
      <c r="V43" s="200"/>
      <c r="W43" s="204">
        <v>468.64</v>
      </c>
      <c r="X43" s="205">
        <v>568226</v>
      </c>
      <c r="Y43" s="206">
        <f t="shared" si="4"/>
        <v>478.01</v>
      </c>
      <c r="Z43" s="207">
        <v>47.7</v>
      </c>
      <c r="AA43" s="52">
        <v>57836</v>
      </c>
      <c r="AB43" s="206">
        <f t="shared" si="5"/>
        <v>48.650000000000006</v>
      </c>
      <c r="AC43" s="208">
        <v>56.66</v>
      </c>
      <c r="AD43" s="207">
        <v>68700</v>
      </c>
      <c r="AE43" s="206">
        <f t="shared" si="6"/>
        <v>57.79</v>
      </c>
    </row>
    <row r="44" spans="1:31" s="45" customFormat="1" ht="11" x14ac:dyDescent="0.3">
      <c r="A44" s="45">
        <f>'FY2017 Alpha RPDC '!A45</f>
        <v>38</v>
      </c>
      <c r="B44" s="45">
        <f>'FY2017 Alpha RPDC '!B45</f>
        <v>882</v>
      </c>
      <c r="C44" s="45">
        <f>'FY2017 Alpha RPDC '!C45</f>
        <v>882</v>
      </c>
      <c r="D44" s="50" t="str">
        <f>'FY2017 Alpha RPDC '!D45</f>
        <v>BURLINGTON</v>
      </c>
      <c r="E44" s="91">
        <f>'FY2017 Alpha RPDC '!J45</f>
        <v>4457.5</v>
      </c>
      <c r="F44" s="81">
        <f>'FY2017 Alpha RPDC '!K45</f>
        <v>6591</v>
      </c>
      <c r="G44" s="81">
        <f>'FY2017 Alpha RPDC '!L45</f>
        <v>29379382.5</v>
      </c>
      <c r="H44" s="81">
        <f>'FY2017 Alpha RPDC '!M45</f>
        <v>529019.28999999911</v>
      </c>
      <c r="I44" s="82">
        <f>'FY2017 Alpha RPDC '!N45</f>
        <v>29908401.789999999</v>
      </c>
      <c r="J44" s="53">
        <v>-454755.89999999997</v>
      </c>
      <c r="K44" s="52">
        <v>-64713</v>
      </c>
      <c r="L44" s="51">
        <v>570651</v>
      </c>
      <c r="M44" s="195">
        <v>553002</v>
      </c>
      <c r="N44" s="51">
        <f>RealAuthFY10!N44</f>
        <v>84328.159999999989</v>
      </c>
      <c r="O44" s="195">
        <f>RealAuthFY10!O44</f>
        <v>0</v>
      </c>
      <c r="P44" s="53">
        <v>14236.859999999999</v>
      </c>
      <c r="Q44" s="53">
        <v>405927</v>
      </c>
      <c r="R44" s="52">
        <f t="shared" si="0"/>
        <v>2301674.7000000002</v>
      </c>
      <c r="S44" s="53">
        <f t="shared" si="1"/>
        <v>291163.90000000002</v>
      </c>
      <c r="T44" s="52">
        <f t="shared" si="2"/>
        <v>259827.67499999999</v>
      </c>
      <c r="U44" s="53">
        <f t="shared" si="3"/>
        <v>33869744.184999995</v>
      </c>
      <c r="V44" s="200"/>
      <c r="W44" s="204">
        <v>506.24</v>
      </c>
      <c r="X44" s="205">
        <v>1111956</v>
      </c>
      <c r="Y44" s="206">
        <f t="shared" si="4"/>
        <v>516.36</v>
      </c>
      <c r="Z44" s="207">
        <v>64.040000000000006</v>
      </c>
      <c r="AA44" s="52">
        <v>140664</v>
      </c>
      <c r="AB44" s="206">
        <f t="shared" si="5"/>
        <v>65.320000000000007</v>
      </c>
      <c r="AC44" s="208">
        <v>57.15</v>
      </c>
      <c r="AD44" s="207">
        <v>125530</v>
      </c>
      <c r="AE44" s="206">
        <f t="shared" si="6"/>
        <v>58.29</v>
      </c>
    </row>
    <row r="45" spans="1:31" s="45" customFormat="1" ht="11" x14ac:dyDescent="0.3">
      <c r="A45" s="45">
        <f>'FY2017 Alpha RPDC '!A46</f>
        <v>39</v>
      </c>
      <c r="B45" s="45">
        <f>'FY2017 Alpha RPDC '!B46</f>
        <v>916</v>
      </c>
      <c r="C45" s="45">
        <f>'FY2017 Alpha RPDC '!C46</f>
        <v>916</v>
      </c>
      <c r="D45" s="50" t="str">
        <f>'FY2017 Alpha RPDC '!D46</f>
        <v>CAL</v>
      </c>
      <c r="E45" s="91">
        <f>'FY2017 Alpha RPDC '!J46</f>
        <v>261.10000000000002</v>
      </c>
      <c r="F45" s="81">
        <f>'FY2017 Alpha RPDC '!K46</f>
        <v>6761</v>
      </c>
      <c r="G45" s="81">
        <f>'FY2017 Alpha RPDC '!L46</f>
        <v>1765297.1</v>
      </c>
      <c r="H45" s="81">
        <f>'FY2017 Alpha RPDC '!M46</f>
        <v>0</v>
      </c>
      <c r="I45" s="82">
        <f>'FY2017 Alpha RPDC '!N46</f>
        <v>1765297.1</v>
      </c>
      <c r="J45" s="53">
        <v>-141192</v>
      </c>
      <c r="K45" s="52">
        <v>-29415</v>
      </c>
      <c r="L45" s="51">
        <v>323565</v>
      </c>
      <c r="M45" s="195">
        <v>0</v>
      </c>
      <c r="N45" s="51">
        <f>RealAuthFY10!N45</f>
        <v>12228.16</v>
      </c>
      <c r="O45" s="195">
        <f>RealAuthFY10!O45</f>
        <v>0</v>
      </c>
      <c r="P45" s="53">
        <v>50476.14</v>
      </c>
      <c r="Q45" s="53">
        <v>0</v>
      </c>
      <c r="R45" s="52">
        <f t="shared" si="0"/>
        <v>306209</v>
      </c>
      <c r="S45" s="53">
        <f t="shared" si="1"/>
        <v>33391</v>
      </c>
      <c r="T45" s="52">
        <f t="shared" si="2"/>
        <v>41461</v>
      </c>
      <c r="U45" s="53">
        <f t="shared" si="3"/>
        <v>2362020.4</v>
      </c>
      <c r="V45" s="200"/>
      <c r="W45" s="204">
        <v>491.35</v>
      </c>
      <c r="X45" s="205">
        <v>306209</v>
      </c>
      <c r="Y45" s="206">
        <f t="shared" si="4"/>
        <v>501.18</v>
      </c>
      <c r="Z45" s="207">
        <v>53.58</v>
      </c>
      <c r="AA45" s="52">
        <v>33391</v>
      </c>
      <c r="AB45" s="206">
        <f t="shared" si="5"/>
        <v>54.65</v>
      </c>
      <c r="AC45" s="208">
        <v>66.53</v>
      </c>
      <c r="AD45" s="207">
        <v>41461</v>
      </c>
      <c r="AE45" s="206">
        <f t="shared" si="6"/>
        <v>67.86</v>
      </c>
    </row>
    <row r="46" spans="1:31" s="45" customFormat="1" ht="11" x14ac:dyDescent="0.3">
      <c r="A46" s="45">
        <f>'FY2017 Alpha RPDC '!A47</f>
        <v>40</v>
      </c>
      <c r="B46" s="45">
        <f>'FY2017 Alpha RPDC '!B47</f>
        <v>918</v>
      </c>
      <c r="C46" s="45">
        <f>'FY2017 Alpha RPDC '!C47</f>
        <v>918</v>
      </c>
      <c r="D46" s="54" t="str">
        <f>'FY2017 Alpha RPDC '!D47</f>
        <v>CALAMUS-WHEATLAND</v>
      </c>
      <c r="E46" s="94">
        <f>'FY2017 Alpha RPDC '!J47</f>
        <v>479.1</v>
      </c>
      <c r="F46" s="83">
        <f>'FY2017 Alpha RPDC '!K47</f>
        <v>6650</v>
      </c>
      <c r="G46" s="83">
        <f>'FY2017 Alpha RPDC '!L47</f>
        <v>3186015</v>
      </c>
      <c r="H46" s="83">
        <f>'FY2017 Alpha RPDC '!M47</f>
        <v>0</v>
      </c>
      <c r="I46" s="84">
        <f>'FY2017 Alpha RPDC '!N47</f>
        <v>3186015</v>
      </c>
      <c r="J46" s="57">
        <v>-136671.19999999998</v>
      </c>
      <c r="K46" s="56">
        <v>-5891</v>
      </c>
      <c r="L46" s="55">
        <v>159057</v>
      </c>
      <c r="M46" s="214">
        <v>0</v>
      </c>
      <c r="N46" s="55">
        <f>RealAuthFY10!N46</f>
        <v>136486.88</v>
      </c>
      <c r="O46" s="214">
        <f>RealAuthFY10!O46</f>
        <v>100733.44</v>
      </c>
      <c r="P46" s="57">
        <v>2592.04</v>
      </c>
      <c r="Q46" s="57">
        <v>56553.599999999999</v>
      </c>
      <c r="R46" s="56">
        <f t="shared" si="0"/>
        <v>278438.54700000002</v>
      </c>
      <c r="S46" s="57">
        <f t="shared" si="1"/>
        <v>33599.282999999996</v>
      </c>
      <c r="T46" s="56">
        <f t="shared" si="2"/>
        <v>31222.947000000004</v>
      </c>
      <c r="U46" s="57">
        <f t="shared" si="3"/>
        <v>3842136.537</v>
      </c>
      <c r="V46" s="215"/>
      <c r="W46" s="216">
        <v>569.77</v>
      </c>
      <c r="X46" s="217">
        <v>248363</v>
      </c>
      <c r="Y46" s="218">
        <f t="shared" si="4"/>
        <v>581.16999999999996</v>
      </c>
      <c r="Z46" s="219">
        <v>68.75</v>
      </c>
      <c r="AA46" s="56">
        <v>29968</v>
      </c>
      <c r="AB46" s="218">
        <f t="shared" si="5"/>
        <v>70.13</v>
      </c>
      <c r="AC46" s="220">
        <v>63.89</v>
      </c>
      <c r="AD46" s="219">
        <v>27850</v>
      </c>
      <c r="AE46" s="218">
        <f t="shared" si="6"/>
        <v>65.17</v>
      </c>
    </row>
    <row r="47" spans="1:31" s="45" customFormat="1" ht="11" x14ac:dyDescent="0.3">
      <c r="A47" s="45">
        <f>'FY2017 Alpha RPDC '!A48</f>
        <v>41</v>
      </c>
      <c r="B47" s="45">
        <f>'FY2017 Alpha RPDC '!B48</f>
        <v>914</v>
      </c>
      <c r="C47" s="45">
        <f>'FY2017 Alpha RPDC '!C48</f>
        <v>914</v>
      </c>
      <c r="D47" s="50" t="str">
        <f>'FY2017 Alpha RPDC '!D48</f>
        <v>CAM</v>
      </c>
      <c r="E47" s="91">
        <f>'FY2017 Alpha RPDC '!J48</f>
        <v>469</v>
      </c>
      <c r="F47" s="81">
        <f>'FY2017 Alpha RPDC '!K48</f>
        <v>6641</v>
      </c>
      <c r="G47" s="81">
        <f>'FY2017 Alpha RPDC '!L48</f>
        <v>3114629</v>
      </c>
      <c r="H47" s="81">
        <f>'FY2017 Alpha RPDC '!M48</f>
        <v>0</v>
      </c>
      <c r="I47" s="82">
        <f>'FY2017 Alpha RPDC '!N48</f>
        <v>3114629</v>
      </c>
      <c r="J47" s="53">
        <v>-117960</v>
      </c>
      <c r="K47" s="52">
        <v>0</v>
      </c>
      <c r="L47" s="51">
        <v>206430</v>
      </c>
      <c r="M47" s="195">
        <v>11796</v>
      </c>
      <c r="N47" s="51">
        <f>RealAuthFY10!N47</f>
        <v>16712.87</v>
      </c>
      <c r="O47" s="195">
        <f>RealAuthFY10!O47</f>
        <v>0</v>
      </c>
      <c r="P47" s="53">
        <v>20760.96</v>
      </c>
      <c r="Q47" s="53">
        <v>0</v>
      </c>
      <c r="R47" s="52">
        <f t="shared" si="0"/>
        <v>284525</v>
      </c>
      <c r="S47" s="53">
        <f t="shared" si="1"/>
        <v>28101</v>
      </c>
      <c r="T47" s="52">
        <f t="shared" si="2"/>
        <v>29868</v>
      </c>
      <c r="U47" s="53">
        <f t="shared" si="3"/>
        <v>3594862.83</v>
      </c>
      <c r="V47" s="200"/>
      <c r="W47" s="204">
        <v>526.41</v>
      </c>
      <c r="X47" s="205">
        <v>284525</v>
      </c>
      <c r="Y47" s="206">
        <f t="shared" si="4"/>
        <v>536.93999999999994</v>
      </c>
      <c r="Z47" s="207">
        <v>51.99</v>
      </c>
      <c r="AA47" s="52">
        <v>28101</v>
      </c>
      <c r="AB47" s="206">
        <f t="shared" si="5"/>
        <v>53.03</v>
      </c>
      <c r="AC47" s="208">
        <v>55.26</v>
      </c>
      <c r="AD47" s="207">
        <v>29868</v>
      </c>
      <c r="AE47" s="206">
        <f t="shared" si="6"/>
        <v>56.37</v>
      </c>
    </row>
    <row r="48" spans="1:31" s="45" customFormat="1" ht="11" x14ac:dyDescent="0.3">
      <c r="A48" s="45">
        <f>'FY2017 Alpha RPDC '!A49</f>
        <v>42</v>
      </c>
      <c r="B48" s="45">
        <f>'FY2017 Alpha RPDC '!B49</f>
        <v>936</v>
      </c>
      <c r="C48" s="45">
        <f>'FY2017 Alpha RPDC '!C49</f>
        <v>936</v>
      </c>
      <c r="D48" s="50" t="str">
        <f>'FY2017 Alpha RPDC '!D49</f>
        <v>CAMANCHE</v>
      </c>
      <c r="E48" s="91">
        <f>'FY2017 Alpha RPDC '!J49</f>
        <v>877.2</v>
      </c>
      <c r="F48" s="81">
        <f>'FY2017 Alpha RPDC '!K49</f>
        <v>6591</v>
      </c>
      <c r="G48" s="81">
        <f>'FY2017 Alpha RPDC '!L49</f>
        <v>5781625.2000000002</v>
      </c>
      <c r="H48" s="81">
        <f>'FY2017 Alpha RPDC '!M49</f>
        <v>0</v>
      </c>
      <c r="I48" s="82">
        <f>'FY2017 Alpha RPDC '!N49</f>
        <v>5781625.2000000002</v>
      </c>
      <c r="J48" s="53">
        <v>-2486155.8000000003</v>
      </c>
      <c r="K48" s="52">
        <v>-105894</v>
      </c>
      <c r="L48" s="51">
        <v>401808.89999999997</v>
      </c>
      <c r="M48" s="195">
        <v>147075</v>
      </c>
      <c r="N48" s="51">
        <f>RealAuthFY10!N48</f>
        <v>7210</v>
      </c>
      <c r="O48" s="195">
        <f>RealAuthFY10!O48</f>
        <v>0</v>
      </c>
      <c r="P48" s="53">
        <v>15531.12</v>
      </c>
      <c r="Q48" s="53">
        <v>282384</v>
      </c>
      <c r="R48" s="52">
        <f t="shared" si="0"/>
        <v>2205335</v>
      </c>
      <c r="S48" s="53">
        <f t="shared" si="1"/>
        <v>241140</v>
      </c>
      <c r="T48" s="52">
        <f t="shared" si="2"/>
        <v>307309</v>
      </c>
      <c r="U48" s="53">
        <f t="shared" si="3"/>
        <v>6797368.4199999999</v>
      </c>
      <c r="V48" s="200"/>
      <c r="W48" s="204">
        <v>487.27</v>
      </c>
      <c r="X48" s="205">
        <v>2205335</v>
      </c>
      <c r="Y48" s="206">
        <f t="shared" si="4"/>
        <v>497.02</v>
      </c>
      <c r="Z48" s="207">
        <v>53.28</v>
      </c>
      <c r="AA48" s="52">
        <v>241140</v>
      </c>
      <c r="AB48" s="206">
        <f t="shared" si="5"/>
        <v>54.35</v>
      </c>
      <c r="AC48" s="208">
        <v>67.900000000000006</v>
      </c>
      <c r="AD48" s="207">
        <v>307309</v>
      </c>
      <c r="AE48" s="206">
        <f t="shared" si="6"/>
        <v>69.260000000000005</v>
      </c>
    </row>
    <row r="49" spans="1:31" s="45" customFormat="1" ht="11" x14ac:dyDescent="0.3">
      <c r="A49" s="45">
        <f>'FY2017 Alpha RPDC '!A50</f>
        <v>43</v>
      </c>
      <c r="B49" s="45">
        <f>'FY2017 Alpha RPDC '!B50</f>
        <v>977</v>
      </c>
      <c r="C49" s="45">
        <f>'FY2017 Alpha RPDC '!C50</f>
        <v>977</v>
      </c>
      <c r="D49" s="50" t="str">
        <f>'FY2017 Alpha RPDC '!D50</f>
        <v>CARDINAL</v>
      </c>
      <c r="E49" s="91">
        <f>'FY2017 Alpha RPDC '!J50</f>
        <v>562.5</v>
      </c>
      <c r="F49" s="81">
        <f>'FY2017 Alpha RPDC '!K50</f>
        <v>6591</v>
      </c>
      <c r="G49" s="81">
        <f>'FY2017 Alpha RPDC '!L50</f>
        <v>3707437.5</v>
      </c>
      <c r="H49" s="81">
        <f>'FY2017 Alpha RPDC '!M50</f>
        <v>0</v>
      </c>
      <c r="I49" s="82">
        <f>'FY2017 Alpha RPDC '!N50</f>
        <v>3707437.5</v>
      </c>
      <c r="J49" s="53">
        <v>-178254.9</v>
      </c>
      <c r="K49" s="52">
        <v>-294150</v>
      </c>
      <c r="L49" s="51">
        <v>29415</v>
      </c>
      <c r="M49" s="195">
        <v>305916</v>
      </c>
      <c r="N49" s="51">
        <f>RealAuthFY10!N49</f>
        <v>55142.080000000002</v>
      </c>
      <c r="O49" s="195">
        <f>RealAuthFY10!O49</f>
        <v>0</v>
      </c>
      <c r="P49" s="53">
        <v>0</v>
      </c>
      <c r="Q49" s="53">
        <v>0</v>
      </c>
      <c r="R49" s="52">
        <f t="shared" si="0"/>
        <v>316423.125</v>
      </c>
      <c r="S49" s="53">
        <f t="shared" si="1"/>
        <v>28631.25</v>
      </c>
      <c r="T49" s="52">
        <f t="shared" si="2"/>
        <v>38756.249999999993</v>
      </c>
      <c r="U49" s="53">
        <f t="shared" si="3"/>
        <v>4009316.3050000002</v>
      </c>
      <c r="V49" s="200"/>
      <c r="W49" s="204">
        <v>551.5</v>
      </c>
      <c r="X49" s="205">
        <v>110631</v>
      </c>
      <c r="Y49" s="206">
        <f t="shared" si="4"/>
        <v>562.53</v>
      </c>
      <c r="Z49" s="207">
        <v>49.9</v>
      </c>
      <c r="AA49" s="52">
        <v>10010</v>
      </c>
      <c r="AB49" s="206">
        <f t="shared" si="5"/>
        <v>50.9</v>
      </c>
      <c r="AC49" s="208">
        <v>67.55</v>
      </c>
      <c r="AD49" s="207">
        <v>13551</v>
      </c>
      <c r="AE49" s="206">
        <f t="shared" si="6"/>
        <v>68.899999999999991</v>
      </c>
    </row>
    <row r="50" spans="1:31" s="45" customFormat="1" ht="11" x14ac:dyDescent="0.3">
      <c r="A50" s="45">
        <f>'FY2017 Alpha RPDC '!A51</f>
        <v>44</v>
      </c>
      <c r="B50" s="45">
        <f>'FY2017 Alpha RPDC '!B51</f>
        <v>981</v>
      </c>
      <c r="C50" s="45">
        <f>'FY2017 Alpha RPDC '!C51</f>
        <v>981</v>
      </c>
      <c r="D50" s="50" t="str">
        <f>'FY2017 Alpha RPDC '!D51</f>
        <v>CARLISLE</v>
      </c>
      <c r="E50" s="91">
        <f>'FY2017 Alpha RPDC '!J51</f>
        <v>1905.5</v>
      </c>
      <c r="F50" s="81">
        <f>'FY2017 Alpha RPDC '!K51</f>
        <v>6591</v>
      </c>
      <c r="G50" s="81">
        <f>'FY2017 Alpha RPDC '!L51</f>
        <v>12559150.5</v>
      </c>
      <c r="H50" s="81">
        <f>'FY2017 Alpha RPDC '!M51</f>
        <v>0</v>
      </c>
      <c r="I50" s="82">
        <f>'FY2017 Alpha RPDC '!N51</f>
        <v>12559150.5</v>
      </c>
      <c r="J50" s="53">
        <v>-202170.19999999998</v>
      </c>
      <c r="K50" s="52">
        <v>-18159</v>
      </c>
      <c r="L50" s="51">
        <v>97453.3</v>
      </c>
      <c r="M50" s="195">
        <v>0</v>
      </c>
      <c r="N50" s="51">
        <f>RealAuthFY10!N50</f>
        <v>5166.0600000000004</v>
      </c>
      <c r="O50" s="195">
        <f>RealAuthFY10!O50</f>
        <v>0</v>
      </c>
      <c r="P50" s="53">
        <v>26633.200000000001</v>
      </c>
      <c r="Q50" s="53">
        <v>65372.4</v>
      </c>
      <c r="R50" s="52">
        <f t="shared" si="0"/>
        <v>1113764.75</v>
      </c>
      <c r="S50" s="53">
        <f t="shared" si="1"/>
        <v>122180.66</v>
      </c>
      <c r="T50" s="52">
        <f t="shared" si="2"/>
        <v>123990.88499999998</v>
      </c>
      <c r="U50" s="53">
        <f t="shared" si="3"/>
        <v>13893382.555000002</v>
      </c>
      <c r="V50" s="200"/>
      <c r="W50" s="204">
        <v>573.04</v>
      </c>
      <c r="X50" s="205">
        <v>161769</v>
      </c>
      <c r="Y50" s="206">
        <f t="shared" si="4"/>
        <v>584.5</v>
      </c>
      <c r="Z50" s="207">
        <v>62.86</v>
      </c>
      <c r="AA50" s="52">
        <v>17745</v>
      </c>
      <c r="AB50" s="206">
        <f t="shared" si="5"/>
        <v>64.12</v>
      </c>
      <c r="AC50" s="208">
        <v>63.79</v>
      </c>
      <c r="AD50" s="207">
        <v>18008</v>
      </c>
      <c r="AE50" s="206">
        <f t="shared" si="6"/>
        <v>65.069999999999993</v>
      </c>
    </row>
    <row r="51" spans="1:31" s="45" customFormat="1" ht="11" x14ac:dyDescent="0.3">
      <c r="A51" s="45">
        <f>'FY2017 Alpha RPDC '!A52</f>
        <v>45</v>
      </c>
      <c r="B51" s="45">
        <f>'FY2017 Alpha RPDC '!B52</f>
        <v>999</v>
      </c>
      <c r="C51" s="45">
        <f>'FY2017 Alpha RPDC '!C52</f>
        <v>999</v>
      </c>
      <c r="D51" s="54" t="str">
        <f>'FY2017 Alpha RPDC '!D52</f>
        <v>CARROLL</v>
      </c>
      <c r="E51" s="94">
        <f>'FY2017 Alpha RPDC '!J52</f>
        <v>1718.2</v>
      </c>
      <c r="F51" s="83">
        <f>'FY2017 Alpha RPDC '!K52</f>
        <v>6591</v>
      </c>
      <c r="G51" s="83">
        <f>'FY2017 Alpha RPDC '!L52</f>
        <v>11324656.200000001</v>
      </c>
      <c r="H51" s="83">
        <f>'FY2017 Alpha RPDC '!M52</f>
        <v>0</v>
      </c>
      <c r="I51" s="84">
        <f>'FY2017 Alpha RPDC '!N52</f>
        <v>11324656.200000001</v>
      </c>
      <c r="J51" s="57">
        <v>-122405.20000000001</v>
      </c>
      <c r="K51" s="56">
        <v>-35652</v>
      </c>
      <c r="L51" s="55">
        <v>451592</v>
      </c>
      <c r="M51" s="214">
        <v>0</v>
      </c>
      <c r="N51" s="55">
        <f>RealAuthFY10!N51</f>
        <v>31057.91</v>
      </c>
      <c r="O51" s="214">
        <f>RealAuthFY10!O51</f>
        <v>0</v>
      </c>
      <c r="P51" s="57">
        <v>0</v>
      </c>
      <c r="Q51" s="57">
        <v>0</v>
      </c>
      <c r="R51" s="56">
        <f t="shared" si="0"/>
        <v>978239.9879999999</v>
      </c>
      <c r="S51" s="57">
        <f t="shared" si="1"/>
        <v>106373.762</v>
      </c>
      <c r="T51" s="56">
        <f t="shared" si="2"/>
        <v>111167.54000000001</v>
      </c>
      <c r="U51" s="57">
        <f t="shared" si="3"/>
        <v>12845030.200000001</v>
      </c>
      <c r="V51" s="215"/>
      <c r="W51" s="216">
        <v>558.17999999999995</v>
      </c>
      <c r="X51" s="217">
        <v>278197</v>
      </c>
      <c r="Y51" s="218">
        <f t="shared" si="4"/>
        <v>569.33999999999992</v>
      </c>
      <c r="Z51" s="219">
        <v>60.7</v>
      </c>
      <c r="AA51" s="56">
        <v>30253</v>
      </c>
      <c r="AB51" s="218">
        <f t="shared" si="5"/>
        <v>61.910000000000004</v>
      </c>
      <c r="AC51" s="220">
        <v>63.43</v>
      </c>
      <c r="AD51" s="219">
        <v>31614</v>
      </c>
      <c r="AE51" s="218">
        <f t="shared" si="6"/>
        <v>64.7</v>
      </c>
    </row>
    <row r="52" spans="1:31" s="45" customFormat="1" ht="11" x14ac:dyDescent="0.3">
      <c r="A52" s="45">
        <f>'FY2017 Alpha RPDC '!A53</f>
        <v>46</v>
      </c>
      <c r="B52" s="45">
        <f>'FY2017 Alpha RPDC '!B53</f>
        <v>1044</v>
      </c>
      <c r="C52" s="45">
        <f>'FY2017 Alpha RPDC '!C53</f>
        <v>1044</v>
      </c>
      <c r="D52" s="50" t="str">
        <f>'FY2017 Alpha RPDC '!D53</f>
        <v>CEDAR FALLS</v>
      </c>
      <c r="E52" s="91">
        <f>'FY2017 Alpha RPDC '!J53</f>
        <v>5052.1000000000004</v>
      </c>
      <c r="F52" s="81">
        <f>'FY2017 Alpha RPDC '!K53</f>
        <v>6598</v>
      </c>
      <c r="G52" s="81">
        <f>'FY2017 Alpha RPDC '!L53</f>
        <v>33333755.800000001</v>
      </c>
      <c r="H52" s="81">
        <f>'FY2017 Alpha RPDC '!M53</f>
        <v>0</v>
      </c>
      <c r="I52" s="82">
        <f>'FY2017 Alpha RPDC '!N53</f>
        <v>33333755.800000001</v>
      </c>
      <c r="J52" s="53">
        <v>-305916</v>
      </c>
      <c r="K52" s="52">
        <v>-82362</v>
      </c>
      <c r="L52" s="51">
        <v>976578</v>
      </c>
      <c r="M52" s="195">
        <v>5883</v>
      </c>
      <c r="N52" s="51">
        <f>RealAuthFY10!N52</f>
        <v>0</v>
      </c>
      <c r="O52" s="195">
        <f>RealAuthFY10!O52</f>
        <v>0</v>
      </c>
      <c r="P52" s="53">
        <v>0</v>
      </c>
      <c r="Q52" s="53">
        <v>187079.4</v>
      </c>
      <c r="R52" s="52">
        <f t="shared" si="0"/>
        <v>2625677.4120000005</v>
      </c>
      <c r="S52" s="53">
        <f t="shared" si="1"/>
        <v>271600.89600000001</v>
      </c>
      <c r="T52" s="52">
        <f t="shared" si="2"/>
        <v>327679.20600000001</v>
      </c>
      <c r="U52" s="53">
        <f t="shared" si="3"/>
        <v>37339975.713999994</v>
      </c>
      <c r="V52" s="200"/>
      <c r="W52" s="204">
        <v>509.53</v>
      </c>
      <c r="X52" s="205">
        <v>486092</v>
      </c>
      <c r="Y52" s="206">
        <f t="shared" si="4"/>
        <v>519.72</v>
      </c>
      <c r="Z52" s="207">
        <v>52.71</v>
      </c>
      <c r="AA52" s="52">
        <v>50285</v>
      </c>
      <c r="AB52" s="206">
        <f t="shared" si="5"/>
        <v>53.76</v>
      </c>
      <c r="AC52" s="208">
        <v>63.59</v>
      </c>
      <c r="AD52" s="207">
        <v>60665</v>
      </c>
      <c r="AE52" s="206">
        <f t="shared" si="6"/>
        <v>64.86</v>
      </c>
    </row>
    <row r="53" spans="1:31" s="45" customFormat="1" ht="11" x14ac:dyDescent="0.3">
      <c r="A53" s="45">
        <f>'FY2017 Alpha RPDC '!A54</f>
        <v>47</v>
      </c>
      <c r="B53" s="45">
        <f>'FY2017 Alpha RPDC '!B54</f>
        <v>1053</v>
      </c>
      <c r="C53" s="45">
        <f>'FY2017 Alpha RPDC '!C54</f>
        <v>1053</v>
      </c>
      <c r="D53" s="50" t="str">
        <f>'FY2017 Alpha RPDC '!D54</f>
        <v>CEDAR RAPIDS</v>
      </c>
      <c r="E53" s="91">
        <f>'FY2017 Alpha RPDC '!J54</f>
        <v>16939.3</v>
      </c>
      <c r="F53" s="81">
        <f>'FY2017 Alpha RPDC '!K54</f>
        <v>6591</v>
      </c>
      <c r="G53" s="81">
        <f>'FY2017 Alpha RPDC '!L54</f>
        <v>111646926.3</v>
      </c>
      <c r="H53" s="81">
        <f>'FY2017 Alpha RPDC '!M54</f>
        <v>0</v>
      </c>
      <c r="I53" s="82">
        <f>'FY2017 Alpha RPDC '!N54</f>
        <v>111646926.3</v>
      </c>
      <c r="J53" s="53">
        <v>-484170.89999999997</v>
      </c>
      <c r="K53" s="52">
        <v>0</v>
      </c>
      <c r="L53" s="51">
        <v>364746</v>
      </c>
      <c r="M53" s="195">
        <v>11766</v>
      </c>
      <c r="N53" s="51">
        <f>RealAuthFY10!N53</f>
        <v>69158.320000000007</v>
      </c>
      <c r="O53" s="195">
        <f>RealAuthFY10!O53</f>
        <v>0</v>
      </c>
      <c r="P53" s="53">
        <v>3882.78</v>
      </c>
      <c r="Q53" s="53">
        <v>81185.400000000009</v>
      </c>
      <c r="R53" s="52">
        <f t="shared" si="0"/>
        <v>9090983.5239999983</v>
      </c>
      <c r="S53" s="53">
        <f t="shared" si="1"/>
        <v>818337.58299999998</v>
      </c>
      <c r="T53" s="52">
        <f t="shared" si="2"/>
        <v>1131375.8470000001</v>
      </c>
      <c r="U53" s="53">
        <f t="shared" si="3"/>
        <v>122734190.854</v>
      </c>
      <c r="V53" s="200"/>
      <c r="W53" s="204">
        <v>526.16</v>
      </c>
      <c r="X53" s="205">
        <v>332165</v>
      </c>
      <c r="Y53" s="206">
        <f t="shared" si="4"/>
        <v>536.67999999999995</v>
      </c>
      <c r="Z53" s="207">
        <v>47.36</v>
      </c>
      <c r="AA53" s="52">
        <v>29898</v>
      </c>
      <c r="AB53" s="206">
        <f t="shared" si="5"/>
        <v>48.31</v>
      </c>
      <c r="AC53" s="208">
        <v>65.48</v>
      </c>
      <c r="AD53" s="207">
        <v>41338</v>
      </c>
      <c r="AE53" s="206">
        <f t="shared" si="6"/>
        <v>66.790000000000006</v>
      </c>
    </row>
    <row r="54" spans="1:31" s="45" customFormat="1" ht="11" x14ac:dyDescent="0.3">
      <c r="A54" s="45">
        <f>'FY2017 Alpha RPDC '!A55</f>
        <v>48</v>
      </c>
      <c r="B54" s="45">
        <f>'FY2017 Alpha RPDC '!B55</f>
        <v>1062</v>
      </c>
      <c r="C54" s="45">
        <f>'FY2017 Alpha RPDC '!C55</f>
        <v>1062</v>
      </c>
      <c r="D54" s="50" t="str">
        <f>'FY2017 Alpha RPDC '!D55</f>
        <v>CENTER POINT-URBANA</v>
      </c>
      <c r="E54" s="91">
        <f>'FY2017 Alpha RPDC '!J55</f>
        <v>1360</v>
      </c>
      <c r="F54" s="81">
        <f>'FY2017 Alpha RPDC '!K55</f>
        <v>6591</v>
      </c>
      <c r="G54" s="81">
        <f>'FY2017 Alpha RPDC '!L55</f>
        <v>8963760</v>
      </c>
      <c r="H54" s="81">
        <f>'FY2017 Alpha RPDC '!M55</f>
        <v>0</v>
      </c>
      <c r="I54" s="82">
        <f>'FY2017 Alpha RPDC '!N55</f>
        <v>8963760</v>
      </c>
      <c r="J54" s="53">
        <v>-317093.7</v>
      </c>
      <c r="K54" s="52">
        <v>-105894</v>
      </c>
      <c r="L54" s="51">
        <v>715961.1</v>
      </c>
      <c r="M54" s="195">
        <v>5883</v>
      </c>
      <c r="N54" s="51">
        <f>RealAuthFY10!N54</f>
        <v>27859.439999999999</v>
      </c>
      <c r="O54" s="195">
        <f>RealAuthFY10!O54</f>
        <v>0</v>
      </c>
      <c r="P54" s="53">
        <v>3882.78</v>
      </c>
      <c r="Q54" s="53">
        <v>349450.2</v>
      </c>
      <c r="R54" s="52">
        <f t="shared" si="0"/>
        <v>838337</v>
      </c>
      <c r="S54" s="53">
        <f t="shared" si="1"/>
        <v>83994</v>
      </c>
      <c r="T54" s="52">
        <f t="shared" si="2"/>
        <v>101978</v>
      </c>
      <c r="U54" s="53">
        <f t="shared" si="3"/>
        <v>10668117.819999998</v>
      </c>
      <c r="V54" s="200"/>
      <c r="W54" s="204">
        <v>479.68</v>
      </c>
      <c r="X54" s="205">
        <v>838337</v>
      </c>
      <c r="Y54" s="206">
        <f t="shared" si="4"/>
        <v>489.27</v>
      </c>
      <c r="Z54" s="207">
        <v>48.06</v>
      </c>
      <c r="AA54" s="52">
        <v>83994</v>
      </c>
      <c r="AB54" s="206">
        <f t="shared" si="5"/>
        <v>49.02</v>
      </c>
      <c r="AC54" s="208">
        <v>58.35</v>
      </c>
      <c r="AD54" s="207">
        <v>101978</v>
      </c>
      <c r="AE54" s="206">
        <f t="shared" si="6"/>
        <v>59.52</v>
      </c>
    </row>
    <row r="55" spans="1:31" s="45" customFormat="1" ht="11" x14ac:dyDescent="0.3">
      <c r="A55" s="45">
        <f>'FY2017 Alpha RPDC '!A56</f>
        <v>49</v>
      </c>
      <c r="B55" s="45">
        <f>'FY2017 Alpha RPDC '!B56</f>
        <v>1071</v>
      </c>
      <c r="C55" s="45">
        <f>'FY2017 Alpha RPDC '!C56</f>
        <v>1071</v>
      </c>
      <c r="D55" s="50" t="str">
        <f>'FY2017 Alpha RPDC '!D56</f>
        <v>CENTERVILLE</v>
      </c>
      <c r="E55" s="91">
        <f>'FY2017 Alpha RPDC '!J56</f>
        <v>1335.2</v>
      </c>
      <c r="F55" s="81">
        <f>'FY2017 Alpha RPDC '!K56</f>
        <v>6650</v>
      </c>
      <c r="G55" s="81">
        <f>'FY2017 Alpha RPDC '!L56</f>
        <v>8879080</v>
      </c>
      <c r="H55" s="81">
        <f>'FY2017 Alpha RPDC '!M56</f>
        <v>74584.140000000596</v>
      </c>
      <c r="I55" s="82">
        <f>'FY2017 Alpha RPDC '!N56</f>
        <v>8953664.1400000006</v>
      </c>
      <c r="J55" s="53">
        <v>-282384</v>
      </c>
      <c r="K55" s="52">
        <v>-35298</v>
      </c>
      <c r="L55" s="51">
        <v>492995.39999999997</v>
      </c>
      <c r="M55" s="195">
        <v>5883</v>
      </c>
      <c r="N55" s="51">
        <f>RealAuthFY10!N55</f>
        <v>116917.36</v>
      </c>
      <c r="O55" s="195">
        <f>RealAuthFY10!O55</f>
        <v>0</v>
      </c>
      <c r="P55" s="53">
        <v>6471.3</v>
      </c>
      <c r="Q55" s="53">
        <v>624774.6</v>
      </c>
      <c r="R55" s="52">
        <f t="shared" si="0"/>
        <v>834187</v>
      </c>
      <c r="S55" s="53">
        <f t="shared" si="1"/>
        <v>96220</v>
      </c>
      <c r="T55" s="52">
        <f t="shared" si="2"/>
        <v>95575</v>
      </c>
      <c r="U55" s="53">
        <f t="shared" si="3"/>
        <v>10909005.800000001</v>
      </c>
      <c r="V55" s="200"/>
      <c r="W55" s="204">
        <v>479.17</v>
      </c>
      <c r="X55" s="205">
        <v>834187</v>
      </c>
      <c r="Y55" s="206">
        <f t="shared" si="4"/>
        <v>488.75</v>
      </c>
      <c r="Z55" s="207">
        <v>55.27</v>
      </c>
      <c r="AA55" s="52">
        <v>96220</v>
      </c>
      <c r="AB55" s="206">
        <f t="shared" si="5"/>
        <v>56.38</v>
      </c>
      <c r="AC55" s="208">
        <v>54.9</v>
      </c>
      <c r="AD55" s="207">
        <v>95575</v>
      </c>
      <c r="AE55" s="206">
        <f t="shared" si="6"/>
        <v>56</v>
      </c>
    </row>
    <row r="56" spans="1:31" s="45" customFormat="1" ht="11" x14ac:dyDescent="0.3">
      <c r="A56" s="45">
        <f>'FY2017 Alpha RPDC '!A57</f>
        <v>50</v>
      </c>
      <c r="B56" s="45">
        <f>'FY2017 Alpha RPDC '!B57</f>
        <v>1080</v>
      </c>
      <c r="C56" s="45">
        <f>'FY2017 Alpha RPDC '!C57</f>
        <v>1080</v>
      </c>
      <c r="D56" s="54" t="str">
        <f>'FY2017 Alpha RPDC '!D57</f>
        <v>CENTRAL</v>
      </c>
      <c r="E56" s="94">
        <f>'FY2017 Alpha RPDC '!J57</f>
        <v>448.3</v>
      </c>
      <c r="F56" s="83">
        <f>'FY2017 Alpha RPDC '!K57</f>
        <v>6591</v>
      </c>
      <c r="G56" s="83">
        <f>'FY2017 Alpha RPDC '!L57</f>
        <v>2954745.3000000003</v>
      </c>
      <c r="H56" s="83">
        <f>'FY2017 Alpha RPDC '!M57</f>
        <v>0</v>
      </c>
      <c r="I56" s="84">
        <f>'FY2017 Alpha RPDC '!N57</f>
        <v>2954745.3000000003</v>
      </c>
      <c r="J56" s="57">
        <v>-317471</v>
      </c>
      <c r="K56" s="56">
        <v>-41230</v>
      </c>
      <c r="L56" s="55">
        <v>1743440</v>
      </c>
      <c r="M56" s="214">
        <v>88350</v>
      </c>
      <c r="N56" s="55">
        <f>RealAuthFY10!N56</f>
        <v>117983.25</v>
      </c>
      <c r="O56" s="214">
        <f>RealAuthFY10!O56</f>
        <v>0</v>
      </c>
      <c r="P56" s="57">
        <v>62198.400000000001</v>
      </c>
      <c r="Q56" s="57">
        <v>0</v>
      </c>
      <c r="R56" s="56">
        <f t="shared" si="0"/>
        <v>2119676</v>
      </c>
      <c r="S56" s="57">
        <f t="shared" si="1"/>
        <v>253621</v>
      </c>
      <c r="T56" s="56">
        <f t="shared" si="2"/>
        <v>249389</v>
      </c>
      <c r="U56" s="57">
        <f t="shared" si="3"/>
        <v>7230701.9500000011</v>
      </c>
      <c r="V56" s="215"/>
      <c r="W56" s="216">
        <v>485.83</v>
      </c>
      <c r="X56" s="217">
        <v>2119676</v>
      </c>
      <c r="Y56" s="218">
        <f t="shared" si="4"/>
        <v>495.55</v>
      </c>
      <c r="Z56" s="219">
        <v>58.13</v>
      </c>
      <c r="AA56" s="56">
        <v>253621</v>
      </c>
      <c r="AB56" s="218">
        <f t="shared" si="5"/>
        <v>59.29</v>
      </c>
      <c r="AC56" s="220">
        <v>57.16</v>
      </c>
      <c r="AD56" s="219">
        <v>249389</v>
      </c>
      <c r="AE56" s="218">
        <f t="shared" si="6"/>
        <v>58.3</v>
      </c>
    </row>
    <row r="57" spans="1:31" s="45" customFormat="1" ht="11" x14ac:dyDescent="0.3">
      <c r="A57" s="45">
        <f>'FY2017 Alpha RPDC '!A58</f>
        <v>51</v>
      </c>
      <c r="B57" s="45">
        <f>'FY2017 Alpha RPDC '!B58</f>
        <v>1089</v>
      </c>
      <c r="C57" s="45">
        <f>'FY2017 Alpha RPDC '!C58</f>
        <v>1089</v>
      </c>
      <c r="D57" s="50" t="str">
        <f>'FY2017 Alpha RPDC '!D58</f>
        <v>CENTRAL CITY</v>
      </c>
      <c r="E57" s="91">
        <f>'FY2017 Alpha RPDC '!J58</f>
        <v>477.9</v>
      </c>
      <c r="F57" s="81">
        <f>'FY2017 Alpha RPDC '!K58</f>
        <v>6652</v>
      </c>
      <c r="G57" s="81">
        <f>'FY2017 Alpha RPDC '!L58</f>
        <v>3178990.8</v>
      </c>
      <c r="H57" s="81">
        <f>'FY2017 Alpha RPDC '!M58</f>
        <v>101129.64000000013</v>
      </c>
      <c r="I57" s="82">
        <f>'FY2017 Alpha RPDC '!N58</f>
        <v>3280120.44</v>
      </c>
      <c r="J57" s="53">
        <v>-4808764.2</v>
      </c>
      <c r="K57" s="52">
        <v>-441225</v>
      </c>
      <c r="L57" s="51">
        <v>2716181.1</v>
      </c>
      <c r="M57" s="195">
        <v>635364</v>
      </c>
      <c r="N57" s="51">
        <f>RealAuthFY10!N57</f>
        <v>282401.28000000003</v>
      </c>
      <c r="O57" s="195">
        <f>RealAuthFY10!O57</f>
        <v>0</v>
      </c>
      <c r="P57" s="53">
        <v>296385.54000000004</v>
      </c>
      <c r="Q57" s="53">
        <v>1803727.8</v>
      </c>
      <c r="R57" s="52">
        <f t="shared" si="0"/>
        <v>8506672</v>
      </c>
      <c r="S57" s="53">
        <f t="shared" si="1"/>
        <v>1010215</v>
      </c>
      <c r="T57" s="52">
        <f t="shared" si="2"/>
        <v>1102801</v>
      </c>
      <c r="U57" s="53">
        <f t="shared" si="3"/>
        <v>14383878.960000001</v>
      </c>
      <c r="V57" s="200"/>
      <c r="W57" s="204">
        <v>486.04</v>
      </c>
      <c r="X57" s="205">
        <v>8506672</v>
      </c>
      <c r="Y57" s="206">
        <f t="shared" si="4"/>
        <v>495.76000000000005</v>
      </c>
      <c r="Z57" s="207">
        <v>57.72</v>
      </c>
      <c r="AA57" s="52">
        <v>1010215</v>
      </c>
      <c r="AB57" s="206">
        <f t="shared" si="5"/>
        <v>58.87</v>
      </c>
      <c r="AC57" s="208">
        <v>63.01</v>
      </c>
      <c r="AD57" s="207">
        <v>1102801</v>
      </c>
      <c r="AE57" s="206">
        <f t="shared" si="6"/>
        <v>64.27</v>
      </c>
    </row>
    <row r="58" spans="1:31" s="45" customFormat="1" ht="11" x14ac:dyDescent="0.3">
      <c r="A58" s="45">
        <f>'FY2017 Alpha RPDC '!A59</f>
        <v>52</v>
      </c>
      <c r="B58" s="45">
        <f>'FY2017 Alpha RPDC '!B59</f>
        <v>1082</v>
      </c>
      <c r="C58" s="45">
        <f>'FY2017 Alpha RPDC '!C59</f>
        <v>1082</v>
      </c>
      <c r="D58" s="50" t="str">
        <f>'FY2017 Alpha RPDC '!D59</f>
        <v>CENTRAL CLINTON</v>
      </c>
      <c r="E58" s="91">
        <f>'FY2017 Alpha RPDC '!J59</f>
        <v>1450.9</v>
      </c>
      <c r="F58" s="81">
        <f>'FY2017 Alpha RPDC '!K59</f>
        <v>6591</v>
      </c>
      <c r="G58" s="81">
        <f>'FY2017 Alpha RPDC '!L59</f>
        <v>9562881.9000000004</v>
      </c>
      <c r="H58" s="81">
        <f>'FY2017 Alpha RPDC '!M59</f>
        <v>0</v>
      </c>
      <c r="I58" s="82">
        <f>'FY2017 Alpha RPDC '!N59</f>
        <v>9562881.9000000004</v>
      </c>
      <c r="J58" s="53">
        <v>-141192</v>
      </c>
      <c r="K58" s="52">
        <v>0</v>
      </c>
      <c r="L58" s="51">
        <v>778909.20000000007</v>
      </c>
      <c r="M58" s="195">
        <v>70596</v>
      </c>
      <c r="N58" s="51">
        <f>RealAuthFY10!N58</f>
        <v>19784.240000000002</v>
      </c>
      <c r="O58" s="195">
        <f>RealAuthFY10!O58</f>
        <v>0</v>
      </c>
      <c r="P58" s="53">
        <v>0</v>
      </c>
      <c r="Q58" s="53">
        <v>296503.2</v>
      </c>
      <c r="R58" s="52">
        <f t="shared" si="0"/>
        <v>727655.36800000002</v>
      </c>
      <c r="S58" s="53">
        <f t="shared" si="1"/>
        <v>80437.896000000008</v>
      </c>
      <c r="T58" s="52">
        <f t="shared" si="2"/>
        <v>82135.449000000008</v>
      </c>
      <c r="U58" s="53">
        <f t="shared" si="3"/>
        <v>11477711.252999999</v>
      </c>
      <c r="V58" s="200"/>
      <c r="W58" s="204">
        <v>491.69</v>
      </c>
      <c r="X58" s="205">
        <v>639295</v>
      </c>
      <c r="Y58" s="206">
        <f t="shared" si="4"/>
        <v>501.52</v>
      </c>
      <c r="Z58" s="207">
        <v>54.35</v>
      </c>
      <c r="AA58" s="52">
        <v>70666</v>
      </c>
      <c r="AB58" s="206">
        <f t="shared" si="5"/>
        <v>55.440000000000005</v>
      </c>
      <c r="AC58" s="208">
        <v>55.5</v>
      </c>
      <c r="AD58" s="207">
        <v>72161</v>
      </c>
      <c r="AE58" s="206">
        <f t="shared" si="6"/>
        <v>56.61</v>
      </c>
    </row>
    <row r="59" spans="1:31" s="45" customFormat="1" ht="11" x14ac:dyDescent="0.3">
      <c r="A59" s="45">
        <f>'FY2017 Alpha RPDC '!A60</f>
        <v>53</v>
      </c>
      <c r="B59" s="45">
        <f>'FY2017 Alpha RPDC '!B60</f>
        <v>1093</v>
      </c>
      <c r="C59" s="45">
        <f>'FY2017 Alpha RPDC '!C60</f>
        <v>1093</v>
      </c>
      <c r="D59" s="50" t="str">
        <f>'FY2017 Alpha RPDC '!D60</f>
        <v>CENTRAL DECATUR</v>
      </c>
      <c r="E59" s="91">
        <f>'FY2017 Alpha RPDC '!J60</f>
        <v>684</v>
      </c>
      <c r="F59" s="81">
        <f>'FY2017 Alpha RPDC '!K60</f>
        <v>6591</v>
      </c>
      <c r="G59" s="81">
        <f>'FY2017 Alpha RPDC '!L60</f>
        <v>4508244</v>
      </c>
      <c r="H59" s="81">
        <f>'FY2017 Alpha RPDC '!M60</f>
        <v>0</v>
      </c>
      <c r="I59" s="82">
        <f>'FY2017 Alpha RPDC '!N60</f>
        <v>4508244</v>
      </c>
      <c r="J59" s="53">
        <v>-337505.6</v>
      </c>
      <c r="K59" s="52">
        <v>-59420</v>
      </c>
      <c r="L59" s="51">
        <v>273332</v>
      </c>
      <c r="M59" s="195">
        <v>29710</v>
      </c>
      <c r="N59" s="51">
        <f>RealAuthFY10!N59</f>
        <v>40264.57</v>
      </c>
      <c r="O59" s="195">
        <f>RealAuthFY10!O59</f>
        <v>186464</v>
      </c>
      <c r="P59" s="53">
        <v>6536.2000000000007</v>
      </c>
      <c r="Q59" s="53">
        <v>228172.79999999999</v>
      </c>
      <c r="R59" s="52">
        <f t="shared" si="0"/>
        <v>757195</v>
      </c>
      <c r="S59" s="53">
        <f t="shared" si="1"/>
        <v>86982</v>
      </c>
      <c r="T59" s="52">
        <f t="shared" si="2"/>
        <v>91487</v>
      </c>
      <c r="U59" s="53">
        <f t="shared" si="3"/>
        <v>5811461.9700000007</v>
      </c>
      <c r="V59" s="200"/>
      <c r="W59" s="204">
        <v>497.5</v>
      </c>
      <c r="X59" s="205">
        <v>757195</v>
      </c>
      <c r="Y59" s="206">
        <f t="shared" si="4"/>
        <v>507.45</v>
      </c>
      <c r="Z59" s="207">
        <v>57.15</v>
      </c>
      <c r="AA59" s="52">
        <v>86982</v>
      </c>
      <c r="AB59" s="206">
        <f t="shared" si="5"/>
        <v>58.29</v>
      </c>
      <c r="AC59" s="208">
        <v>60.11</v>
      </c>
      <c r="AD59" s="207">
        <v>91487</v>
      </c>
      <c r="AE59" s="206">
        <f t="shared" si="6"/>
        <v>61.31</v>
      </c>
    </row>
    <row r="60" spans="1:31" s="45" customFormat="1" ht="11" x14ac:dyDescent="0.3">
      <c r="A60" s="45">
        <f>'FY2017 Alpha RPDC '!A61</f>
        <v>54</v>
      </c>
      <c r="B60" s="45">
        <f>'FY2017 Alpha RPDC '!B61</f>
        <v>1079</v>
      </c>
      <c r="C60" s="45">
        <f>'FY2017 Alpha RPDC '!C61</f>
        <v>1079</v>
      </c>
      <c r="D60" s="50" t="str">
        <f>'FY2017 Alpha RPDC '!D61</f>
        <v>CENTRAL LEE</v>
      </c>
      <c r="E60" s="91">
        <f>'FY2017 Alpha RPDC '!J61</f>
        <v>786.1</v>
      </c>
      <c r="F60" s="81">
        <f>'FY2017 Alpha RPDC '!K61</f>
        <v>6591</v>
      </c>
      <c r="G60" s="81">
        <f>'FY2017 Alpha RPDC '!L61</f>
        <v>5181185.1000000006</v>
      </c>
      <c r="H60" s="81">
        <f>'FY2017 Alpha RPDC '!M61</f>
        <v>183433.93999999948</v>
      </c>
      <c r="I60" s="82">
        <f>'FY2017 Alpha RPDC '!N61</f>
        <v>5364619.04</v>
      </c>
      <c r="J60" s="53">
        <v>-358863</v>
      </c>
      <c r="K60" s="52">
        <v>-29415</v>
      </c>
      <c r="L60" s="51">
        <v>282972.3</v>
      </c>
      <c r="M60" s="195">
        <v>5883</v>
      </c>
      <c r="N60" s="51">
        <f>RealAuthFY10!N60</f>
        <v>54392.24</v>
      </c>
      <c r="O60" s="195">
        <f>RealAuthFY10!O60</f>
        <v>0</v>
      </c>
      <c r="P60" s="53">
        <v>2588.52</v>
      </c>
      <c r="Q60" s="53">
        <v>91774.8</v>
      </c>
      <c r="R60" s="52">
        <f t="shared" si="0"/>
        <v>411169.60499999998</v>
      </c>
      <c r="S60" s="53">
        <f t="shared" si="1"/>
        <v>41914.851999999999</v>
      </c>
      <c r="T60" s="52">
        <f t="shared" si="2"/>
        <v>40602.065000000002</v>
      </c>
      <c r="U60" s="53">
        <f t="shared" si="3"/>
        <v>5907638.4219999993</v>
      </c>
      <c r="V60" s="200"/>
      <c r="W60" s="204">
        <v>512.79</v>
      </c>
      <c r="X60" s="205">
        <v>271881</v>
      </c>
      <c r="Y60" s="206">
        <f t="shared" si="4"/>
        <v>523.04999999999995</v>
      </c>
      <c r="Z60" s="207">
        <v>52.27</v>
      </c>
      <c r="AA60" s="52">
        <v>27714</v>
      </c>
      <c r="AB60" s="206">
        <f t="shared" si="5"/>
        <v>53.32</v>
      </c>
      <c r="AC60" s="208">
        <v>50.64</v>
      </c>
      <c r="AD60" s="207">
        <v>26849</v>
      </c>
      <c r="AE60" s="206">
        <f t="shared" si="6"/>
        <v>51.65</v>
      </c>
    </row>
    <row r="61" spans="1:31" s="45" customFormat="1" ht="11" x14ac:dyDescent="0.3">
      <c r="A61" s="45">
        <f>'FY2017 Alpha RPDC '!A62</f>
        <v>55</v>
      </c>
      <c r="B61" s="45">
        <f>'FY2017 Alpha RPDC '!B62</f>
        <v>1095</v>
      </c>
      <c r="C61" s="45">
        <f>'FY2017 Alpha RPDC '!C62</f>
        <v>1095</v>
      </c>
      <c r="D61" s="54" t="str">
        <f>'FY2017 Alpha RPDC '!D62</f>
        <v>CENTRAL LYON</v>
      </c>
      <c r="E61" s="94">
        <f>'FY2017 Alpha RPDC '!J62</f>
        <v>768</v>
      </c>
      <c r="F61" s="83">
        <f>'FY2017 Alpha RPDC '!K62</f>
        <v>6591</v>
      </c>
      <c r="G61" s="83">
        <f>'FY2017 Alpha RPDC '!L62</f>
        <v>5061888</v>
      </c>
      <c r="H61" s="83">
        <f>'FY2017 Alpha RPDC '!M62</f>
        <v>0</v>
      </c>
      <c r="I61" s="84">
        <f>'FY2017 Alpha RPDC '!N62</f>
        <v>5061888</v>
      </c>
      <c r="J61" s="57">
        <v>-452932.8</v>
      </c>
      <c r="K61" s="56">
        <v>-17832</v>
      </c>
      <c r="L61" s="55">
        <v>160488</v>
      </c>
      <c r="M61" s="214">
        <v>17832</v>
      </c>
      <c r="N61" s="55">
        <f>RealAuthFY10!N61</f>
        <v>14339.34</v>
      </c>
      <c r="O61" s="214">
        <f>RealAuthFY10!O61</f>
        <v>0</v>
      </c>
      <c r="P61" s="57">
        <v>0</v>
      </c>
      <c r="Q61" s="57">
        <v>156921.60000000001</v>
      </c>
      <c r="R61" s="56">
        <f t="shared" si="0"/>
        <v>424442.88000000006</v>
      </c>
      <c r="S61" s="57">
        <f t="shared" si="1"/>
        <v>40604.159999999996</v>
      </c>
      <c r="T61" s="56">
        <f t="shared" si="2"/>
        <v>46709.760000000002</v>
      </c>
      <c r="U61" s="57">
        <f t="shared" si="3"/>
        <v>5452460.9399999995</v>
      </c>
      <c r="V61" s="215"/>
      <c r="W61" s="216">
        <v>541.82000000000005</v>
      </c>
      <c r="X61" s="217">
        <v>252109</v>
      </c>
      <c r="Y61" s="218">
        <f t="shared" si="4"/>
        <v>552.66000000000008</v>
      </c>
      <c r="Z61" s="219">
        <v>51.83</v>
      </c>
      <c r="AA61" s="56">
        <v>24116</v>
      </c>
      <c r="AB61" s="218">
        <f t="shared" si="5"/>
        <v>52.87</v>
      </c>
      <c r="AC61" s="220">
        <v>59.63</v>
      </c>
      <c r="AD61" s="219">
        <v>27746</v>
      </c>
      <c r="AE61" s="218">
        <f t="shared" si="6"/>
        <v>60.82</v>
      </c>
    </row>
    <row r="62" spans="1:31" s="45" customFormat="1" ht="11" x14ac:dyDescent="0.3">
      <c r="A62" s="45">
        <f>'FY2017 Alpha RPDC '!A63</f>
        <v>56</v>
      </c>
      <c r="B62" s="45">
        <f>'FY2017 Alpha RPDC '!B63</f>
        <v>4772</v>
      </c>
      <c r="C62" s="45">
        <f>'FY2017 Alpha RPDC '!C63</f>
        <v>4772</v>
      </c>
      <c r="D62" s="50" t="str">
        <f>'FY2017 Alpha RPDC '!D63</f>
        <v>CENTRAL SPRINGS</v>
      </c>
      <c r="E62" s="91">
        <f>'FY2017 Alpha RPDC '!J63</f>
        <v>811</v>
      </c>
      <c r="F62" s="81">
        <f>'FY2017 Alpha RPDC '!K63</f>
        <v>6617</v>
      </c>
      <c r="G62" s="81">
        <f>'FY2017 Alpha RPDC '!L63</f>
        <v>5366387</v>
      </c>
      <c r="H62" s="81">
        <f>'FY2017 Alpha RPDC '!M63</f>
        <v>6796.839999999851</v>
      </c>
      <c r="I62" s="82">
        <f>'FY2017 Alpha RPDC '!N63</f>
        <v>5373183.8399999999</v>
      </c>
      <c r="J62" s="53">
        <v>-441225</v>
      </c>
      <c r="K62" s="52">
        <v>-47064</v>
      </c>
      <c r="L62" s="51">
        <v>284148.89999999997</v>
      </c>
      <c r="M62" s="195">
        <v>5883</v>
      </c>
      <c r="N62" s="51">
        <f>RealAuthFY10!N62</f>
        <v>5133.5200000000004</v>
      </c>
      <c r="O62" s="195">
        <f>RealAuthFY10!O62</f>
        <v>0</v>
      </c>
      <c r="P62" s="53">
        <v>0</v>
      </c>
      <c r="Q62" s="53">
        <v>321211.8</v>
      </c>
      <c r="R62" s="52">
        <f t="shared" si="0"/>
        <v>778672</v>
      </c>
      <c r="S62" s="53">
        <f t="shared" si="1"/>
        <v>83712</v>
      </c>
      <c r="T62" s="52">
        <f t="shared" si="2"/>
        <v>77049</v>
      </c>
      <c r="U62" s="53">
        <f t="shared" si="3"/>
        <v>6440705.0599999996</v>
      </c>
      <c r="V62" s="200"/>
      <c r="W62" s="204">
        <v>511.88</v>
      </c>
      <c r="X62" s="205">
        <v>778672</v>
      </c>
      <c r="Y62" s="206">
        <f t="shared" si="4"/>
        <v>522.12</v>
      </c>
      <c r="Z62" s="207">
        <v>55.03</v>
      </c>
      <c r="AA62" s="52">
        <v>83712</v>
      </c>
      <c r="AB62" s="206">
        <f t="shared" si="5"/>
        <v>56.13</v>
      </c>
      <c r="AC62" s="208">
        <v>50.65</v>
      </c>
      <c r="AD62" s="207">
        <v>77049</v>
      </c>
      <c r="AE62" s="206">
        <f t="shared" si="6"/>
        <v>51.66</v>
      </c>
    </row>
    <row r="63" spans="1:31" s="45" customFormat="1" ht="11" x14ac:dyDescent="0.3">
      <c r="A63" s="45">
        <f>'FY2017 Alpha RPDC '!A64</f>
        <v>57</v>
      </c>
      <c r="B63" s="45">
        <f>'FY2017 Alpha RPDC '!B64</f>
        <v>1107</v>
      </c>
      <c r="C63" s="45">
        <f>'FY2017 Alpha RPDC '!C64</f>
        <v>1107</v>
      </c>
      <c r="D63" s="50" t="str">
        <f>'FY2017 Alpha RPDC '!D64</f>
        <v>CHARITON</v>
      </c>
      <c r="E63" s="91">
        <f>'FY2017 Alpha RPDC '!J64</f>
        <v>1298.8</v>
      </c>
      <c r="F63" s="81">
        <f>'FY2017 Alpha RPDC '!K64</f>
        <v>6591</v>
      </c>
      <c r="G63" s="81">
        <f>'FY2017 Alpha RPDC '!L64</f>
        <v>8560390.7999999989</v>
      </c>
      <c r="H63" s="81">
        <f>'FY2017 Alpha RPDC '!M64</f>
        <v>297090.03000000119</v>
      </c>
      <c r="I63" s="82">
        <f>'FY2017 Alpha RPDC '!N64</f>
        <v>8857480.8300000001</v>
      </c>
      <c r="J63" s="53">
        <v>-150604.80000000002</v>
      </c>
      <c r="K63" s="52">
        <v>-29415</v>
      </c>
      <c r="L63" s="51">
        <v>305916</v>
      </c>
      <c r="M63" s="195">
        <v>0</v>
      </c>
      <c r="N63" s="51">
        <f>RealAuthFY10!N63</f>
        <v>4902.8</v>
      </c>
      <c r="O63" s="195">
        <f>RealAuthFY10!O63</f>
        <v>77868</v>
      </c>
      <c r="P63" s="53">
        <v>0</v>
      </c>
      <c r="Q63" s="53">
        <v>151781.4</v>
      </c>
      <c r="R63" s="52">
        <f t="shared" si="0"/>
        <v>690883.6719999999</v>
      </c>
      <c r="S63" s="53">
        <f t="shared" si="1"/>
        <v>70317.031999999992</v>
      </c>
      <c r="T63" s="52">
        <f t="shared" si="2"/>
        <v>93994.156000000003</v>
      </c>
      <c r="U63" s="53">
        <f t="shared" si="3"/>
        <v>10073124.09</v>
      </c>
      <c r="V63" s="200"/>
      <c r="W63" s="204">
        <v>521.51</v>
      </c>
      <c r="X63" s="205">
        <v>352019</v>
      </c>
      <c r="Y63" s="206">
        <f t="shared" si="4"/>
        <v>531.93999999999994</v>
      </c>
      <c r="Z63" s="207">
        <v>53.08</v>
      </c>
      <c r="AA63" s="52">
        <v>35829</v>
      </c>
      <c r="AB63" s="206">
        <f t="shared" si="5"/>
        <v>54.14</v>
      </c>
      <c r="AC63" s="208">
        <v>70.95</v>
      </c>
      <c r="AD63" s="207">
        <v>47891</v>
      </c>
      <c r="AE63" s="206">
        <f t="shared" si="6"/>
        <v>72.37</v>
      </c>
    </row>
    <row r="64" spans="1:31" s="45" customFormat="1" ht="11" x14ac:dyDescent="0.3">
      <c r="A64" s="45">
        <f>'FY2017 Alpha RPDC '!A65</f>
        <v>58</v>
      </c>
      <c r="B64" s="45">
        <f>'FY2017 Alpha RPDC '!B65</f>
        <v>1116</v>
      </c>
      <c r="C64" s="45">
        <f>'FY2017 Alpha RPDC '!C65</f>
        <v>1116</v>
      </c>
      <c r="D64" s="50" t="str">
        <f>'FY2017 Alpha RPDC '!D65</f>
        <v>CHARLES CITY</v>
      </c>
      <c r="E64" s="91">
        <f>'FY2017 Alpha RPDC '!J65</f>
        <v>1531.4</v>
      </c>
      <c r="F64" s="81">
        <f>'FY2017 Alpha RPDC '!K65</f>
        <v>6651</v>
      </c>
      <c r="G64" s="81">
        <f>'FY2017 Alpha RPDC '!L65</f>
        <v>10185341.4</v>
      </c>
      <c r="H64" s="81">
        <f>'FY2017 Alpha RPDC '!M65</f>
        <v>0</v>
      </c>
      <c r="I64" s="82">
        <f>'FY2017 Alpha RPDC '!N65</f>
        <v>10185341.4</v>
      </c>
      <c r="J64" s="53">
        <v>-248262.6</v>
      </c>
      <c r="K64" s="52">
        <v>-11766</v>
      </c>
      <c r="L64" s="51">
        <v>1108357.2</v>
      </c>
      <c r="M64" s="195">
        <v>0</v>
      </c>
      <c r="N64" s="51">
        <f>RealAuthFY10!N64</f>
        <v>36338.400000000001</v>
      </c>
      <c r="O64" s="195">
        <f>RealAuthFY10!O64</f>
        <v>0</v>
      </c>
      <c r="P64" s="53">
        <v>0</v>
      </c>
      <c r="Q64" s="53">
        <v>0</v>
      </c>
      <c r="R64" s="52">
        <f t="shared" si="0"/>
        <v>818839.58000000007</v>
      </c>
      <c r="S64" s="53">
        <f t="shared" si="1"/>
        <v>107029.546</v>
      </c>
      <c r="T64" s="52">
        <f t="shared" si="2"/>
        <v>87642.021999999997</v>
      </c>
      <c r="U64" s="53">
        <f t="shared" si="3"/>
        <v>12083519.548</v>
      </c>
      <c r="V64" s="200"/>
      <c r="W64" s="204">
        <v>524.22</v>
      </c>
      <c r="X64" s="205">
        <v>466189</v>
      </c>
      <c r="Y64" s="206">
        <f t="shared" si="4"/>
        <v>534.70000000000005</v>
      </c>
      <c r="Z64" s="207">
        <v>68.52</v>
      </c>
      <c r="AA64" s="52">
        <v>60935</v>
      </c>
      <c r="AB64" s="206">
        <f t="shared" si="5"/>
        <v>69.89</v>
      </c>
      <c r="AC64" s="208">
        <v>56.11</v>
      </c>
      <c r="AD64" s="207">
        <v>49899</v>
      </c>
      <c r="AE64" s="206">
        <f t="shared" si="6"/>
        <v>57.23</v>
      </c>
    </row>
    <row r="65" spans="1:31" s="45" customFormat="1" ht="11" x14ac:dyDescent="0.3">
      <c r="A65" s="45">
        <f>'FY2017 Alpha RPDC '!A66</f>
        <v>59</v>
      </c>
      <c r="B65" s="45">
        <f>'FY2017 Alpha RPDC '!B66</f>
        <v>1134</v>
      </c>
      <c r="C65" s="45">
        <f>'FY2017 Alpha RPDC '!C66</f>
        <v>1134</v>
      </c>
      <c r="D65" s="50" t="str">
        <f>'FY2017 Alpha RPDC '!D66</f>
        <v>CHARTER OAK-UTE</v>
      </c>
      <c r="E65" s="91">
        <f>'FY2017 Alpha RPDC '!J66</f>
        <v>274.3</v>
      </c>
      <c r="F65" s="81">
        <f>'FY2017 Alpha RPDC '!K66</f>
        <v>6608</v>
      </c>
      <c r="G65" s="81">
        <f>'FY2017 Alpha RPDC '!L66</f>
        <v>1812574.4000000001</v>
      </c>
      <c r="H65" s="81">
        <f>'FY2017 Alpha RPDC '!M66</f>
        <v>74563.129999999888</v>
      </c>
      <c r="I65" s="82">
        <f>'FY2017 Alpha RPDC '!N66</f>
        <v>1887137.53</v>
      </c>
      <c r="J65" s="53">
        <v>-494172</v>
      </c>
      <c r="K65" s="52">
        <v>-5883</v>
      </c>
      <c r="L65" s="51">
        <v>64713</v>
      </c>
      <c r="M65" s="195">
        <v>11766</v>
      </c>
      <c r="N65" s="51">
        <f>RealAuthFY10!N65</f>
        <v>173.04</v>
      </c>
      <c r="O65" s="195">
        <f>RealAuthFY10!O65</f>
        <v>79713.759999999995</v>
      </c>
      <c r="P65" s="53">
        <v>0</v>
      </c>
      <c r="Q65" s="53">
        <v>0</v>
      </c>
      <c r="R65" s="52">
        <f t="shared" si="0"/>
        <v>332605</v>
      </c>
      <c r="S65" s="53">
        <f t="shared" si="1"/>
        <v>38424</v>
      </c>
      <c r="T65" s="52">
        <f t="shared" si="2"/>
        <v>34429</v>
      </c>
      <c r="U65" s="53">
        <f t="shared" si="3"/>
        <v>1948906.33</v>
      </c>
      <c r="V65" s="200"/>
      <c r="W65" s="204">
        <v>481.2</v>
      </c>
      <c r="X65" s="205">
        <v>332605</v>
      </c>
      <c r="Y65" s="206">
        <f t="shared" si="4"/>
        <v>490.82</v>
      </c>
      <c r="Z65" s="207">
        <v>55.59</v>
      </c>
      <c r="AA65" s="52">
        <v>38424</v>
      </c>
      <c r="AB65" s="206">
        <f t="shared" si="5"/>
        <v>56.7</v>
      </c>
      <c r="AC65" s="208">
        <v>49.81</v>
      </c>
      <c r="AD65" s="207">
        <v>34429</v>
      </c>
      <c r="AE65" s="206">
        <f t="shared" si="6"/>
        <v>50.81</v>
      </c>
    </row>
    <row r="66" spans="1:31" s="45" customFormat="1" ht="11" x14ac:dyDescent="0.3">
      <c r="A66" s="45">
        <f>'FY2017 Alpha RPDC '!A67</f>
        <v>60</v>
      </c>
      <c r="B66" s="45">
        <f>'FY2017 Alpha RPDC '!B67</f>
        <v>1152</v>
      </c>
      <c r="C66" s="45">
        <f>'FY2017 Alpha RPDC '!C67</f>
        <v>1152</v>
      </c>
      <c r="D66" s="54" t="str">
        <f>'FY2017 Alpha RPDC '!D67</f>
        <v>CHEROKEE</v>
      </c>
      <c r="E66" s="94">
        <f>'FY2017 Alpha RPDC '!J67</f>
        <v>941.6</v>
      </c>
      <c r="F66" s="83">
        <f>'FY2017 Alpha RPDC '!K67</f>
        <v>6642</v>
      </c>
      <c r="G66" s="83">
        <f>'FY2017 Alpha RPDC '!L67</f>
        <v>6254107.2000000002</v>
      </c>
      <c r="H66" s="83">
        <f>'FY2017 Alpha RPDC '!M67</f>
        <v>20448.109999999404</v>
      </c>
      <c r="I66" s="84">
        <f>'FY2017 Alpha RPDC '!N67</f>
        <v>6274555.3099999996</v>
      </c>
      <c r="J66" s="57">
        <v>-327094.8</v>
      </c>
      <c r="K66" s="56">
        <v>-41181</v>
      </c>
      <c r="L66" s="55">
        <v>211788</v>
      </c>
      <c r="M66" s="214">
        <v>5883</v>
      </c>
      <c r="N66" s="55">
        <f>RealAuthFY10!N66</f>
        <v>6460.1600000000008</v>
      </c>
      <c r="O66" s="214">
        <f>RealAuthFY10!O66</f>
        <v>0</v>
      </c>
      <c r="P66" s="57">
        <v>63418.74</v>
      </c>
      <c r="Q66" s="57">
        <v>211788</v>
      </c>
      <c r="R66" s="56">
        <f t="shared" si="0"/>
        <v>739842</v>
      </c>
      <c r="S66" s="57">
        <f t="shared" si="1"/>
        <v>78288</v>
      </c>
      <c r="T66" s="56">
        <f t="shared" si="2"/>
        <v>103903</v>
      </c>
      <c r="U66" s="57">
        <f t="shared" si="3"/>
        <v>7327650.4100000001</v>
      </c>
      <c r="V66" s="215"/>
      <c r="W66" s="216">
        <v>487.54</v>
      </c>
      <c r="X66" s="217">
        <v>739842</v>
      </c>
      <c r="Y66" s="218">
        <f t="shared" si="4"/>
        <v>497.29</v>
      </c>
      <c r="Z66" s="219">
        <v>51.59</v>
      </c>
      <c r="AA66" s="56">
        <v>78288</v>
      </c>
      <c r="AB66" s="218">
        <f t="shared" si="5"/>
        <v>52.620000000000005</v>
      </c>
      <c r="AC66" s="220">
        <v>68.47</v>
      </c>
      <c r="AD66" s="219">
        <v>103903</v>
      </c>
      <c r="AE66" s="218">
        <f t="shared" si="6"/>
        <v>69.84</v>
      </c>
    </row>
    <row r="67" spans="1:31" s="45" customFormat="1" ht="11" x14ac:dyDescent="0.3">
      <c r="A67" s="45">
        <f>'FY2017 Alpha RPDC '!A68</f>
        <v>61</v>
      </c>
      <c r="B67" s="45">
        <f>'FY2017 Alpha RPDC '!B68</f>
        <v>1197</v>
      </c>
      <c r="C67" s="45">
        <f>'FY2017 Alpha RPDC '!C68</f>
        <v>1197</v>
      </c>
      <c r="D67" s="50" t="str">
        <f>'FY2017 Alpha RPDC '!D68</f>
        <v>CLARINDA</v>
      </c>
      <c r="E67" s="91">
        <f>'FY2017 Alpha RPDC '!J68</f>
        <v>983.1</v>
      </c>
      <c r="F67" s="81">
        <f>'FY2017 Alpha RPDC '!K68</f>
        <v>6591</v>
      </c>
      <c r="G67" s="81">
        <f>'FY2017 Alpha RPDC '!L68</f>
        <v>6479612.1000000006</v>
      </c>
      <c r="H67" s="81">
        <f>'FY2017 Alpha RPDC '!M68</f>
        <v>0</v>
      </c>
      <c r="I67" s="82">
        <f>'FY2017 Alpha RPDC '!N68</f>
        <v>6479612.1000000006</v>
      </c>
      <c r="J67" s="53">
        <v>-130746</v>
      </c>
      <c r="K67" s="52">
        <v>-17829</v>
      </c>
      <c r="L67" s="51">
        <v>178884.30000000002</v>
      </c>
      <c r="M67" s="195">
        <v>53487</v>
      </c>
      <c r="N67" s="51">
        <f>RealAuthFY10!N67</f>
        <v>119474</v>
      </c>
      <c r="O67" s="195">
        <f>RealAuthFY10!O67</f>
        <v>0</v>
      </c>
      <c r="P67" s="53">
        <v>28764.12</v>
      </c>
      <c r="Q67" s="53">
        <v>0</v>
      </c>
      <c r="R67" s="52">
        <f t="shared" si="0"/>
        <v>789662</v>
      </c>
      <c r="S67" s="53">
        <f t="shared" si="1"/>
        <v>93933</v>
      </c>
      <c r="T67" s="52">
        <f t="shared" si="2"/>
        <v>91144</v>
      </c>
      <c r="U67" s="53">
        <f t="shared" si="3"/>
        <v>7686385.5200000005</v>
      </c>
      <c r="V67" s="200"/>
      <c r="W67" s="204">
        <v>495.49</v>
      </c>
      <c r="X67" s="205">
        <v>789662</v>
      </c>
      <c r="Y67" s="206">
        <f t="shared" si="4"/>
        <v>505.40000000000003</v>
      </c>
      <c r="Z67" s="207">
        <v>58.94</v>
      </c>
      <c r="AA67" s="52">
        <v>93933</v>
      </c>
      <c r="AB67" s="206">
        <f t="shared" si="5"/>
        <v>60.12</v>
      </c>
      <c r="AC67" s="208">
        <v>57.19</v>
      </c>
      <c r="AD67" s="207">
        <v>91144</v>
      </c>
      <c r="AE67" s="206">
        <f t="shared" si="6"/>
        <v>58.33</v>
      </c>
    </row>
    <row r="68" spans="1:31" s="45" customFormat="1" ht="11" x14ac:dyDescent="0.3">
      <c r="A68" s="45">
        <f>'FY2017 Alpha RPDC '!A69</f>
        <v>62</v>
      </c>
      <c r="B68" s="45">
        <f>'FY2017 Alpha RPDC '!B69</f>
        <v>1206</v>
      </c>
      <c r="C68" s="45">
        <f>'FY2017 Alpha RPDC '!C69</f>
        <v>1206</v>
      </c>
      <c r="D68" s="50" t="str">
        <f>'FY2017 Alpha RPDC '!D69</f>
        <v>CLARION-GOLDFIELD-DOWS</v>
      </c>
      <c r="E68" s="91">
        <f>'FY2017 Alpha RPDC '!J69</f>
        <v>951.1</v>
      </c>
      <c r="F68" s="81">
        <f>'FY2017 Alpha RPDC '!K69</f>
        <v>6626</v>
      </c>
      <c r="G68" s="81">
        <f>'FY2017 Alpha RPDC '!L69</f>
        <v>6301988.6000000006</v>
      </c>
      <c r="H68" s="81">
        <f>'FY2017 Alpha RPDC '!M69</f>
        <v>0</v>
      </c>
      <c r="I68" s="82">
        <f>'FY2017 Alpha RPDC '!N69</f>
        <v>6301988.6000000006</v>
      </c>
      <c r="J68" s="53">
        <v>-212400</v>
      </c>
      <c r="K68" s="52">
        <v>-5900</v>
      </c>
      <c r="L68" s="51">
        <v>265500</v>
      </c>
      <c r="M68" s="195">
        <v>0</v>
      </c>
      <c r="N68" s="51">
        <f>RealAuthFY10!N68</f>
        <v>27652.300000000003</v>
      </c>
      <c r="O68" s="195">
        <f>RealAuthFY10!O68</f>
        <v>74510.8</v>
      </c>
      <c r="P68" s="53">
        <v>9086</v>
      </c>
      <c r="Q68" s="53">
        <v>0</v>
      </c>
      <c r="R68" s="52">
        <f t="shared" si="0"/>
        <v>547377.07200000004</v>
      </c>
      <c r="S68" s="53">
        <f t="shared" si="1"/>
        <v>56638.005000000005</v>
      </c>
      <c r="T68" s="52">
        <f t="shared" si="2"/>
        <v>62125.852000000006</v>
      </c>
      <c r="U68" s="53">
        <f t="shared" si="3"/>
        <v>7126578.6289999997</v>
      </c>
      <c r="V68" s="200"/>
      <c r="W68" s="204">
        <v>564.24</v>
      </c>
      <c r="X68" s="205">
        <v>181629</v>
      </c>
      <c r="Y68" s="206">
        <f t="shared" si="4"/>
        <v>575.52</v>
      </c>
      <c r="Z68" s="207">
        <v>58.38</v>
      </c>
      <c r="AA68" s="52">
        <v>18793</v>
      </c>
      <c r="AB68" s="206">
        <f t="shared" si="5"/>
        <v>59.550000000000004</v>
      </c>
      <c r="AC68" s="208">
        <v>64.040000000000006</v>
      </c>
      <c r="AD68" s="207">
        <v>20614</v>
      </c>
      <c r="AE68" s="206">
        <f t="shared" si="6"/>
        <v>65.320000000000007</v>
      </c>
    </row>
    <row r="69" spans="1:31" s="45" customFormat="1" ht="11" x14ac:dyDescent="0.3">
      <c r="A69" s="45">
        <f>'FY2017 Alpha RPDC '!A70</f>
        <v>63</v>
      </c>
      <c r="B69" s="45">
        <f>'FY2017 Alpha RPDC '!B70</f>
        <v>1211</v>
      </c>
      <c r="C69" s="45">
        <f>'FY2017 Alpha RPDC '!C70</f>
        <v>1211</v>
      </c>
      <c r="D69" s="50" t="str">
        <f>'FY2017 Alpha RPDC '!D70</f>
        <v>CLARKE</v>
      </c>
      <c r="E69" s="91">
        <f>'FY2017 Alpha RPDC '!J70</f>
        <v>1436.4</v>
      </c>
      <c r="F69" s="81">
        <f>'FY2017 Alpha RPDC '!K70</f>
        <v>6591</v>
      </c>
      <c r="G69" s="81">
        <f>'FY2017 Alpha RPDC '!L70</f>
        <v>9467312.4000000004</v>
      </c>
      <c r="H69" s="81">
        <f>'FY2017 Alpha RPDC '!M70</f>
        <v>0</v>
      </c>
      <c r="I69" s="82">
        <f>'FY2017 Alpha RPDC '!N70</f>
        <v>9467312.4000000004</v>
      </c>
      <c r="J69" s="53">
        <v>-138262.20000000001</v>
      </c>
      <c r="K69" s="52">
        <v>-23736</v>
      </c>
      <c r="L69" s="51">
        <v>320436</v>
      </c>
      <c r="M69" s="195">
        <v>11868</v>
      </c>
      <c r="N69" s="51">
        <f>RealAuthFY10!N69</f>
        <v>146464.23000000001</v>
      </c>
      <c r="O69" s="195">
        <f>RealAuthFY10!O69</f>
        <v>0</v>
      </c>
      <c r="P69" s="53">
        <v>7832.88</v>
      </c>
      <c r="Q69" s="53">
        <v>163778.4</v>
      </c>
      <c r="R69" s="52">
        <f t="shared" si="0"/>
        <v>747387.64800000016</v>
      </c>
      <c r="S69" s="53">
        <f t="shared" si="1"/>
        <v>83957.58</v>
      </c>
      <c r="T69" s="52">
        <f t="shared" si="2"/>
        <v>89473.356</v>
      </c>
      <c r="U69" s="53">
        <f t="shared" si="3"/>
        <v>10876512.294000003</v>
      </c>
      <c r="V69" s="200"/>
      <c r="W69" s="204">
        <v>510.12</v>
      </c>
      <c r="X69" s="205">
        <v>510834</v>
      </c>
      <c r="Y69" s="206">
        <f t="shared" si="4"/>
        <v>520.32000000000005</v>
      </c>
      <c r="Z69" s="207">
        <v>57.3</v>
      </c>
      <c r="AA69" s="52">
        <v>57380</v>
      </c>
      <c r="AB69" s="206">
        <f t="shared" si="5"/>
        <v>58.449999999999996</v>
      </c>
      <c r="AC69" s="208">
        <v>61.07</v>
      </c>
      <c r="AD69" s="207">
        <v>61155</v>
      </c>
      <c r="AE69" s="206">
        <f t="shared" si="6"/>
        <v>62.29</v>
      </c>
    </row>
    <row r="70" spans="1:31" s="45" customFormat="1" ht="11" x14ac:dyDescent="0.3">
      <c r="A70" s="45">
        <f>'FY2017 Alpha RPDC '!A71</f>
        <v>64</v>
      </c>
      <c r="B70" s="45">
        <f>'FY2017 Alpha RPDC '!B71</f>
        <v>1215</v>
      </c>
      <c r="C70" s="45">
        <f>'FY2017 Alpha RPDC '!C71</f>
        <v>1215</v>
      </c>
      <c r="D70" s="50" t="str">
        <f>'FY2017 Alpha RPDC '!D71</f>
        <v>CLARKSVILLE</v>
      </c>
      <c r="E70" s="91">
        <f>'FY2017 Alpha RPDC '!J71</f>
        <v>342</v>
      </c>
      <c r="F70" s="81">
        <f>'FY2017 Alpha RPDC '!K71</f>
        <v>6591</v>
      </c>
      <c r="G70" s="81">
        <f>'FY2017 Alpha RPDC '!L71</f>
        <v>2254122</v>
      </c>
      <c r="H70" s="81">
        <f>'FY2017 Alpha RPDC '!M71</f>
        <v>0</v>
      </c>
      <c r="I70" s="82">
        <f>'FY2017 Alpha RPDC '!N71</f>
        <v>2254122</v>
      </c>
      <c r="J70" s="53">
        <v>-205905</v>
      </c>
      <c r="K70" s="52">
        <v>-11766</v>
      </c>
      <c r="L70" s="51">
        <v>553002</v>
      </c>
      <c r="M70" s="195">
        <v>370629</v>
      </c>
      <c r="N70" s="51">
        <f>RealAuthFY10!N70</f>
        <v>22264.48</v>
      </c>
      <c r="O70" s="195">
        <f>RealAuthFY10!O70</f>
        <v>0</v>
      </c>
      <c r="P70" s="53">
        <v>9059.82</v>
      </c>
      <c r="Q70" s="53">
        <v>0</v>
      </c>
      <c r="R70" s="52">
        <f t="shared" si="0"/>
        <v>474249</v>
      </c>
      <c r="S70" s="53">
        <f t="shared" si="1"/>
        <v>43173</v>
      </c>
      <c r="T70" s="52">
        <f t="shared" si="2"/>
        <v>51210</v>
      </c>
      <c r="U70" s="53">
        <f t="shared" si="3"/>
        <v>3560038.3</v>
      </c>
      <c r="V70" s="200"/>
      <c r="W70" s="204">
        <v>477.4</v>
      </c>
      <c r="X70" s="205">
        <v>474249</v>
      </c>
      <c r="Y70" s="206">
        <f t="shared" si="4"/>
        <v>486.95</v>
      </c>
      <c r="Z70" s="207">
        <v>43.46</v>
      </c>
      <c r="AA70" s="52">
        <v>43173</v>
      </c>
      <c r="AB70" s="206">
        <f t="shared" si="5"/>
        <v>44.33</v>
      </c>
      <c r="AC70" s="208">
        <v>51.55</v>
      </c>
      <c r="AD70" s="207">
        <v>51210</v>
      </c>
      <c r="AE70" s="206">
        <f t="shared" si="6"/>
        <v>52.58</v>
      </c>
    </row>
    <row r="71" spans="1:31" s="45" customFormat="1" ht="11" x14ac:dyDescent="0.3">
      <c r="A71" s="45">
        <f>'FY2017 Alpha RPDC '!A72</f>
        <v>65</v>
      </c>
      <c r="B71" s="45">
        <f>'FY2017 Alpha RPDC '!B72</f>
        <v>1218</v>
      </c>
      <c r="C71" s="45">
        <f>'FY2017 Alpha RPDC '!C72</f>
        <v>1218</v>
      </c>
      <c r="D71" s="54" t="str">
        <f>'FY2017 Alpha RPDC '!D72</f>
        <v>CLAY CENTRAL-EVERLY</v>
      </c>
      <c r="E71" s="94">
        <f>'FY2017 Alpha RPDC '!J72</f>
        <v>365</v>
      </c>
      <c r="F71" s="83">
        <f>'FY2017 Alpha RPDC '!K72</f>
        <v>6719</v>
      </c>
      <c r="G71" s="83">
        <f>'FY2017 Alpha RPDC '!L72</f>
        <v>2452435</v>
      </c>
      <c r="H71" s="83">
        <f>'FY2017 Alpha RPDC '!M72</f>
        <v>70666.200000000186</v>
      </c>
      <c r="I71" s="84">
        <f>'FY2017 Alpha RPDC '!N72</f>
        <v>2523101.2000000002</v>
      </c>
      <c r="J71" s="57">
        <v>-188704</v>
      </c>
      <c r="K71" s="56">
        <v>-41279</v>
      </c>
      <c r="L71" s="55">
        <v>236469.7</v>
      </c>
      <c r="M71" s="214">
        <v>336129</v>
      </c>
      <c r="N71" s="55">
        <f>RealAuthFY10!N71</f>
        <v>54061.7</v>
      </c>
      <c r="O71" s="214">
        <f>RealAuthFY10!O71</f>
        <v>184098.88</v>
      </c>
      <c r="P71" s="57">
        <v>58380.3</v>
      </c>
      <c r="Q71" s="57">
        <v>0</v>
      </c>
      <c r="R71" s="56">
        <f t="shared" si="0"/>
        <v>453004</v>
      </c>
      <c r="S71" s="57">
        <f t="shared" si="1"/>
        <v>52395</v>
      </c>
      <c r="T71" s="56">
        <f t="shared" si="2"/>
        <v>56004</v>
      </c>
      <c r="U71" s="57">
        <f t="shared" si="3"/>
        <v>3723660.7800000003</v>
      </c>
      <c r="V71" s="215"/>
      <c r="W71" s="216">
        <v>512.1</v>
      </c>
      <c r="X71" s="217">
        <v>453004</v>
      </c>
      <c r="Y71" s="218">
        <f t="shared" si="4"/>
        <v>522.34</v>
      </c>
      <c r="Z71" s="219">
        <v>59.23</v>
      </c>
      <c r="AA71" s="56">
        <v>52395</v>
      </c>
      <c r="AB71" s="218">
        <f t="shared" si="5"/>
        <v>60.41</v>
      </c>
      <c r="AC71" s="220">
        <v>63.31</v>
      </c>
      <c r="AD71" s="219">
        <v>56004</v>
      </c>
      <c r="AE71" s="218">
        <f t="shared" si="6"/>
        <v>64.58</v>
      </c>
    </row>
    <row r="72" spans="1:31" s="45" customFormat="1" ht="11" x14ac:dyDescent="0.3">
      <c r="A72" s="45">
        <f>'FY2017 Alpha RPDC '!A73</f>
        <v>66</v>
      </c>
      <c r="B72" s="45">
        <f>'FY2017 Alpha RPDC '!B73</f>
        <v>2763</v>
      </c>
      <c r="C72" s="45">
        <f>'FY2017 Alpha RPDC '!C73</f>
        <v>2763</v>
      </c>
      <c r="D72" s="50" t="str">
        <f>'FY2017 Alpha RPDC '!D73</f>
        <v>CLAYTON RIDGE</v>
      </c>
      <c r="E72" s="91">
        <f>'FY2017 Alpha RPDC '!J73</f>
        <v>587.5</v>
      </c>
      <c r="F72" s="81">
        <f>'FY2017 Alpha RPDC '!K73</f>
        <v>6683</v>
      </c>
      <c r="G72" s="81">
        <f>'FY2017 Alpha RPDC '!L73</f>
        <v>3926262.5</v>
      </c>
      <c r="H72" s="81">
        <f>'FY2017 Alpha RPDC '!M73</f>
        <v>27181.510000000242</v>
      </c>
      <c r="I72" s="82">
        <f>'FY2017 Alpha RPDC '!N73</f>
        <v>3953444.0100000002</v>
      </c>
      <c r="J72" s="53">
        <v>-577122.29999999993</v>
      </c>
      <c r="K72" s="52">
        <v>-52947</v>
      </c>
      <c r="L72" s="51">
        <v>270618</v>
      </c>
      <c r="M72" s="195">
        <v>64713</v>
      </c>
      <c r="N72" s="51">
        <f>RealAuthFY10!N72</f>
        <v>106996.40000000001</v>
      </c>
      <c r="O72" s="195">
        <f>RealAuthFY10!O72</f>
        <v>0</v>
      </c>
      <c r="P72" s="53">
        <v>103540.8</v>
      </c>
      <c r="Q72" s="53">
        <v>247086</v>
      </c>
      <c r="R72" s="52">
        <f t="shared" ref="R72:R135" si="7">IF(X72&gt;Y72*$E72,X72,Y72*$E72)</f>
        <v>663327</v>
      </c>
      <c r="S72" s="53">
        <f t="shared" ref="S72:S135" si="8">IF(AA72&gt;AB72*$E72,AA72,AB72*$E72)</f>
        <v>67414</v>
      </c>
      <c r="T72" s="52">
        <f t="shared" ref="T72:T135" si="9">IF(AD72&gt;AE72*$E72,AD72,AE72*$E72)</f>
        <v>87910</v>
      </c>
      <c r="U72" s="53">
        <f t="shared" ref="U72:U135" si="10">SUM(I72:T72)</f>
        <v>4934979.91</v>
      </c>
      <c r="V72" s="200"/>
      <c r="W72" s="204">
        <v>496.8</v>
      </c>
      <c r="X72" s="205">
        <v>663327</v>
      </c>
      <c r="Y72" s="206">
        <f t="shared" ref="Y72:Y135" si="11">ROUND(W72*R$5,2)+W72</f>
        <v>506.74</v>
      </c>
      <c r="Z72" s="207">
        <v>50.49</v>
      </c>
      <c r="AA72" s="52">
        <v>67414</v>
      </c>
      <c r="AB72" s="206">
        <f t="shared" ref="AB72:AB135" si="12">ROUND(Z72*S$5,2)+Z72</f>
        <v>51.5</v>
      </c>
      <c r="AC72" s="208">
        <v>65.84</v>
      </c>
      <c r="AD72" s="207">
        <v>87910</v>
      </c>
      <c r="AE72" s="206">
        <f t="shared" ref="AE72:AE135" si="13">ROUND(AC72*T$5,2)+AC72</f>
        <v>67.16</v>
      </c>
    </row>
    <row r="73" spans="1:31" s="45" customFormat="1" ht="11" x14ac:dyDescent="0.3">
      <c r="A73" s="45">
        <f>'FY2017 Alpha RPDC '!A74</f>
        <v>67</v>
      </c>
      <c r="B73" s="45">
        <f>'FY2017 Alpha RPDC '!B74</f>
        <v>1221</v>
      </c>
      <c r="C73" s="45">
        <f>'FY2017 Alpha RPDC '!C74</f>
        <v>1221</v>
      </c>
      <c r="D73" s="50" t="str">
        <f>'FY2017 Alpha RPDC '!D74</f>
        <v>CLEAR CREEK-AMANA</v>
      </c>
      <c r="E73" s="91">
        <f>'FY2017 Alpha RPDC '!J74</f>
        <v>1895.1</v>
      </c>
      <c r="F73" s="81">
        <f>'FY2017 Alpha RPDC '!K74</f>
        <v>6627</v>
      </c>
      <c r="G73" s="81">
        <f>'FY2017 Alpha RPDC '!L74</f>
        <v>12558827.699999999</v>
      </c>
      <c r="H73" s="81">
        <f>'FY2017 Alpha RPDC '!M74</f>
        <v>0</v>
      </c>
      <c r="I73" s="82">
        <f>'FY2017 Alpha RPDC '!N74</f>
        <v>12558827.699999999</v>
      </c>
      <c r="J73" s="53">
        <v>-217671</v>
      </c>
      <c r="K73" s="52">
        <v>-47064</v>
      </c>
      <c r="L73" s="51">
        <v>47064</v>
      </c>
      <c r="M73" s="195">
        <v>5883</v>
      </c>
      <c r="N73" s="51">
        <f>RealAuthFY10!N73</f>
        <v>6287.1200000000008</v>
      </c>
      <c r="O73" s="195">
        <f>RealAuthFY10!O73</f>
        <v>0</v>
      </c>
      <c r="P73" s="53">
        <v>2588.52</v>
      </c>
      <c r="Q73" s="53">
        <v>49417.200000000004</v>
      </c>
      <c r="R73" s="52">
        <f t="shared" si="7"/>
        <v>984902.42099999997</v>
      </c>
      <c r="S73" s="53">
        <f t="shared" si="8"/>
        <v>103169.24399999999</v>
      </c>
      <c r="T73" s="52">
        <f t="shared" si="9"/>
        <v>122328.70499999999</v>
      </c>
      <c r="U73" s="53">
        <f t="shared" si="10"/>
        <v>13615732.909999998</v>
      </c>
      <c r="V73" s="200"/>
      <c r="W73" s="204">
        <v>509.52</v>
      </c>
      <c r="X73" s="205">
        <v>189440</v>
      </c>
      <c r="Y73" s="206">
        <f t="shared" si="11"/>
        <v>519.71</v>
      </c>
      <c r="Z73" s="207">
        <v>53.37</v>
      </c>
      <c r="AA73" s="52">
        <v>19843</v>
      </c>
      <c r="AB73" s="206">
        <f t="shared" si="12"/>
        <v>54.44</v>
      </c>
      <c r="AC73" s="208">
        <v>63.28</v>
      </c>
      <c r="AD73" s="207">
        <v>23528</v>
      </c>
      <c r="AE73" s="206">
        <f t="shared" si="13"/>
        <v>64.55</v>
      </c>
    </row>
    <row r="74" spans="1:31" s="45" customFormat="1" ht="11" x14ac:dyDescent="0.3">
      <c r="A74" s="45">
        <f>'FY2017 Alpha RPDC '!A75</f>
        <v>68</v>
      </c>
      <c r="B74" s="45">
        <f>'FY2017 Alpha RPDC '!B75</f>
        <v>1233</v>
      </c>
      <c r="C74" s="45">
        <f>'FY2017 Alpha RPDC '!C75</f>
        <v>1233</v>
      </c>
      <c r="D74" s="50" t="str">
        <f>'FY2017 Alpha RPDC '!D75</f>
        <v>CLEAR LAKE</v>
      </c>
      <c r="E74" s="91">
        <f>'FY2017 Alpha RPDC '!J75</f>
        <v>1222.2</v>
      </c>
      <c r="F74" s="81">
        <f>'FY2017 Alpha RPDC '!K75</f>
        <v>6591</v>
      </c>
      <c r="G74" s="81">
        <f>'FY2017 Alpha RPDC '!L75</f>
        <v>8055520.2000000002</v>
      </c>
      <c r="H74" s="81">
        <f>'FY2017 Alpha RPDC '!M75</f>
        <v>0</v>
      </c>
      <c r="I74" s="82">
        <f>'FY2017 Alpha RPDC '!N75</f>
        <v>8055520.2000000002</v>
      </c>
      <c r="J74" s="53">
        <v>-348036.89999999997</v>
      </c>
      <c r="K74" s="52">
        <v>-24044</v>
      </c>
      <c r="L74" s="51">
        <v>108198</v>
      </c>
      <c r="M74" s="195">
        <v>0</v>
      </c>
      <c r="N74" s="51">
        <f>RealAuthFY10!N74</f>
        <v>42156.4</v>
      </c>
      <c r="O74" s="195">
        <f>RealAuthFY10!O74</f>
        <v>0</v>
      </c>
      <c r="P74" s="53">
        <v>0</v>
      </c>
      <c r="Q74" s="53">
        <v>0</v>
      </c>
      <c r="R74" s="52">
        <f t="shared" si="7"/>
        <v>690726.33000000019</v>
      </c>
      <c r="S74" s="53">
        <f t="shared" si="8"/>
        <v>75593.070000000007</v>
      </c>
      <c r="T74" s="52">
        <f t="shared" si="9"/>
        <v>66927.672000000006</v>
      </c>
      <c r="U74" s="53">
        <f t="shared" si="10"/>
        <v>8667040.7720000017</v>
      </c>
      <c r="V74" s="200"/>
      <c r="W74" s="204">
        <v>554.07000000000005</v>
      </c>
      <c r="X74" s="205">
        <v>218414</v>
      </c>
      <c r="Y74" s="206">
        <f t="shared" si="11"/>
        <v>565.15000000000009</v>
      </c>
      <c r="Z74" s="207">
        <v>60.64</v>
      </c>
      <c r="AA74" s="52">
        <v>23904</v>
      </c>
      <c r="AB74" s="206">
        <f t="shared" si="12"/>
        <v>61.85</v>
      </c>
      <c r="AC74" s="208">
        <v>53.69</v>
      </c>
      <c r="AD74" s="207">
        <v>21165</v>
      </c>
      <c r="AE74" s="206">
        <f t="shared" si="13"/>
        <v>54.76</v>
      </c>
    </row>
    <row r="75" spans="1:31" s="45" customFormat="1" ht="11" x14ac:dyDescent="0.3">
      <c r="A75" s="45">
        <f>'FY2017 Alpha RPDC '!A76</f>
        <v>69</v>
      </c>
      <c r="B75" s="45">
        <f>'FY2017 Alpha RPDC '!B76</f>
        <v>1278</v>
      </c>
      <c r="C75" s="45">
        <f>'FY2017 Alpha RPDC '!C76</f>
        <v>1278</v>
      </c>
      <c r="D75" s="50" t="str">
        <f>'FY2017 Alpha RPDC '!D76</f>
        <v>CLINTON</v>
      </c>
      <c r="E75" s="91">
        <f>'FY2017 Alpha RPDC '!J76</f>
        <v>3846.4</v>
      </c>
      <c r="F75" s="81">
        <f>'FY2017 Alpha RPDC '!K76</f>
        <v>6637</v>
      </c>
      <c r="G75" s="81">
        <f>'FY2017 Alpha RPDC '!L76</f>
        <v>25528556.800000001</v>
      </c>
      <c r="H75" s="81">
        <f>'FY2017 Alpha RPDC '!M76</f>
        <v>0</v>
      </c>
      <c r="I75" s="82">
        <f>'FY2017 Alpha RPDC '!N76</f>
        <v>25528556.800000001</v>
      </c>
      <c r="J75" s="53">
        <v>-209125</v>
      </c>
      <c r="K75" s="52">
        <v>-11950</v>
      </c>
      <c r="L75" s="51">
        <v>113525</v>
      </c>
      <c r="M75" s="195">
        <v>17925</v>
      </c>
      <c r="N75" s="51">
        <f>RealAuthFY10!N75</f>
        <v>15060.199999999999</v>
      </c>
      <c r="O75" s="195">
        <f>RealAuthFY10!O75</f>
        <v>0</v>
      </c>
      <c r="P75" s="53">
        <v>2629</v>
      </c>
      <c r="Q75" s="53">
        <v>86040</v>
      </c>
      <c r="R75" s="52">
        <f t="shared" si="7"/>
        <v>1967125.8879999998</v>
      </c>
      <c r="S75" s="53">
        <f t="shared" si="8"/>
        <v>222552.704</v>
      </c>
      <c r="T75" s="52">
        <f t="shared" si="9"/>
        <v>192820.03199999998</v>
      </c>
      <c r="U75" s="53">
        <f t="shared" si="10"/>
        <v>27925159.624000002</v>
      </c>
      <c r="V75" s="200"/>
      <c r="W75" s="204">
        <v>501.39</v>
      </c>
      <c r="X75" s="205">
        <v>335530</v>
      </c>
      <c r="Y75" s="206">
        <f t="shared" si="11"/>
        <v>511.41999999999996</v>
      </c>
      <c r="Z75" s="207">
        <v>56.73</v>
      </c>
      <c r="AA75" s="52">
        <v>37964</v>
      </c>
      <c r="AB75" s="206">
        <f t="shared" si="12"/>
        <v>57.86</v>
      </c>
      <c r="AC75" s="208">
        <v>49.15</v>
      </c>
      <c r="AD75" s="207">
        <v>32891</v>
      </c>
      <c r="AE75" s="206">
        <f t="shared" si="13"/>
        <v>50.129999999999995</v>
      </c>
    </row>
    <row r="76" spans="1:31" s="45" customFormat="1" ht="11" x14ac:dyDescent="0.3">
      <c r="A76" s="45" t="e">
        <f>'FY2017 Alpha RPDC '!#REF!</f>
        <v>#REF!</v>
      </c>
      <c r="B76" s="45" t="e">
        <f>'FY2017 Alpha RPDC '!#REF!</f>
        <v>#REF!</v>
      </c>
      <c r="C76" s="45" t="e">
        <f>'FY2017 Alpha RPDC '!#REF!</f>
        <v>#REF!</v>
      </c>
      <c r="D76" s="54" t="e">
        <f>'FY2017 Alpha RPDC '!#REF!</f>
        <v>#REF!</v>
      </c>
      <c r="E76" s="94" t="e">
        <f>'FY2017 Alpha RPDC '!#REF!</f>
        <v>#REF!</v>
      </c>
      <c r="F76" s="83" t="e">
        <f>'FY2017 Alpha RPDC '!#REF!</f>
        <v>#REF!</v>
      </c>
      <c r="G76" s="83" t="e">
        <f>'FY2017 Alpha RPDC '!#REF!</f>
        <v>#REF!</v>
      </c>
      <c r="H76" s="83" t="e">
        <f>'FY2017 Alpha RPDC '!#REF!</f>
        <v>#REF!</v>
      </c>
      <c r="I76" s="84" t="e">
        <f>'FY2017 Alpha RPDC '!#REF!</f>
        <v>#REF!</v>
      </c>
      <c r="J76" s="57">
        <v>-477663.3</v>
      </c>
      <c r="K76" s="56">
        <v>-35514</v>
      </c>
      <c r="L76" s="55">
        <v>1047663</v>
      </c>
      <c r="M76" s="214">
        <v>65109</v>
      </c>
      <c r="N76" s="55">
        <f>RealAuthFY10!N76</f>
        <v>83403.48</v>
      </c>
      <c r="O76" s="214">
        <f>RealAuthFY10!O76</f>
        <v>0</v>
      </c>
      <c r="P76" s="57">
        <v>3906.54</v>
      </c>
      <c r="Q76" s="57">
        <v>0</v>
      </c>
      <c r="R76" s="56" t="e">
        <f t="shared" si="7"/>
        <v>#REF!</v>
      </c>
      <c r="S76" s="57" t="e">
        <f t="shared" si="8"/>
        <v>#REF!</v>
      </c>
      <c r="T76" s="56" t="e">
        <f t="shared" si="9"/>
        <v>#REF!</v>
      </c>
      <c r="U76" s="57" t="e">
        <f t="shared" si="10"/>
        <v>#REF!</v>
      </c>
      <c r="V76" s="215"/>
      <c r="W76" s="216">
        <v>499.58</v>
      </c>
      <c r="X76" s="217">
        <v>719145</v>
      </c>
      <c r="Y76" s="218">
        <f t="shared" si="11"/>
        <v>509.57</v>
      </c>
      <c r="Z76" s="219">
        <v>53.93</v>
      </c>
      <c r="AA76" s="56">
        <v>77632</v>
      </c>
      <c r="AB76" s="218">
        <f t="shared" si="12"/>
        <v>55.01</v>
      </c>
      <c r="AC76" s="220">
        <v>47.09</v>
      </c>
      <c r="AD76" s="219">
        <v>67786</v>
      </c>
      <c r="AE76" s="218">
        <f t="shared" si="13"/>
        <v>48.03</v>
      </c>
    </row>
    <row r="77" spans="1:31" s="45" customFormat="1" ht="11" x14ac:dyDescent="0.3">
      <c r="A77" s="45">
        <f>'FY2017 Alpha RPDC '!A77</f>
        <v>70</v>
      </c>
      <c r="B77" s="45">
        <f>'FY2017 Alpha RPDC '!B77</f>
        <v>1332</v>
      </c>
      <c r="C77" s="45">
        <f>'FY2017 Alpha RPDC '!C77</f>
        <v>1332</v>
      </c>
      <c r="D77" s="50" t="str">
        <f>'FY2017 Alpha RPDC '!D77</f>
        <v>COLFAX-MINGO</v>
      </c>
      <c r="E77" s="91">
        <f>'FY2017 Alpha RPDC '!J77</f>
        <v>732.5</v>
      </c>
      <c r="F77" s="81">
        <f>'FY2017 Alpha RPDC '!K77</f>
        <v>6591</v>
      </c>
      <c r="G77" s="81">
        <f>'FY2017 Alpha RPDC '!L77</f>
        <v>4827907.5</v>
      </c>
      <c r="H77" s="81">
        <f>'FY2017 Alpha RPDC '!M77</f>
        <v>30849</v>
      </c>
      <c r="I77" s="82">
        <f>'FY2017 Alpha RPDC '!N77</f>
        <v>4858756.5</v>
      </c>
      <c r="J77" s="53">
        <v>-523587</v>
      </c>
      <c r="K77" s="52">
        <v>-88245</v>
      </c>
      <c r="L77" s="51">
        <v>835386</v>
      </c>
      <c r="M77" s="195">
        <v>17649</v>
      </c>
      <c r="N77" s="51">
        <f>RealAuthFY10!N77</f>
        <v>31377.920000000002</v>
      </c>
      <c r="O77" s="195">
        <f>RealAuthFY10!O77</f>
        <v>0</v>
      </c>
      <c r="P77" s="53">
        <v>0</v>
      </c>
      <c r="Q77" s="53">
        <v>310622.39999999997</v>
      </c>
      <c r="R77" s="52">
        <f t="shared" si="7"/>
        <v>659695</v>
      </c>
      <c r="S77" s="53">
        <f t="shared" si="8"/>
        <v>72053</v>
      </c>
      <c r="T77" s="52">
        <f t="shared" si="9"/>
        <v>74591</v>
      </c>
      <c r="U77" s="53">
        <f t="shared" si="10"/>
        <v>6248298.8200000003</v>
      </c>
      <c r="V77" s="200"/>
      <c r="W77" s="204">
        <v>475.73</v>
      </c>
      <c r="X77" s="205">
        <v>659695</v>
      </c>
      <c r="Y77" s="206">
        <f t="shared" si="11"/>
        <v>485.24</v>
      </c>
      <c r="Z77" s="207">
        <v>51.96</v>
      </c>
      <c r="AA77" s="52">
        <v>72053</v>
      </c>
      <c r="AB77" s="206">
        <f t="shared" si="12"/>
        <v>53</v>
      </c>
      <c r="AC77" s="208">
        <v>53.79</v>
      </c>
      <c r="AD77" s="207">
        <v>74591</v>
      </c>
      <c r="AE77" s="206">
        <f t="shared" si="13"/>
        <v>54.87</v>
      </c>
    </row>
    <row r="78" spans="1:31" s="45" customFormat="1" ht="11" x14ac:dyDescent="0.3">
      <c r="A78" s="45">
        <f>'FY2017 Alpha RPDC '!A78</f>
        <v>71</v>
      </c>
      <c r="B78" s="45">
        <f>'FY2017 Alpha RPDC '!B78</f>
        <v>1337</v>
      </c>
      <c r="C78" s="45">
        <f>'FY2017 Alpha RPDC '!C78</f>
        <v>1337</v>
      </c>
      <c r="D78" s="50" t="str">
        <f>'FY2017 Alpha RPDC '!D78</f>
        <v>COLLEGE</v>
      </c>
      <c r="E78" s="91">
        <f>'FY2017 Alpha RPDC '!J78</f>
        <v>4947.3999999999996</v>
      </c>
      <c r="F78" s="81">
        <f>'FY2017 Alpha RPDC '!K78</f>
        <v>6591</v>
      </c>
      <c r="G78" s="81">
        <f>'FY2017 Alpha RPDC '!L78</f>
        <v>32608313.399999999</v>
      </c>
      <c r="H78" s="81">
        <f>'FY2017 Alpha RPDC '!M78</f>
        <v>0</v>
      </c>
      <c r="I78" s="82">
        <f>'FY2017 Alpha RPDC '!N78</f>
        <v>32608313.399999999</v>
      </c>
      <c r="J78" s="53">
        <v>-153270</v>
      </c>
      <c r="K78" s="52">
        <v>-200430</v>
      </c>
      <c r="L78" s="51">
        <v>11790</v>
      </c>
      <c r="M78" s="195">
        <v>0</v>
      </c>
      <c r="N78" s="51">
        <f>RealAuthFY10!N78</f>
        <v>11675.6</v>
      </c>
      <c r="O78" s="195">
        <f>RealAuthFY10!O78</f>
        <v>46240</v>
      </c>
      <c r="P78" s="53">
        <v>0</v>
      </c>
      <c r="Q78" s="53">
        <v>0</v>
      </c>
      <c r="R78" s="52">
        <f t="shared" si="7"/>
        <v>2299452.5720000002</v>
      </c>
      <c r="S78" s="53">
        <f t="shared" si="8"/>
        <v>212985.57</v>
      </c>
      <c r="T78" s="52">
        <f t="shared" si="9"/>
        <v>310498.82399999996</v>
      </c>
      <c r="U78" s="53">
        <f t="shared" si="10"/>
        <v>35147255.965999998</v>
      </c>
      <c r="V78" s="200"/>
      <c r="W78" s="204">
        <v>455.67</v>
      </c>
      <c r="X78" s="205">
        <v>41922</v>
      </c>
      <c r="Y78" s="206">
        <f t="shared" si="11"/>
        <v>464.78000000000003</v>
      </c>
      <c r="Z78" s="207">
        <v>42.21</v>
      </c>
      <c r="AA78" s="52">
        <v>3883</v>
      </c>
      <c r="AB78" s="206">
        <f t="shared" si="12"/>
        <v>43.050000000000004</v>
      </c>
      <c r="AC78" s="208">
        <v>61.53</v>
      </c>
      <c r="AD78" s="207">
        <v>5661</v>
      </c>
      <c r="AE78" s="206">
        <f t="shared" si="13"/>
        <v>62.76</v>
      </c>
    </row>
    <row r="79" spans="1:31" s="45" customFormat="1" ht="11" x14ac:dyDescent="0.3">
      <c r="A79" s="45">
        <f>'FY2017 Alpha RPDC '!A79</f>
        <v>72</v>
      </c>
      <c r="B79" s="45">
        <f>'FY2017 Alpha RPDC '!B79</f>
        <v>1350</v>
      </c>
      <c r="C79" s="45">
        <f>'FY2017 Alpha RPDC '!C79</f>
        <v>1350</v>
      </c>
      <c r="D79" s="50" t="str">
        <f>'FY2017 Alpha RPDC '!D79</f>
        <v>COLLINS-MAXWELL</v>
      </c>
      <c r="E79" s="91">
        <f>'FY2017 Alpha RPDC '!J79</f>
        <v>483.9</v>
      </c>
      <c r="F79" s="81">
        <f>'FY2017 Alpha RPDC '!K79</f>
        <v>6591</v>
      </c>
      <c r="G79" s="81">
        <f>'FY2017 Alpha RPDC '!L79</f>
        <v>3189384.9</v>
      </c>
      <c r="H79" s="81">
        <f>'FY2017 Alpha RPDC '!M79</f>
        <v>0</v>
      </c>
      <c r="I79" s="82">
        <f>'FY2017 Alpha RPDC '!N79</f>
        <v>3189384.9</v>
      </c>
      <c r="J79" s="53">
        <v>-1449047.6</v>
      </c>
      <c r="K79" s="52">
        <v>-118580</v>
      </c>
      <c r="L79" s="51">
        <v>284592</v>
      </c>
      <c r="M79" s="195">
        <v>83006</v>
      </c>
      <c r="N79" s="51">
        <f>RealAuthFY10!N79</f>
        <v>0</v>
      </c>
      <c r="O79" s="195">
        <f>RealAuthFY10!O79</f>
        <v>0</v>
      </c>
      <c r="P79" s="53">
        <v>36522.639999999999</v>
      </c>
      <c r="Q79" s="53">
        <v>999629.4</v>
      </c>
      <c r="R79" s="52">
        <f t="shared" si="7"/>
        <v>2119694</v>
      </c>
      <c r="S79" s="53">
        <f t="shared" si="8"/>
        <v>244938</v>
      </c>
      <c r="T79" s="52">
        <f t="shared" si="9"/>
        <v>288483</v>
      </c>
      <c r="U79" s="53">
        <f t="shared" si="10"/>
        <v>5678622.3399999999</v>
      </c>
      <c r="V79" s="200"/>
      <c r="W79" s="204">
        <v>498.47</v>
      </c>
      <c r="X79" s="205">
        <v>2119694</v>
      </c>
      <c r="Y79" s="206">
        <f t="shared" si="11"/>
        <v>508.44000000000005</v>
      </c>
      <c r="Z79" s="207">
        <v>57.6</v>
      </c>
      <c r="AA79" s="52">
        <v>244938</v>
      </c>
      <c r="AB79" s="206">
        <f t="shared" si="12"/>
        <v>58.75</v>
      </c>
      <c r="AC79" s="208">
        <v>67.84</v>
      </c>
      <c r="AD79" s="207">
        <v>288483</v>
      </c>
      <c r="AE79" s="206">
        <f t="shared" si="13"/>
        <v>69.2</v>
      </c>
    </row>
    <row r="80" spans="1:31" s="45" customFormat="1" ht="11" x14ac:dyDescent="0.3">
      <c r="A80" s="45">
        <f>'FY2017 Alpha RPDC '!A80</f>
        <v>73</v>
      </c>
      <c r="B80" s="45">
        <f>'FY2017 Alpha RPDC '!B80</f>
        <v>1359</v>
      </c>
      <c r="C80" s="45">
        <f>'FY2017 Alpha RPDC '!C80</f>
        <v>1359</v>
      </c>
      <c r="D80" s="50" t="str">
        <f>'FY2017 Alpha RPDC '!D80</f>
        <v>COLO-NESCO</v>
      </c>
      <c r="E80" s="91">
        <f>'FY2017 Alpha RPDC '!J80</f>
        <v>487.6</v>
      </c>
      <c r="F80" s="81">
        <f>'FY2017 Alpha RPDC '!K80</f>
        <v>6614</v>
      </c>
      <c r="G80" s="81">
        <f>'FY2017 Alpha RPDC '!L80</f>
        <v>3224986.4000000004</v>
      </c>
      <c r="H80" s="81">
        <f>'FY2017 Alpha RPDC '!M80</f>
        <v>189519.58999999985</v>
      </c>
      <c r="I80" s="82">
        <f>'FY2017 Alpha RPDC '!N80</f>
        <v>3414505.99</v>
      </c>
      <c r="J80" s="53">
        <v>-341214</v>
      </c>
      <c r="K80" s="52">
        <v>-5883</v>
      </c>
      <c r="L80" s="51">
        <v>123543</v>
      </c>
      <c r="M80" s="195">
        <v>0</v>
      </c>
      <c r="N80" s="51">
        <f>RealAuthFY10!N80</f>
        <v>40376</v>
      </c>
      <c r="O80" s="195">
        <f>RealAuthFY10!O80</f>
        <v>0</v>
      </c>
      <c r="P80" s="53">
        <v>0</v>
      </c>
      <c r="Q80" s="53">
        <v>0</v>
      </c>
      <c r="R80" s="52">
        <f t="shared" si="7"/>
        <v>430034</v>
      </c>
      <c r="S80" s="53">
        <f t="shared" si="8"/>
        <v>40996</v>
      </c>
      <c r="T80" s="52">
        <f t="shared" si="9"/>
        <v>48796</v>
      </c>
      <c r="U80" s="53">
        <f t="shared" si="10"/>
        <v>3751153.99</v>
      </c>
      <c r="V80" s="200"/>
      <c r="W80" s="204">
        <v>496.69</v>
      </c>
      <c r="X80" s="205">
        <v>430034</v>
      </c>
      <c r="Y80" s="206">
        <f t="shared" si="11"/>
        <v>506.62</v>
      </c>
      <c r="Z80" s="207">
        <v>47.35</v>
      </c>
      <c r="AA80" s="52">
        <v>40996</v>
      </c>
      <c r="AB80" s="206">
        <f t="shared" si="12"/>
        <v>48.300000000000004</v>
      </c>
      <c r="AC80" s="208">
        <v>56.36</v>
      </c>
      <c r="AD80" s="207">
        <v>48796</v>
      </c>
      <c r="AE80" s="206">
        <f t="shared" si="13"/>
        <v>57.49</v>
      </c>
    </row>
    <row r="81" spans="1:31" s="45" customFormat="1" ht="11" x14ac:dyDescent="0.3">
      <c r="A81" s="45">
        <f>'FY2017 Alpha RPDC '!A81</f>
        <v>74</v>
      </c>
      <c r="B81" s="45">
        <f>'FY2017 Alpha RPDC '!B81</f>
        <v>1368</v>
      </c>
      <c r="C81" s="45">
        <f>'FY2017 Alpha RPDC '!C81</f>
        <v>1368</v>
      </c>
      <c r="D81" s="54" t="str">
        <f>'FY2017 Alpha RPDC '!D81</f>
        <v>COLUMBUS</v>
      </c>
      <c r="E81" s="94">
        <f>'FY2017 Alpha RPDC '!J81</f>
        <v>817.9</v>
      </c>
      <c r="F81" s="83">
        <f>'FY2017 Alpha RPDC '!K81</f>
        <v>6591</v>
      </c>
      <c r="G81" s="83">
        <f>'FY2017 Alpha RPDC '!L81</f>
        <v>5390778.8999999994</v>
      </c>
      <c r="H81" s="83">
        <f>'FY2017 Alpha RPDC '!M81</f>
        <v>0</v>
      </c>
      <c r="I81" s="84">
        <f>'FY2017 Alpha RPDC '!N81</f>
        <v>5390778.8999999994</v>
      </c>
      <c r="J81" s="57">
        <v>-1116005.0999999999</v>
      </c>
      <c r="K81" s="56">
        <v>-47064</v>
      </c>
      <c r="L81" s="55">
        <v>2359671.3000000003</v>
      </c>
      <c r="M81" s="214">
        <v>300033</v>
      </c>
      <c r="N81" s="55">
        <f>RealAuthFY10!N81</f>
        <v>92922.48</v>
      </c>
      <c r="O81" s="214">
        <f>RealAuthFY10!O81</f>
        <v>0</v>
      </c>
      <c r="P81" s="57">
        <v>88009.680000000008</v>
      </c>
      <c r="Q81" s="57">
        <v>829503</v>
      </c>
      <c r="R81" s="56">
        <f t="shared" si="7"/>
        <v>1926795</v>
      </c>
      <c r="S81" s="57">
        <f t="shared" si="8"/>
        <v>241580</v>
      </c>
      <c r="T81" s="56">
        <f t="shared" si="9"/>
        <v>251128</v>
      </c>
      <c r="U81" s="57">
        <f t="shared" si="10"/>
        <v>10317352.26</v>
      </c>
      <c r="V81" s="215"/>
      <c r="W81" s="216">
        <v>468.18</v>
      </c>
      <c r="X81" s="217">
        <v>1926795</v>
      </c>
      <c r="Y81" s="218">
        <f t="shared" si="11"/>
        <v>477.54</v>
      </c>
      <c r="Z81" s="219">
        <v>58.7</v>
      </c>
      <c r="AA81" s="56">
        <v>241580</v>
      </c>
      <c r="AB81" s="218">
        <f t="shared" si="12"/>
        <v>59.870000000000005</v>
      </c>
      <c r="AC81" s="220">
        <v>61.02</v>
      </c>
      <c r="AD81" s="219">
        <v>251128</v>
      </c>
      <c r="AE81" s="218">
        <f t="shared" si="13"/>
        <v>62.24</v>
      </c>
    </row>
    <row r="82" spans="1:31" s="45" customFormat="1" ht="11" x14ac:dyDescent="0.3">
      <c r="A82" s="45">
        <f>'FY2017 Alpha RPDC '!A82</f>
        <v>75</v>
      </c>
      <c r="B82" s="45">
        <f>'FY2017 Alpha RPDC '!B82</f>
        <v>1413</v>
      </c>
      <c r="C82" s="45">
        <f>'FY2017 Alpha RPDC '!C82</f>
        <v>1413</v>
      </c>
      <c r="D82" s="50" t="str">
        <f>'FY2017 Alpha RPDC '!D82</f>
        <v>COON RAPIDS-BAYARD</v>
      </c>
      <c r="E82" s="91">
        <f>'FY2017 Alpha RPDC '!J82</f>
        <v>400.6</v>
      </c>
      <c r="F82" s="81">
        <f>'FY2017 Alpha RPDC '!K82</f>
        <v>6738</v>
      </c>
      <c r="G82" s="81">
        <f>'FY2017 Alpha RPDC '!L82</f>
        <v>2699242.8000000003</v>
      </c>
      <c r="H82" s="81">
        <f>'FY2017 Alpha RPDC '!M82</f>
        <v>0</v>
      </c>
      <c r="I82" s="82">
        <f>'FY2017 Alpha RPDC '!N82</f>
        <v>2699242.8000000003</v>
      </c>
      <c r="J82" s="53">
        <v>-300033</v>
      </c>
      <c r="K82" s="52">
        <v>-29415</v>
      </c>
      <c r="L82" s="51">
        <v>70596</v>
      </c>
      <c r="M82" s="195">
        <v>11766</v>
      </c>
      <c r="N82" s="51">
        <f>RealAuthFY10!N82</f>
        <v>14362.320000000002</v>
      </c>
      <c r="O82" s="195">
        <f>RealAuthFY10!O82</f>
        <v>0</v>
      </c>
      <c r="P82" s="53">
        <v>0</v>
      </c>
      <c r="Q82" s="53">
        <v>0</v>
      </c>
      <c r="R82" s="52">
        <f t="shared" si="7"/>
        <v>274142</v>
      </c>
      <c r="S82" s="53">
        <f t="shared" si="8"/>
        <v>27505</v>
      </c>
      <c r="T82" s="52">
        <f t="shared" si="9"/>
        <v>30067</v>
      </c>
      <c r="U82" s="53">
        <f t="shared" si="10"/>
        <v>2798233.12</v>
      </c>
      <c r="V82" s="200"/>
      <c r="W82" s="204">
        <v>515.79</v>
      </c>
      <c r="X82" s="205">
        <v>274142</v>
      </c>
      <c r="Y82" s="206">
        <f t="shared" si="11"/>
        <v>526.11</v>
      </c>
      <c r="Z82" s="207">
        <v>51.75</v>
      </c>
      <c r="AA82" s="52">
        <v>27505</v>
      </c>
      <c r="AB82" s="206">
        <f t="shared" si="12"/>
        <v>52.79</v>
      </c>
      <c r="AC82" s="208">
        <v>56.57</v>
      </c>
      <c r="AD82" s="207">
        <v>30067</v>
      </c>
      <c r="AE82" s="206">
        <f t="shared" si="13"/>
        <v>57.7</v>
      </c>
    </row>
    <row r="83" spans="1:31" s="45" customFormat="1" ht="11" x14ac:dyDescent="0.3">
      <c r="A83" s="45">
        <f>'FY2017 Alpha RPDC '!A83</f>
        <v>76</v>
      </c>
      <c r="B83" s="45">
        <f>'FY2017 Alpha RPDC '!B83</f>
        <v>1431</v>
      </c>
      <c r="C83" s="45">
        <f>'FY2017 Alpha RPDC '!C83</f>
        <v>1431</v>
      </c>
      <c r="D83" s="50" t="str">
        <f>'FY2017 Alpha RPDC '!D83</f>
        <v>CORNING</v>
      </c>
      <c r="E83" s="91">
        <f>'FY2017 Alpha RPDC '!J83</f>
        <v>421.5</v>
      </c>
      <c r="F83" s="81">
        <f>'FY2017 Alpha RPDC '!K83</f>
        <v>6638</v>
      </c>
      <c r="G83" s="81">
        <f>'FY2017 Alpha RPDC '!L83</f>
        <v>2797917</v>
      </c>
      <c r="H83" s="81">
        <f>'FY2017 Alpha RPDC '!M83</f>
        <v>0</v>
      </c>
      <c r="I83" s="82">
        <f>'FY2017 Alpha RPDC '!N83</f>
        <v>2797917</v>
      </c>
      <c r="J83" s="53">
        <v>-250414.4</v>
      </c>
      <c r="K83" s="52">
        <v>-29530</v>
      </c>
      <c r="L83" s="51">
        <v>124026</v>
      </c>
      <c r="M83" s="195">
        <v>0</v>
      </c>
      <c r="N83" s="51">
        <f>RealAuthFY10!N83</f>
        <v>30923.94</v>
      </c>
      <c r="O83" s="195">
        <f>RealAuthFY10!O83</f>
        <v>0</v>
      </c>
      <c r="P83" s="53">
        <v>0</v>
      </c>
      <c r="Q83" s="53">
        <v>0</v>
      </c>
      <c r="R83" s="52">
        <f t="shared" si="7"/>
        <v>259108</v>
      </c>
      <c r="S83" s="53">
        <f t="shared" si="8"/>
        <v>25385</v>
      </c>
      <c r="T83" s="52">
        <f t="shared" si="9"/>
        <v>26818</v>
      </c>
      <c r="U83" s="53">
        <f t="shared" si="10"/>
        <v>2984233.54</v>
      </c>
      <c r="V83" s="200"/>
      <c r="W83" s="204">
        <v>546.17999999999995</v>
      </c>
      <c r="X83" s="205">
        <v>259108</v>
      </c>
      <c r="Y83" s="206">
        <f t="shared" si="11"/>
        <v>557.09999999999991</v>
      </c>
      <c r="Z83" s="207">
        <v>53.51</v>
      </c>
      <c r="AA83" s="52">
        <v>25385</v>
      </c>
      <c r="AB83" s="206">
        <f t="shared" si="12"/>
        <v>54.58</v>
      </c>
      <c r="AC83" s="208">
        <v>56.53</v>
      </c>
      <c r="AD83" s="207">
        <v>26818</v>
      </c>
      <c r="AE83" s="206">
        <f t="shared" si="13"/>
        <v>57.660000000000004</v>
      </c>
    </row>
    <row r="84" spans="1:31" s="45" customFormat="1" ht="11" x14ac:dyDescent="0.3">
      <c r="A84" s="45">
        <f>'FY2017 Alpha RPDC '!A84</f>
        <v>77</v>
      </c>
      <c r="B84" s="45">
        <f>'FY2017 Alpha RPDC '!B84</f>
        <v>1476</v>
      </c>
      <c r="C84" s="45">
        <f>'FY2017 Alpha RPDC '!C84</f>
        <v>1476</v>
      </c>
      <c r="D84" s="50" t="str">
        <f>'FY2017 Alpha RPDC '!D84</f>
        <v>COUNCIL BLUFFS</v>
      </c>
      <c r="E84" s="91">
        <f>'FY2017 Alpha RPDC '!J84</f>
        <v>9126</v>
      </c>
      <c r="F84" s="81">
        <f>'FY2017 Alpha RPDC '!K84</f>
        <v>6660</v>
      </c>
      <c r="G84" s="81">
        <f>'FY2017 Alpha RPDC '!L84</f>
        <v>60779160</v>
      </c>
      <c r="H84" s="81">
        <f>'FY2017 Alpha RPDC '!M84</f>
        <v>0</v>
      </c>
      <c r="I84" s="82">
        <f>'FY2017 Alpha RPDC '!N84</f>
        <v>60779160</v>
      </c>
      <c r="J84" s="53">
        <v>-404162.10000000003</v>
      </c>
      <c r="K84" s="52">
        <v>-5883</v>
      </c>
      <c r="L84" s="51">
        <v>111777</v>
      </c>
      <c r="M84" s="195">
        <v>5883</v>
      </c>
      <c r="N84" s="51">
        <f>RealAuthFY10!N84</f>
        <v>54046.159999999996</v>
      </c>
      <c r="O84" s="195">
        <f>RealAuthFY10!O84</f>
        <v>0</v>
      </c>
      <c r="P84" s="53">
        <v>157899.72</v>
      </c>
      <c r="Q84" s="53">
        <v>0</v>
      </c>
      <c r="R84" s="52">
        <f t="shared" si="7"/>
        <v>4954505.3999999994</v>
      </c>
      <c r="S84" s="53">
        <f t="shared" si="8"/>
        <v>594376.38</v>
      </c>
      <c r="T84" s="52">
        <f t="shared" si="9"/>
        <v>611715.78</v>
      </c>
      <c r="U84" s="53">
        <f t="shared" si="10"/>
        <v>66859318.339999996</v>
      </c>
      <c r="V84" s="200"/>
      <c r="W84" s="204">
        <v>532.25</v>
      </c>
      <c r="X84" s="205">
        <v>526502</v>
      </c>
      <c r="Y84" s="206">
        <f t="shared" si="11"/>
        <v>542.9</v>
      </c>
      <c r="Z84" s="207">
        <v>63.85</v>
      </c>
      <c r="AA84" s="52">
        <v>63160</v>
      </c>
      <c r="AB84" s="206">
        <f t="shared" si="12"/>
        <v>65.13</v>
      </c>
      <c r="AC84" s="208">
        <v>65.72</v>
      </c>
      <c r="AD84" s="207">
        <v>65010</v>
      </c>
      <c r="AE84" s="206">
        <f t="shared" si="13"/>
        <v>67.03</v>
      </c>
    </row>
    <row r="85" spans="1:31" s="45" customFormat="1" ht="11" x14ac:dyDescent="0.3">
      <c r="A85" s="45">
        <f>'FY2017 Alpha RPDC '!A85</f>
        <v>78</v>
      </c>
      <c r="B85" s="45">
        <f>'FY2017 Alpha RPDC '!B85</f>
        <v>1503</v>
      </c>
      <c r="C85" s="45">
        <f>'FY2017 Alpha RPDC '!C85</f>
        <v>1503</v>
      </c>
      <c r="D85" s="50" t="str">
        <f>'FY2017 Alpha RPDC '!D85</f>
        <v>CRESTON</v>
      </c>
      <c r="E85" s="91">
        <f>'FY2017 Alpha RPDC '!J85</f>
        <v>1389.6</v>
      </c>
      <c r="F85" s="81">
        <f>'FY2017 Alpha RPDC '!K85</f>
        <v>6591</v>
      </c>
      <c r="G85" s="81">
        <f>'FY2017 Alpha RPDC '!L85</f>
        <v>9158853.5999999996</v>
      </c>
      <c r="H85" s="81">
        <f>'FY2017 Alpha RPDC '!M85</f>
        <v>0</v>
      </c>
      <c r="I85" s="82">
        <f>'FY2017 Alpha RPDC '!N85</f>
        <v>9158853.5999999996</v>
      </c>
      <c r="J85" s="53">
        <v>-235170</v>
      </c>
      <c r="K85" s="52">
        <v>-18090</v>
      </c>
      <c r="L85" s="51">
        <v>90450</v>
      </c>
      <c r="M85" s="195">
        <v>0</v>
      </c>
      <c r="N85" s="51">
        <f>RealAuthFY10!N85</f>
        <v>64355.200000000004</v>
      </c>
      <c r="O85" s="195">
        <f>RealAuthFY10!O85</f>
        <v>0</v>
      </c>
      <c r="P85" s="53">
        <v>10612.8</v>
      </c>
      <c r="Q85" s="53">
        <v>75978</v>
      </c>
      <c r="R85" s="52">
        <f t="shared" si="7"/>
        <v>813166.12800000003</v>
      </c>
      <c r="S85" s="53">
        <f t="shared" si="8"/>
        <v>86196.887999999992</v>
      </c>
      <c r="T85" s="52">
        <f t="shared" si="9"/>
        <v>92338.92</v>
      </c>
      <c r="U85" s="53">
        <f t="shared" si="10"/>
        <v>10138691.536</v>
      </c>
      <c r="V85" s="200"/>
      <c r="W85" s="204">
        <v>573.71</v>
      </c>
      <c r="X85" s="205">
        <v>254957</v>
      </c>
      <c r="Y85" s="206">
        <f t="shared" si="11"/>
        <v>585.18000000000006</v>
      </c>
      <c r="Z85" s="207">
        <v>60.81</v>
      </c>
      <c r="AA85" s="52">
        <v>27024</v>
      </c>
      <c r="AB85" s="206">
        <f t="shared" si="12"/>
        <v>62.03</v>
      </c>
      <c r="AC85" s="208">
        <v>65.150000000000006</v>
      </c>
      <c r="AD85" s="207">
        <v>28953</v>
      </c>
      <c r="AE85" s="206">
        <f t="shared" si="13"/>
        <v>66.45</v>
      </c>
    </row>
    <row r="86" spans="1:31" s="45" customFormat="1" ht="11" x14ac:dyDescent="0.3">
      <c r="A86" s="45">
        <f>'FY2017 Alpha RPDC '!A86</f>
        <v>79</v>
      </c>
      <c r="B86" s="45">
        <f>'FY2017 Alpha RPDC '!B86</f>
        <v>1576</v>
      </c>
      <c r="C86" s="45">
        <f>'FY2017 Alpha RPDC '!C86</f>
        <v>1576</v>
      </c>
      <c r="D86" s="54" t="str">
        <f>'FY2017 Alpha RPDC '!D86</f>
        <v>DALLAS CENTER-GRIMES</v>
      </c>
      <c r="E86" s="94">
        <f>'FY2017 Alpha RPDC '!J86</f>
        <v>2483</v>
      </c>
      <c r="F86" s="83">
        <f>'FY2017 Alpha RPDC '!K86</f>
        <v>6591</v>
      </c>
      <c r="G86" s="83">
        <f>'FY2017 Alpha RPDC '!L86</f>
        <v>16365453</v>
      </c>
      <c r="H86" s="83">
        <f>'FY2017 Alpha RPDC '!M86</f>
        <v>0</v>
      </c>
      <c r="I86" s="84">
        <f>'FY2017 Alpha RPDC '!N86</f>
        <v>16365453</v>
      </c>
      <c r="J86" s="57">
        <v>-94880</v>
      </c>
      <c r="K86" s="56">
        <v>-11860</v>
      </c>
      <c r="L86" s="55">
        <v>207550</v>
      </c>
      <c r="M86" s="214">
        <v>29650</v>
      </c>
      <c r="N86" s="55">
        <f>RealAuthFY10!N86</f>
        <v>100483.20000000001</v>
      </c>
      <c r="O86" s="214">
        <f>RealAuthFY10!O86</f>
        <v>58150</v>
      </c>
      <c r="P86" s="57">
        <v>5218.3999999999996</v>
      </c>
      <c r="Q86" s="57">
        <v>88950</v>
      </c>
      <c r="R86" s="56">
        <f t="shared" si="7"/>
        <v>1469191.1</v>
      </c>
      <c r="S86" s="57">
        <f t="shared" si="8"/>
        <v>145652.78</v>
      </c>
      <c r="T86" s="56">
        <f t="shared" si="9"/>
        <v>174604.55999999997</v>
      </c>
      <c r="U86" s="57">
        <f t="shared" si="10"/>
        <v>18538163.039999999</v>
      </c>
      <c r="V86" s="215"/>
      <c r="W86" s="216">
        <v>580.1</v>
      </c>
      <c r="X86" s="217">
        <v>275954</v>
      </c>
      <c r="Y86" s="218">
        <f t="shared" si="11"/>
        <v>591.70000000000005</v>
      </c>
      <c r="Z86" s="219">
        <v>57.51</v>
      </c>
      <c r="AA86" s="56">
        <v>27358</v>
      </c>
      <c r="AB86" s="218">
        <f t="shared" si="12"/>
        <v>58.66</v>
      </c>
      <c r="AC86" s="220">
        <v>68.94</v>
      </c>
      <c r="AD86" s="219">
        <v>32795</v>
      </c>
      <c r="AE86" s="218">
        <f t="shared" si="13"/>
        <v>70.319999999999993</v>
      </c>
    </row>
    <row r="87" spans="1:31" s="45" customFormat="1" ht="11" x14ac:dyDescent="0.3">
      <c r="A87" s="45">
        <f>'FY2017 Alpha RPDC '!A87</f>
        <v>80</v>
      </c>
      <c r="B87" s="45">
        <f>'FY2017 Alpha RPDC '!B87</f>
        <v>1602</v>
      </c>
      <c r="C87" s="45">
        <f>'FY2017 Alpha RPDC '!C87</f>
        <v>1602</v>
      </c>
      <c r="D87" s="50" t="str">
        <f>'FY2017 Alpha RPDC '!D87</f>
        <v>DANVILLE</v>
      </c>
      <c r="E87" s="91">
        <f>'FY2017 Alpha RPDC '!J87</f>
        <v>511.5</v>
      </c>
      <c r="F87" s="81">
        <f>'FY2017 Alpha RPDC '!K87</f>
        <v>6591</v>
      </c>
      <c r="G87" s="81">
        <f>'FY2017 Alpha RPDC '!L87</f>
        <v>3371296.5</v>
      </c>
      <c r="H87" s="81">
        <f>'FY2017 Alpha RPDC '!M87</f>
        <v>0</v>
      </c>
      <c r="I87" s="82">
        <f>'FY2017 Alpha RPDC '!N87</f>
        <v>3371296.5</v>
      </c>
      <c r="J87" s="53">
        <v>-60580</v>
      </c>
      <c r="K87" s="52">
        <v>-339248</v>
      </c>
      <c r="L87" s="51">
        <v>18174</v>
      </c>
      <c r="M87" s="195">
        <v>169624</v>
      </c>
      <c r="N87" s="51">
        <f>RealAuthFY10!N87</f>
        <v>11767.14</v>
      </c>
      <c r="O87" s="195">
        <f>RealAuthFY10!O87</f>
        <v>47544</v>
      </c>
      <c r="P87" s="53">
        <v>0</v>
      </c>
      <c r="Q87" s="53">
        <v>0</v>
      </c>
      <c r="R87" s="52">
        <f t="shared" si="7"/>
        <v>433194.46499999997</v>
      </c>
      <c r="S87" s="53">
        <f t="shared" si="8"/>
        <v>54776.534999999996</v>
      </c>
      <c r="T87" s="52">
        <f t="shared" si="9"/>
        <v>39129.75</v>
      </c>
      <c r="U87" s="53">
        <f t="shared" si="10"/>
        <v>3745678.39</v>
      </c>
      <c r="V87" s="200"/>
      <c r="W87" s="204">
        <v>830.3</v>
      </c>
      <c r="X87" s="205">
        <v>111260</v>
      </c>
      <c r="Y87" s="206">
        <f t="shared" si="11"/>
        <v>846.91</v>
      </c>
      <c r="Z87" s="207">
        <v>104.99</v>
      </c>
      <c r="AA87" s="52">
        <v>14069</v>
      </c>
      <c r="AB87" s="206">
        <f t="shared" si="12"/>
        <v>107.08999999999999</v>
      </c>
      <c r="AC87" s="208">
        <v>75</v>
      </c>
      <c r="AD87" s="207">
        <v>10050</v>
      </c>
      <c r="AE87" s="206">
        <f t="shared" si="13"/>
        <v>76.5</v>
      </c>
    </row>
    <row r="88" spans="1:31" s="45" customFormat="1" ht="11" x14ac:dyDescent="0.3">
      <c r="A88" s="45">
        <f>'FY2017 Alpha RPDC '!A88</f>
        <v>81</v>
      </c>
      <c r="B88" s="45">
        <f>'FY2017 Alpha RPDC '!B88</f>
        <v>1611</v>
      </c>
      <c r="C88" s="45">
        <f>'FY2017 Alpha RPDC '!C88</f>
        <v>1611</v>
      </c>
      <c r="D88" s="50" t="str">
        <f>'FY2017 Alpha RPDC '!D88</f>
        <v>DAVENPORT</v>
      </c>
      <c r="E88" s="91">
        <f>'FY2017 Alpha RPDC '!J88</f>
        <v>15801.3</v>
      </c>
      <c r="F88" s="81">
        <f>'FY2017 Alpha RPDC '!K88</f>
        <v>6591</v>
      </c>
      <c r="G88" s="81">
        <f>'FY2017 Alpha RPDC '!L88</f>
        <v>104146368.3</v>
      </c>
      <c r="H88" s="81">
        <f>'FY2017 Alpha RPDC '!M88</f>
        <v>0</v>
      </c>
      <c r="I88" s="82">
        <f>'FY2017 Alpha RPDC '!N88</f>
        <v>104146368.3</v>
      </c>
      <c r="J88" s="53">
        <v>-3168844.8</v>
      </c>
      <c r="K88" s="52">
        <v>-214272</v>
      </c>
      <c r="L88" s="51">
        <v>970176</v>
      </c>
      <c r="M88" s="195">
        <v>315456</v>
      </c>
      <c r="N88" s="51">
        <f>RealAuthFY10!N88</f>
        <v>335160.54000000004</v>
      </c>
      <c r="O88" s="195">
        <f>RealAuthFY10!O88</f>
        <v>0</v>
      </c>
      <c r="P88" s="53">
        <v>505443.84000000003</v>
      </c>
      <c r="Q88" s="53">
        <v>996364.80000000005</v>
      </c>
      <c r="R88" s="52">
        <f t="shared" si="7"/>
        <v>7644036.8879999993</v>
      </c>
      <c r="S88" s="53">
        <f t="shared" si="8"/>
        <v>891035.30699999991</v>
      </c>
      <c r="T88" s="52">
        <f t="shared" si="9"/>
        <v>1169138.1870000002</v>
      </c>
      <c r="U88" s="53">
        <f t="shared" si="10"/>
        <v>113590063.06200001</v>
      </c>
      <c r="V88" s="200"/>
      <c r="W88" s="204">
        <v>474.27</v>
      </c>
      <c r="X88" s="205">
        <v>4369070</v>
      </c>
      <c r="Y88" s="206">
        <f t="shared" si="11"/>
        <v>483.76</v>
      </c>
      <c r="Z88" s="207">
        <v>55.28</v>
      </c>
      <c r="AA88" s="52">
        <v>509250</v>
      </c>
      <c r="AB88" s="206">
        <f t="shared" si="12"/>
        <v>56.39</v>
      </c>
      <c r="AC88" s="208">
        <v>72.540000000000006</v>
      </c>
      <c r="AD88" s="207">
        <v>668253</v>
      </c>
      <c r="AE88" s="206">
        <f t="shared" si="13"/>
        <v>73.990000000000009</v>
      </c>
    </row>
    <row r="89" spans="1:31" s="45" customFormat="1" ht="11" x14ac:dyDescent="0.3">
      <c r="A89" s="45">
        <f>'FY2017 Alpha RPDC '!A89</f>
        <v>82</v>
      </c>
      <c r="B89" s="45">
        <f>'FY2017 Alpha RPDC '!B89</f>
        <v>1619</v>
      </c>
      <c r="C89" s="45">
        <f>'FY2017 Alpha RPDC '!C89</f>
        <v>1619</v>
      </c>
      <c r="D89" s="50" t="str">
        <f>'FY2017 Alpha RPDC '!D89</f>
        <v>DAVIS COUNTY</v>
      </c>
      <c r="E89" s="91">
        <f>'FY2017 Alpha RPDC '!J89</f>
        <v>1175.9000000000001</v>
      </c>
      <c r="F89" s="81">
        <f>'FY2017 Alpha RPDC '!K89</f>
        <v>6591</v>
      </c>
      <c r="G89" s="81">
        <f>'FY2017 Alpha RPDC '!L89</f>
        <v>7750356.9000000004</v>
      </c>
      <c r="H89" s="81">
        <f>'FY2017 Alpha RPDC '!M89</f>
        <v>0</v>
      </c>
      <c r="I89" s="82">
        <f>'FY2017 Alpha RPDC '!N89</f>
        <v>7750356.9000000004</v>
      </c>
      <c r="J89" s="53">
        <v>-119424.90000000001</v>
      </c>
      <c r="K89" s="52">
        <v>-23532</v>
      </c>
      <c r="L89" s="51">
        <v>429459</v>
      </c>
      <c r="M89" s="195">
        <v>47064</v>
      </c>
      <c r="N89" s="51">
        <f>RealAuthFY10!N89</f>
        <v>487107.60000000003</v>
      </c>
      <c r="O89" s="195">
        <f>RealAuthFY10!O89</f>
        <v>156082.07999999999</v>
      </c>
      <c r="P89" s="53">
        <v>28473.719999999998</v>
      </c>
      <c r="Q89" s="53">
        <v>504761.39999999997</v>
      </c>
      <c r="R89" s="52">
        <f t="shared" si="7"/>
        <v>691485</v>
      </c>
      <c r="S89" s="53">
        <f t="shared" si="8"/>
        <v>76591</v>
      </c>
      <c r="T89" s="52">
        <f t="shared" si="9"/>
        <v>87850</v>
      </c>
      <c r="U89" s="53">
        <f t="shared" si="10"/>
        <v>10116273.800000001</v>
      </c>
      <c r="V89" s="200"/>
      <c r="W89" s="204">
        <v>511</v>
      </c>
      <c r="X89" s="205">
        <v>691485</v>
      </c>
      <c r="Y89" s="206">
        <f t="shared" si="11"/>
        <v>521.22</v>
      </c>
      <c r="Z89" s="207">
        <v>56.6</v>
      </c>
      <c r="AA89" s="52">
        <v>76591</v>
      </c>
      <c r="AB89" s="206">
        <f t="shared" si="12"/>
        <v>57.730000000000004</v>
      </c>
      <c r="AC89" s="208">
        <v>64.92</v>
      </c>
      <c r="AD89" s="207">
        <v>87850</v>
      </c>
      <c r="AE89" s="206">
        <f t="shared" si="13"/>
        <v>66.22</v>
      </c>
    </row>
    <row r="90" spans="1:31" s="45" customFormat="1" ht="11" x14ac:dyDescent="0.3">
      <c r="A90" s="45">
        <f>'FY2017 Alpha RPDC '!A90</f>
        <v>83</v>
      </c>
      <c r="B90" s="45">
        <f>'FY2017 Alpha RPDC '!B90</f>
        <v>1638</v>
      </c>
      <c r="C90" s="45">
        <f>'FY2017 Alpha RPDC '!C90</f>
        <v>1638</v>
      </c>
      <c r="D90" s="50" t="str">
        <f>'FY2017 Alpha RPDC '!D90</f>
        <v>DECORAH</v>
      </c>
      <c r="E90" s="91">
        <f>'FY2017 Alpha RPDC '!J90</f>
        <v>1387.2</v>
      </c>
      <c r="F90" s="81">
        <f>'FY2017 Alpha RPDC '!K90</f>
        <v>6605</v>
      </c>
      <c r="G90" s="81">
        <f>'FY2017 Alpha RPDC '!L90</f>
        <v>9162456</v>
      </c>
      <c r="H90" s="81">
        <f>'FY2017 Alpha RPDC '!M90</f>
        <v>0</v>
      </c>
      <c r="I90" s="82">
        <f>'FY2017 Alpha RPDC '!N90</f>
        <v>9162456</v>
      </c>
      <c r="J90" s="53">
        <v>-328271.39999999997</v>
      </c>
      <c r="K90" s="52">
        <v>-17649</v>
      </c>
      <c r="L90" s="51">
        <v>1318968.5999999999</v>
      </c>
      <c r="M90" s="195">
        <v>23532</v>
      </c>
      <c r="N90" s="51">
        <f>RealAuthFY10!N90</f>
        <v>65985.919999999998</v>
      </c>
      <c r="O90" s="195">
        <f>RealAuthFY10!O90</f>
        <v>0</v>
      </c>
      <c r="P90" s="53">
        <v>18119.64</v>
      </c>
      <c r="Q90" s="53">
        <v>0</v>
      </c>
      <c r="R90" s="52">
        <f t="shared" si="7"/>
        <v>865697</v>
      </c>
      <c r="S90" s="53">
        <f t="shared" si="8"/>
        <v>90060</v>
      </c>
      <c r="T90" s="52">
        <f t="shared" si="9"/>
        <v>102011</v>
      </c>
      <c r="U90" s="53">
        <f t="shared" si="10"/>
        <v>11300909.76</v>
      </c>
      <c r="V90" s="200"/>
      <c r="W90" s="204">
        <v>470.82</v>
      </c>
      <c r="X90" s="205">
        <v>865697</v>
      </c>
      <c r="Y90" s="206">
        <f t="shared" si="11"/>
        <v>480.24</v>
      </c>
      <c r="Z90" s="207">
        <v>48.98</v>
      </c>
      <c r="AA90" s="52">
        <v>90060</v>
      </c>
      <c r="AB90" s="206">
        <f t="shared" si="12"/>
        <v>49.959999999999994</v>
      </c>
      <c r="AC90" s="208">
        <v>55.48</v>
      </c>
      <c r="AD90" s="207">
        <v>102011</v>
      </c>
      <c r="AE90" s="206">
        <f t="shared" si="13"/>
        <v>56.589999999999996</v>
      </c>
    </row>
    <row r="91" spans="1:31" s="45" customFormat="1" ht="11" x14ac:dyDescent="0.3">
      <c r="A91" s="45">
        <f>'FY2017 Alpha RPDC '!A91</f>
        <v>84</v>
      </c>
      <c r="B91" s="45">
        <f>'FY2017 Alpha RPDC '!B91</f>
        <v>1675</v>
      </c>
      <c r="C91" s="45">
        <f>'FY2017 Alpha RPDC '!C91</f>
        <v>1675</v>
      </c>
      <c r="D91" s="54" t="str">
        <f>'FY2017 Alpha RPDC '!D91</f>
        <v>DELWOOD</v>
      </c>
      <c r="E91" s="94">
        <f>'FY2017 Alpha RPDC '!J91</f>
        <v>189.2</v>
      </c>
      <c r="F91" s="83">
        <f>'FY2017 Alpha RPDC '!K91</f>
        <v>6766</v>
      </c>
      <c r="G91" s="83">
        <f>'FY2017 Alpha RPDC '!L91</f>
        <v>1280127.2</v>
      </c>
      <c r="H91" s="83">
        <f>'FY2017 Alpha RPDC '!M91</f>
        <v>17191.540000000037</v>
      </c>
      <c r="I91" s="84">
        <f>'FY2017 Alpha RPDC '!N91</f>
        <v>1297318.74</v>
      </c>
      <c r="J91" s="57">
        <v>-283560.60000000003</v>
      </c>
      <c r="K91" s="56">
        <v>-58830</v>
      </c>
      <c r="L91" s="55">
        <v>907746.9</v>
      </c>
      <c r="M91" s="214">
        <v>0</v>
      </c>
      <c r="N91" s="55">
        <f>RealAuthFY10!N91</f>
        <v>13612.48</v>
      </c>
      <c r="O91" s="214">
        <f>RealAuthFY10!O91</f>
        <v>0</v>
      </c>
      <c r="P91" s="57">
        <v>0</v>
      </c>
      <c r="Q91" s="57">
        <v>88245</v>
      </c>
      <c r="R91" s="56">
        <f t="shared" si="7"/>
        <v>249005</v>
      </c>
      <c r="S91" s="57">
        <f t="shared" si="8"/>
        <v>26834</v>
      </c>
      <c r="T91" s="56">
        <f t="shared" si="9"/>
        <v>30034</v>
      </c>
      <c r="U91" s="57">
        <f t="shared" si="10"/>
        <v>2270405.52</v>
      </c>
      <c r="V91" s="215"/>
      <c r="W91" s="216">
        <v>512.04</v>
      </c>
      <c r="X91" s="217">
        <v>249005</v>
      </c>
      <c r="Y91" s="218">
        <f t="shared" si="11"/>
        <v>522.28</v>
      </c>
      <c r="Z91" s="219">
        <v>55.18</v>
      </c>
      <c r="AA91" s="56">
        <v>26834</v>
      </c>
      <c r="AB91" s="218">
        <f t="shared" si="12"/>
        <v>56.28</v>
      </c>
      <c r="AC91" s="220">
        <v>61.76</v>
      </c>
      <c r="AD91" s="219">
        <v>30034</v>
      </c>
      <c r="AE91" s="218">
        <f t="shared" si="13"/>
        <v>63</v>
      </c>
    </row>
    <row r="92" spans="1:31" s="45" customFormat="1" ht="11" x14ac:dyDescent="0.3">
      <c r="A92" s="45">
        <f>'FY2017 Alpha RPDC '!A92</f>
        <v>85</v>
      </c>
      <c r="B92" s="45">
        <f>'FY2017 Alpha RPDC '!B92</f>
        <v>1701</v>
      </c>
      <c r="C92" s="45">
        <f>'FY2017 Alpha RPDC '!C92</f>
        <v>1701</v>
      </c>
      <c r="D92" s="50" t="str">
        <f>'FY2017 Alpha RPDC '!D92</f>
        <v>DENISON</v>
      </c>
      <c r="E92" s="91">
        <f>'FY2017 Alpha RPDC '!J92</f>
        <v>2004.5</v>
      </c>
      <c r="F92" s="81">
        <f>'FY2017 Alpha RPDC '!K92</f>
        <v>6591</v>
      </c>
      <c r="G92" s="81">
        <f>'FY2017 Alpha RPDC '!L92</f>
        <v>13211659.5</v>
      </c>
      <c r="H92" s="81">
        <f>'FY2017 Alpha RPDC '!M92</f>
        <v>0</v>
      </c>
      <c r="I92" s="82">
        <f>'FY2017 Alpha RPDC '!N92</f>
        <v>13211659.5</v>
      </c>
      <c r="J92" s="53">
        <v>-2577342.3000000003</v>
      </c>
      <c r="K92" s="52">
        <v>-105894</v>
      </c>
      <c r="L92" s="51">
        <v>515350.8</v>
      </c>
      <c r="M92" s="195">
        <v>505938</v>
      </c>
      <c r="N92" s="51">
        <f>RealAuthFY10!N92</f>
        <v>104689.2</v>
      </c>
      <c r="O92" s="195">
        <f>RealAuthFY10!O92</f>
        <v>0</v>
      </c>
      <c r="P92" s="53">
        <v>337801.86</v>
      </c>
      <c r="Q92" s="53">
        <v>2866197.6</v>
      </c>
      <c r="R92" s="52">
        <f t="shared" si="7"/>
        <v>7852316</v>
      </c>
      <c r="S92" s="53">
        <f t="shared" si="8"/>
        <v>981013</v>
      </c>
      <c r="T92" s="52">
        <f t="shared" si="9"/>
        <v>1168953</v>
      </c>
      <c r="U92" s="53">
        <f t="shared" si="10"/>
        <v>24860682.659999996</v>
      </c>
      <c r="V92" s="200"/>
      <c r="W92" s="204">
        <v>484.66</v>
      </c>
      <c r="X92" s="205">
        <v>7852316</v>
      </c>
      <c r="Y92" s="206">
        <f t="shared" si="11"/>
        <v>494.35</v>
      </c>
      <c r="Z92" s="207">
        <v>60.55</v>
      </c>
      <c r="AA92" s="52">
        <v>981013</v>
      </c>
      <c r="AB92" s="206">
        <f t="shared" si="12"/>
        <v>61.76</v>
      </c>
      <c r="AC92" s="208">
        <v>72.150000000000006</v>
      </c>
      <c r="AD92" s="207">
        <v>1168953</v>
      </c>
      <c r="AE92" s="206">
        <f t="shared" si="13"/>
        <v>73.59</v>
      </c>
    </row>
    <row r="93" spans="1:31" s="45" customFormat="1" ht="11" x14ac:dyDescent="0.3">
      <c r="A93" s="45">
        <f>'FY2017 Alpha RPDC '!A93</f>
        <v>86</v>
      </c>
      <c r="B93" s="45">
        <f>'FY2017 Alpha RPDC '!B93</f>
        <v>1719</v>
      </c>
      <c r="C93" s="45">
        <f>'FY2017 Alpha RPDC '!C93</f>
        <v>1719</v>
      </c>
      <c r="D93" s="50" t="str">
        <f>'FY2017 Alpha RPDC '!D93</f>
        <v>DENVER</v>
      </c>
      <c r="E93" s="91">
        <f>'FY2017 Alpha RPDC '!J93</f>
        <v>718</v>
      </c>
      <c r="F93" s="81">
        <f>'FY2017 Alpha RPDC '!K93</f>
        <v>6591</v>
      </c>
      <c r="G93" s="81">
        <f>'FY2017 Alpha RPDC '!L93</f>
        <v>4732338</v>
      </c>
      <c r="H93" s="81">
        <f>'FY2017 Alpha RPDC '!M93</f>
        <v>0</v>
      </c>
      <c r="I93" s="82">
        <f>'FY2017 Alpha RPDC '!N93</f>
        <v>4732338</v>
      </c>
      <c r="J93" s="53">
        <v>-252969</v>
      </c>
      <c r="K93" s="52">
        <v>-29415</v>
      </c>
      <c r="L93" s="51">
        <v>367099.2</v>
      </c>
      <c r="M93" s="195">
        <v>17649</v>
      </c>
      <c r="N93" s="51">
        <f>RealAuthFY10!N93</f>
        <v>23418.079999999998</v>
      </c>
      <c r="O93" s="195">
        <f>RealAuthFY10!O93</f>
        <v>0</v>
      </c>
      <c r="P93" s="53">
        <v>0</v>
      </c>
      <c r="Q93" s="53">
        <v>183549.6</v>
      </c>
      <c r="R93" s="52">
        <f t="shared" si="7"/>
        <v>598941</v>
      </c>
      <c r="S93" s="53">
        <f t="shared" si="8"/>
        <v>65654</v>
      </c>
      <c r="T93" s="52">
        <f t="shared" si="9"/>
        <v>65368</v>
      </c>
      <c r="U93" s="53">
        <f t="shared" si="10"/>
        <v>5771632.8799999999</v>
      </c>
      <c r="V93" s="200"/>
      <c r="W93" s="204">
        <v>501.29</v>
      </c>
      <c r="X93" s="205">
        <v>598941</v>
      </c>
      <c r="Y93" s="206">
        <f t="shared" si="11"/>
        <v>511.32</v>
      </c>
      <c r="Z93" s="207">
        <v>54.95</v>
      </c>
      <c r="AA93" s="52">
        <v>65654</v>
      </c>
      <c r="AB93" s="206">
        <f t="shared" si="12"/>
        <v>56.050000000000004</v>
      </c>
      <c r="AC93" s="208">
        <v>54.71</v>
      </c>
      <c r="AD93" s="207">
        <v>65368</v>
      </c>
      <c r="AE93" s="206">
        <f t="shared" si="13"/>
        <v>55.800000000000004</v>
      </c>
    </row>
    <row r="94" spans="1:31" s="45" customFormat="1" ht="11" x14ac:dyDescent="0.3">
      <c r="A94" s="45">
        <f>'FY2017 Alpha RPDC '!A94</f>
        <v>87</v>
      </c>
      <c r="B94" s="45">
        <f>'FY2017 Alpha RPDC '!B94</f>
        <v>1737</v>
      </c>
      <c r="C94" s="45">
        <f>'FY2017 Alpha RPDC '!C94</f>
        <v>1737</v>
      </c>
      <c r="D94" s="50" t="str">
        <f>'FY2017 Alpha RPDC '!D94</f>
        <v>DES MOINES</v>
      </c>
      <c r="E94" s="91">
        <f>'FY2017 Alpha RPDC '!J94</f>
        <v>32581.9</v>
      </c>
      <c r="F94" s="81">
        <f>'FY2017 Alpha RPDC '!K94</f>
        <v>6659</v>
      </c>
      <c r="G94" s="81">
        <f>'FY2017 Alpha RPDC '!L94</f>
        <v>216962872.10000002</v>
      </c>
      <c r="H94" s="81">
        <f>'FY2017 Alpha RPDC '!M94</f>
        <v>0</v>
      </c>
      <c r="I94" s="82">
        <f>'FY2017 Alpha RPDC '!N94</f>
        <v>216962872.10000002</v>
      </c>
      <c r="J94" s="53">
        <v>-257109.2</v>
      </c>
      <c r="K94" s="52">
        <v>-5897</v>
      </c>
      <c r="L94" s="51">
        <v>1268444.7</v>
      </c>
      <c r="M94" s="195">
        <v>577906</v>
      </c>
      <c r="N94" s="51">
        <f>RealAuthFY10!N94</f>
        <v>69962.2</v>
      </c>
      <c r="O94" s="195">
        <f>RealAuthFY10!O94</f>
        <v>0</v>
      </c>
      <c r="P94" s="53">
        <v>23352.12</v>
      </c>
      <c r="Q94" s="53">
        <v>0</v>
      </c>
      <c r="R94" s="52">
        <f t="shared" si="7"/>
        <v>16771858.844000001</v>
      </c>
      <c r="S94" s="53">
        <f t="shared" si="8"/>
        <v>2061130.9940000002</v>
      </c>
      <c r="T94" s="52">
        <f t="shared" si="9"/>
        <v>1805363.0790000001</v>
      </c>
      <c r="U94" s="53">
        <f t="shared" si="10"/>
        <v>239277883.83700001</v>
      </c>
      <c r="V94" s="200"/>
      <c r="W94" s="204">
        <v>504.67</v>
      </c>
      <c r="X94" s="205">
        <v>722839</v>
      </c>
      <c r="Y94" s="206">
        <f t="shared" si="11"/>
        <v>514.76</v>
      </c>
      <c r="Z94" s="207">
        <v>62.02</v>
      </c>
      <c r="AA94" s="52">
        <v>88831</v>
      </c>
      <c r="AB94" s="206">
        <f t="shared" si="12"/>
        <v>63.260000000000005</v>
      </c>
      <c r="AC94" s="208">
        <v>54.32</v>
      </c>
      <c r="AD94" s="207">
        <v>77803</v>
      </c>
      <c r="AE94" s="206">
        <f t="shared" si="13"/>
        <v>55.410000000000004</v>
      </c>
    </row>
    <row r="95" spans="1:31" s="45" customFormat="1" ht="11" x14ac:dyDescent="0.3">
      <c r="A95" s="45">
        <f>'FY2017 Alpha RPDC '!A95</f>
        <v>88</v>
      </c>
      <c r="B95" s="45">
        <f>'FY2017 Alpha RPDC '!B95</f>
        <v>1782</v>
      </c>
      <c r="C95" s="45">
        <f>'FY2017 Alpha RPDC '!C95</f>
        <v>1782</v>
      </c>
      <c r="D95" s="50" t="str">
        <f>'FY2017 Alpha RPDC '!D95</f>
        <v>DIAGONAL</v>
      </c>
      <c r="E95" s="91">
        <f>'FY2017 Alpha RPDC '!J95</f>
        <v>97</v>
      </c>
      <c r="F95" s="81">
        <f>'FY2017 Alpha RPDC '!K95</f>
        <v>6602</v>
      </c>
      <c r="G95" s="81">
        <f>'FY2017 Alpha RPDC '!L95</f>
        <v>640394</v>
      </c>
      <c r="H95" s="81">
        <f>'FY2017 Alpha RPDC '!M95</f>
        <v>0</v>
      </c>
      <c r="I95" s="82">
        <f>'FY2017 Alpha RPDC '!N95</f>
        <v>640394</v>
      </c>
      <c r="J95" s="53">
        <v>-268369.39999999997</v>
      </c>
      <c r="K95" s="52">
        <v>-551883.79999999993</v>
      </c>
      <c r="L95" s="51">
        <v>121160</v>
      </c>
      <c r="M95" s="195">
        <v>0</v>
      </c>
      <c r="N95" s="51">
        <f>RealAuthFY10!N95</f>
        <v>0</v>
      </c>
      <c r="O95" s="195">
        <f>RealAuthFY10!O95</f>
        <v>0</v>
      </c>
      <c r="P95" s="53">
        <v>0</v>
      </c>
      <c r="Q95" s="53">
        <v>90870</v>
      </c>
      <c r="R95" s="52">
        <f t="shared" si="7"/>
        <v>99414</v>
      </c>
      <c r="S95" s="53">
        <f t="shared" si="8"/>
        <v>7542</v>
      </c>
      <c r="T95" s="52">
        <f t="shared" si="9"/>
        <v>13307</v>
      </c>
      <c r="U95" s="53">
        <f t="shared" si="10"/>
        <v>152433.8000000001</v>
      </c>
      <c r="V95" s="200"/>
      <c r="W95" s="204">
        <v>431.67</v>
      </c>
      <c r="X95" s="205">
        <v>99414</v>
      </c>
      <c r="Y95" s="206">
        <f t="shared" si="11"/>
        <v>440.3</v>
      </c>
      <c r="Z95" s="207">
        <v>32.75</v>
      </c>
      <c r="AA95" s="52">
        <v>7542</v>
      </c>
      <c r="AB95" s="206">
        <f t="shared" si="12"/>
        <v>33.409999999999997</v>
      </c>
      <c r="AC95" s="208">
        <v>57.78</v>
      </c>
      <c r="AD95" s="207">
        <v>13307</v>
      </c>
      <c r="AE95" s="206">
        <f t="shared" si="13"/>
        <v>58.94</v>
      </c>
    </row>
    <row r="96" spans="1:31" s="45" customFormat="1" ht="11" x14ac:dyDescent="0.3">
      <c r="A96" s="45">
        <f>'FY2017 Alpha RPDC '!A96</f>
        <v>89</v>
      </c>
      <c r="B96" s="45">
        <f>'FY2017 Alpha RPDC '!B96</f>
        <v>1791</v>
      </c>
      <c r="C96" s="45">
        <f>'FY2017 Alpha RPDC '!C96</f>
        <v>1791</v>
      </c>
      <c r="D96" s="54" t="str">
        <f>'FY2017 Alpha RPDC '!D96</f>
        <v>DIKE-NEW HARTFORD</v>
      </c>
      <c r="E96" s="94">
        <f>'FY2017 Alpha RPDC '!J96</f>
        <v>899.7</v>
      </c>
      <c r="F96" s="83">
        <f>'FY2017 Alpha RPDC '!K96</f>
        <v>6591</v>
      </c>
      <c r="G96" s="83">
        <f>'FY2017 Alpha RPDC '!L96</f>
        <v>5929922.7000000002</v>
      </c>
      <c r="H96" s="83">
        <f>'FY2017 Alpha RPDC '!M96</f>
        <v>0</v>
      </c>
      <c r="I96" s="84">
        <f>'FY2017 Alpha RPDC '!N96</f>
        <v>5929922.7000000002</v>
      </c>
      <c r="J96" s="57">
        <v>-361216.2</v>
      </c>
      <c r="K96" s="56">
        <v>-41181</v>
      </c>
      <c r="L96" s="55">
        <v>547119</v>
      </c>
      <c r="M96" s="214">
        <v>417693</v>
      </c>
      <c r="N96" s="55">
        <f>RealAuthFY10!N96</f>
        <v>148526</v>
      </c>
      <c r="O96" s="214">
        <f>RealAuthFY10!O96</f>
        <v>0</v>
      </c>
      <c r="P96" s="57">
        <v>758436.35999999987</v>
      </c>
      <c r="Q96" s="57">
        <v>0</v>
      </c>
      <c r="R96" s="56">
        <f t="shared" si="7"/>
        <v>865646</v>
      </c>
      <c r="S96" s="57">
        <f t="shared" si="8"/>
        <v>107191</v>
      </c>
      <c r="T96" s="56">
        <f t="shared" si="9"/>
        <v>133318</v>
      </c>
      <c r="U96" s="57">
        <f t="shared" si="10"/>
        <v>8505454.8599999994</v>
      </c>
      <c r="V96" s="215"/>
      <c r="W96" s="216">
        <v>461.53</v>
      </c>
      <c r="X96" s="217">
        <v>865646</v>
      </c>
      <c r="Y96" s="218">
        <f t="shared" si="11"/>
        <v>470.76</v>
      </c>
      <c r="Z96" s="219">
        <v>57.15</v>
      </c>
      <c r="AA96" s="56">
        <v>107191</v>
      </c>
      <c r="AB96" s="218">
        <f t="shared" si="12"/>
        <v>58.29</v>
      </c>
      <c r="AC96" s="220">
        <v>71.08</v>
      </c>
      <c r="AD96" s="219">
        <v>133318</v>
      </c>
      <c r="AE96" s="218">
        <f t="shared" si="13"/>
        <v>72.5</v>
      </c>
    </row>
    <row r="97" spans="1:31" s="45" customFormat="1" ht="11" x14ac:dyDescent="0.3">
      <c r="A97" s="45">
        <f>'FY2017 Alpha RPDC '!A97</f>
        <v>90</v>
      </c>
      <c r="B97" s="45">
        <f>'FY2017 Alpha RPDC '!B97</f>
        <v>1863</v>
      </c>
      <c r="C97" s="45">
        <f>'FY2017 Alpha RPDC '!C97</f>
        <v>1863</v>
      </c>
      <c r="D97" s="50" t="str">
        <f>'FY2017 Alpha RPDC '!D97</f>
        <v>DUBUQUE</v>
      </c>
      <c r="E97" s="91">
        <f>'FY2017 Alpha RPDC '!J97</f>
        <v>10587.9</v>
      </c>
      <c r="F97" s="81">
        <f>'FY2017 Alpha RPDC '!K97</f>
        <v>6598</v>
      </c>
      <c r="G97" s="81">
        <f>'FY2017 Alpha RPDC '!L97</f>
        <v>69858964.200000003</v>
      </c>
      <c r="H97" s="81">
        <f>'FY2017 Alpha RPDC '!M97</f>
        <v>0</v>
      </c>
      <c r="I97" s="82">
        <f>'FY2017 Alpha RPDC '!N97</f>
        <v>69858964.200000003</v>
      </c>
      <c r="J97" s="53">
        <v>-71772.599999999991</v>
      </c>
      <c r="K97" s="52">
        <v>-58830</v>
      </c>
      <c r="L97" s="51">
        <v>364746</v>
      </c>
      <c r="M97" s="195">
        <v>0</v>
      </c>
      <c r="N97" s="51">
        <f>RealAuthFY10!N97</f>
        <v>34954.079999999994</v>
      </c>
      <c r="O97" s="195">
        <f>RealAuthFY10!O97</f>
        <v>0</v>
      </c>
      <c r="P97" s="53">
        <v>0</v>
      </c>
      <c r="Q97" s="53">
        <v>0</v>
      </c>
      <c r="R97" s="52">
        <f t="shared" si="7"/>
        <v>4915538.4539999999</v>
      </c>
      <c r="S97" s="53">
        <f t="shared" si="8"/>
        <v>440774.277</v>
      </c>
      <c r="T97" s="52">
        <f t="shared" si="9"/>
        <v>480584.78100000002</v>
      </c>
      <c r="U97" s="53">
        <f t="shared" si="10"/>
        <v>75964959.192000002</v>
      </c>
      <c r="V97" s="200"/>
      <c r="W97" s="204">
        <v>455.16</v>
      </c>
      <c r="X97" s="205">
        <v>338685</v>
      </c>
      <c r="Y97" s="206">
        <f t="shared" si="11"/>
        <v>464.26000000000005</v>
      </c>
      <c r="Z97" s="207">
        <v>40.81</v>
      </c>
      <c r="AA97" s="52">
        <v>30367</v>
      </c>
      <c r="AB97" s="206">
        <f t="shared" si="12"/>
        <v>41.63</v>
      </c>
      <c r="AC97" s="208">
        <v>44.5</v>
      </c>
      <c r="AD97" s="207">
        <v>33112</v>
      </c>
      <c r="AE97" s="206">
        <f t="shared" si="13"/>
        <v>45.39</v>
      </c>
    </row>
    <row r="98" spans="1:31" s="45" customFormat="1" ht="11" x14ac:dyDescent="0.3">
      <c r="A98" s="45">
        <f>'FY2017 Alpha RPDC '!A98</f>
        <v>91</v>
      </c>
      <c r="B98" s="45">
        <f>'FY2017 Alpha RPDC '!B98</f>
        <v>1908</v>
      </c>
      <c r="C98" s="45">
        <f>'FY2017 Alpha RPDC '!C98</f>
        <v>1908</v>
      </c>
      <c r="D98" s="50" t="str">
        <f>'FY2017 Alpha RPDC '!D98</f>
        <v>DUNKERTON</v>
      </c>
      <c r="E98" s="91">
        <f>'FY2017 Alpha RPDC '!J98</f>
        <v>445.2</v>
      </c>
      <c r="F98" s="81">
        <f>'FY2017 Alpha RPDC '!K98</f>
        <v>6591</v>
      </c>
      <c r="G98" s="81">
        <f>'FY2017 Alpha RPDC '!L98</f>
        <v>2934313.1999999997</v>
      </c>
      <c r="H98" s="81">
        <f>'FY2017 Alpha RPDC '!M98</f>
        <v>72867.870000000112</v>
      </c>
      <c r="I98" s="82">
        <f>'FY2017 Alpha RPDC '!N98</f>
        <v>3007181.07</v>
      </c>
      <c r="J98" s="53">
        <v>-6685353.4000000004</v>
      </c>
      <c r="K98" s="52">
        <v>-749826</v>
      </c>
      <c r="L98" s="51">
        <v>3553342.1</v>
      </c>
      <c r="M98" s="195">
        <v>743875</v>
      </c>
      <c r="N98" s="51">
        <f>RealAuthFY10!N98</f>
        <v>1489055.4000000001</v>
      </c>
      <c r="O98" s="195">
        <f>RealAuthFY10!O98</f>
        <v>0</v>
      </c>
      <c r="P98" s="53">
        <v>4061200.4400000004</v>
      </c>
      <c r="Q98" s="53">
        <v>4299002.3999999994</v>
      </c>
      <c r="R98" s="52">
        <f t="shared" si="7"/>
        <v>16168155</v>
      </c>
      <c r="S98" s="53">
        <f t="shared" si="8"/>
        <v>2042144</v>
      </c>
      <c r="T98" s="52">
        <f t="shared" si="9"/>
        <v>2494962</v>
      </c>
      <c r="U98" s="53">
        <f t="shared" si="10"/>
        <v>30423738.009999998</v>
      </c>
      <c r="V98" s="200"/>
      <c r="W98" s="204">
        <v>525.23</v>
      </c>
      <c r="X98" s="205">
        <v>16168155</v>
      </c>
      <c r="Y98" s="206">
        <f t="shared" si="11"/>
        <v>535.73</v>
      </c>
      <c r="Z98" s="207">
        <v>66.34</v>
      </c>
      <c r="AA98" s="52">
        <v>2042144</v>
      </c>
      <c r="AB98" s="206">
        <f t="shared" si="12"/>
        <v>67.67</v>
      </c>
      <c r="AC98" s="208">
        <v>81.05</v>
      </c>
      <c r="AD98" s="207">
        <v>2494962</v>
      </c>
      <c r="AE98" s="206">
        <f t="shared" si="13"/>
        <v>82.67</v>
      </c>
    </row>
    <row r="99" spans="1:31" s="45" customFormat="1" ht="11" x14ac:dyDescent="0.3">
      <c r="A99" s="45" t="e">
        <f>'FY2017 Alpha RPDC '!#REF!</f>
        <v>#REF!</v>
      </c>
      <c r="B99" s="45" t="e">
        <f>'FY2017 Alpha RPDC '!#REF!</f>
        <v>#REF!</v>
      </c>
      <c r="C99" s="45" t="e">
        <f>'FY2017 Alpha RPDC '!#REF!</f>
        <v>#REF!</v>
      </c>
      <c r="D99" s="50" t="e">
        <f>'FY2017 Alpha RPDC '!#REF!</f>
        <v>#REF!</v>
      </c>
      <c r="E99" s="91" t="e">
        <f>'FY2017 Alpha RPDC '!#REF!</f>
        <v>#REF!</v>
      </c>
      <c r="F99" s="81" t="e">
        <f>'FY2017 Alpha RPDC '!#REF!</f>
        <v>#REF!</v>
      </c>
      <c r="G99" s="81" t="e">
        <f>'FY2017 Alpha RPDC '!#REF!</f>
        <v>#REF!</v>
      </c>
      <c r="H99" s="81" t="e">
        <f>'FY2017 Alpha RPDC '!#REF!</f>
        <v>#REF!</v>
      </c>
      <c r="I99" s="82" t="e">
        <f>'FY2017 Alpha RPDC '!#REF!</f>
        <v>#REF!</v>
      </c>
      <c r="J99" s="53">
        <v>-111986</v>
      </c>
      <c r="K99" s="52">
        <v>-11788</v>
      </c>
      <c r="L99" s="51">
        <v>176820</v>
      </c>
      <c r="M99" s="195">
        <v>35364</v>
      </c>
      <c r="N99" s="51">
        <f>RealAuthFY10!N99</f>
        <v>30339.75</v>
      </c>
      <c r="O99" s="195">
        <f>RealAuthFY10!O99</f>
        <v>46232</v>
      </c>
      <c r="P99" s="53">
        <v>0</v>
      </c>
      <c r="Q99" s="53">
        <v>0</v>
      </c>
      <c r="R99" s="52" t="e">
        <f t="shared" si="7"/>
        <v>#REF!</v>
      </c>
      <c r="S99" s="53" t="e">
        <f t="shared" si="8"/>
        <v>#REF!</v>
      </c>
      <c r="T99" s="52" t="e">
        <f t="shared" si="9"/>
        <v>#REF!</v>
      </c>
      <c r="U99" s="53" t="e">
        <f t="shared" si="10"/>
        <v>#REF!</v>
      </c>
      <c r="V99" s="200"/>
      <c r="W99" s="204">
        <v>760.22</v>
      </c>
      <c r="X99" s="205">
        <v>68420</v>
      </c>
      <c r="Y99" s="206">
        <f t="shared" si="11"/>
        <v>775.42000000000007</v>
      </c>
      <c r="Z99" s="207">
        <v>84.99</v>
      </c>
      <c r="AA99" s="52">
        <v>7649</v>
      </c>
      <c r="AB99" s="206">
        <f t="shared" si="12"/>
        <v>86.69</v>
      </c>
      <c r="AC99" s="208">
        <v>93.76</v>
      </c>
      <c r="AD99" s="207">
        <v>8438</v>
      </c>
      <c r="AE99" s="206">
        <f t="shared" si="13"/>
        <v>95.64</v>
      </c>
    </row>
    <row r="100" spans="1:31" s="45" customFormat="1" ht="11" x14ac:dyDescent="0.3">
      <c r="A100" s="45">
        <f>'FY2017 Alpha RPDC '!A99</f>
        <v>92</v>
      </c>
      <c r="B100" s="45">
        <f>'FY2017 Alpha RPDC '!B99</f>
        <v>1926</v>
      </c>
      <c r="C100" s="45">
        <f>'FY2017 Alpha RPDC '!C99</f>
        <v>1926</v>
      </c>
      <c r="D100" s="50" t="str">
        <f>'FY2017 Alpha RPDC '!D99</f>
        <v>DURANT</v>
      </c>
      <c r="E100" s="91">
        <f>'FY2017 Alpha RPDC '!J99</f>
        <v>571.6</v>
      </c>
      <c r="F100" s="81">
        <f>'FY2017 Alpha RPDC '!K99</f>
        <v>6637</v>
      </c>
      <c r="G100" s="81">
        <f>'FY2017 Alpha RPDC '!L99</f>
        <v>3793709.2</v>
      </c>
      <c r="H100" s="81">
        <f>'FY2017 Alpha RPDC '!M99</f>
        <v>0</v>
      </c>
      <c r="I100" s="82">
        <f>'FY2017 Alpha RPDC '!N99</f>
        <v>3793709.2</v>
      </c>
      <c r="J100" s="53">
        <v>-284737.2</v>
      </c>
      <c r="K100" s="52">
        <v>-29415</v>
      </c>
      <c r="L100" s="51">
        <v>188256</v>
      </c>
      <c r="M100" s="195">
        <v>0</v>
      </c>
      <c r="N100" s="51">
        <f>RealAuthFY10!N100</f>
        <v>14823.759999999998</v>
      </c>
      <c r="O100" s="195">
        <f>RealAuthFY10!O100</f>
        <v>0</v>
      </c>
      <c r="P100" s="53">
        <v>1294.26</v>
      </c>
      <c r="Q100" s="53">
        <v>0</v>
      </c>
      <c r="R100" s="52">
        <f t="shared" si="7"/>
        <v>374616</v>
      </c>
      <c r="S100" s="53">
        <f t="shared" si="8"/>
        <v>38633</v>
      </c>
      <c r="T100" s="52">
        <f t="shared" si="9"/>
        <v>39909</v>
      </c>
      <c r="U100" s="53">
        <f t="shared" si="10"/>
        <v>4137089.0199999996</v>
      </c>
      <c r="V100" s="200"/>
      <c r="W100" s="204">
        <v>469.62</v>
      </c>
      <c r="X100" s="205">
        <v>374616</v>
      </c>
      <c r="Y100" s="206">
        <f t="shared" si="11"/>
        <v>479.01</v>
      </c>
      <c r="Z100" s="207">
        <v>48.43</v>
      </c>
      <c r="AA100" s="52">
        <v>38633</v>
      </c>
      <c r="AB100" s="206">
        <f t="shared" si="12"/>
        <v>49.4</v>
      </c>
      <c r="AC100" s="208">
        <v>50.03</v>
      </c>
      <c r="AD100" s="207">
        <v>39909</v>
      </c>
      <c r="AE100" s="206">
        <f t="shared" si="13"/>
        <v>51.03</v>
      </c>
    </row>
    <row r="101" spans="1:31" s="45" customFormat="1" ht="11" x14ac:dyDescent="0.3">
      <c r="A101" s="45">
        <f>'FY2017 Alpha RPDC '!A100</f>
        <v>93</v>
      </c>
      <c r="B101" s="45">
        <f>'FY2017 Alpha RPDC '!B100</f>
        <v>1944</v>
      </c>
      <c r="C101" s="45">
        <f>'FY2017 Alpha RPDC '!C100</f>
        <v>1944</v>
      </c>
      <c r="D101" s="54" t="str">
        <f>'FY2017 Alpha RPDC '!D100</f>
        <v>EAGLE GROVE</v>
      </c>
      <c r="E101" s="94">
        <f>'FY2017 Alpha RPDC '!J100</f>
        <v>838.6</v>
      </c>
      <c r="F101" s="83">
        <f>'FY2017 Alpha RPDC '!K100</f>
        <v>6709</v>
      </c>
      <c r="G101" s="83">
        <f>'FY2017 Alpha RPDC '!L100</f>
        <v>5626167.4000000004</v>
      </c>
      <c r="H101" s="83">
        <f>'FY2017 Alpha RPDC '!M100</f>
        <v>0</v>
      </c>
      <c r="I101" s="84">
        <f>'FY2017 Alpha RPDC '!N100</f>
        <v>5626167.4000000004</v>
      </c>
      <c r="J101" s="57">
        <v>-103455.00000000001</v>
      </c>
      <c r="K101" s="56">
        <v>-344850</v>
      </c>
      <c r="L101" s="55">
        <v>0</v>
      </c>
      <c r="M101" s="214">
        <v>0</v>
      </c>
      <c r="N101" s="55">
        <f>RealAuthFY10!N101</f>
        <v>31455.5</v>
      </c>
      <c r="O101" s="214">
        <f>RealAuthFY10!O101</f>
        <v>47480</v>
      </c>
      <c r="P101" s="57">
        <v>6655.0000000000009</v>
      </c>
      <c r="Q101" s="57">
        <v>32670.000000000004</v>
      </c>
      <c r="R101" s="56">
        <f t="shared" si="7"/>
        <v>407484.12599999999</v>
      </c>
      <c r="S101" s="57">
        <f t="shared" si="8"/>
        <v>37108.050000000003</v>
      </c>
      <c r="T101" s="56">
        <f t="shared" si="9"/>
        <v>47699.567999999999</v>
      </c>
      <c r="U101" s="57">
        <f t="shared" si="10"/>
        <v>5788414.6440000003</v>
      </c>
      <c r="V101" s="215"/>
      <c r="W101" s="216">
        <v>476.38</v>
      </c>
      <c r="X101" s="217">
        <v>67694</v>
      </c>
      <c r="Y101" s="218">
        <f t="shared" si="11"/>
        <v>485.90999999999997</v>
      </c>
      <c r="Z101" s="219">
        <v>43.38</v>
      </c>
      <c r="AA101" s="56">
        <v>6164</v>
      </c>
      <c r="AB101" s="218">
        <f t="shared" si="12"/>
        <v>44.25</v>
      </c>
      <c r="AC101" s="220">
        <v>55.76</v>
      </c>
      <c r="AD101" s="219">
        <v>7923</v>
      </c>
      <c r="AE101" s="218">
        <f t="shared" si="13"/>
        <v>56.879999999999995</v>
      </c>
    </row>
    <row r="102" spans="1:31" s="45" customFormat="1" ht="11" x14ac:dyDescent="0.3">
      <c r="A102" s="45">
        <f>'FY2017 Alpha RPDC '!A101</f>
        <v>94</v>
      </c>
      <c r="B102" s="45">
        <f>'FY2017 Alpha RPDC '!B101</f>
        <v>1953</v>
      </c>
      <c r="C102" s="45">
        <f>'FY2017 Alpha RPDC '!C101</f>
        <v>1953</v>
      </c>
      <c r="D102" s="50" t="str">
        <f>'FY2017 Alpha RPDC '!D101</f>
        <v>EARLHAM</v>
      </c>
      <c r="E102" s="91">
        <f>'FY2017 Alpha RPDC '!J101</f>
        <v>607.9</v>
      </c>
      <c r="F102" s="81">
        <f>'FY2017 Alpha RPDC '!K101</f>
        <v>6591</v>
      </c>
      <c r="G102" s="81">
        <f>'FY2017 Alpha RPDC '!L101</f>
        <v>4006668.9</v>
      </c>
      <c r="H102" s="81">
        <f>'FY2017 Alpha RPDC '!M101</f>
        <v>180858.77000000002</v>
      </c>
      <c r="I102" s="82">
        <f>'FY2017 Alpha RPDC '!N101</f>
        <v>4187527.67</v>
      </c>
      <c r="J102" s="53">
        <v>-663803</v>
      </c>
      <c r="K102" s="52">
        <v>-164920</v>
      </c>
      <c r="L102" s="51">
        <v>170810</v>
      </c>
      <c r="M102" s="195">
        <v>418190</v>
      </c>
      <c r="N102" s="51">
        <f>RealAuthFY10!N102</f>
        <v>6063.75</v>
      </c>
      <c r="O102" s="195">
        <f>RealAuthFY10!O102</f>
        <v>0</v>
      </c>
      <c r="P102" s="53">
        <v>134763.19999999998</v>
      </c>
      <c r="Q102" s="53">
        <v>2396052</v>
      </c>
      <c r="R102" s="52">
        <f t="shared" si="7"/>
        <v>5487648</v>
      </c>
      <c r="S102" s="53">
        <f t="shared" si="8"/>
        <v>655639</v>
      </c>
      <c r="T102" s="52">
        <f t="shared" si="9"/>
        <v>653835</v>
      </c>
      <c r="U102" s="53">
        <f t="shared" si="10"/>
        <v>13281805.620000001</v>
      </c>
      <c r="V102" s="200"/>
      <c r="W102" s="204">
        <v>517.01</v>
      </c>
      <c r="X102" s="205">
        <v>5487648</v>
      </c>
      <c r="Y102" s="206">
        <f t="shared" si="11"/>
        <v>527.35</v>
      </c>
      <c r="Z102" s="207">
        <v>61.77</v>
      </c>
      <c r="AA102" s="52">
        <v>655639</v>
      </c>
      <c r="AB102" s="206">
        <f t="shared" si="12"/>
        <v>63.010000000000005</v>
      </c>
      <c r="AC102" s="208">
        <v>61.6</v>
      </c>
      <c r="AD102" s="207">
        <v>653835</v>
      </c>
      <c r="AE102" s="206">
        <f t="shared" si="13"/>
        <v>62.83</v>
      </c>
    </row>
    <row r="103" spans="1:31" s="45" customFormat="1" ht="11" x14ac:dyDescent="0.3">
      <c r="A103" s="45">
        <f>'FY2017 Alpha RPDC '!A102</f>
        <v>95</v>
      </c>
      <c r="B103" s="45">
        <f>'FY2017 Alpha RPDC '!B102</f>
        <v>1963</v>
      </c>
      <c r="C103" s="45">
        <f>'FY2017 Alpha RPDC '!C102</f>
        <v>1963</v>
      </c>
      <c r="D103" s="50" t="str">
        <f>'FY2017 Alpha RPDC '!D102</f>
        <v>EAST BUCHANAN</v>
      </c>
      <c r="E103" s="91">
        <f>'FY2017 Alpha RPDC '!J102</f>
        <v>537.6</v>
      </c>
      <c r="F103" s="81">
        <f>'FY2017 Alpha RPDC '!K102</f>
        <v>6591</v>
      </c>
      <c r="G103" s="81">
        <f>'FY2017 Alpha RPDC '!L102</f>
        <v>3543321.6</v>
      </c>
      <c r="H103" s="81">
        <f>'FY2017 Alpha RPDC '!M102</f>
        <v>122067.37999999989</v>
      </c>
      <c r="I103" s="82">
        <f>'FY2017 Alpha RPDC '!N102</f>
        <v>3665388.98</v>
      </c>
      <c r="J103" s="53">
        <v>-176490</v>
      </c>
      <c r="K103" s="52">
        <v>-52947</v>
      </c>
      <c r="L103" s="51">
        <v>194139</v>
      </c>
      <c r="M103" s="195">
        <v>0</v>
      </c>
      <c r="N103" s="51">
        <f>RealAuthFY10!N103</f>
        <v>63678.719999999994</v>
      </c>
      <c r="O103" s="195">
        <f>RealAuthFY10!O103</f>
        <v>0</v>
      </c>
      <c r="P103" s="53">
        <v>3882.78</v>
      </c>
      <c r="Q103" s="53">
        <v>0</v>
      </c>
      <c r="R103" s="52">
        <f t="shared" si="7"/>
        <v>288739.58399999997</v>
      </c>
      <c r="S103" s="53">
        <f t="shared" si="8"/>
        <v>29697.023999999998</v>
      </c>
      <c r="T103" s="52">
        <f t="shared" si="9"/>
        <v>31863.552</v>
      </c>
      <c r="U103" s="53">
        <f t="shared" si="10"/>
        <v>4047952.64</v>
      </c>
      <c r="V103" s="200"/>
      <c r="W103" s="204">
        <v>526.55999999999995</v>
      </c>
      <c r="X103" s="205">
        <v>245798</v>
      </c>
      <c r="Y103" s="206">
        <f t="shared" si="11"/>
        <v>537.08999999999992</v>
      </c>
      <c r="Z103" s="207">
        <v>54.16</v>
      </c>
      <c r="AA103" s="52">
        <v>25282</v>
      </c>
      <c r="AB103" s="206">
        <f t="shared" si="12"/>
        <v>55.239999999999995</v>
      </c>
      <c r="AC103" s="208">
        <v>58.11</v>
      </c>
      <c r="AD103" s="207">
        <v>27126</v>
      </c>
      <c r="AE103" s="206">
        <f t="shared" si="13"/>
        <v>59.269999999999996</v>
      </c>
    </row>
    <row r="104" spans="1:31" s="45" customFormat="1" ht="11" x14ac:dyDescent="0.3">
      <c r="A104" s="45">
        <f>'FY2017 Alpha RPDC '!A103</f>
        <v>96</v>
      </c>
      <c r="B104" s="45">
        <f>'FY2017 Alpha RPDC '!B103</f>
        <v>3582</v>
      </c>
      <c r="C104" s="45">
        <f>'FY2017 Alpha RPDC '!C103</f>
        <v>1968</v>
      </c>
      <c r="D104" s="50" t="str">
        <f>'FY2017 Alpha RPDC '!D103</f>
        <v>EAST MARSHALL</v>
      </c>
      <c r="E104" s="91">
        <f>'FY2017 Alpha RPDC '!J103</f>
        <v>569.6</v>
      </c>
      <c r="F104" s="81">
        <f>'FY2017 Alpha RPDC '!K103</f>
        <v>6675</v>
      </c>
      <c r="G104" s="81">
        <f>'FY2017 Alpha RPDC '!L103</f>
        <v>3802080</v>
      </c>
      <c r="H104" s="81">
        <f>'FY2017 Alpha RPDC '!M103</f>
        <v>37703.660000000149</v>
      </c>
      <c r="I104" s="82">
        <f>'FY2017 Alpha RPDC '!N103</f>
        <v>3839783.66</v>
      </c>
      <c r="J104" s="53">
        <v>-135181.20000000001</v>
      </c>
      <c r="K104" s="52">
        <v>-11858</v>
      </c>
      <c r="L104" s="51">
        <v>611279.9</v>
      </c>
      <c r="M104" s="195">
        <v>374119.9</v>
      </c>
      <c r="N104" s="51">
        <f>RealAuthFY10!N104</f>
        <v>1744.2</v>
      </c>
      <c r="O104" s="195">
        <f>RealAuthFY10!O104</f>
        <v>0</v>
      </c>
      <c r="P104" s="53">
        <v>0</v>
      </c>
      <c r="Q104" s="53">
        <v>64033.200000000004</v>
      </c>
      <c r="R104" s="52">
        <f t="shared" si="7"/>
        <v>348640.76800000004</v>
      </c>
      <c r="S104" s="53">
        <f t="shared" si="8"/>
        <v>39439.103999999999</v>
      </c>
      <c r="T104" s="52">
        <f t="shared" si="9"/>
        <v>30228.672000000002</v>
      </c>
      <c r="U104" s="53">
        <f t="shared" si="10"/>
        <v>5162230.2040000018</v>
      </c>
      <c r="V104" s="200"/>
      <c r="W104" s="204">
        <v>600.08000000000004</v>
      </c>
      <c r="X104" s="205">
        <v>345586</v>
      </c>
      <c r="Y104" s="206">
        <f t="shared" si="11"/>
        <v>612.08000000000004</v>
      </c>
      <c r="Z104" s="207">
        <v>67.88</v>
      </c>
      <c r="AA104" s="52">
        <v>39092</v>
      </c>
      <c r="AB104" s="206">
        <f t="shared" si="12"/>
        <v>69.239999999999995</v>
      </c>
      <c r="AC104" s="208">
        <v>52.03</v>
      </c>
      <c r="AD104" s="207">
        <v>29964</v>
      </c>
      <c r="AE104" s="206">
        <f t="shared" si="13"/>
        <v>53.07</v>
      </c>
    </row>
    <row r="105" spans="1:31" s="45" customFormat="1" ht="11" x14ac:dyDescent="0.3">
      <c r="A105" s="45">
        <f>'FY2017 Alpha RPDC '!A104</f>
        <v>97</v>
      </c>
      <c r="B105" s="45">
        <f>'FY2017 Alpha RPDC '!B104</f>
        <v>3978</v>
      </c>
      <c r="C105" s="45">
        <f>'FY2017 Alpha RPDC '!C104</f>
        <v>3978</v>
      </c>
      <c r="D105" s="50" t="str">
        <f>'FY2017 Alpha RPDC '!D104</f>
        <v>EAST MILLS</v>
      </c>
      <c r="E105" s="91">
        <f>'FY2017 Alpha RPDC '!J104</f>
        <v>554.4</v>
      </c>
      <c r="F105" s="81">
        <f>'FY2017 Alpha RPDC '!K104</f>
        <v>6655</v>
      </c>
      <c r="G105" s="81">
        <f>'FY2017 Alpha RPDC '!L104</f>
        <v>3689532</v>
      </c>
      <c r="H105" s="81">
        <f>'FY2017 Alpha RPDC '!M104</f>
        <v>0</v>
      </c>
      <c r="I105" s="82">
        <f>'FY2017 Alpha RPDC '!N104</f>
        <v>3689532</v>
      </c>
      <c r="J105" s="53">
        <v>-270045</v>
      </c>
      <c r="K105" s="52">
        <v>-48008</v>
      </c>
      <c r="L105" s="51">
        <v>174029</v>
      </c>
      <c r="M105" s="195">
        <v>6001</v>
      </c>
      <c r="N105" s="51">
        <f>RealAuthFY10!N105</f>
        <v>125607.24</v>
      </c>
      <c r="O105" s="195">
        <f>RealAuthFY10!O105</f>
        <v>100062</v>
      </c>
      <c r="P105" s="53">
        <v>44887.48</v>
      </c>
      <c r="Q105" s="53">
        <v>176429.4</v>
      </c>
      <c r="R105" s="52">
        <f t="shared" si="7"/>
        <v>435260</v>
      </c>
      <c r="S105" s="53">
        <f t="shared" si="8"/>
        <v>47373</v>
      </c>
      <c r="T105" s="52">
        <f t="shared" si="9"/>
        <v>53673</v>
      </c>
      <c r="U105" s="53">
        <f t="shared" si="10"/>
        <v>4534801.12</v>
      </c>
      <c r="V105" s="200"/>
      <c r="W105" s="204">
        <v>511.95</v>
      </c>
      <c r="X105" s="205">
        <v>435260</v>
      </c>
      <c r="Y105" s="206">
        <f t="shared" si="11"/>
        <v>522.18999999999994</v>
      </c>
      <c r="Z105" s="207">
        <v>55.72</v>
      </c>
      <c r="AA105" s="52">
        <v>47373</v>
      </c>
      <c r="AB105" s="206">
        <f t="shared" si="12"/>
        <v>56.83</v>
      </c>
      <c r="AC105" s="208">
        <v>63.13</v>
      </c>
      <c r="AD105" s="207">
        <v>53673</v>
      </c>
      <c r="AE105" s="206">
        <f t="shared" si="13"/>
        <v>64.39</v>
      </c>
    </row>
    <row r="106" spans="1:31" s="45" customFormat="1" ht="11" x14ac:dyDescent="0.3">
      <c r="A106" s="45" t="e">
        <f>'FY2017 Alpha RPDC '!#REF!</f>
        <v>#REF!</v>
      </c>
      <c r="B106" s="45" t="e">
        <f>'FY2017 Alpha RPDC '!#REF!</f>
        <v>#REF!</v>
      </c>
      <c r="C106" s="45" t="e">
        <f>'FY2017 Alpha RPDC '!#REF!</f>
        <v>#REF!</v>
      </c>
      <c r="D106" s="54" t="e">
        <f>'FY2017 Alpha RPDC '!#REF!</f>
        <v>#REF!</v>
      </c>
      <c r="E106" s="94" t="e">
        <f>'FY2017 Alpha RPDC '!#REF!</f>
        <v>#REF!</v>
      </c>
      <c r="F106" s="83" t="e">
        <f>'FY2017 Alpha RPDC '!#REF!</f>
        <v>#REF!</v>
      </c>
      <c r="G106" s="83" t="e">
        <f>'FY2017 Alpha RPDC '!#REF!</f>
        <v>#REF!</v>
      </c>
      <c r="H106" s="83" t="e">
        <f>'FY2017 Alpha RPDC '!#REF!</f>
        <v>#REF!</v>
      </c>
      <c r="I106" s="84" t="e">
        <f>'FY2017 Alpha RPDC '!#REF!</f>
        <v>#REF!</v>
      </c>
      <c r="J106" s="57">
        <v>-288855.3</v>
      </c>
      <c r="K106" s="56">
        <v>-11766</v>
      </c>
      <c r="L106" s="55">
        <v>405927</v>
      </c>
      <c r="M106" s="214">
        <v>0</v>
      </c>
      <c r="N106" s="55">
        <f>RealAuthFY10!N106</f>
        <v>2191.84</v>
      </c>
      <c r="O106" s="214">
        <f>RealAuthFY10!O106</f>
        <v>0</v>
      </c>
      <c r="P106" s="57">
        <v>0</v>
      </c>
      <c r="Q106" s="57">
        <v>0</v>
      </c>
      <c r="R106" s="56" t="e">
        <f t="shared" si="7"/>
        <v>#REF!</v>
      </c>
      <c r="S106" s="57" t="e">
        <f t="shared" si="8"/>
        <v>#REF!</v>
      </c>
      <c r="T106" s="56" t="e">
        <f t="shared" si="9"/>
        <v>#REF!</v>
      </c>
      <c r="U106" s="57" t="e">
        <f t="shared" si="10"/>
        <v>#REF!</v>
      </c>
      <c r="V106" s="215"/>
      <c r="W106" s="216">
        <v>531.52</v>
      </c>
      <c r="X106" s="217">
        <v>340492</v>
      </c>
      <c r="Y106" s="218">
        <f t="shared" si="11"/>
        <v>542.15</v>
      </c>
      <c r="Z106" s="219">
        <v>52.76</v>
      </c>
      <c r="AA106" s="56">
        <v>33798</v>
      </c>
      <c r="AB106" s="218">
        <f t="shared" si="12"/>
        <v>53.82</v>
      </c>
      <c r="AC106" s="220">
        <v>60.38</v>
      </c>
      <c r="AD106" s="219">
        <v>38679</v>
      </c>
      <c r="AE106" s="218">
        <f t="shared" si="13"/>
        <v>61.59</v>
      </c>
    </row>
    <row r="107" spans="1:31" s="45" customFormat="1" ht="11" x14ac:dyDescent="0.3">
      <c r="A107" s="45">
        <f>'FY2017 Alpha RPDC '!A105</f>
        <v>98</v>
      </c>
      <c r="B107" s="45">
        <f>'FY2017 Alpha RPDC '!B105</f>
        <v>6741</v>
      </c>
      <c r="C107" s="45">
        <f>'FY2017 Alpha RPDC '!C105</f>
        <v>6741</v>
      </c>
      <c r="D107" s="50" t="str">
        <f>'FY2017 Alpha RPDC '!D105</f>
        <v>EAST SAC COUNTY</v>
      </c>
      <c r="E107" s="91">
        <f>'FY2017 Alpha RPDC '!J105</f>
        <v>899.6</v>
      </c>
      <c r="F107" s="81">
        <f>'FY2017 Alpha RPDC '!K105</f>
        <v>6604</v>
      </c>
      <c r="G107" s="81">
        <f>'FY2017 Alpha RPDC '!L105</f>
        <v>5940958.4000000004</v>
      </c>
      <c r="H107" s="81">
        <f>'FY2017 Alpha RPDC '!M105</f>
        <v>0</v>
      </c>
      <c r="I107" s="82">
        <f>'FY2017 Alpha RPDC '!N105</f>
        <v>5940958.4000000004</v>
      </c>
      <c r="J107" s="53">
        <v>-177666.6</v>
      </c>
      <c r="K107" s="52">
        <v>-17649</v>
      </c>
      <c r="L107" s="51">
        <v>288267</v>
      </c>
      <c r="M107" s="195">
        <v>5883</v>
      </c>
      <c r="N107" s="51">
        <f>RealAuthFY10!N107</f>
        <v>6056.4000000000005</v>
      </c>
      <c r="O107" s="195">
        <f>RealAuthFY10!O107</f>
        <v>0</v>
      </c>
      <c r="P107" s="53">
        <v>0</v>
      </c>
      <c r="Q107" s="53">
        <v>81185.400000000009</v>
      </c>
      <c r="R107" s="52">
        <f t="shared" si="7"/>
        <v>444735.25200000004</v>
      </c>
      <c r="S107" s="53">
        <f t="shared" si="8"/>
        <v>42623.048000000003</v>
      </c>
      <c r="T107" s="52">
        <f t="shared" si="9"/>
        <v>52356.72</v>
      </c>
      <c r="U107" s="53">
        <f t="shared" si="10"/>
        <v>6666749.620000002</v>
      </c>
      <c r="V107" s="200"/>
      <c r="W107" s="204">
        <v>484.68</v>
      </c>
      <c r="X107" s="205">
        <v>270888</v>
      </c>
      <c r="Y107" s="206">
        <f t="shared" si="11"/>
        <v>494.37</v>
      </c>
      <c r="Z107" s="207">
        <v>46.45</v>
      </c>
      <c r="AA107" s="52">
        <v>25961</v>
      </c>
      <c r="AB107" s="206">
        <f t="shared" si="12"/>
        <v>47.38</v>
      </c>
      <c r="AC107" s="208">
        <v>57.06</v>
      </c>
      <c r="AD107" s="207">
        <v>31891</v>
      </c>
      <c r="AE107" s="206">
        <f t="shared" si="13"/>
        <v>58.2</v>
      </c>
    </row>
    <row r="108" spans="1:31" s="45" customFormat="1" ht="11" x14ac:dyDescent="0.3">
      <c r="A108" s="45">
        <f>'FY2017 Alpha RPDC '!A106</f>
        <v>99</v>
      </c>
      <c r="B108" s="45">
        <f>'FY2017 Alpha RPDC '!B106</f>
        <v>1970</v>
      </c>
      <c r="C108" s="45">
        <f>'FY2017 Alpha RPDC '!C106</f>
        <v>1970</v>
      </c>
      <c r="D108" s="50" t="str">
        <f>'FY2017 Alpha RPDC '!D106</f>
        <v>EAST UNION</v>
      </c>
      <c r="E108" s="91">
        <f>'FY2017 Alpha RPDC '!J106</f>
        <v>516.29999999999995</v>
      </c>
      <c r="F108" s="81">
        <f>'FY2017 Alpha RPDC '!K106</f>
        <v>6615</v>
      </c>
      <c r="G108" s="81">
        <f>'FY2017 Alpha RPDC '!L106</f>
        <v>3415324.4999999995</v>
      </c>
      <c r="H108" s="81">
        <f>'FY2017 Alpha RPDC '!M106</f>
        <v>1016.6600000006147</v>
      </c>
      <c r="I108" s="82">
        <f>'FY2017 Alpha RPDC '!N106</f>
        <v>3416341.16</v>
      </c>
      <c r="J108" s="53">
        <v>-235320</v>
      </c>
      <c r="K108" s="52">
        <v>-58830</v>
      </c>
      <c r="L108" s="51">
        <v>76479</v>
      </c>
      <c r="M108" s="195">
        <v>0</v>
      </c>
      <c r="N108" s="51">
        <f>RealAuthFY10!N108</f>
        <v>52027.360000000001</v>
      </c>
      <c r="O108" s="195">
        <f>RealAuthFY10!O108</f>
        <v>57680</v>
      </c>
      <c r="P108" s="53">
        <v>0</v>
      </c>
      <c r="Q108" s="53">
        <v>67066.2</v>
      </c>
      <c r="R108" s="52">
        <f t="shared" si="7"/>
        <v>272849.06099999999</v>
      </c>
      <c r="S108" s="53">
        <f t="shared" si="8"/>
        <v>30017.681999999997</v>
      </c>
      <c r="T108" s="52">
        <f t="shared" si="9"/>
        <v>23042.469000000001</v>
      </c>
      <c r="U108" s="53">
        <f t="shared" si="10"/>
        <v>3701352.9320000005</v>
      </c>
      <c r="V108" s="200"/>
      <c r="W108" s="204">
        <v>518.11</v>
      </c>
      <c r="X108" s="205">
        <v>204653</v>
      </c>
      <c r="Y108" s="206">
        <f t="shared" si="11"/>
        <v>528.47</v>
      </c>
      <c r="Z108" s="207">
        <v>57</v>
      </c>
      <c r="AA108" s="52">
        <v>22515</v>
      </c>
      <c r="AB108" s="206">
        <f t="shared" si="12"/>
        <v>58.14</v>
      </c>
      <c r="AC108" s="208">
        <v>43.75</v>
      </c>
      <c r="AD108" s="207">
        <v>17281</v>
      </c>
      <c r="AE108" s="206">
        <f t="shared" si="13"/>
        <v>44.63</v>
      </c>
    </row>
    <row r="109" spans="1:31" s="45" customFormat="1" ht="11" x14ac:dyDescent="0.3">
      <c r="A109" s="45">
        <f>'FY2017 Alpha RPDC '!A107</f>
        <v>100</v>
      </c>
      <c r="B109" s="45">
        <f>'FY2017 Alpha RPDC '!B107</f>
        <v>1972</v>
      </c>
      <c r="C109" s="45">
        <f>'FY2017 Alpha RPDC '!C107</f>
        <v>1972</v>
      </c>
      <c r="D109" s="50" t="str">
        <f>'FY2017 Alpha RPDC '!D107</f>
        <v>EASTERN ALLAMAKEE</v>
      </c>
      <c r="E109" s="91">
        <f>'FY2017 Alpha RPDC '!J107</f>
        <v>346.4</v>
      </c>
      <c r="F109" s="81">
        <f>'FY2017 Alpha RPDC '!K107</f>
        <v>6591</v>
      </c>
      <c r="G109" s="81">
        <f>'FY2017 Alpha RPDC '!L107</f>
        <v>2283122.4</v>
      </c>
      <c r="H109" s="81">
        <f>'FY2017 Alpha RPDC '!M107</f>
        <v>8559.5200000000186</v>
      </c>
      <c r="I109" s="82">
        <f>'FY2017 Alpha RPDC '!N107</f>
        <v>2291681.92</v>
      </c>
      <c r="J109" s="53">
        <v>-438968</v>
      </c>
      <c r="K109" s="52">
        <v>-29660</v>
      </c>
      <c r="L109" s="51">
        <v>136436</v>
      </c>
      <c r="M109" s="195">
        <v>0</v>
      </c>
      <c r="N109" s="51">
        <f>RealAuthFY10!N109</f>
        <v>116630.85</v>
      </c>
      <c r="O109" s="195">
        <f>RealAuthFY10!O109</f>
        <v>58170</v>
      </c>
      <c r="P109" s="53">
        <v>11745.36</v>
      </c>
      <c r="Q109" s="53">
        <v>42710.400000000001</v>
      </c>
      <c r="R109" s="52">
        <f t="shared" si="7"/>
        <v>191389</v>
      </c>
      <c r="S109" s="53">
        <f t="shared" si="8"/>
        <v>19122</v>
      </c>
      <c r="T109" s="52">
        <f t="shared" si="9"/>
        <v>13159</v>
      </c>
      <c r="U109" s="53">
        <f t="shared" si="10"/>
        <v>2412416.5299999998</v>
      </c>
      <c r="V109" s="200"/>
      <c r="W109" s="204">
        <v>518.66999999999996</v>
      </c>
      <c r="X109" s="205">
        <v>191389</v>
      </c>
      <c r="Y109" s="206">
        <f t="shared" si="11"/>
        <v>529.04</v>
      </c>
      <c r="Z109" s="207">
        <v>51.82</v>
      </c>
      <c r="AA109" s="52">
        <v>19122</v>
      </c>
      <c r="AB109" s="206">
        <f t="shared" si="12"/>
        <v>52.86</v>
      </c>
      <c r="AC109" s="208">
        <v>35.659999999999997</v>
      </c>
      <c r="AD109" s="207">
        <v>13159</v>
      </c>
      <c r="AE109" s="206">
        <f t="shared" si="13"/>
        <v>36.369999999999997</v>
      </c>
    </row>
    <row r="110" spans="1:31" s="45" customFormat="1" ht="11" x14ac:dyDescent="0.3">
      <c r="A110" s="45">
        <f>'FY2017 Alpha RPDC '!A108</f>
        <v>101</v>
      </c>
      <c r="B110" s="45">
        <f>'FY2017 Alpha RPDC '!B108</f>
        <v>1965</v>
      </c>
      <c r="C110" s="45">
        <f>'FY2017 Alpha RPDC '!C108</f>
        <v>1965</v>
      </c>
      <c r="D110" s="50" t="str">
        <f>'FY2017 Alpha RPDC '!D108</f>
        <v>EASTON VALLEY</v>
      </c>
      <c r="E110" s="91">
        <f>'FY2017 Alpha RPDC '!J108</f>
        <v>621</v>
      </c>
      <c r="F110" s="81">
        <f>'FY2017 Alpha RPDC '!K108</f>
        <v>6591</v>
      </c>
      <c r="G110" s="81">
        <f>'FY2017 Alpha RPDC '!L108</f>
        <v>4093011</v>
      </c>
      <c r="H110" s="81">
        <f>'FY2017 Alpha RPDC '!M108</f>
        <v>93214.780000000261</v>
      </c>
      <c r="I110" s="82">
        <f>'FY2017 Alpha RPDC '!N108</f>
        <v>4186225.7800000003</v>
      </c>
      <c r="J110" s="53">
        <v>-248823.90000000002</v>
      </c>
      <c r="K110" s="52">
        <v>-29835</v>
      </c>
      <c r="L110" s="51">
        <v>1312740</v>
      </c>
      <c r="M110" s="195">
        <v>65637</v>
      </c>
      <c r="N110" s="51">
        <f>RealAuthFY10!N110</f>
        <v>33414.92</v>
      </c>
      <c r="O110" s="195">
        <f>RealAuthFY10!O110</f>
        <v>0</v>
      </c>
      <c r="P110" s="53">
        <v>7876.4400000000005</v>
      </c>
      <c r="Q110" s="53">
        <v>161109</v>
      </c>
      <c r="R110" s="52">
        <f t="shared" si="7"/>
        <v>388441</v>
      </c>
      <c r="S110" s="53">
        <f t="shared" si="8"/>
        <v>44169</v>
      </c>
      <c r="T110" s="52">
        <f t="shared" si="9"/>
        <v>43927</v>
      </c>
      <c r="U110" s="53">
        <f t="shared" si="10"/>
        <v>5964881.2400000012</v>
      </c>
      <c r="V110" s="200"/>
      <c r="W110" s="204">
        <v>545.87</v>
      </c>
      <c r="X110" s="205">
        <v>388441</v>
      </c>
      <c r="Y110" s="206">
        <f t="shared" si="11"/>
        <v>556.79</v>
      </c>
      <c r="Z110" s="207">
        <v>62.07</v>
      </c>
      <c r="AA110" s="52">
        <v>44169</v>
      </c>
      <c r="AB110" s="206">
        <f t="shared" si="12"/>
        <v>63.31</v>
      </c>
      <c r="AC110" s="208">
        <v>61.73</v>
      </c>
      <c r="AD110" s="207">
        <v>43927</v>
      </c>
      <c r="AE110" s="206">
        <f t="shared" si="13"/>
        <v>62.959999999999994</v>
      </c>
    </row>
    <row r="111" spans="1:31" s="45" customFormat="1" ht="11" x14ac:dyDescent="0.3">
      <c r="A111" s="45">
        <f>'FY2017 Alpha RPDC '!A109</f>
        <v>102</v>
      </c>
      <c r="B111" s="45">
        <f>'FY2017 Alpha RPDC '!B109</f>
        <v>657</v>
      </c>
      <c r="C111" s="45">
        <f>'FY2017 Alpha RPDC '!C109</f>
        <v>657</v>
      </c>
      <c r="D111" s="54" t="str">
        <f>'FY2017 Alpha RPDC '!D109</f>
        <v>EDDYVILLE-BLAKESBURG-FREMONT</v>
      </c>
      <c r="E111" s="94">
        <f>'FY2017 Alpha RPDC '!J109</f>
        <v>879.3</v>
      </c>
      <c r="F111" s="83">
        <f>'FY2017 Alpha RPDC '!K109</f>
        <v>6591</v>
      </c>
      <c r="G111" s="83">
        <f>'FY2017 Alpha RPDC '!L109</f>
        <v>5795466.2999999998</v>
      </c>
      <c r="H111" s="83">
        <f>'FY2017 Alpha RPDC '!M109</f>
        <v>0</v>
      </c>
      <c r="I111" s="84">
        <f>'FY2017 Alpha RPDC '!N109</f>
        <v>5795466.2999999998</v>
      </c>
      <c r="J111" s="57">
        <v>-389862</v>
      </c>
      <c r="K111" s="56">
        <v>-23628</v>
      </c>
      <c r="L111" s="55">
        <v>124047</v>
      </c>
      <c r="M111" s="214">
        <v>0</v>
      </c>
      <c r="N111" s="55">
        <f>RealAuthFY10!N111</f>
        <v>41992</v>
      </c>
      <c r="O111" s="214">
        <f>RealAuthFY10!O111</f>
        <v>103908.48000000001</v>
      </c>
      <c r="P111" s="57">
        <v>5198.16</v>
      </c>
      <c r="Q111" s="57">
        <v>46074.6</v>
      </c>
      <c r="R111" s="56">
        <f t="shared" si="7"/>
        <v>465000.21900000004</v>
      </c>
      <c r="S111" s="57">
        <f t="shared" si="8"/>
        <v>43868.276999999995</v>
      </c>
      <c r="T111" s="56">
        <f t="shared" si="9"/>
        <v>55958.651999999995</v>
      </c>
      <c r="U111" s="57">
        <f t="shared" si="10"/>
        <v>6268023.6879999992</v>
      </c>
      <c r="V111" s="215"/>
      <c r="W111" s="216">
        <v>518.46</v>
      </c>
      <c r="X111" s="217">
        <v>258504</v>
      </c>
      <c r="Y111" s="218">
        <f t="shared" si="11"/>
        <v>528.83000000000004</v>
      </c>
      <c r="Z111" s="219">
        <v>48.91</v>
      </c>
      <c r="AA111" s="56">
        <v>24387</v>
      </c>
      <c r="AB111" s="218">
        <f t="shared" si="12"/>
        <v>49.889999999999993</v>
      </c>
      <c r="AC111" s="220">
        <v>62.39</v>
      </c>
      <c r="AD111" s="219">
        <v>31108</v>
      </c>
      <c r="AE111" s="218">
        <f t="shared" si="13"/>
        <v>63.64</v>
      </c>
    </row>
    <row r="112" spans="1:31" s="45" customFormat="1" ht="11" x14ac:dyDescent="0.3">
      <c r="A112" s="45">
        <f>'FY2017 Alpha RPDC '!A110</f>
        <v>103</v>
      </c>
      <c r="B112" s="45">
        <f>'FY2017 Alpha RPDC '!B110</f>
        <v>1989</v>
      </c>
      <c r="C112" s="45">
        <f>'FY2017 Alpha RPDC '!C110</f>
        <v>1989</v>
      </c>
      <c r="D112" s="50" t="str">
        <f>'FY2017 Alpha RPDC '!D110</f>
        <v>EDGEWOOD-COLESBURG</v>
      </c>
      <c r="E112" s="91">
        <f>'FY2017 Alpha RPDC '!J110</f>
        <v>400</v>
      </c>
      <c r="F112" s="81">
        <f>'FY2017 Alpha RPDC '!K110</f>
        <v>6591</v>
      </c>
      <c r="G112" s="81">
        <f>'FY2017 Alpha RPDC '!L110</f>
        <v>2636400</v>
      </c>
      <c r="H112" s="81">
        <f>'FY2017 Alpha RPDC '!M110</f>
        <v>26378.14000000013</v>
      </c>
      <c r="I112" s="82">
        <f>'FY2017 Alpha RPDC '!N110</f>
        <v>2662778.14</v>
      </c>
      <c r="J112" s="53">
        <v>-82362</v>
      </c>
      <c r="K112" s="52">
        <v>-11766</v>
      </c>
      <c r="L112" s="51">
        <v>111777</v>
      </c>
      <c r="M112" s="195">
        <v>11766</v>
      </c>
      <c r="N112" s="51">
        <f>RealAuthFY10!N112</f>
        <v>35934.639999999999</v>
      </c>
      <c r="O112" s="195">
        <f>RealAuthFY10!O112</f>
        <v>0</v>
      </c>
      <c r="P112" s="53">
        <v>0</v>
      </c>
      <c r="Q112" s="53">
        <v>84715.199999999997</v>
      </c>
      <c r="R112" s="52">
        <f t="shared" si="7"/>
        <v>240992</v>
      </c>
      <c r="S112" s="53">
        <f t="shared" si="8"/>
        <v>22269</v>
      </c>
      <c r="T112" s="52">
        <f t="shared" si="9"/>
        <v>27573</v>
      </c>
      <c r="U112" s="53">
        <f t="shared" si="10"/>
        <v>3103676.9800000004</v>
      </c>
      <c r="V112" s="200"/>
      <c r="W112" s="204">
        <v>571.07000000000005</v>
      </c>
      <c r="X112" s="205">
        <v>240992</v>
      </c>
      <c r="Y112" s="206">
        <f t="shared" si="11"/>
        <v>582.49</v>
      </c>
      <c r="Z112" s="207">
        <v>52.77</v>
      </c>
      <c r="AA112" s="52">
        <v>22269</v>
      </c>
      <c r="AB112" s="206">
        <f t="shared" si="12"/>
        <v>53.830000000000005</v>
      </c>
      <c r="AC112" s="208">
        <v>65.34</v>
      </c>
      <c r="AD112" s="207">
        <v>27573</v>
      </c>
      <c r="AE112" s="206">
        <f t="shared" si="13"/>
        <v>66.650000000000006</v>
      </c>
    </row>
    <row r="113" spans="1:31" s="45" customFormat="1" ht="11" x14ac:dyDescent="0.3">
      <c r="A113" s="45">
        <f>'FY2017 Alpha RPDC '!A111</f>
        <v>104</v>
      </c>
      <c r="B113" s="45">
        <f>'FY2017 Alpha RPDC '!B111</f>
        <v>2007</v>
      </c>
      <c r="C113" s="45">
        <f>'FY2017 Alpha RPDC '!C111</f>
        <v>2007</v>
      </c>
      <c r="D113" s="50" t="str">
        <f>'FY2017 Alpha RPDC '!D111</f>
        <v>ELDORA-NEW PROVIDENCE</v>
      </c>
      <c r="E113" s="91">
        <f>'FY2017 Alpha RPDC '!J111</f>
        <v>627.1</v>
      </c>
      <c r="F113" s="81">
        <f>'FY2017 Alpha RPDC '!K111</f>
        <v>6591</v>
      </c>
      <c r="G113" s="81">
        <f>'FY2017 Alpha RPDC '!L111</f>
        <v>4133216.1</v>
      </c>
      <c r="H113" s="81">
        <f>'FY2017 Alpha RPDC '!M111</f>
        <v>39988.759999999776</v>
      </c>
      <c r="I113" s="82">
        <f>'FY2017 Alpha RPDC '!N111</f>
        <v>4173204.86</v>
      </c>
      <c r="J113" s="53">
        <v>-323565</v>
      </c>
      <c r="K113" s="52">
        <v>-35298</v>
      </c>
      <c r="L113" s="51">
        <v>522410.39999999997</v>
      </c>
      <c r="M113" s="195">
        <v>247086</v>
      </c>
      <c r="N113" s="51">
        <f>RealAuthFY10!N113</f>
        <v>0</v>
      </c>
      <c r="O113" s="195">
        <f>RealAuthFY10!O113</f>
        <v>0</v>
      </c>
      <c r="P113" s="53">
        <v>9059.82</v>
      </c>
      <c r="Q113" s="53">
        <v>137662.19999999998</v>
      </c>
      <c r="R113" s="52">
        <f t="shared" si="7"/>
        <v>381268</v>
      </c>
      <c r="S113" s="53">
        <f t="shared" si="8"/>
        <v>41923</v>
      </c>
      <c r="T113" s="52">
        <f t="shared" si="9"/>
        <v>47435</v>
      </c>
      <c r="U113" s="53">
        <f t="shared" si="10"/>
        <v>5201186.28</v>
      </c>
      <c r="V113" s="200"/>
      <c r="W113" s="204">
        <v>521.57000000000005</v>
      </c>
      <c r="X113" s="205">
        <v>381268</v>
      </c>
      <c r="Y113" s="206">
        <f t="shared" si="11"/>
        <v>532</v>
      </c>
      <c r="Z113" s="207">
        <v>57.35</v>
      </c>
      <c r="AA113" s="52">
        <v>41923</v>
      </c>
      <c r="AB113" s="206">
        <f t="shared" si="12"/>
        <v>58.5</v>
      </c>
      <c r="AC113" s="208">
        <v>64.89</v>
      </c>
      <c r="AD113" s="207">
        <v>47435</v>
      </c>
      <c r="AE113" s="206">
        <f t="shared" si="13"/>
        <v>66.19</v>
      </c>
    </row>
    <row r="114" spans="1:31" s="45" customFormat="1" ht="11" x14ac:dyDescent="0.3">
      <c r="A114" s="45">
        <f>'FY2017 Alpha RPDC '!A112</f>
        <v>105</v>
      </c>
      <c r="B114" s="45">
        <f>'FY2017 Alpha RPDC '!B112</f>
        <v>2088</v>
      </c>
      <c r="C114" s="45">
        <f>'FY2017 Alpha RPDC '!C112</f>
        <v>2088</v>
      </c>
      <c r="D114" s="50" t="str">
        <f>'FY2017 Alpha RPDC '!D112</f>
        <v>EMMETSBURG</v>
      </c>
      <c r="E114" s="91">
        <f>'FY2017 Alpha RPDC '!J112</f>
        <v>672.2</v>
      </c>
      <c r="F114" s="81">
        <f>'FY2017 Alpha RPDC '!K112</f>
        <v>6714</v>
      </c>
      <c r="G114" s="81">
        <f>'FY2017 Alpha RPDC '!L112</f>
        <v>4513150.8000000007</v>
      </c>
      <c r="H114" s="81">
        <f>'FY2017 Alpha RPDC '!M112</f>
        <v>0</v>
      </c>
      <c r="I114" s="82">
        <f>'FY2017 Alpha RPDC '!N112</f>
        <v>4513150.8000000007</v>
      </c>
      <c r="J114" s="53">
        <v>-170607</v>
      </c>
      <c r="K114" s="52">
        <v>0</v>
      </c>
      <c r="L114" s="51">
        <v>747141</v>
      </c>
      <c r="M114" s="195">
        <v>0</v>
      </c>
      <c r="N114" s="51">
        <f>RealAuthFY10!N114</f>
        <v>14131.6</v>
      </c>
      <c r="O114" s="195">
        <f>RealAuthFY10!O114</f>
        <v>0</v>
      </c>
      <c r="P114" s="53">
        <v>0</v>
      </c>
      <c r="Q114" s="53">
        <v>91774.8</v>
      </c>
      <c r="R114" s="52">
        <f t="shared" si="7"/>
        <v>379436.73400000005</v>
      </c>
      <c r="S114" s="53">
        <f t="shared" si="8"/>
        <v>42241.048000000003</v>
      </c>
      <c r="T114" s="52">
        <f t="shared" si="9"/>
        <v>45245.781999999992</v>
      </c>
      <c r="U114" s="53">
        <f t="shared" si="10"/>
        <v>5662514.7640000004</v>
      </c>
      <c r="V114" s="200"/>
      <c r="W114" s="204">
        <v>553.4</v>
      </c>
      <c r="X114" s="205">
        <v>269506</v>
      </c>
      <c r="Y114" s="206">
        <f t="shared" si="11"/>
        <v>564.47</v>
      </c>
      <c r="Z114" s="207">
        <v>61.61</v>
      </c>
      <c r="AA114" s="52">
        <v>30004</v>
      </c>
      <c r="AB114" s="206">
        <f t="shared" si="12"/>
        <v>62.839999999999996</v>
      </c>
      <c r="AC114" s="208">
        <v>65.989999999999995</v>
      </c>
      <c r="AD114" s="207">
        <v>32137</v>
      </c>
      <c r="AE114" s="206">
        <f t="shared" si="13"/>
        <v>67.309999999999988</v>
      </c>
    </row>
    <row r="115" spans="1:31" s="45" customFormat="1" ht="11" x14ac:dyDescent="0.3">
      <c r="A115" s="45">
        <f>'FY2017 Alpha RPDC '!A113</f>
        <v>106</v>
      </c>
      <c r="B115" s="45">
        <f>'FY2017 Alpha RPDC '!B113</f>
        <v>2097</v>
      </c>
      <c r="C115" s="45">
        <f>'FY2017 Alpha RPDC '!C113</f>
        <v>2097</v>
      </c>
      <c r="D115" s="50" t="str">
        <f>'FY2017 Alpha RPDC '!D113</f>
        <v>ENGLISH VALLEYS</v>
      </c>
      <c r="E115" s="91">
        <f>'FY2017 Alpha RPDC '!J113</f>
        <v>454.2</v>
      </c>
      <c r="F115" s="81">
        <f>'FY2017 Alpha RPDC '!K113</f>
        <v>6664</v>
      </c>
      <c r="G115" s="81">
        <f>'FY2017 Alpha RPDC '!L113</f>
        <v>3026788.8</v>
      </c>
      <c r="H115" s="81">
        <f>'FY2017 Alpha RPDC '!M113</f>
        <v>0</v>
      </c>
      <c r="I115" s="82">
        <f>'FY2017 Alpha RPDC '!N113</f>
        <v>3026788.8</v>
      </c>
      <c r="J115" s="53">
        <v>-230025.30000000002</v>
      </c>
      <c r="K115" s="52">
        <v>-753024</v>
      </c>
      <c r="L115" s="51">
        <v>147075</v>
      </c>
      <c r="M115" s="195">
        <v>506526.3</v>
      </c>
      <c r="N115" s="51">
        <f>RealAuthFY10!N115</f>
        <v>97652.24</v>
      </c>
      <c r="O115" s="195">
        <f>RealAuthFY10!O115</f>
        <v>0</v>
      </c>
      <c r="P115" s="53">
        <v>7765.56</v>
      </c>
      <c r="Q115" s="53">
        <v>134132.4</v>
      </c>
      <c r="R115" s="52">
        <f t="shared" si="7"/>
        <v>338652</v>
      </c>
      <c r="S115" s="53">
        <f t="shared" si="8"/>
        <v>39594</v>
      </c>
      <c r="T115" s="52">
        <f t="shared" si="9"/>
        <v>38757</v>
      </c>
      <c r="U115" s="53">
        <f t="shared" si="10"/>
        <v>3353894</v>
      </c>
      <c r="V115" s="200"/>
      <c r="W115" s="204">
        <v>526.02</v>
      </c>
      <c r="X115" s="205">
        <v>338652</v>
      </c>
      <c r="Y115" s="206">
        <f t="shared" si="11"/>
        <v>536.54</v>
      </c>
      <c r="Z115" s="207">
        <v>61.5</v>
      </c>
      <c r="AA115" s="52">
        <v>39594</v>
      </c>
      <c r="AB115" s="206">
        <f t="shared" si="12"/>
        <v>62.73</v>
      </c>
      <c r="AC115" s="208">
        <v>60.2</v>
      </c>
      <c r="AD115" s="207">
        <v>38757</v>
      </c>
      <c r="AE115" s="206">
        <f t="shared" si="13"/>
        <v>61.400000000000006</v>
      </c>
    </row>
    <row r="116" spans="1:31" s="45" customFormat="1" ht="11" x14ac:dyDescent="0.3">
      <c r="A116" s="45" t="e">
        <f>'FY2017 Alpha RPDC '!#REF!</f>
        <v>#REF!</v>
      </c>
      <c r="B116" s="45" t="e">
        <f>'FY2017 Alpha RPDC '!#REF!</f>
        <v>#REF!</v>
      </c>
      <c r="C116" s="45" t="e">
        <f>'FY2017 Alpha RPDC '!#REF!</f>
        <v>#REF!</v>
      </c>
      <c r="D116" s="54" t="e">
        <f>'FY2017 Alpha RPDC '!#REF!</f>
        <v>#REF!</v>
      </c>
      <c r="E116" s="94" t="e">
        <f>'FY2017 Alpha RPDC '!#REF!</f>
        <v>#REF!</v>
      </c>
      <c r="F116" s="83" t="e">
        <f>'FY2017 Alpha RPDC '!#REF!</f>
        <v>#REF!</v>
      </c>
      <c r="G116" s="83" t="e">
        <f>'FY2017 Alpha RPDC '!#REF!</f>
        <v>#REF!</v>
      </c>
      <c r="H116" s="83" t="e">
        <f>'FY2017 Alpha RPDC '!#REF!</f>
        <v>#REF!</v>
      </c>
      <c r="I116" s="84" t="e">
        <f>'FY2017 Alpha RPDC '!#REF!</f>
        <v>#REF!</v>
      </c>
      <c r="J116" s="57">
        <v>-60500</v>
      </c>
      <c r="K116" s="56">
        <v>-12100</v>
      </c>
      <c r="L116" s="55">
        <v>102850</v>
      </c>
      <c r="M116" s="214">
        <v>0</v>
      </c>
      <c r="N116" s="55">
        <f>RealAuthFY10!N116</f>
        <v>54661.350000000006</v>
      </c>
      <c r="O116" s="214">
        <f>RealAuthFY10!O116</f>
        <v>0</v>
      </c>
      <c r="P116" s="57">
        <v>0</v>
      </c>
      <c r="Q116" s="57">
        <v>0</v>
      </c>
      <c r="R116" s="56" t="e">
        <f t="shared" si="7"/>
        <v>#REF!</v>
      </c>
      <c r="S116" s="57" t="e">
        <f t="shared" si="8"/>
        <v>#REF!</v>
      </c>
      <c r="T116" s="56" t="e">
        <f t="shared" si="9"/>
        <v>#REF!</v>
      </c>
      <c r="U116" s="57" t="e">
        <f t="shared" si="10"/>
        <v>#REF!</v>
      </c>
      <c r="V116" s="215"/>
      <c r="W116" s="216">
        <v>577.96</v>
      </c>
      <c r="X116" s="217">
        <v>150790</v>
      </c>
      <c r="Y116" s="218">
        <f t="shared" si="11"/>
        <v>589.52</v>
      </c>
      <c r="Z116" s="219">
        <v>63.15</v>
      </c>
      <c r="AA116" s="56">
        <v>16476</v>
      </c>
      <c r="AB116" s="218">
        <f t="shared" si="12"/>
        <v>64.41</v>
      </c>
      <c r="AC116" s="220">
        <v>62.31</v>
      </c>
      <c r="AD116" s="219">
        <v>16257</v>
      </c>
      <c r="AE116" s="218">
        <f t="shared" si="13"/>
        <v>63.56</v>
      </c>
    </row>
    <row r="117" spans="1:31" s="45" customFormat="1" ht="11" x14ac:dyDescent="0.3">
      <c r="A117" s="45">
        <f>'FY2017 Alpha RPDC '!A114</f>
        <v>107</v>
      </c>
      <c r="B117" s="45">
        <f>'FY2017 Alpha RPDC '!B114</f>
        <v>2113</v>
      </c>
      <c r="C117" s="45">
        <f>'FY2017 Alpha RPDC '!C114</f>
        <v>2113</v>
      </c>
      <c r="D117" s="50" t="str">
        <f>'FY2017 Alpha RPDC '!D114</f>
        <v>ESSEX</v>
      </c>
      <c r="E117" s="91">
        <f>'FY2017 Alpha RPDC '!J114</f>
        <v>203.2</v>
      </c>
      <c r="F117" s="81">
        <f>'FY2017 Alpha RPDC '!K114</f>
        <v>6591</v>
      </c>
      <c r="G117" s="81">
        <f>'FY2017 Alpha RPDC '!L114</f>
        <v>1339291.2</v>
      </c>
      <c r="H117" s="81">
        <f>'FY2017 Alpha RPDC '!M114</f>
        <v>107332.81000000006</v>
      </c>
      <c r="I117" s="82">
        <f>'FY2017 Alpha RPDC '!N114</f>
        <v>1446624.01</v>
      </c>
      <c r="J117" s="53">
        <v>-156156</v>
      </c>
      <c r="K117" s="52">
        <v>-12012</v>
      </c>
      <c r="L117" s="51">
        <v>606606</v>
      </c>
      <c r="M117" s="195">
        <v>0</v>
      </c>
      <c r="N117" s="51">
        <f>RealAuthFY10!N117</f>
        <v>52606.63</v>
      </c>
      <c r="O117" s="195">
        <f>RealAuthFY10!O117</f>
        <v>0</v>
      </c>
      <c r="P117" s="53">
        <v>2642.64</v>
      </c>
      <c r="Q117" s="53">
        <v>0</v>
      </c>
      <c r="R117" s="52">
        <f t="shared" si="7"/>
        <v>346271</v>
      </c>
      <c r="S117" s="53">
        <f t="shared" si="8"/>
        <v>40691</v>
      </c>
      <c r="T117" s="52">
        <f t="shared" si="9"/>
        <v>41290</v>
      </c>
      <c r="U117" s="53">
        <f t="shared" si="10"/>
        <v>2368563.2799999998</v>
      </c>
      <c r="V117" s="200"/>
      <c r="W117" s="204">
        <v>497.73</v>
      </c>
      <c r="X117" s="205">
        <v>346271</v>
      </c>
      <c r="Y117" s="206">
        <f t="shared" si="11"/>
        <v>507.68</v>
      </c>
      <c r="Z117" s="207">
        <v>58.49</v>
      </c>
      <c r="AA117" s="52">
        <v>40691</v>
      </c>
      <c r="AB117" s="206">
        <f t="shared" si="12"/>
        <v>59.660000000000004</v>
      </c>
      <c r="AC117" s="208">
        <v>59.35</v>
      </c>
      <c r="AD117" s="207">
        <v>41290</v>
      </c>
      <c r="AE117" s="206">
        <f t="shared" si="13"/>
        <v>60.54</v>
      </c>
    </row>
    <row r="118" spans="1:31" s="45" customFormat="1" ht="11" x14ac:dyDescent="0.3">
      <c r="A118" s="45">
        <f>'FY2017 Alpha RPDC '!A115</f>
        <v>108</v>
      </c>
      <c r="B118" s="45">
        <f>'FY2017 Alpha RPDC '!B115</f>
        <v>2124</v>
      </c>
      <c r="C118" s="45">
        <f>'FY2017 Alpha RPDC '!C115</f>
        <v>2124</v>
      </c>
      <c r="D118" s="50" t="str">
        <f>'FY2017 Alpha RPDC '!D115</f>
        <v>ESTHERVILLE-LINCOLN CENTRAL</v>
      </c>
      <c r="E118" s="91">
        <f>'FY2017 Alpha RPDC '!J115</f>
        <v>1376.8</v>
      </c>
      <c r="F118" s="81">
        <f>'FY2017 Alpha RPDC '!K115</f>
        <v>6609</v>
      </c>
      <c r="G118" s="81">
        <f>'FY2017 Alpha RPDC '!L115</f>
        <v>9099271.1999999993</v>
      </c>
      <c r="H118" s="81">
        <f>'FY2017 Alpha RPDC '!M115</f>
        <v>0</v>
      </c>
      <c r="I118" s="82">
        <f>'FY2017 Alpha RPDC '!N115</f>
        <v>9099271.1999999993</v>
      </c>
      <c r="J118" s="53">
        <v>-329962.39999999997</v>
      </c>
      <c r="K118" s="52">
        <v>-5956</v>
      </c>
      <c r="L118" s="51">
        <v>184636</v>
      </c>
      <c r="M118" s="195">
        <v>0</v>
      </c>
      <c r="N118" s="51">
        <f>RealAuthFY10!N118</f>
        <v>18691.2</v>
      </c>
      <c r="O118" s="195">
        <f>RealAuthFY10!O118</f>
        <v>46728</v>
      </c>
      <c r="P118" s="53">
        <v>0</v>
      </c>
      <c r="Q118" s="53">
        <v>100060.8</v>
      </c>
      <c r="R118" s="52">
        <f t="shared" si="7"/>
        <v>838663.95200000016</v>
      </c>
      <c r="S118" s="53">
        <f t="shared" si="8"/>
        <v>87564.479999999996</v>
      </c>
      <c r="T118" s="52">
        <f t="shared" si="9"/>
        <v>88996.351999999999</v>
      </c>
      <c r="U118" s="53">
        <f t="shared" si="10"/>
        <v>10128693.583999999</v>
      </c>
      <c r="V118" s="200"/>
      <c r="W118" s="204">
        <v>597.20000000000005</v>
      </c>
      <c r="X118" s="205">
        <v>320637</v>
      </c>
      <c r="Y118" s="206">
        <f t="shared" si="11"/>
        <v>609.1400000000001</v>
      </c>
      <c r="Z118" s="207">
        <v>62.35</v>
      </c>
      <c r="AA118" s="52">
        <v>33476</v>
      </c>
      <c r="AB118" s="206">
        <f t="shared" si="12"/>
        <v>63.6</v>
      </c>
      <c r="AC118" s="208">
        <v>63.37</v>
      </c>
      <c r="AD118" s="207">
        <v>34023</v>
      </c>
      <c r="AE118" s="206">
        <f t="shared" si="13"/>
        <v>64.64</v>
      </c>
    </row>
    <row r="119" spans="1:31" s="45" customFormat="1" ht="11" x14ac:dyDescent="0.3">
      <c r="A119" s="45">
        <f>'FY2017 Alpha RPDC '!A116</f>
        <v>109</v>
      </c>
      <c r="B119" s="45">
        <f>'FY2017 Alpha RPDC '!B116</f>
        <v>2151</v>
      </c>
      <c r="C119" s="45">
        <f>'FY2017 Alpha RPDC '!C116</f>
        <v>2151</v>
      </c>
      <c r="D119" s="50" t="str">
        <f>'FY2017 Alpha RPDC '!D116</f>
        <v>EXIRA-ELK HORN-KIMBALLTON</v>
      </c>
      <c r="E119" s="91">
        <f>'FY2017 Alpha RPDC '!J116</f>
        <v>409.9</v>
      </c>
      <c r="F119" s="81">
        <f>'FY2017 Alpha RPDC '!K116</f>
        <v>6675</v>
      </c>
      <c r="G119" s="81">
        <f>'FY2017 Alpha RPDC '!L116</f>
        <v>2736082.5</v>
      </c>
      <c r="H119" s="81">
        <f>'FY2017 Alpha RPDC '!M116</f>
        <v>0</v>
      </c>
      <c r="I119" s="82">
        <f>'FY2017 Alpha RPDC '!N116</f>
        <v>2736082.5</v>
      </c>
      <c r="J119" s="53">
        <v>-144133.5</v>
      </c>
      <c r="K119" s="52">
        <v>-29415</v>
      </c>
      <c r="L119" s="51">
        <v>152958</v>
      </c>
      <c r="M119" s="195">
        <v>5883</v>
      </c>
      <c r="N119" s="51">
        <f>RealAuthFY10!N119</f>
        <v>0</v>
      </c>
      <c r="O119" s="195">
        <f>RealAuthFY10!O119</f>
        <v>0</v>
      </c>
      <c r="P119" s="53">
        <v>0</v>
      </c>
      <c r="Q119" s="53">
        <v>0</v>
      </c>
      <c r="R119" s="52">
        <f t="shared" si="7"/>
        <v>242361.57299999997</v>
      </c>
      <c r="S119" s="53">
        <f t="shared" si="8"/>
        <v>22929.806</v>
      </c>
      <c r="T119" s="52">
        <f t="shared" si="9"/>
        <v>35308.786</v>
      </c>
      <c r="U119" s="53">
        <f t="shared" si="10"/>
        <v>3021975.1649999996</v>
      </c>
      <c r="V119" s="200"/>
      <c r="W119" s="204">
        <v>579.67999999999995</v>
      </c>
      <c r="X119" s="205">
        <v>144340</v>
      </c>
      <c r="Y119" s="206">
        <f t="shared" si="11"/>
        <v>591.27</v>
      </c>
      <c r="Z119" s="207">
        <v>54.84</v>
      </c>
      <c r="AA119" s="52">
        <v>13655</v>
      </c>
      <c r="AB119" s="206">
        <f t="shared" si="12"/>
        <v>55.940000000000005</v>
      </c>
      <c r="AC119" s="208">
        <v>84.45</v>
      </c>
      <c r="AD119" s="207">
        <v>21028</v>
      </c>
      <c r="AE119" s="206">
        <f t="shared" si="13"/>
        <v>86.14</v>
      </c>
    </row>
    <row r="120" spans="1:31" s="45" customFormat="1" ht="11" x14ac:dyDescent="0.3">
      <c r="A120" s="45">
        <f>'FY2017 Alpha RPDC '!A117</f>
        <v>110</v>
      </c>
      <c r="B120" s="45">
        <f>'FY2017 Alpha RPDC '!B117</f>
        <v>2169</v>
      </c>
      <c r="C120" s="45">
        <f>'FY2017 Alpha RPDC '!C117</f>
        <v>2169</v>
      </c>
      <c r="D120" s="50" t="str">
        <f>'FY2017 Alpha RPDC '!D117</f>
        <v>FAIRFIELD</v>
      </c>
      <c r="E120" s="91">
        <f>'FY2017 Alpha RPDC '!J117</f>
        <v>1670.2</v>
      </c>
      <c r="F120" s="81">
        <f>'FY2017 Alpha RPDC '!K117</f>
        <v>6591</v>
      </c>
      <c r="G120" s="81">
        <f>'FY2017 Alpha RPDC '!L117</f>
        <v>11008288.200000001</v>
      </c>
      <c r="H120" s="81">
        <f>'FY2017 Alpha RPDC '!M117</f>
        <v>0</v>
      </c>
      <c r="I120" s="82">
        <f>'FY2017 Alpha RPDC '!N117</f>
        <v>11008288.200000001</v>
      </c>
      <c r="J120" s="53">
        <v>-295050</v>
      </c>
      <c r="K120" s="52">
        <v>-29505</v>
      </c>
      <c r="L120" s="51">
        <v>194733</v>
      </c>
      <c r="M120" s="195">
        <v>94416</v>
      </c>
      <c r="N120" s="51">
        <f>RealAuthFY10!N120</f>
        <v>11051.26</v>
      </c>
      <c r="O120" s="195">
        <f>RealAuthFY10!O120</f>
        <v>0</v>
      </c>
      <c r="P120" s="53">
        <v>61016.34</v>
      </c>
      <c r="Q120" s="53">
        <v>332816.39999999997</v>
      </c>
      <c r="R120" s="52">
        <f t="shared" si="7"/>
        <v>857914.93199999991</v>
      </c>
      <c r="S120" s="53">
        <f t="shared" si="8"/>
        <v>95936.288000000015</v>
      </c>
      <c r="T120" s="52">
        <f t="shared" si="9"/>
        <v>109765.54400000002</v>
      </c>
      <c r="U120" s="53">
        <f t="shared" si="10"/>
        <v>12441382.964000002</v>
      </c>
      <c r="V120" s="200"/>
      <c r="W120" s="204">
        <v>503.59</v>
      </c>
      <c r="X120" s="205">
        <v>681206</v>
      </c>
      <c r="Y120" s="206">
        <f t="shared" si="11"/>
        <v>513.66</v>
      </c>
      <c r="Z120" s="207">
        <v>56.31</v>
      </c>
      <c r="AA120" s="52">
        <v>76171</v>
      </c>
      <c r="AB120" s="206">
        <f t="shared" si="12"/>
        <v>57.440000000000005</v>
      </c>
      <c r="AC120" s="208">
        <v>64.430000000000007</v>
      </c>
      <c r="AD120" s="207">
        <v>87154</v>
      </c>
      <c r="AE120" s="206">
        <f t="shared" si="13"/>
        <v>65.720000000000013</v>
      </c>
    </row>
    <row r="121" spans="1:31" s="45" customFormat="1" ht="11" x14ac:dyDescent="0.3">
      <c r="A121" s="45">
        <f>'FY2017 Alpha RPDC '!A118</f>
        <v>111</v>
      </c>
      <c r="B121" s="45">
        <f>'FY2017 Alpha RPDC '!B118</f>
        <v>2205</v>
      </c>
      <c r="C121" s="45">
        <f>'FY2017 Alpha RPDC '!C118</f>
        <v>2205</v>
      </c>
      <c r="D121" s="54" t="str">
        <f>'FY2017 Alpha RPDC '!D118</f>
        <v>FARRAGUT</v>
      </c>
      <c r="E121" s="94">
        <f>'FY2017 Alpha RPDC '!J118</f>
        <v>186</v>
      </c>
      <c r="F121" s="83">
        <f>'FY2017 Alpha RPDC '!K118</f>
        <v>6677</v>
      </c>
      <c r="G121" s="83">
        <f>'FY2017 Alpha RPDC '!L118</f>
        <v>1241922</v>
      </c>
      <c r="H121" s="83">
        <f>'FY2017 Alpha RPDC '!M118</f>
        <v>77542</v>
      </c>
      <c r="I121" s="84">
        <f>'FY2017 Alpha RPDC '!N118</f>
        <v>1319464</v>
      </c>
      <c r="J121" s="57">
        <v>-252969</v>
      </c>
      <c r="K121" s="56">
        <v>-29415</v>
      </c>
      <c r="L121" s="55">
        <v>37062.9</v>
      </c>
      <c r="M121" s="214">
        <v>0</v>
      </c>
      <c r="N121" s="55">
        <f>RealAuthFY10!N121</f>
        <v>59295.039999999994</v>
      </c>
      <c r="O121" s="214">
        <f>RealAuthFY10!O121</f>
        <v>0</v>
      </c>
      <c r="P121" s="57">
        <v>0</v>
      </c>
      <c r="Q121" s="57">
        <v>0</v>
      </c>
      <c r="R121" s="56">
        <f t="shared" si="7"/>
        <v>162960</v>
      </c>
      <c r="S121" s="57">
        <f t="shared" si="8"/>
        <v>16196</v>
      </c>
      <c r="T121" s="56">
        <f t="shared" si="9"/>
        <v>14335</v>
      </c>
      <c r="U121" s="57">
        <f t="shared" si="10"/>
        <v>1326928.94</v>
      </c>
      <c r="V121" s="215"/>
      <c r="W121" s="216">
        <v>590.22</v>
      </c>
      <c r="X121" s="217">
        <v>162960</v>
      </c>
      <c r="Y121" s="218">
        <f t="shared" si="11"/>
        <v>602.02</v>
      </c>
      <c r="Z121" s="219">
        <v>58.66</v>
      </c>
      <c r="AA121" s="56">
        <v>16196</v>
      </c>
      <c r="AB121" s="218">
        <f t="shared" si="12"/>
        <v>59.83</v>
      </c>
      <c r="AC121" s="220">
        <v>51.92</v>
      </c>
      <c r="AD121" s="219">
        <v>14335</v>
      </c>
      <c r="AE121" s="218">
        <f t="shared" si="13"/>
        <v>52.96</v>
      </c>
    </row>
    <row r="122" spans="1:31" s="45" customFormat="1" ht="11" x14ac:dyDescent="0.3">
      <c r="A122" s="45">
        <f>'FY2017 Alpha RPDC '!A119</f>
        <v>112</v>
      </c>
      <c r="B122" s="45">
        <f>'FY2017 Alpha RPDC '!B119</f>
        <v>2295</v>
      </c>
      <c r="C122" s="45">
        <f>'FY2017 Alpha RPDC '!C119</f>
        <v>2295</v>
      </c>
      <c r="D122" s="50" t="str">
        <f>'FY2017 Alpha RPDC '!D119</f>
        <v>FOREST CITY</v>
      </c>
      <c r="E122" s="91">
        <f>'FY2017 Alpha RPDC '!J119</f>
        <v>1091.5999999999999</v>
      </c>
      <c r="F122" s="81">
        <f>'FY2017 Alpha RPDC '!K119</f>
        <v>6598</v>
      </c>
      <c r="G122" s="81">
        <f>'FY2017 Alpha RPDC '!L119</f>
        <v>7202376.7999999998</v>
      </c>
      <c r="H122" s="81">
        <f>'FY2017 Alpha RPDC '!M119</f>
        <v>0</v>
      </c>
      <c r="I122" s="82">
        <f>'FY2017 Alpha RPDC '!N119</f>
        <v>7202376.7999999998</v>
      </c>
      <c r="J122" s="53">
        <v>-474169.8</v>
      </c>
      <c r="K122" s="52">
        <v>-82362</v>
      </c>
      <c r="L122" s="51">
        <v>538882.79999999993</v>
      </c>
      <c r="M122" s="195">
        <v>0</v>
      </c>
      <c r="N122" s="51">
        <f>RealAuthFY10!N122</f>
        <v>25206.16</v>
      </c>
      <c r="O122" s="195">
        <f>RealAuthFY10!O122</f>
        <v>0</v>
      </c>
      <c r="P122" s="53">
        <v>22002.420000000002</v>
      </c>
      <c r="Q122" s="53">
        <v>0</v>
      </c>
      <c r="R122" s="52">
        <f t="shared" si="7"/>
        <v>925159</v>
      </c>
      <c r="S122" s="53">
        <f t="shared" si="8"/>
        <v>95519</v>
      </c>
      <c r="T122" s="52">
        <f t="shared" si="9"/>
        <v>104988</v>
      </c>
      <c r="U122" s="53">
        <f t="shared" si="10"/>
        <v>8357602.3799999999</v>
      </c>
      <c r="V122" s="200"/>
      <c r="W122" s="204">
        <v>513.91999999999996</v>
      </c>
      <c r="X122" s="205">
        <v>925159</v>
      </c>
      <c r="Y122" s="206">
        <f t="shared" si="11"/>
        <v>524.19999999999993</v>
      </c>
      <c r="Z122" s="207">
        <v>53.06</v>
      </c>
      <c r="AA122" s="52">
        <v>95519</v>
      </c>
      <c r="AB122" s="206">
        <f t="shared" si="12"/>
        <v>54.120000000000005</v>
      </c>
      <c r="AC122" s="208">
        <v>58.32</v>
      </c>
      <c r="AD122" s="207">
        <v>104988</v>
      </c>
      <c r="AE122" s="206">
        <f t="shared" si="13"/>
        <v>59.49</v>
      </c>
    </row>
    <row r="123" spans="1:31" s="45" customFormat="1" ht="11" x14ac:dyDescent="0.3">
      <c r="A123" s="45">
        <f>'FY2017 Alpha RPDC '!A120</f>
        <v>113</v>
      </c>
      <c r="B123" s="45">
        <f>'FY2017 Alpha RPDC '!B120</f>
        <v>2313</v>
      </c>
      <c r="C123" s="45">
        <f>'FY2017 Alpha RPDC '!C120</f>
        <v>2313</v>
      </c>
      <c r="D123" s="50" t="str">
        <f>'FY2017 Alpha RPDC '!D120</f>
        <v>FORT DODGE</v>
      </c>
      <c r="E123" s="91">
        <f>'FY2017 Alpha RPDC '!J120</f>
        <v>3766.9</v>
      </c>
      <c r="F123" s="81">
        <f>'FY2017 Alpha RPDC '!K120</f>
        <v>6618</v>
      </c>
      <c r="G123" s="81">
        <f>'FY2017 Alpha RPDC '!L120</f>
        <v>24929344.199999999</v>
      </c>
      <c r="H123" s="81">
        <f>'FY2017 Alpha RPDC '!M120</f>
        <v>0</v>
      </c>
      <c r="I123" s="82">
        <f>'FY2017 Alpha RPDC '!N120</f>
        <v>24929344.199999999</v>
      </c>
      <c r="J123" s="53">
        <v>-310388</v>
      </c>
      <c r="K123" s="52">
        <v>0</v>
      </c>
      <c r="L123" s="51">
        <v>95504</v>
      </c>
      <c r="M123" s="195">
        <v>5969</v>
      </c>
      <c r="N123" s="51">
        <f>RealAuthFY10!N123</f>
        <v>20313.38</v>
      </c>
      <c r="O123" s="195">
        <f>RealAuthFY10!O123</f>
        <v>58540</v>
      </c>
      <c r="P123" s="53">
        <v>0</v>
      </c>
      <c r="Q123" s="53">
        <v>0</v>
      </c>
      <c r="R123" s="52">
        <f t="shared" si="7"/>
        <v>2180771.4170000004</v>
      </c>
      <c r="S123" s="53">
        <f t="shared" si="8"/>
        <v>238746.122</v>
      </c>
      <c r="T123" s="52">
        <f t="shared" si="9"/>
        <v>208648.59100000001</v>
      </c>
      <c r="U123" s="53">
        <f t="shared" si="10"/>
        <v>27427448.710000001</v>
      </c>
      <c r="V123" s="200"/>
      <c r="W123" s="204">
        <v>567.58000000000004</v>
      </c>
      <c r="X123" s="205">
        <v>149501</v>
      </c>
      <c r="Y123" s="206">
        <f t="shared" si="11"/>
        <v>578.93000000000006</v>
      </c>
      <c r="Z123" s="207">
        <v>62.14</v>
      </c>
      <c r="AA123" s="52">
        <v>16368</v>
      </c>
      <c r="AB123" s="206">
        <f t="shared" si="12"/>
        <v>63.38</v>
      </c>
      <c r="AC123" s="208">
        <v>54.3</v>
      </c>
      <c r="AD123" s="207">
        <v>14303</v>
      </c>
      <c r="AE123" s="206">
        <f t="shared" si="13"/>
        <v>55.39</v>
      </c>
    </row>
    <row r="124" spans="1:31" s="45" customFormat="1" ht="11" x14ac:dyDescent="0.3">
      <c r="A124" s="45">
        <f>'FY2017 Alpha RPDC '!A121</f>
        <v>114</v>
      </c>
      <c r="B124" s="45">
        <f>'FY2017 Alpha RPDC '!B121</f>
        <v>2322</v>
      </c>
      <c r="C124" s="45">
        <f>'FY2017 Alpha RPDC '!C121</f>
        <v>2322</v>
      </c>
      <c r="D124" s="50" t="str">
        <f>'FY2017 Alpha RPDC '!D121</f>
        <v>FORT MADISON</v>
      </c>
      <c r="E124" s="91">
        <f>'FY2017 Alpha RPDC '!J121</f>
        <v>2213.3000000000002</v>
      </c>
      <c r="F124" s="81">
        <f>'FY2017 Alpha RPDC '!K121</f>
        <v>6591</v>
      </c>
      <c r="G124" s="81">
        <f>'FY2017 Alpha RPDC '!L121</f>
        <v>14587860.300000001</v>
      </c>
      <c r="H124" s="81">
        <f>'FY2017 Alpha RPDC '!M121</f>
        <v>95830.779999999329</v>
      </c>
      <c r="I124" s="82">
        <f>'FY2017 Alpha RPDC '!N121</f>
        <v>14683691.08</v>
      </c>
      <c r="J124" s="53">
        <v>-267088.2</v>
      </c>
      <c r="K124" s="52">
        <v>-11766</v>
      </c>
      <c r="L124" s="51">
        <v>523587</v>
      </c>
      <c r="M124" s="195">
        <v>70596</v>
      </c>
      <c r="N124" s="51">
        <f>RealAuthFY10!N124</f>
        <v>232277.36000000002</v>
      </c>
      <c r="O124" s="195">
        <f>RealAuthFY10!O124</f>
        <v>0</v>
      </c>
      <c r="P124" s="53">
        <v>3882.78</v>
      </c>
      <c r="Q124" s="53">
        <v>204728.4</v>
      </c>
      <c r="R124" s="52">
        <f t="shared" si="7"/>
        <v>1192680.9710000001</v>
      </c>
      <c r="S124" s="53">
        <f t="shared" si="8"/>
        <v>141673.33300000001</v>
      </c>
      <c r="T124" s="52">
        <f t="shared" si="9"/>
        <v>134303.04400000002</v>
      </c>
      <c r="U124" s="53">
        <f t="shared" si="10"/>
        <v>16908565.768000003</v>
      </c>
      <c r="V124" s="200"/>
      <c r="W124" s="204">
        <v>528.29999999999995</v>
      </c>
      <c r="X124" s="205">
        <v>656624</v>
      </c>
      <c r="Y124" s="206">
        <f t="shared" si="11"/>
        <v>538.87</v>
      </c>
      <c r="Z124" s="207">
        <v>62.75</v>
      </c>
      <c r="AA124" s="52">
        <v>77992</v>
      </c>
      <c r="AB124" s="206">
        <f t="shared" si="12"/>
        <v>64.010000000000005</v>
      </c>
      <c r="AC124" s="208">
        <v>59.49</v>
      </c>
      <c r="AD124" s="207">
        <v>73940</v>
      </c>
      <c r="AE124" s="206">
        <f t="shared" si="13"/>
        <v>60.68</v>
      </c>
    </row>
    <row r="125" spans="1:31" s="45" customFormat="1" ht="11" x14ac:dyDescent="0.3">
      <c r="A125" s="45">
        <f>'FY2017 Alpha RPDC '!A122</f>
        <v>115</v>
      </c>
      <c r="B125" s="45">
        <f>'FY2017 Alpha RPDC '!B122</f>
        <v>2369</v>
      </c>
      <c r="C125" s="45">
        <f>'FY2017 Alpha RPDC '!C122</f>
        <v>2369</v>
      </c>
      <c r="D125" s="50" t="str">
        <f>'FY2017 Alpha RPDC '!D122</f>
        <v>FREMONT-MILLS</v>
      </c>
      <c r="E125" s="91">
        <f>'FY2017 Alpha RPDC '!J122</f>
        <v>464</v>
      </c>
      <c r="F125" s="81">
        <f>'FY2017 Alpha RPDC '!K122</f>
        <v>6591</v>
      </c>
      <c r="G125" s="81">
        <f>'FY2017 Alpha RPDC '!L122</f>
        <v>3058224</v>
      </c>
      <c r="H125" s="81">
        <f>'FY2017 Alpha RPDC '!M122</f>
        <v>0</v>
      </c>
      <c r="I125" s="82">
        <f>'FY2017 Alpha RPDC '!N122</f>
        <v>3058224</v>
      </c>
      <c r="J125" s="53">
        <v>-1021248.0000000001</v>
      </c>
      <c r="K125" s="52">
        <v>-224580</v>
      </c>
      <c r="L125" s="51">
        <v>555540</v>
      </c>
      <c r="M125" s="195">
        <v>189120</v>
      </c>
      <c r="N125" s="51">
        <f>RealAuthFY10!N125</f>
        <v>119145.2</v>
      </c>
      <c r="O125" s="195">
        <f>RealAuthFY10!O125</f>
        <v>0</v>
      </c>
      <c r="P125" s="53">
        <v>22103.4</v>
      </c>
      <c r="Q125" s="53">
        <v>744660</v>
      </c>
      <c r="R125" s="52">
        <f t="shared" si="7"/>
        <v>2013859</v>
      </c>
      <c r="S125" s="53">
        <f t="shared" si="8"/>
        <v>235333</v>
      </c>
      <c r="T125" s="52">
        <f t="shared" si="9"/>
        <v>268607</v>
      </c>
      <c r="U125" s="53">
        <f t="shared" si="10"/>
        <v>5960763.5999999996</v>
      </c>
      <c r="V125" s="200"/>
      <c r="W125" s="204">
        <v>509</v>
      </c>
      <c r="X125" s="205">
        <v>2013859</v>
      </c>
      <c r="Y125" s="206">
        <f t="shared" si="11"/>
        <v>519.17999999999995</v>
      </c>
      <c r="Z125" s="207">
        <v>59.48</v>
      </c>
      <c r="AA125" s="52">
        <v>235333</v>
      </c>
      <c r="AB125" s="206">
        <f t="shared" si="12"/>
        <v>60.669999999999995</v>
      </c>
      <c r="AC125" s="208">
        <v>67.89</v>
      </c>
      <c r="AD125" s="207">
        <v>268607</v>
      </c>
      <c r="AE125" s="206">
        <f t="shared" si="13"/>
        <v>69.25</v>
      </c>
    </row>
    <row r="126" spans="1:31" s="45" customFormat="1" ht="11" x14ac:dyDescent="0.3">
      <c r="A126" s="45">
        <f>'FY2017 Alpha RPDC '!A123</f>
        <v>116</v>
      </c>
      <c r="B126" s="45">
        <f>'FY2017 Alpha RPDC '!B123</f>
        <v>2376</v>
      </c>
      <c r="C126" s="45">
        <f>'FY2017 Alpha RPDC '!C123</f>
        <v>2376</v>
      </c>
      <c r="D126" s="54" t="str">
        <f>'FY2017 Alpha RPDC '!D123</f>
        <v>GALVA-HOLSTEIN</v>
      </c>
      <c r="E126" s="94">
        <f>'FY2017 Alpha RPDC '!J123</f>
        <v>446</v>
      </c>
      <c r="F126" s="83">
        <f>'FY2017 Alpha RPDC '!K123</f>
        <v>6622</v>
      </c>
      <c r="G126" s="83">
        <f>'FY2017 Alpha RPDC '!L123</f>
        <v>2953412</v>
      </c>
      <c r="H126" s="83">
        <f>'FY2017 Alpha RPDC '!M123</f>
        <v>0</v>
      </c>
      <c r="I126" s="84">
        <f>'FY2017 Alpha RPDC '!N123</f>
        <v>2953412</v>
      </c>
      <c r="J126" s="57">
        <v>-1114828.5</v>
      </c>
      <c r="K126" s="56">
        <v>-35298</v>
      </c>
      <c r="L126" s="55">
        <v>147075</v>
      </c>
      <c r="M126" s="214">
        <v>41181</v>
      </c>
      <c r="N126" s="55">
        <f>RealAuthFY10!N126</f>
        <v>83520.639999999999</v>
      </c>
      <c r="O126" s="214">
        <f>RealAuthFY10!O126</f>
        <v>0</v>
      </c>
      <c r="P126" s="57">
        <v>1294.26</v>
      </c>
      <c r="Q126" s="57">
        <v>0</v>
      </c>
      <c r="R126" s="56">
        <f t="shared" si="7"/>
        <v>1150095</v>
      </c>
      <c r="S126" s="57">
        <f t="shared" si="8"/>
        <v>128638</v>
      </c>
      <c r="T126" s="56">
        <f t="shared" si="9"/>
        <v>144076</v>
      </c>
      <c r="U126" s="57">
        <f t="shared" si="10"/>
        <v>3499165.4</v>
      </c>
      <c r="V126" s="215"/>
      <c r="W126" s="216">
        <v>470.81</v>
      </c>
      <c r="X126" s="217">
        <v>1150095</v>
      </c>
      <c r="Y126" s="218">
        <f t="shared" si="11"/>
        <v>480.23</v>
      </c>
      <c r="Z126" s="219">
        <v>52.66</v>
      </c>
      <c r="AA126" s="56">
        <v>128638</v>
      </c>
      <c r="AB126" s="218">
        <f t="shared" si="12"/>
        <v>53.709999999999994</v>
      </c>
      <c r="AC126" s="220">
        <v>58.98</v>
      </c>
      <c r="AD126" s="219">
        <v>144076</v>
      </c>
      <c r="AE126" s="218">
        <f t="shared" si="13"/>
        <v>60.16</v>
      </c>
    </row>
    <row r="127" spans="1:31" s="45" customFormat="1" ht="11" x14ac:dyDescent="0.3">
      <c r="A127" s="45" t="e">
        <f>'FY2017 Alpha RPDC '!#REF!</f>
        <v>#REF!</v>
      </c>
      <c r="B127" s="45" t="e">
        <f>'FY2017 Alpha RPDC '!#REF!</f>
        <v>#REF!</v>
      </c>
      <c r="C127" s="45" t="e">
        <f>'FY2017 Alpha RPDC '!#REF!</f>
        <v>#REF!</v>
      </c>
      <c r="D127" s="50" t="e">
        <f>'FY2017 Alpha RPDC '!#REF!</f>
        <v>#REF!</v>
      </c>
      <c r="E127" s="91" t="e">
        <f>'FY2017 Alpha RPDC '!#REF!</f>
        <v>#REF!</v>
      </c>
      <c r="F127" s="81" t="e">
        <f>'FY2017 Alpha RPDC '!#REF!</f>
        <v>#REF!</v>
      </c>
      <c r="G127" s="81" t="e">
        <f>'FY2017 Alpha RPDC '!#REF!</f>
        <v>#REF!</v>
      </c>
      <c r="H127" s="81" t="e">
        <f>'FY2017 Alpha RPDC '!#REF!</f>
        <v>#REF!</v>
      </c>
      <c r="I127" s="82" t="e">
        <f>'FY2017 Alpha RPDC '!#REF!</f>
        <v>#REF!</v>
      </c>
      <c r="J127" s="53">
        <v>-88245</v>
      </c>
      <c r="K127" s="52">
        <v>-441225</v>
      </c>
      <c r="L127" s="51">
        <v>88245</v>
      </c>
      <c r="M127" s="195">
        <v>664779</v>
      </c>
      <c r="N127" s="51">
        <f>RealAuthFY10!N127</f>
        <v>55142.080000000002</v>
      </c>
      <c r="O127" s="195">
        <f>RealAuthFY10!O127</f>
        <v>49374.080000000002</v>
      </c>
      <c r="P127" s="53">
        <v>2588.52</v>
      </c>
      <c r="Q127" s="53">
        <v>0</v>
      </c>
      <c r="R127" s="52" t="e">
        <f t="shared" si="7"/>
        <v>#REF!</v>
      </c>
      <c r="S127" s="53" t="e">
        <f t="shared" si="8"/>
        <v>#REF!</v>
      </c>
      <c r="T127" s="52" t="e">
        <f t="shared" si="9"/>
        <v>#REF!</v>
      </c>
      <c r="U127" s="53" t="e">
        <f t="shared" si="10"/>
        <v>#REF!</v>
      </c>
      <c r="V127" s="200"/>
      <c r="W127" s="204">
        <v>550.23</v>
      </c>
      <c r="X127" s="205">
        <v>145261</v>
      </c>
      <c r="Y127" s="206">
        <f t="shared" si="11"/>
        <v>561.23</v>
      </c>
      <c r="Z127" s="207">
        <v>70.930000000000007</v>
      </c>
      <c r="AA127" s="52">
        <v>18726</v>
      </c>
      <c r="AB127" s="206">
        <f t="shared" si="12"/>
        <v>72.350000000000009</v>
      </c>
      <c r="AC127" s="208">
        <v>57.81</v>
      </c>
      <c r="AD127" s="207">
        <v>15262</v>
      </c>
      <c r="AE127" s="206">
        <f t="shared" si="13"/>
        <v>58.97</v>
      </c>
    </row>
    <row r="128" spans="1:31" s="45" customFormat="1" ht="11" x14ac:dyDescent="0.3">
      <c r="A128" s="45">
        <f>'FY2017 Alpha RPDC '!A124</f>
        <v>117</v>
      </c>
      <c r="B128" s="45">
        <f>'FY2017 Alpha RPDC '!B124</f>
        <v>2403</v>
      </c>
      <c r="C128" s="45">
        <f>'FY2017 Alpha RPDC '!C124</f>
        <v>2403</v>
      </c>
      <c r="D128" s="50" t="str">
        <f>'FY2017 Alpha RPDC '!D124</f>
        <v>GARNER-HAYFIELD-VENTURA</v>
      </c>
      <c r="E128" s="91">
        <f>'FY2017 Alpha RPDC '!J124</f>
        <v>900.6</v>
      </c>
      <c r="F128" s="81">
        <f>'FY2017 Alpha RPDC '!K124</f>
        <v>6618</v>
      </c>
      <c r="G128" s="81">
        <f>'FY2017 Alpha RPDC '!L124</f>
        <v>5960170.7999999998</v>
      </c>
      <c r="H128" s="81">
        <f>'FY2017 Alpha RPDC '!M124</f>
        <v>280746.45999999996</v>
      </c>
      <c r="I128" s="82">
        <f>'FY2017 Alpha RPDC '!N124</f>
        <v>6240917.2599999998</v>
      </c>
      <c r="J128" s="53">
        <v>-144721.80000000002</v>
      </c>
      <c r="K128" s="52">
        <v>-252969</v>
      </c>
      <c r="L128" s="51">
        <v>35298</v>
      </c>
      <c r="M128" s="195">
        <v>0</v>
      </c>
      <c r="N128" s="51">
        <f>RealAuthFY10!N128</f>
        <v>27167.279999999999</v>
      </c>
      <c r="O128" s="195">
        <f>RealAuthFY10!O128</f>
        <v>0</v>
      </c>
      <c r="P128" s="53">
        <v>0</v>
      </c>
      <c r="Q128" s="53">
        <v>0</v>
      </c>
      <c r="R128" s="52">
        <f t="shared" si="7"/>
        <v>437439.43199999997</v>
      </c>
      <c r="S128" s="53">
        <f t="shared" si="8"/>
        <v>36888.575999999994</v>
      </c>
      <c r="T128" s="52">
        <f t="shared" si="9"/>
        <v>65725.788</v>
      </c>
      <c r="U128" s="53">
        <f t="shared" si="10"/>
        <v>6445745.5360000003</v>
      </c>
      <c r="V128" s="200"/>
      <c r="W128" s="204">
        <v>476.2</v>
      </c>
      <c r="X128" s="205">
        <v>100669</v>
      </c>
      <c r="Y128" s="206">
        <f t="shared" si="11"/>
        <v>485.71999999999997</v>
      </c>
      <c r="Z128" s="207">
        <v>40.159999999999997</v>
      </c>
      <c r="AA128" s="52">
        <v>8490</v>
      </c>
      <c r="AB128" s="206">
        <f t="shared" si="12"/>
        <v>40.959999999999994</v>
      </c>
      <c r="AC128" s="208">
        <v>71.55</v>
      </c>
      <c r="AD128" s="207">
        <v>15126</v>
      </c>
      <c r="AE128" s="206">
        <f t="shared" si="13"/>
        <v>72.98</v>
      </c>
    </row>
    <row r="129" spans="1:31" s="45" customFormat="1" ht="11" x14ac:dyDescent="0.3">
      <c r="A129" s="45">
        <f>'FY2017 Alpha RPDC '!A125</f>
        <v>118</v>
      </c>
      <c r="B129" s="45">
        <f>'FY2017 Alpha RPDC '!B125</f>
        <v>2457</v>
      </c>
      <c r="C129" s="45">
        <f>'FY2017 Alpha RPDC '!C125</f>
        <v>2457</v>
      </c>
      <c r="D129" s="50" t="str">
        <f>'FY2017 Alpha RPDC '!D125</f>
        <v>GEORGE - LITTLE ROCK</v>
      </c>
      <c r="E129" s="91">
        <f>'FY2017 Alpha RPDC '!J125</f>
        <v>463</v>
      </c>
      <c r="F129" s="81">
        <f>'FY2017 Alpha RPDC '!K125</f>
        <v>6591</v>
      </c>
      <c r="G129" s="81">
        <f>'FY2017 Alpha RPDC '!L125</f>
        <v>3051633</v>
      </c>
      <c r="H129" s="81">
        <f>'FY2017 Alpha RPDC '!M125</f>
        <v>0</v>
      </c>
      <c r="I129" s="82">
        <f>'FY2017 Alpha RPDC '!N125</f>
        <v>3051633</v>
      </c>
      <c r="J129" s="53">
        <v>-200022</v>
      </c>
      <c r="K129" s="52">
        <v>-29415</v>
      </c>
      <c r="L129" s="51">
        <v>205905</v>
      </c>
      <c r="M129" s="195">
        <v>0</v>
      </c>
      <c r="N129" s="51">
        <f>RealAuthFY10!N129</f>
        <v>0</v>
      </c>
      <c r="O129" s="195">
        <f>RealAuthFY10!O129</f>
        <v>0</v>
      </c>
      <c r="P129" s="53">
        <v>0</v>
      </c>
      <c r="Q129" s="53">
        <v>0</v>
      </c>
      <c r="R129" s="52">
        <f t="shared" si="7"/>
        <v>235305.86000000002</v>
      </c>
      <c r="S129" s="53">
        <f t="shared" si="8"/>
        <v>22228.629999999997</v>
      </c>
      <c r="T129" s="52">
        <f t="shared" si="9"/>
        <v>30497.81</v>
      </c>
      <c r="U129" s="53">
        <f t="shared" si="10"/>
        <v>3316133.3</v>
      </c>
      <c r="V129" s="200"/>
      <c r="W129" s="204">
        <v>498.25</v>
      </c>
      <c r="X129" s="205">
        <v>233679</v>
      </c>
      <c r="Y129" s="206">
        <f t="shared" si="11"/>
        <v>508.22</v>
      </c>
      <c r="Z129" s="207">
        <v>47.07</v>
      </c>
      <c r="AA129" s="52">
        <v>22076</v>
      </c>
      <c r="AB129" s="206">
        <f t="shared" si="12"/>
        <v>48.01</v>
      </c>
      <c r="AC129" s="208">
        <v>64.58</v>
      </c>
      <c r="AD129" s="207">
        <v>30288</v>
      </c>
      <c r="AE129" s="206">
        <f t="shared" si="13"/>
        <v>65.87</v>
      </c>
    </row>
    <row r="130" spans="1:31" s="45" customFormat="1" ht="11" x14ac:dyDescent="0.3">
      <c r="A130" s="45">
        <f>'FY2017 Alpha RPDC '!A126</f>
        <v>119</v>
      </c>
      <c r="B130" s="45">
        <f>'FY2017 Alpha RPDC '!B126</f>
        <v>2466</v>
      </c>
      <c r="C130" s="45">
        <f>'FY2017 Alpha RPDC '!C126</f>
        <v>2466</v>
      </c>
      <c r="D130" s="50" t="str">
        <f>'FY2017 Alpha RPDC '!D126</f>
        <v>GILBERT</v>
      </c>
      <c r="E130" s="91">
        <f>'FY2017 Alpha RPDC '!J126</f>
        <v>1391</v>
      </c>
      <c r="F130" s="81">
        <f>'FY2017 Alpha RPDC '!K126</f>
        <v>6591</v>
      </c>
      <c r="G130" s="81">
        <f>'FY2017 Alpha RPDC '!L126</f>
        <v>9168081</v>
      </c>
      <c r="H130" s="81">
        <f>'FY2017 Alpha RPDC '!M126</f>
        <v>0</v>
      </c>
      <c r="I130" s="82">
        <f>'FY2017 Alpha RPDC '!N126</f>
        <v>9168081</v>
      </c>
      <c r="J130" s="53">
        <v>-81613.2</v>
      </c>
      <c r="K130" s="52">
        <v>-17742</v>
      </c>
      <c r="L130" s="51">
        <v>171506</v>
      </c>
      <c r="M130" s="195">
        <v>11828</v>
      </c>
      <c r="N130" s="51">
        <f>RealAuthFY10!N130</f>
        <v>13453.679999999998</v>
      </c>
      <c r="O130" s="195">
        <f>RealAuthFY10!O130</f>
        <v>46392</v>
      </c>
      <c r="P130" s="53">
        <v>0</v>
      </c>
      <c r="Q130" s="53">
        <v>0</v>
      </c>
      <c r="R130" s="52">
        <f t="shared" si="7"/>
        <v>773215.17</v>
      </c>
      <c r="S130" s="53">
        <f t="shared" si="8"/>
        <v>79259.179999999993</v>
      </c>
      <c r="T130" s="52">
        <f t="shared" si="9"/>
        <v>82138.55</v>
      </c>
      <c r="U130" s="53">
        <f t="shared" si="10"/>
        <v>10246518.380000001</v>
      </c>
      <c r="V130" s="200"/>
      <c r="W130" s="204">
        <v>544.97</v>
      </c>
      <c r="X130" s="205">
        <v>246980</v>
      </c>
      <c r="Y130" s="206">
        <f t="shared" si="11"/>
        <v>555.87</v>
      </c>
      <c r="Z130" s="207">
        <v>55.86</v>
      </c>
      <c r="AA130" s="52">
        <v>25316</v>
      </c>
      <c r="AB130" s="206">
        <f t="shared" si="12"/>
        <v>56.98</v>
      </c>
      <c r="AC130" s="208">
        <v>57.89</v>
      </c>
      <c r="AD130" s="207">
        <v>26236</v>
      </c>
      <c r="AE130" s="206">
        <f t="shared" si="13"/>
        <v>59.05</v>
      </c>
    </row>
    <row r="131" spans="1:31" s="45" customFormat="1" ht="11" x14ac:dyDescent="0.3">
      <c r="A131" s="45">
        <f>'FY2017 Alpha RPDC '!A127</f>
        <v>120</v>
      </c>
      <c r="B131" s="45">
        <f>'FY2017 Alpha RPDC '!B127</f>
        <v>2493</v>
      </c>
      <c r="C131" s="45">
        <f>'FY2017 Alpha RPDC '!C127</f>
        <v>2493</v>
      </c>
      <c r="D131" s="54" t="str">
        <f>'FY2017 Alpha RPDC '!D127</f>
        <v>GILMORE CITY-BRADGATE</v>
      </c>
      <c r="E131" s="94">
        <f>'FY2017 Alpha RPDC '!J127</f>
        <v>109</v>
      </c>
      <c r="F131" s="83">
        <f>'FY2017 Alpha RPDC '!K127</f>
        <v>6758</v>
      </c>
      <c r="G131" s="83">
        <f>'FY2017 Alpha RPDC '!L127</f>
        <v>736622</v>
      </c>
      <c r="H131" s="83">
        <f>'FY2017 Alpha RPDC '!M127</f>
        <v>0</v>
      </c>
      <c r="I131" s="84">
        <f>'FY2017 Alpha RPDC '!N127</f>
        <v>736622</v>
      </c>
      <c r="J131" s="57">
        <v>-164724</v>
      </c>
      <c r="K131" s="56">
        <v>-29415</v>
      </c>
      <c r="L131" s="55">
        <v>507702.89999999997</v>
      </c>
      <c r="M131" s="214">
        <v>0</v>
      </c>
      <c r="N131" s="55">
        <f>RealAuthFY10!N131</f>
        <v>34665.68</v>
      </c>
      <c r="O131" s="214">
        <f>RealAuthFY10!O131</f>
        <v>0</v>
      </c>
      <c r="P131" s="57">
        <v>5177.04</v>
      </c>
      <c r="Q131" s="57">
        <v>165900.6</v>
      </c>
      <c r="R131" s="56">
        <f t="shared" si="7"/>
        <v>393472</v>
      </c>
      <c r="S131" s="57">
        <f t="shared" si="8"/>
        <v>43459</v>
      </c>
      <c r="T131" s="56">
        <f t="shared" si="9"/>
        <v>46505</v>
      </c>
      <c r="U131" s="57">
        <f t="shared" si="10"/>
        <v>1739365.22</v>
      </c>
      <c r="V131" s="215"/>
      <c r="W131" s="216">
        <v>524.49</v>
      </c>
      <c r="X131" s="217">
        <v>393472</v>
      </c>
      <c r="Y131" s="218">
        <f t="shared" si="11"/>
        <v>534.98</v>
      </c>
      <c r="Z131" s="219">
        <v>57.93</v>
      </c>
      <c r="AA131" s="56">
        <v>43459</v>
      </c>
      <c r="AB131" s="218">
        <f t="shared" si="12"/>
        <v>59.089999999999996</v>
      </c>
      <c r="AC131" s="220">
        <v>61.99</v>
      </c>
      <c r="AD131" s="219">
        <v>46505</v>
      </c>
      <c r="AE131" s="218">
        <f t="shared" si="13"/>
        <v>63.230000000000004</v>
      </c>
    </row>
    <row r="132" spans="1:31" s="45" customFormat="1" ht="11" x14ac:dyDescent="0.3">
      <c r="A132" s="45">
        <f>'FY2017 Alpha RPDC '!A128</f>
        <v>121</v>
      </c>
      <c r="B132" s="45">
        <f>'FY2017 Alpha RPDC '!B128</f>
        <v>2502</v>
      </c>
      <c r="C132" s="45">
        <f>'FY2017 Alpha RPDC '!C128</f>
        <v>2502</v>
      </c>
      <c r="D132" s="50" t="str">
        <f>'FY2017 Alpha RPDC '!D128</f>
        <v>GLADBROOK-REINBECK</v>
      </c>
      <c r="E132" s="91">
        <f>'FY2017 Alpha RPDC '!J128</f>
        <v>587.1</v>
      </c>
      <c r="F132" s="81">
        <f>'FY2017 Alpha RPDC '!K128</f>
        <v>6691</v>
      </c>
      <c r="G132" s="81">
        <f>'FY2017 Alpha RPDC '!L128</f>
        <v>3928286.1</v>
      </c>
      <c r="H132" s="81">
        <f>'FY2017 Alpha RPDC '!M128</f>
        <v>0</v>
      </c>
      <c r="I132" s="82">
        <f>'FY2017 Alpha RPDC '!N128</f>
        <v>3928286.1</v>
      </c>
      <c r="J132" s="53">
        <v>-164724</v>
      </c>
      <c r="K132" s="52">
        <v>-5883</v>
      </c>
      <c r="L132" s="51">
        <v>58830</v>
      </c>
      <c r="M132" s="195">
        <v>11766</v>
      </c>
      <c r="N132" s="51">
        <f>RealAuthFY10!N132</f>
        <v>14708.4</v>
      </c>
      <c r="O132" s="195">
        <f>RealAuthFY10!O132</f>
        <v>57680</v>
      </c>
      <c r="P132" s="53">
        <v>2588.52</v>
      </c>
      <c r="Q132" s="53">
        <v>116483.40000000001</v>
      </c>
      <c r="R132" s="52">
        <f t="shared" si="7"/>
        <v>312366.55499999999</v>
      </c>
      <c r="S132" s="53">
        <f t="shared" si="8"/>
        <v>34621.287000000004</v>
      </c>
      <c r="T132" s="52">
        <f t="shared" si="9"/>
        <v>34856.127</v>
      </c>
      <c r="U132" s="53">
        <f t="shared" si="10"/>
        <v>4401579.3889999995</v>
      </c>
      <c r="V132" s="200"/>
      <c r="W132" s="204">
        <v>521.62</v>
      </c>
      <c r="X132" s="205">
        <v>254759</v>
      </c>
      <c r="Y132" s="206">
        <f t="shared" si="11"/>
        <v>532.04999999999995</v>
      </c>
      <c r="Z132" s="207">
        <v>57.81</v>
      </c>
      <c r="AA132" s="52">
        <v>28234</v>
      </c>
      <c r="AB132" s="206">
        <f t="shared" si="12"/>
        <v>58.97</v>
      </c>
      <c r="AC132" s="208">
        <v>58.21</v>
      </c>
      <c r="AD132" s="207">
        <v>28430</v>
      </c>
      <c r="AE132" s="206">
        <f t="shared" si="13"/>
        <v>59.37</v>
      </c>
    </row>
    <row r="133" spans="1:31" s="45" customFormat="1" ht="11" x14ac:dyDescent="0.3">
      <c r="A133" s="45">
        <f>'FY2017 Alpha RPDC '!A129</f>
        <v>122</v>
      </c>
      <c r="B133" s="45">
        <f>'FY2017 Alpha RPDC '!B129</f>
        <v>2511</v>
      </c>
      <c r="C133" s="45">
        <f>'FY2017 Alpha RPDC '!C129</f>
        <v>2511</v>
      </c>
      <c r="D133" s="50" t="str">
        <f>'FY2017 Alpha RPDC '!D129</f>
        <v>GLENWOOD</v>
      </c>
      <c r="E133" s="91">
        <f>'FY2017 Alpha RPDC '!J129</f>
        <v>1999</v>
      </c>
      <c r="F133" s="81">
        <f>'FY2017 Alpha RPDC '!K129</f>
        <v>6591</v>
      </c>
      <c r="G133" s="81">
        <f>'FY2017 Alpha RPDC '!L129</f>
        <v>13175409</v>
      </c>
      <c r="H133" s="81">
        <f>'FY2017 Alpha RPDC '!M129</f>
        <v>0</v>
      </c>
      <c r="I133" s="82">
        <f>'FY2017 Alpha RPDC '!N129</f>
        <v>13175409</v>
      </c>
      <c r="J133" s="53">
        <v>-926572.5</v>
      </c>
      <c r="K133" s="52">
        <v>-23532</v>
      </c>
      <c r="L133" s="51">
        <v>1152479.7</v>
      </c>
      <c r="M133" s="195">
        <v>11766</v>
      </c>
      <c r="N133" s="51">
        <f>RealAuthFY10!N133</f>
        <v>33569.760000000002</v>
      </c>
      <c r="O133" s="195">
        <f>RealAuthFY10!O133</f>
        <v>0</v>
      </c>
      <c r="P133" s="53">
        <v>16825.38</v>
      </c>
      <c r="Q133" s="53">
        <v>0</v>
      </c>
      <c r="R133" s="52">
        <f t="shared" si="7"/>
        <v>950724.39999999991</v>
      </c>
      <c r="S133" s="53">
        <f t="shared" si="8"/>
        <v>104967.48999999999</v>
      </c>
      <c r="T133" s="52">
        <f t="shared" si="9"/>
        <v>87196.37999999999</v>
      </c>
      <c r="U133" s="53">
        <f t="shared" si="10"/>
        <v>14582833.610000001</v>
      </c>
      <c r="V133" s="200"/>
      <c r="W133" s="204">
        <v>466.27</v>
      </c>
      <c r="X133" s="205">
        <v>534485</v>
      </c>
      <c r="Y133" s="206">
        <f t="shared" si="11"/>
        <v>475.59999999999997</v>
      </c>
      <c r="Z133" s="207">
        <v>51.48</v>
      </c>
      <c r="AA133" s="52">
        <v>59012</v>
      </c>
      <c r="AB133" s="206">
        <f t="shared" si="12"/>
        <v>52.51</v>
      </c>
      <c r="AC133" s="208">
        <v>42.76</v>
      </c>
      <c r="AD133" s="207">
        <v>49016</v>
      </c>
      <c r="AE133" s="206">
        <f t="shared" si="13"/>
        <v>43.62</v>
      </c>
    </row>
    <row r="134" spans="1:31" s="45" customFormat="1" ht="11" x14ac:dyDescent="0.3">
      <c r="A134" s="45">
        <f>'FY2017 Alpha RPDC '!A130</f>
        <v>123</v>
      </c>
      <c r="B134" s="45">
        <f>'FY2017 Alpha RPDC '!B130</f>
        <v>2520</v>
      </c>
      <c r="C134" s="45">
        <f>'FY2017 Alpha RPDC '!C130</f>
        <v>2520</v>
      </c>
      <c r="D134" s="50" t="str">
        <f>'FY2017 Alpha RPDC '!D130</f>
        <v>GLIDDEN-RALSTON</v>
      </c>
      <c r="E134" s="91">
        <f>'FY2017 Alpha RPDC '!J130</f>
        <v>270</v>
      </c>
      <c r="F134" s="81">
        <f>'FY2017 Alpha RPDC '!K130</f>
        <v>6594</v>
      </c>
      <c r="G134" s="81">
        <f>'FY2017 Alpha RPDC '!L130</f>
        <v>1780380</v>
      </c>
      <c r="H134" s="81">
        <f>'FY2017 Alpha RPDC '!M130</f>
        <v>17343.239999999991</v>
      </c>
      <c r="I134" s="82">
        <f>'FY2017 Alpha RPDC '!N130</f>
        <v>1797723.24</v>
      </c>
      <c r="J134" s="53">
        <v>-102850</v>
      </c>
      <c r="K134" s="52">
        <v>-242000</v>
      </c>
      <c r="L134" s="51">
        <v>18150</v>
      </c>
      <c r="M134" s="195">
        <v>369050</v>
      </c>
      <c r="N134" s="51">
        <f>RealAuthFY10!N134</f>
        <v>7003.2999999999993</v>
      </c>
      <c r="O134" s="195">
        <f>RealAuthFY10!O134</f>
        <v>0</v>
      </c>
      <c r="P134" s="53">
        <v>3993</v>
      </c>
      <c r="Q134" s="53">
        <v>29040</v>
      </c>
      <c r="R134" s="52">
        <f t="shared" si="7"/>
        <v>157415.4</v>
      </c>
      <c r="S134" s="53">
        <f t="shared" si="8"/>
        <v>18694.8</v>
      </c>
      <c r="T134" s="52">
        <f t="shared" si="9"/>
        <v>11758.500000000002</v>
      </c>
      <c r="U134" s="53">
        <f t="shared" si="10"/>
        <v>2067978.24</v>
      </c>
      <c r="V134" s="200"/>
      <c r="W134" s="204">
        <v>571.59</v>
      </c>
      <c r="X134" s="205">
        <v>84024</v>
      </c>
      <c r="Y134" s="206">
        <f t="shared" si="11"/>
        <v>583.02</v>
      </c>
      <c r="Z134" s="207">
        <v>67.88</v>
      </c>
      <c r="AA134" s="52">
        <v>9978</v>
      </c>
      <c r="AB134" s="206">
        <f t="shared" si="12"/>
        <v>69.239999999999995</v>
      </c>
      <c r="AC134" s="208">
        <v>42.7</v>
      </c>
      <c r="AD134" s="207">
        <v>6277</v>
      </c>
      <c r="AE134" s="206">
        <f t="shared" si="13"/>
        <v>43.550000000000004</v>
      </c>
    </row>
    <row r="135" spans="1:31" s="45" customFormat="1" ht="11" x14ac:dyDescent="0.3">
      <c r="A135" s="45">
        <f>'FY2017 Alpha RPDC '!A131</f>
        <v>124</v>
      </c>
      <c r="B135" s="45">
        <f>'FY2017 Alpha RPDC '!B131</f>
        <v>2682</v>
      </c>
      <c r="C135" s="45">
        <f>'FY2017 Alpha RPDC '!C131</f>
        <v>2682</v>
      </c>
      <c r="D135" s="50" t="str">
        <f>'FY2017 Alpha RPDC '!D131</f>
        <v>GMG</v>
      </c>
      <c r="E135" s="91">
        <f>'FY2017 Alpha RPDC '!J131</f>
        <v>299.2</v>
      </c>
      <c r="F135" s="81">
        <f>'FY2017 Alpha RPDC '!K131</f>
        <v>6591</v>
      </c>
      <c r="G135" s="81">
        <f>'FY2017 Alpha RPDC '!L131</f>
        <v>1972027.2</v>
      </c>
      <c r="H135" s="81">
        <f>'FY2017 Alpha RPDC '!M131</f>
        <v>10407.870000000112</v>
      </c>
      <c r="I135" s="82">
        <f>'FY2017 Alpha RPDC '!N131</f>
        <v>1982435.07</v>
      </c>
      <c r="J135" s="53">
        <v>-402057.60000000003</v>
      </c>
      <c r="K135" s="52">
        <v>-29915</v>
      </c>
      <c r="L135" s="51">
        <v>83762</v>
      </c>
      <c r="M135" s="195">
        <v>17949</v>
      </c>
      <c r="N135" s="51">
        <f>RealAuthFY10!N135</f>
        <v>0</v>
      </c>
      <c r="O135" s="195">
        <f>RealAuthFY10!O135</f>
        <v>0</v>
      </c>
      <c r="P135" s="53">
        <v>0</v>
      </c>
      <c r="Q135" s="53">
        <v>0</v>
      </c>
      <c r="R135" s="52">
        <f t="shared" si="7"/>
        <v>345789</v>
      </c>
      <c r="S135" s="53">
        <f t="shared" si="8"/>
        <v>34634</v>
      </c>
      <c r="T135" s="52">
        <f t="shared" si="9"/>
        <v>31375</v>
      </c>
      <c r="U135" s="53">
        <f t="shared" si="10"/>
        <v>2063971.47</v>
      </c>
      <c r="V135" s="200"/>
      <c r="W135" s="204">
        <v>497.61</v>
      </c>
      <c r="X135" s="205">
        <v>345789</v>
      </c>
      <c r="Y135" s="206">
        <f t="shared" si="11"/>
        <v>507.56</v>
      </c>
      <c r="Z135" s="207">
        <v>49.84</v>
      </c>
      <c r="AA135" s="52">
        <v>34634</v>
      </c>
      <c r="AB135" s="206">
        <f t="shared" si="12"/>
        <v>50.84</v>
      </c>
      <c r="AC135" s="208">
        <v>45.15</v>
      </c>
      <c r="AD135" s="207">
        <v>31375</v>
      </c>
      <c r="AE135" s="206">
        <f t="shared" si="13"/>
        <v>46.05</v>
      </c>
    </row>
    <row r="136" spans="1:31" s="45" customFormat="1" ht="11" x14ac:dyDescent="0.3">
      <c r="A136" s="45">
        <f>'FY2017 Alpha RPDC '!A132</f>
        <v>125</v>
      </c>
      <c r="B136" s="45">
        <f>'FY2017 Alpha RPDC '!B132</f>
        <v>2556</v>
      </c>
      <c r="C136" s="45">
        <f>'FY2017 Alpha RPDC '!C132</f>
        <v>2556</v>
      </c>
      <c r="D136" s="54" t="str">
        <f>'FY2017 Alpha RPDC '!D132</f>
        <v>GRAETTINGER - TERRIL</v>
      </c>
      <c r="E136" s="94">
        <f>'FY2017 Alpha RPDC '!J132</f>
        <v>355</v>
      </c>
      <c r="F136" s="83">
        <f>'FY2017 Alpha RPDC '!K132</f>
        <v>6606</v>
      </c>
      <c r="G136" s="83">
        <f>'FY2017 Alpha RPDC '!L132</f>
        <v>2345130</v>
      </c>
      <c r="H136" s="83">
        <f>'FY2017 Alpha RPDC '!M132</f>
        <v>43243.260000000242</v>
      </c>
      <c r="I136" s="84">
        <f>'FY2017 Alpha RPDC '!N132</f>
        <v>2388373.2600000002</v>
      </c>
      <c r="J136" s="57">
        <v>-647130</v>
      </c>
      <c r="K136" s="56">
        <v>-35298</v>
      </c>
      <c r="L136" s="55">
        <v>364746</v>
      </c>
      <c r="M136" s="214">
        <v>252969</v>
      </c>
      <c r="N136" s="55">
        <f>RealAuthFY10!N136</f>
        <v>19495.84</v>
      </c>
      <c r="O136" s="214">
        <f>RealAuthFY10!O136</f>
        <v>0</v>
      </c>
      <c r="P136" s="57">
        <v>6471.3</v>
      </c>
      <c r="Q136" s="57">
        <v>0</v>
      </c>
      <c r="R136" s="56">
        <f t="shared" ref="R136:R199" si="14">IF(X136&gt;Y136*$E136,X136,Y136*$E136)</f>
        <v>1007031</v>
      </c>
      <c r="S136" s="57">
        <f t="shared" ref="S136:S199" si="15">IF(AA136&gt;AB136*$E136,AA136,AB136*$E136)</f>
        <v>108065</v>
      </c>
      <c r="T136" s="56">
        <f t="shared" ref="T136:T199" si="16">IF(AD136&gt;AE136*$E136,AD136,AE136*$E136)</f>
        <v>124723</v>
      </c>
      <c r="U136" s="57">
        <f t="shared" ref="U136:U199" si="17">SUM(I136:T136)</f>
        <v>3589446.4</v>
      </c>
      <c r="V136" s="215"/>
      <c r="W136" s="216">
        <v>472.74</v>
      </c>
      <c r="X136" s="217">
        <v>1007031</v>
      </c>
      <c r="Y136" s="218">
        <f t="shared" ref="Y136:Y199" si="18">ROUND(W136*R$5,2)+W136</f>
        <v>482.19</v>
      </c>
      <c r="Z136" s="219">
        <v>50.73</v>
      </c>
      <c r="AA136" s="56">
        <v>108065</v>
      </c>
      <c r="AB136" s="218">
        <f t="shared" ref="AB136:AB199" si="19">ROUND(Z136*S$5,2)+Z136</f>
        <v>51.739999999999995</v>
      </c>
      <c r="AC136" s="220">
        <v>58.55</v>
      </c>
      <c r="AD136" s="219">
        <v>124723</v>
      </c>
      <c r="AE136" s="218">
        <f t="shared" ref="AE136:AE199" si="20">ROUND(AC136*T$5,2)+AC136</f>
        <v>59.72</v>
      </c>
    </row>
    <row r="137" spans="1:31" s="45" customFormat="1" ht="11" x14ac:dyDescent="0.3">
      <c r="A137" s="45">
        <f>'FY2017 Alpha RPDC '!A133</f>
        <v>126</v>
      </c>
      <c r="B137" s="45">
        <f>'FY2017 Alpha RPDC '!B133</f>
        <v>3195</v>
      </c>
      <c r="C137" s="45">
        <f>'FY2017 Alpha RPDC '!C133</f>
        <v>3195</v>
      </c>
      <c r="D137" s="50" t="str">
        <f>'FY2017 Alpha RPDC '!D133</f>
        <v>GREENE COUNTY</v>
      </c>
      <c r="E137" s="91">
        <f>'FY2017 Alpha RPDC '!J133</f>
        <v>1298.8</v>
      </c>
      <c r="F137" s="81">
        <f>'FY2017 Alpha RPDC '!K133</f>
        <v>6665</v>
      </c>
      <c r="G137" s="81">
        <f>'FY2017 Alpha RPDC '!L133</f>
        <v>8656502</v>
      </c>
      <c r="H137" s="81">
        <f>'FY2017 Alpha RPDC '!M133</f>
        <v>0</v>
      </c>
      <c r="I137" s="82">
        <f>'FY2017 Alpha RPDC '!N133</f>
        <v>8656502</v>
      </c>
      <c r="J137" s="53">
        <v>-121251.6</v>
      </c>
      <c r="K137" s="52">
        <v>0</v>
      </c>
      <c r="L137" s="51">
        <v>306072</v>
      </c>
      <c r="M137" s="195">
        <v>0</v>
      </c>
      <c r="N137" s="51">
        <f>RealAuthFY10!N137</f>
        <v>46225.71</v>
      </c>
      <c r="O137" s="195">
        <f>RealAuthFY10!O137</f>
        <v>0</v>
      </c>
      <c r="P137" s="53">
        <v>0</v>
      </c>
      <c r="Q137" s="53">
        <v>74163.599999999991</v>
      </c>
      <c r="R137" s="52">
        <f t="shared" si="14"/>
        <v>727496.84399999992</v>
      </c>
      <c r="S137" s="53">
        <f t="shared" si="15"/>
        <v>76161.631999999998</v>
      </c>
      <c r="T137" s="52">
        <f t="shared" si="16"/>
        <v>77070.791999999987</v>
      </c>
      <c r="U137" s="53">
        <f t="shared" si="17"/>
        <v>9842440.9780000001</v>
      </c>
      <c r="V137" s="200"/>
      <c r="W137" s="204">
        <v>549.15</v>
      </c>
      <c r="X137" s="205">
        <v>196486</v>
      </c>
      <c r="Y137" s="206">
        <f t="shared" si="18"/>
        <v>560.13</v>
      </c>
      <c r="Z137" s="207">
        <v>57.49</v>
      </c>
      <c r="AA137" s="52">
        <v>20570</v>
      </c>
      <c r="AB137" s="206">
        <f t="shared" si="19"/>
        <v>58.64</v>
      </c>
      <c r="AC137" s="208">
        <v>58.18</v>
      </c>
      <c r="AD137" s="207">
        <v>20817</v>
      </c>
      <c r="AE137" s="206">
        <f t="shared" si="20"/>
        <v>59.339999999999996</v>
      </c>
    </row>
    <row r="138" spans="1:31" s="45" customFormat="1" ht="11" x14ac:dyDescent="0.3">
      <c r="A138" s="45">
        <f>'FY2017 Alpha RPDC '!A134</f>
        <v>127</v>
      </c>
      <c r="B138" s="45">
        <f>'FY2017 Alpha RPDC '!B134</f>
        <v>2709</v>
      </c>
      <c r="C138" s="45">
        <f>'FY2017 Alpha RPDC '!C134</f>
        <v>2709</v>
      </c>
      <c r="D138" s="50" t="str">
        <f>'FY2017 Alpha RPDC '!D134</f>
        <v>GRINNELL-NEWBURG</v>
      </c>
      <c r="E138" s="91">
        <f>'FY2017 Alpha RPDC '!J134</f>
        <v>1602.8</v>
      </c>
      <c r="F138" s="81">
        <f>'FY2017 Alpha RPDC '!K134</f>
        <v>6614</v>
      </c>
      <c r="G138" s="81">
        <f>'FY2017 Alpha RPDC '!L134</f>
        <v>10600919.199999999</v>
      </c>
      <c r="H138" s="81">
        <f>'FY2017 Alpha RPDC '!M134</f>
        <v>0</v>
      </c>
      <c r="I138" s="82">
        <f>'FY2017 Alpha RPDC '!N134</f>
        <v>10600919.199999999</v>
      </c>
      <c r="J138" s="53">
        <v>-176490</v>
      </c>
      <c r="K138" s="52">
        <v>-35298</v>
      </c>
      <c r="L138" s="51">
        <v>905982</v>
      </c>
      <c r="M138" s="195">
        <v>0</v>
      </c>
      <c r="N138" s="51">
        <f>RealAuthFY10!N138</f>
        <v>5768</v>
      </c>
      <c r="O138" s="195">
        <f>RealAuthFY10!O138</f>
        <v>65870.559999999998</v>
      </c>
      <c r="P138" s="53">
        <v>0</v>
      </c>
      <c r="Q138" s="53">
        <v>95304.599999999991</v>
      </c>
      <c r="R138" s="52">
        <f t="shared" si="14"/>
        <v>972819.45999999985</v>
      </c>
      <c r="S138" s="53">
        <f t="shared" si="15"/>
        <v>115738.18800000001</v>
      </c>
      <c r="T138" s="52">
        <f t="shared" si="16"/>
        <v>114904.73199999999</v>
      </c>
      <c r="U138" s="53">
        <f t="shared" si="17"/>
        <v>12665518.739999998</v>
      </c>
      <c r="V138" s="200"/>
      <c r="W138" s="204">
        <v>595.04999999999995</v>
      </c>
      <c r="X138" s="205">
        <v>211362</v>
      </c>
      <c r="Y138" s="206">
        <f t="shared" si="18"/>
        <v>606.94999999999993</v>
      </c>
      <c r="Z138" s="207">
        <v>70.790000000000006</v>
      </c>
      <c r="AA138" s="52">
        <v>25145</v>
      </c>
      <c r="AB138" s="206">
        <f t="shared" si="19"/>
        <v>72.210000000000008</v>
      </c>
      <c r="AC138" s="208">
        <v>70.28</v>
      </c>
      <c r="AD138" s="207">
        <v>24963</v>
      </c>
      <c r="AE138" s="206">
        <f t="shared" si="20"/>
        <v>71.69</v>
      </c>
    </row>
    <row r="139" spans="1:31" s="45" customFormat="1" ht="11" x14ac:dyDescent="0.3">
      <c r="A139" s="45">
        <f>'FY2017 Alpha RPDC '!A135</f>
        <v>128</v>
      </c>
      <c r="B139" s="45">
        <f>'FY2017 Alpha RPDC '!B135</f>
        <v>2718</v>
      </c>
      <c r="C139" s="45">
        <f>'FY2017 Alpha RPDC '!C135</f>
        <v>2718</v>
      </c>
      <c r="D139" s="50" t="str">
        <f>'FY2017 Alpha RPDC '!D135</f>
        <v>GRISWOLD</v>
      </c>
      <c r="E139" s="91">
        <f>'FY2017 Alpha RPDC '!J135</f>
        <v>528.9</v>
      </c>
      <c r="F139" s="81">
        <f>'FY2017 Alpha RPDC '!K135</f>
        <v>6656</v>
      </c>
      <c r="G139" s="81">
        <f>'FY2017 Alpha RPDC '!L135</f>
        <v>3520358.3999999999</v>
      </c>
      <c r="H139" s="81">
        <f>'FY2017 Alpha RPDC '!M135</f>
        <v>73486.220000000205</v>
      </c>
      <c r="I139" s="82">
        <f>'FY2017 Alpha RPDC '!N135</f>
        <v>3593844.62</v>
      </c>
      <c r="J139" s="53">
        <v>-135309</v>
      </c>
      <c r="K139" s="52">
        <v>-470640</v>
      </c>
      <c r="L139" s="51">
        <v>88245</v>
      </c>
      <c r="M139" s="195">
        <v>358863</v>
      </c>
      <c r="N139" s="51">
        <f>RealAuthFY10!N139</f>
        <v>44009.84</v>
      </c>
      <c r="O139" s="195">
        <f>RealAuthFY10!O139</f>
        <v>46144</v>
      </c>
      <c r="P139" s="53">
        <v>0</v>
      </c>
      <c r="Q139" s="53">
        <v>60006.6</v>
      </c>
      <c r="R139" s="52">
        <f t="shared" si="14"/>
        <v>290879.13300000003</v>
      </c>
      <c r="S139" s="53">
        <f t="shared" si="15"/>
        <v>28253.837999999996</v>
      </c>
      <c r="T139" s="52">
        <f t="shared" si="16"/>
        <v>33114.428999999996</v>
      </c>
      <c r="U139" s="53">
        <f t="shared" si="17"/>
        <v>3937411.46</v>
      </c>
      <c r="V139" s="200"/>
      <c r="W139" s="204">
        <v>539.19000000000005</v>
      </c>
      <c r="X139" s="205">
        <v>125631</v>
      </c>
      <c r="Y139" s="206">
        <f t="shared" si="18"/>
        <v>549.97</v>
      </c>
      <c r="Z139" s="207">
        <v>52.37</v>
      </c>
      <c r="AA139" s="52">
        <v>12202</v>
      </c>
      <c r="AB139" s="206">
        <f t="shared" si="19"/>
        <v>53.419999999999995</v>
      </c>
      <c r="AC139" s="208">
        <v>61.38</v>
      </c>
      <c r="AD139" s="207">
        <v>14302</v>
      </c>
      <c r="AE139" s="206">
        <f t="shared" si="20"/>
        <v>62.61</v>
      </c>
    </row>
    <row r="140" spans="1:31" s="45" customFormat="1" ht="11" x14ac:dyDescent="0.3">
      <c r="A140" s="45">
        <f>'FY2017 Alpha RPDC '!A136</f>
        <v>129</v>
      </c>
      <c r="B140" s="45">
        <f>'FY2017 Alpha RPDC '!B136</f>
        <v>2727</v>
      </c>
      <c r="C140" s="45">
        <f>'FY2017 Alpha RPDC '!C136</f>
        <v>2727</v>
      </c>
      <c r="D140" s="50" t="str">
        <f>'FY2017 Alpha RPDC '!D136</f>
        <v>GRUNDY CENTER</v>
      </c>
      <c r="E140" s="91">
        <f>'FY2017 Alpha RPDC '!J136</f>
        <v>634.5</v>
      </c>
      <c r="F140" s="81">
        <f>'FY2017 Alpha RPDC '!K136</f>
        <v>6591</v>
      </c>
      <c r="G140" s="81">
        <f>'FY2017 Alpha RPDC '!L136</f>
        <v>4181989.5</v>
      </c>
      <c r="H140" s="81">
        <f>'FY2017 Alpha RPDC '!M136</f>
        <v>0</v>
      </c>
      <c r="I140" s="82">
        <f>'FY2017 Alpha RPDC '!N136</f>
        <v>4181989.5</v>
      </c>
      <c r="J140" s="53">
        <v>-66583</v>
      </c>
      <c r="K140" s="52">
        <v>-514505</v>
      </c>
      <c r="L140" s="51">
        <v>102901</v>
      </c>
      <c r="M140" s="195">
        <v>508452</v>
      </c>
      <c r="N140" s="51">
        <f>RealAuthFY10!N140</f>
        <v>62170.86</v>
      </c>
      <c r="O140" s="195">
        <f>RealAuthFY10!O140</f>
        <v>47504</v>
      </c>
      <c r="P140" s="53">
        <v>0</v>
      </c>
      <c r="Q140" s="53">
        <v>0</v>
      </c>
      <c r="R140" s="52">
        <f t="shared" si="14"/>
        <v>364431.42</v>
      </c>
      <c r="S140" s="53">
        <f t="shared" si="15"/>
        <v>43101.584999999992</v>
      </c>
      <c r="T140" s="52">
        <f t="shared" si="16"/>
        <v>37314.945</v>
      </c>
      <c r="U140" s="53">
        <f t="shared" si="17"/>
        <v>4766777.3100000005</v>
      </c>
      <c r="V140" s="200"/>
      <c r="W140" s="204">
        <v>563.1</v>
      </c>
      <c r="X140" s="205">
        <v>161047</v>
      </c>
      <c r="Y140" s="206">
        <f t="shared" si="18"/>
        <v>574.36</v>
      </c>
      <c r="Z140" s="207">
        <v>66.599999999999994</v>
      </c>
      <c r="AA140" s="52">
        <v>19048</v>
      </c>
      <c r="AB140" s="206">
        <f t="shared" si="19"/>
        <v>67.929999999999993</v>
      </c>
      <c r="AC140" s="208">
        <v>57.66</v>
      </c>
      <c r="AD140" s="207">
        <v>16491</v>
      </c>
      <c r="AE140" s="206">
        <f t="shared" si="20"/>
        <v>58.809999999999995</v>
      </c>
    </row>
    <row r="141" spans="1:31" s="45" customFormat="1" ht="11" x14ac:dyDescent="0.3">
      <c r="A141" s="45">
        <f>'FY2017 Alpha RPDC '!A137</f>
        <v>130</v>
      </c>
      <c r="B141" s="45">
        <f>'FY2017 Alpha RPDC '!B137</f>
        <v>2754</v>
      </c>
      <c r="C141" s="45">
        <f>'FY2017 Alpha RPDC '!C137</f>
        <v>2754</v>
      </c>
      <c r="D141" s="54" t="str">
        <f>'FY2017 Alpha RPDC '!D137</f>
        <v>GUTHRIE CENTER</v>
      </c>
      <c r="E141" s="94">
        <f>'FY2017 Alpha RPDC '!J137</f>
        <v>454</v>
      </c>
      <c r="F141" s="83">
        <f>'FY2017 Alpha RPDC '!K137</f>
        <v>6615</v>
      </c>
      <c r="G141" s="83">
        <f>'FY2017 Alpha RPDC '!L137</f>
        <v>3003210</v>
      </c>
      <c r="H141" s="83">
        <f>'FY2017 Alpha RPDC '!M137</f>
        <v>0</v>
      </c>
      <c r="I141" s="84">
        <f>'FY2017 Alpha RPDC '!N137</f>
        <v>3003210</v>
      </c>
      <c r="J141" s="57">
        <v>-171864.6</v>
      </c>
      <c r="K141" s="56">
        <v>-76778</v>
      </c>
      <c r="L141" s="55">
        <v>336642</v>
      </c>
      <c r="M141" s="214">
        <v>17718</v>
      </c>
      <c r="N141" s="55">
        <f>RealAuthFY10!N141</f>
        <v>22932.36</v>
      </c>
      <c r="O141" s="214">
        <f>RealAuthFY10!O141</f>
        <v>0</v>
      </c>
      <c r="P141" s="57">
        <v>10394.56</v>
      </c>
      <c r="Q141" s="57">
        <v>0</v>
      </c>
      <c r="R141" s="56">
        <f t="shared" si="14"/>
        <v>833719</v>
      </c>
      <c r="S141" s="57">
        <f t="shared" si="15"/>
        <v>90645</v>
      </c>
      <c r="T141" s="56">
        <f t="shared" si="16"/>
        <v>101241</v>
      </c>
      <c r="U141" s="57">
        <f t="shared" si="17"/>
        <v>4167859.32</v>
      </c>
      <c r="V141" s="215"/>
      <c r="W141" s="216">
        <v>487.84</v>
      </c>
      <c r="X141" s="217">
        <v>833719</v>
      </c>
      <c r="Y141" s="218">
        <f t="shared" si="18"/>
        <v>497.59999999999997</v>
      </c>
      <c r="Z141" s="219">
        <v>53.04</v>
      </c>
      <c r="AA141" s="56">
        <v>90645</v>
      </c>
      <c r="AB141" s="218">
        <f t="shared" si="19"/>
        <v>54.1</v>
      </c>
      <c r="AC141" s="220">
        <v>59.24</v>
      </c>
      <c r="AD141" s="219">
        <v>101241</v>
      </c>
      <c r="AE141" s="218">
        <f t="shared" si="20"/>
        <v>60.42</v>
      </c>
    </row>
    <row r="142" spans="1:31" s="45" customFormat="1" ht="11" x14ac:dyDescent="0.3">
      <c r="A142" s="45">
        <f>'FY2017 Alpha RPDC '!A138</f>
        <v>131</v>
      </c>
      <c r="B142" s="45">
        <f>'FY2017 Alpha RPDC '!B138</f>
        <v>2766</v>
      </c>
      <c r="C142" s="45">
        <f>'FY2017 Alpha RPDC '!C138</f>
        <v>2766</v>
      </c>
      <c r="D142" s="50" t="str">
        <f>'FY2017 Alpha RPDC '!D138</f>
        <v>H L V</v>
      </c>
      <c r="E142" s="91">
        <f>'FY2017 Alpha RPDC '!J138</f>
        <v>349.7</v>
      </c>
      <c r="F142" s="81">
        <f>'FY2017 Alpha RPDC '!K138</f>
        <v>6691</v>
      </c>
      <c r="G142" s="81">
        <f>'FY2017 Alpha RPDC '!L138</f>
        <v>2339842.6999999997</v>
      </c>
      <c r="H142" s="81">
        <f>'FY2017 Alpha RPDC '!M138</f>
        <v>0</v>
      </c>
      <c r="I142" s="82">
        <f>'FY2017 Alpha RPDC '!N138</f>
        <v>2339842.6999999997</v>
      </c>
      <c r="J142" s="53">
        <v>-190930.80000000002</v>
      </c>
      <c r="K142" s="52">
        <v>-71376</v>
      </c>
      <c r="L142" s="51">
        <v>148700</v>
      </c>
      <c r="M142" s="195">
        <v>17844</v>
      </c>
      <c r="N142" s="51">
        <f>RealAuthFY10!N142</f>
        <v>56521.77</v>
      </c>
      <c r="O142" s="195">
        <f>RealAuthFY10!O142</f>
        <v>0</v>
      </c>
      <c r="P142" s="53">
        <v>0</v>
      </c>
      <c r="Q142" s="53">
        <v>89220</v>
      </c>
      <c r="R142" s="52">
        <f t="shared" si="14"/>
        <v>310562</v>
      </c>
      <c r="S142" s="53">
        <f t="shared" si="15"/>
        <v>31819</v>
      </c>
      <c r="T142" s="52">
        <f t="shared" si="16"/>
        <v>31653</v>
      </c>
      <c r="U142" s="53">
        <f t="shared" si="17"/>
        <v>2763855.67</v>
      </c>
      <c r="V142" s="200"/>
      <c r="W142" s="204">
        <v>485.86</v>
      </c>
      <c r="X142" s="205">
        <v>310562</v>
      </c>
      <c r="Y142" s="206">
        <f t="shared" si="18"/>
        <v>495.58000000000004</v>
      </c>
      <c r="Z142" s="207">
        <v>49.78</v>
      </c>
      <c r="AA142" s="52">
        <v>31819</v>
      </c>
      <c r="AB142" s="206">
        <f t="shared" si="19"/>
        <v>50.78</v>
      </c>
      <c r="AC142" s="208">
        <v>49.52</v>
      </c>
      <c r="AD142" s="207">
        <v>31653</v>
      </c>
      <c r="AE142" s="206">
        <f t="shared" si="20"/>
        <v>50.510000000000005</v>
      </c>
    </row>
    <row r="143" spans="1:31" s="45" customFormat="1" ht="11" x14ac:dyDescent="0.3">
      <c r="A143" s="45">
        <f>'FY2017 Alpha RPDC '!A139</f>
        <v>132</v>
      </c>
      <c r="B143" s="45">
        <f>'FY2017 Alpha RPDC '!B139</f>
        <v>2772</v>
      </c>
      <c r="C143" s="45">
        <f>'FY2017 Alpha RPDC '!C139</f>
        <v>2772</v>
      </c>
      <c r="D143" s="50" t="str">
        <f>'FY2017 Alpha RPDC '!D139</f>
        <v>HAMBURG</v>
      </c>
      <c r="E143" s="91">
        <f>'FY2017 Alpha RPDC '!J139</f>
        <v>246.2</v>
      </c>
      <c r="F143" s="81">
        <f>'FY2017 Alpha RPDC '!K139</f>
        <v>6732</v>
      </c>
      <c r="G143" s="81">
        <f>'FY2017 Alpha RPDC '!L139</f>
        <v>1657418.4</v>
      </c>
      <c r="H143" s="81">
        <f>'FY2017 Alpha RPDC '!M139</f>
        <v>0</v>
      </c>
      <c r="I143" s="82">
        <f>'FY2017 Alpha RPDC '!N139</f>
        <v>1657418.4</v>
      </c>
      <c r="J143" s="53">
        <v>-52947</v>
      </c>
      <c r="K143" s="52">
        <v>-5883</v>
      </c>
      <c r="L143" s="51">
        <v>253557.30000000002</v>
      </c>
      <c r="M143" s="195">
        <v>29415</v>
      </c>
      <c r="N143" s="51">
        <f>RealAuthFY10!N143</f>
        <v>60217.919999999998</v>
      </c>
      <c r="O143" s="195">
        <f>RealAuthFY10!O143</f>
        <v>0</v>
      </c>
      <c r="P143" s="53">
        <v>0</v>
      </c>
      <c r="Q143" s="53">
        <v>0</v>
      </c>
      <c r="R143" s="52">
        <f t="shared" si="14"/>
        <v>309909</v>
      </c>
      <c r="S143" s="53">
        <f t="shared" si="15"/>
        <v>32548</v>
      </c>
      <c r="T143" s="52">
        <f t="shared" si="16"/>
        <v>31784</v>
      </c>
      <c r="U143" s="53">
        <f t="shared" si="17"/>
        <v>2316019.62</v>
      </c>
      <c r="V143" s="200"/>
      <c r="W143" s="204">
        <v>495.22</v>
      </c>
      <c r="X143" s="205">
        <v>309909</v>
      </c>
      <c r="Y143" s="206">
        <f t="shared" si="18"/>
        <v>505.12</v>
      </c>
      <c r="Z143" s="207">
        <v>52.01</v>
      </c>
      <c r="AA143" s="52">
        <v>32548</v>
      </c>
      <c r="AB143" s="206">
        <f t="shared" si="19"/>
        <v>53.05</v>
      </c>
      <c r="AC143" s="208">
        <v>50.79</v>
      </c>
      <c r="AD143" s="207">
        <v>31784</v>
      </c>
      <c r="AE143" s="206">
        <f t="shared" si="20"/>
        <v>51.81</v>
      </c>
    </row>
    <row r="144" spans="1:31" s="45" customFormat="1" ht="11" x14ac:dyDescent="0.3">
      <c r="A144" s="45">
        <f>'FY2017 Alpha RPDC '!A140</f>
        <v>133</v>
      </c>
      <c r="B144" s="45">
        <f>'FY2017 Alpha RPDC '!B140</f>
        <v>2781</v>
      </c>
      <c r="C144" s="45">
        <f>'FY2017 Alpha RPDC '!C140</f>
        <v>2781</v>
      </c>
      <c r="D144" s="50" t="str">
        <f>'FY2017 Alpha RPDC '!D140</f>
        <v>HAMPTON-DUMONT</v>
      </c>
      <c r="E144" s="91">
        <f>'FY2017 Alpha RPDC '!J140</f>
        <v>1210.2</v>
      </c>
      <c r="F144" s="81">
        <f>'FY2017 Alpha RPDC '!K140</f>
        <v>6591</v>
      </c>
      <c r="G144" s="81">
        <f>'FY2017 Alpha RPDC '!L140</f>
        <v>7976428.2000000002</v>
      </c>
      <c r="H144" s="81">
        <f>'FY2017 Alpha RPDC '!M140</f>
        <v>37948.05999999959</v>
      </c>
      <c r="I144" s="82">
        <f>'FY2017 Alpha RPDC '!N140</f>
        <v>8014376.2599999998</v>
      </c>
      <c r="J144" s="53">
        <v>-131726.1</v>
      </c>
      <c r="K144" s="52">
        <v>-41349</v>
      </c>
      <c r="L144" s="51">
        <v>447750.6</v>
      </c>
      <c r="M144" s="195">
        <v>5907</v>
      </c>
      <c r="N144" s="51">
        <f>RealAuthFY10!N144</f>
        <v>3185.6000000000004</v>
      </c>
      <c r="O144" s="195">
        <f>RealAuthFY10!O144</f>
        <v>63364.479999999996</v>
      </c>
      <c r="P144" s="53">
        <v>3898.6200000000003</v>
      </c>
      <c r="Q144" s="53">
        <v>116958.6</v>
      </c>
      <c r="R144" s="52">
        <f t="shared" si="14"/>
        <v>647928.978</v>
      </c>
      <c r="S144" s="53">
        <f t="shared" si="15"/>
        <v>65011.944000000003</v>
      </c>
      <c r="T144" s="52">
        <f t="shared" si="16"/>
        <v>78663</v>
      </c>
      <c r="U144" s="53">
        <f t="shared" si="17"/>
        <v>9273969.9820000008</v>
      </c>
      <c r="V144" s="200"/>
      <c r="W144" s="204">
        <v>524.89</v>
      </c>
      <c r="X144" s="205">
        <v>287010</v>
      </c>
      <c r="Y144" s="206">
        <f t="shared" si="18"/>
        <v>535.39</v>
      </c>
      <c r="Z144" s="207">
        <v>52.67</v>
      </c>
      <c r="AA144" s="52">
        <v>28800</v>
      </c>
      <c r="AB144" s="206">
        <f t="shared" si="19"/>
        <v>53.72</v>
      </c>
      <c r="AC144" s="208">
        <v>63.73</v>
      </c>
      <c r="AD144" s="207">
        <v>34848</v>
      </c>
      <c r="AE144" s="206">
        <f t="shared" si="20"/>
        <v>65</v>
      </c>
    </row>
    <row r="145" spans="1:31" s="45" customFormat="1" ht="11" x14ac:dyDescent="0.3">
      <c r="A145" s="45">
        <f>'FY2017 Alpha RPDC '!A141</f>
        <v>134</v>
      </c>
      <c r="B145" s="45">
        <f>'FY2017 Alpha RPDC '!B141</f>
        <v>2826</v>
      </c>
      <c r="C145" s="45">
        <f>'FY2017 Alpha RPDC '!C141</f>
        <v>2826</v>
      </c>
      <c r="D145" s="50" t="str">
        <f>'FY2017 Alpha RPDC '!D141</f>
        <v>HARLAN</v>
      </c>
      <c r="E145" s="91">
        <f>'FY2017 Alpha RPDC '!J141</f>
        <v>1411.9</v>
      </c>
      <c r="F145" s="81">
        <f>'FY2017 Alpha RPDC '!K141</f>
        <v>6631</v>
      </c>
      <c r="G145" s="81">
        <f>'FY2017 Alpha RPDC '!L141</f>
        <v>9362308.9000000004</v>
      </c>
      <c r="H145" s="81">
        <f>'FY2017 Alpha RPDC '!M141</f>
        <v>0</v>
      </c>
      <c r="I145" s="82">
        <f>'FY2017 Alpha RPDC '!N141</f>
        <v>9362308.9000000004</v>
      </c>
      <c r="J145" s="53">
        <v>-191456</v>
      </c>
      <c r="K145" s="52">
        <v>0</v>
      </c>
      <c r="L145" s="51">
        <v>131626</v>
      </c>
      <c r="M145" s="195">
        <v>0</v>
      </c>
      <c r="N145" s="51">
        <f>RealAuthFY10!N145</f>
        <v>14435.28</v>
      </c>
      <c r="O145" s="195">
        <f>RealAuthFY10!O145</f>
        <v>120294</v>
      </c>
      <c r="P145" s="53">
        <v>0</v>
      </c>
      <c r="Q145" s="53">
        <v>0</v>
      </c>
      <c r="R145" s="52">
        <f t="shared" si="14"/>
        <v>752175.60600000003</v>
      </c>
      <c r="S145" s="53">
        <f t="shared" si="15"/>
        <v>76397.909</v>
      </c>
      <c r="T145" s="52">
        <f t="shared" si="16"/>
        <v>76609.694000000018</v>
      </c>
      <c r="U145" s="53">
        <f t="shared" si="17"/>
        <v>10342391.389</v>
      </c>
      <c r="V145" s="200"/>
      <c r="W145" s="204">
        <v>522.29</v>
      </c>
      <c r="X145" s="205">
        <v>195963</v>
      </c>
      <c r="Y145" s="206">
        <f t="shared" si="18"/>
        <v>532.74</v>
      </c>
      <c r="Z145" s="207">
        <v>53.05</v>
      </c>
      <c r="AA145" s="52">
        <v>19904</v>
      </c>
      <c r="AB145" s="206">
        <f t="shared" si="19"/>
        <v>54.11</v>
      </c>
      <c r="AC145" s="208">
        <v>53.2</v>
      </c>
      <c r="AD145" s="207">
        <v>19961</v>
      </c>
      <c r="AE145" s="206">
        <f t="shared" si="20"/>
        <v>54.260000000000005</v>
      </c>
    </row>
    <row r="146" spans="1:31" s="45" customFormat="1" ht="11" x14ac:dyDescent="0.3">
      <c r="A146" s="45">
        <f>'FY2017 Alpha RPDC '!A142</f>
        <v>135</v>
      </c>
      <c r="B146" s="45">
        <f>'FY2017 Alpha RPDC '!B142</f>
        <v>2834</v>
      </c>
      <c r="C146" s="45">
        <f>'FY2017 Alpha RPDC '!C142</f>
        <v>2834</v>
      </c>
      <c r="D146" s="54" t="str">
        <f>'FY2017 Alpha RPDC '!D142</f>
        <v>HARMONY</v>
      </c>
      <c r="E146" s="94">
        <f>'FY2017 Alpha RPDC '!J142</f>
        <v>364</v>
      </c>
      <c r="F146" s="83">
        <f>'FY2017 Alpha RPDC '!K142</f>
        <v>6591</v>
      </c>
      <c r="G146" s="83">
        <f>'FY2017 Alpha RPDC '!L142</f>
        <v>2399124</v>
      </c>
      <c r="H146" s="83">
        <f>'FY2017 Alpha RPDC '!M142</f>
        <v>0</v>
      </c>
      <c r="I146" s="84">
        <f>'FY2017 Alpha RPDC '!N142</f>
        <v>2399124</v>
      </c>
      <c r="J146" s="57">
        <v>-54216</v>
      </c>
      <c r="K146" s="56">
        <v>-18072</v>
      </c>
      <c r="L146" s="55">
        <v>73492.800000000003</v>
      </c>
      <c r="M146" s="214">
        <v>6024</v>
      </c>
      <c r="N146" s="55">
        <f>RealAuthFY10!N146</f>
        <v>0</v>
      </c>
      <c r="O146" s="214">
        <f>RealAuthFY10!O146</f>
        <v>0</v>
      </c>
      <c r="P146" s="57">
        <v>7951.68</v>
      </c>
      <c r="Q146" s="57">
        <v>101203.2</v>
      </c>
      <c r="R146" s="56">
        <f t="shared" si="14"/>
        <v>189614.87999999998</v>
      </c>
      <c r="S146" s="57">
        <f t="shared" si="15"/>
        <v>19262.88</v>
      </c>
      <c r="T146" s="56">
        <f t="shared" si="16"/>
        <v>21920.079999999998</v>
      </c>
      <c r="U146" s="57">
        <f t="shared" si="17"/>
        <v>2746305.52</v>
      </c>
      <c r="V146" s="215"/>
      <c r="W146" s="216">
        <v>510.71</v>
      </c>
      <c r="X146" s="217">
        <v>150762</v>
      </c>
      <c r="Y146" s="218">
        <f t="shared" si="18"/>
        <v>520.91999999999996</v>
      </c>
      <c r="Z146" s="219">
        <v>51.88</v>
      </c>
      <c r="AA146" s="56">
        <v>15315</v>
      </c>
      <c r="AB146" s="218">
        <f t="shared" si="19"/>
        <v>52.92</v>
      </c>
      <c r="AC146" s="220">
        <v>59.04</v>
      </c>
      <c r="AD146" s="219">
        <v>17429</v>
      </c>
      <c r="AE146" s="218">
        <f t="shared" si="20"/>
        <v>60.22</v>
      </c>
    </row>
    <row r="147" spans="1:31" s="45" customFormat="1" ht="11" x14ac:dyDescent="0.3">
      <c r="A147" s="45">
        <f>'FY2017 Alpha RPDC '!A143</f>
        <v>136</v>
      </c>
      <c r="B147" s="45">
        <f>'FY2017 Alpha RPDC '!B143</f>
        <v>2846</v>
      </c>
      <c r="C147" s="45">
        <f>'FY2017 Alpha RPDC '!C143</f>
        <v>2846</v>
      </c>
      <c r="D147" s="50" t="str">
        <f>'FY2017 Alpha RPDC '!D143</f>
        <v>HARRIS-LAKE PARK</v>
      </c>
      <c r="E147" s="91">
        <f>'FY2017 Alpha RPDC '!J143</f>
        <v>329.4</v>
      </c>
      <c r="F147" s="81">
        <f>'FY2017 Alpha RPDC '!K143</f>
        <v>6662</v>
      </c>
      <c r="G147" s="81">
        <f>'FY2017 Alpha RPDC '!L143</f>
        <v>2194462.7999999998</v>
      </c>
      <c r="H147" s="81">
        <f>'FY2017 Alpha RPDC '!M143</f>
        <v>0</v>
      </c>
      <c r="I147" s="82">
        <f>'FY2017 Alpha RPDC '!N143</f>
        <v>2194462.7999999998</v>
      </c>
      <c r="J147" s="53">
        <v>-272382.89999999997</v>
      </c>
      <c r="K147" s="52">
        <v>-23532</v>
      </c>
      <c r="L147" s="51">
        <v>355333.2</v>
      </c>
      <c r="M147" s="195">
        <v>23532</v>
      </c>
      <c r="N147" s="51">
        <f>RealAuthFY10!N147</f>
        <v>70773.36</v>
      </c>
      <c r="O147" s="195">
        <f>RealAuthFY10!O147</f>
        <v>0</v>
      </c>
      <c r="P147" s="53">
        <v>88009.680000000008</v>
      </c>
      <c r="Q147" s="53">
        <v>218847.6</v>
      </c>
      <c r="R147" s="52">
        <f t="shared" si="14"/>
        <v>606981</v>
      </c>
      <c r="S147" s="53">
        <f t="shared" si="15"/>
        <v>65256</v>
      </c>
      <c r="T147" s="52">
        <f t="shared" si="16"/>
        <v>78795</v>
      </c>
      <c r="U147" s="53">
        <f t="shared" si="17"/>
        <v>3406075.74</v>
      </c>
      <c r="V147" s="200"/>
      <c r="W147" s="204">
        <v>521.82000000000005</v>
      </c>
      <c r="X147" s="205">
        <v>606981</v>
      </c>
      <c r="Y147" s="206">
        <f t="shared" si="18"/>
        <v>532.2600000000001</v>
      </c>
      <c r="Z147" s="207">
        <v>56.1</v>
      </c>
      <c r="AA147" s="52">
        <v>65256</v>
      </c>
      <c r="AB147" s="206">
        <f t="shared" si="19"/>
        <v>57.22</v>
      </c>
      <c r="AC147" s="208">
        <v>67.739999999999995</v>
      </c>
      <c r="AD147" s="207">
        <v>78795</v>
      </c>
      <c r="AE147" s="206">
        <f t="shared" si="20"/>
        <v>69.089999999999989</v>
      </c>
    </row>
    <row r="148" spans="1:31" s="45" customFormat="1" ht="11" x14ac:dyDescent="0.3">
      <c r="A148" s="45">
        <f>'FY2017 Alpha RPDC '!A144</f>
        <v>137</v>
      </c>
      <c r="B148" s="45">
        <f>'FY2017 Alpha RPDC '!B144</f>
        <v>2862</v>
      </c>
      <c r="C148" s="45">
        <f>'FY2017 Alpha RPDC '!C144</f>
        <v>2862</v>
      </c>
      <c r="D148" s="50" t="str">
        <f>'FY2017 Alpha RPDC '!D144</f>
        <v>HARTLEY-MELVIN-SANBORN</v>
      </c>
      <c r="E148" s="91">
        <f>'FY2017 Alpha RPDC '!J144</f>
        <v>634.5</v>
      </c>
      <c r="F148" s="81">
        <f>'FY2017 Alpha RPDC '!K144</f>
        <v>6638</v>
      </c>
      <c r="G148" s="81">
        <f>'FY2017 Alpha RPDC '!L144</f>
        <v>4211811</v>
      </c>
      <c r="H148" s="81">
        <f>'FY2017 Alpha RPDC '!M144</f>
        <v>0</v>
      </c>
      <c r="I148" s="82">
        <f>'FY2017 Alpha RPDC '!N144</f>
        <v>4211811</v>
      </c>
      <c r="J148" s="53">
        <v>-236920</v>
      </c>
      <c r="K148" s="52">
        <v>-53307</v>
      </c>
      <c r="L148" s="51">
        <v>965449</v>
      </c>
      <c r="M148" s="195">
        <v>23692</v>
      </c>
      <c r="N148" s="51">
        <f>RealAuthFY10!N148</f>
        <v>87352.319999999992</v>
      </c>
      <c r="O148" s="195">
        <f>RealAuthFY10!O148</f>
        <v>0</v>
      </c>
      <c r="P148" s="53">
        <v>7818.3600000000006</v>
      </c>
      <c r="Q148" s="53">
        <v>0</v>
      </c>
      <c r="R148" s="52">
        <f t="shared" si="14"/>
        <v>779586</v>
      </c>
      <c r="S148" s="53">
        <f t="shared" si="15"/>
        <v>92071</v>
      </c>
      <c r="T148" s="52">
        <f t="shared" si="16"/>
        <v>89751</v>
      </c>
      <c r="U148" s="53">
        <f t="shared" si="17"/>
        <v>5967303.6800000006</v>
      </c>
      <c r="V148" s="200"/>
      <c r="W148" s="204">
        <v>497.28</v>
      </c>
      <c r="X148" s="205">
        <v>779586</v>
      </c>
      <c r="Y148" s="206">
        <f t="shared" si="18"/>
        <v>507.22999999999996</v>
      </c>
      <c r="Z148" s="207">
        <v>58.73</v>
      </c>
      <c r="AA148" s="52">
        <v>92071</v>
      </c>
      <c r="AB148" s="206">
        <f t="shared" si="19"/>
        <v>59.9</v>
      </c>
      <c r="AC148" s="208">
        <v>57.25</v>
      </c>
      <c r="AD148" s="207">
        <v>89751</v>
      </c>
      <c r="AE148" s="206">
        <f t="shared" si="20"/>
        <v>58.4</v>
      </c>
    </row>
    <row r="149" spans="1:31" s="45" customFormat="1" ht="11" x14ac:dyDescent="0.3">
      <c r="A149" s="45">
        <f>'FY2017 Alpha RPDC '!A145</f>
        <v>138</v>
      </c>
      <c r="B149" s="45">
        <f>'FY2017 Alpha RPDC '!B145</f>
        <v>2977</v>
      </c>
      <c r="C149" s="45">
        <f>'FY2017 Alpha RPDC '!C145</f>
        <v>2977</v>
      </c>
      <c r="D149" s="50" t="str">
        <f>'FY2017 Alpha RPDC '!D145</f>
        <v>HIGHLAND</v>
      </c>
      <c r="E149" s="91">
        <f>'FY2017 Alpha RPDC '!J145</f>
        <v>616.9</v>
      </c>
      <c r="F149" s="81">
        <f>'FY2017 Alpha RPDC '!K145</f>
        <v>6591</v>
      </c>
      <c r="G149" s="81">
        <f>'FY2017 Alpha RPDC '!L145</f>
        <v>4065987.9</v>
      </c>
      <c r="H149" s="81">
        <f>'FY2017 Alpha RPDC '!M145</f>
        <v>180785.35999999987</v>
      </c>
      <c r="I149" s="82">
        <f>'FY2017 Alpha RPDC '!N145</f>
        <v>4246773.26</v>
      </c>
      <c r="J149" s="53">
        <v>-323565</v>
      </c>
      <c r="K149" s="52">
        <v>0</v>
      </c>
      <c r="L149" s="51">
        <v>117660</v>
      </c>
      <c r="M149" s="195">
        <v>0</v>
      </c>
      <c r="N149" s="51">
        <f>RealAuthFY10!N149</f>
        <v>7267.68</v>
      </c>
      <c r="O149" s="195">
        <f>RealAuthFY10!O149</f>
        <v>0</v>
      </c>
      <c r="P149" s="53">
        <v>3882.78</v>
      </c>
      <c r="Q149" s="53">
        <v>77655.599999999991</v>
      </c>
      <c r="R149" s="52">
        <f t="shared" si="14"/>
        <v>306969.43999999994</v>
      </c>
      <c r="S149" s="53">
        <f t="shared" si="15"/>
        <v>28778.384999999998</v>
      </c>
      <c r="T149" s="52">
        <f t="shared" si="16"/>
        <v>37390.309000000001</v>
      </c>
      <c r="U149" s="53">
        <f t="shared" si="17"/>
        <v>4502812.4539999999</v>
      </c>
      <c r="V149" s="200"/>
      <c r="W149" s="204">
        <v>487.84</v>
      </c>
      <c r="X149" s="205">
        <v>208356</v>
      </c>
      <c r="Y149" s="206">
        <f t="shared" si="18"/>
        <v>497.59999999999997</v>
      </c>
      <c r="Z149" s="207">
        <v>45.74</v>
      </c>
      <c r="AA149" s="52">
        <v>19536</v>
      </c>
      <c r="AB149" s="206">
        <f t="shared" si="19"/>
        <v>46.65</v>
      </c>
      <c r="AC149" s="208">
        <v>59.42</v>
      </c>
      <c r="AD149" s="207">
        <v>25378</v>
      </c>
      <c r="AE149" s="206">
        <f t="shared" si="20"/>
        <v>60.61</v>
      </c>
    </row>
    <row r="150" spans="1:31" s="45" customFormat="1" ht="11" x14ac:dyDescent="0.3">
      <c r="A150" s="45">
        <f>'FY2017 Alpha RPDC '!A146</f>
        <v>139</v>
      </c>
      <c r="B150" s="45">
        <f>'FY2017 Alpha RPDC '!B146</f>
        <v>2988</v>
      </c>
      <c r="C150" s="45">
        <f>'FY2017 Alpha RPDC '!C146</f>
        <v>2988</v>
      </c>
      <c r="D150" s="50" t="str">
        <f>'FY2017 Alpha RPDC '!D146</f>
        <v>HINTON</v>
      </c>
      <c r="E150" s="91">
        <f>'FY2017 Alpha RPDC '!J146</f>
        <v>524</v>
      </c>
      <c r="F150" s="81">
        <f>'FY2017 Alpha RPDC '!K146</f>
        <v>6591</v>
      </c>
      <c r="G150" s="81">
        <f>'FY2017 Alpha RPDC '!L146</f>
        <v>3453684</v>
      </c>
      <c r="H150" s="81">
        <f>'FY2017 Alpha RPDC '!M146</f>
        <v>0</v>
      </c>
      <c r="I150" s="82">
        <f>'FY2017 Alpha RPDC '!N146</f>
        <v>3453684</v>
      </c>
      <c r="J150" s="53">
        <v>-77402</v>
      </c>
      <c r="K150" s="52">
        <v>-5954</v>
      </c>
      <c r="L150" s="51">
        <v>59540</v>
      </c>
      <c r="M150" s="195">
        <v>0</v>
      </c>
      <c r="N150" s="51">
        <f>RealAuthFY10!N150</f>
        <v>20319.72</v>
      </c>
      <c r="O150" s="195">
        <f>RealAuthFY10!O150</f>
        <v>0</v>
      </c>
      <c r="P150" s="53">
        <v>0</v>
      </c>
      <c r="Q150" s="53">
        <v>78592.800000000003</v>
      </c>
      <c r="R150" s="52">
        <f t="shared" si="14"/>
        <v>280256.16000000003</v>
      </c>
      <c r="S150" s="53">
        <f t="shared" si="15"/>
        <v>28820</v>
      </c>
      <c r="T150" s="52">
        <f t="shared" si="16"/>
        <v>38445.880000000005</v>
      </c>
      <c r="U150" s="53">
        <f t="shared" si="17"/>
        <v>3876302.56</v>
      </c>
      <c r="V150" s="200"/>
      <c r="W150" s="204">
        <v>524.35</v>
      </c>
      <c r="X150" s="205">
        <v>151013</v>
      </c>
      <c r="Y150" s="206">
        <f t="shared" si="18"/>
        <v>534.84</v>
      </c>
      <c r="Z150" s="207">
        <v>53.92</v>
      </c>
      <c r="AA150" s="52">
        <v>15529</v>
      </c>
      <c r="AB150" s="206">
        <f t="shared" si="19"/>
        <v>55</v>
      </c>
      <c r="AC150" s="208">
        <v>71.930000000000007</v>
      </c>
      <c r="AD150" s="207">
        <v>20716</v>
      </c>
      <c r="AE150" s="206">
        <f t="shared" si="20"/>
        <v>73.37</v>
      </c>
    </row>
    <row r="151" spans="1:31" s="45" customFormat="1" ht="11" x14ac:dyDescent="0.3">
      <c r="A151" s="45">
        <f>'FY2017 Alpha RPDC '!A147</f>
        <v>140</v>
      </c>
      <c r="B151" s="45">
        <f>'FY2017 Alpha RPDC '!B147</f>
        <v>3029</v>
      </c>
      <c r="C151" s="45">
        <f>'FY2017 Alpha RPDC '!C147</f>
        <v>3029</v>
      </c>
      <c r="D151" s="54" t="str">
        <f>'FY2017 Alpha RPDC '!D147</f>
        <v>HOWARD-WINNESHIEK</v>
      </c>
      <c r="E151" s="94">
        <f>'FY2017 Alpha RPDC '!J147</f>
        <v>1197.5</v>
      </c>
      <c r="F151" s="83">
        <f>'FY2017 Alpha RPDC '!K147</f>
        <v>6714</v>
      </c>
      <c r="G151" s="83">
        <f>'FY2017 Alpha RPDC '!L147</f>
        <v>8040015</v>
      </c>
      <c r="H151" s="83">
        <f>'FY2017 Alpha RPDC '!M147</f>
        <v>213539.36000000034</v>
      </c>
      <c r="I151" s="84">
        <f>'FY2017 Alpha RPDC '!N147</f>
        <v>8253554.3600000003</v>
      </c>
      <c r="J151" s="57">
        <v>-177900</v>
      </c>
      <c r="K151" s="56">
        <v>-17790</v>
      </c>
      <c r="L151" s="55">
        <v>177900</v>
      </c>
      <c r="M151" s="214">
        <v>0</v>
      </c>
      <c r="N151" s="55">
        <f>RealAuthFY10!N151</f>
        <v>50532.35</v>
      </c>
      <c r="O151" s="214">
        <f>RealAuthFY10!O151</f>
        <v>77630.25</v>
      </c>
      <c r="P151" s="57">
        <v>10436.799999999999</v>
      </c>
      <c r="Q151" s="57">
        <v>88950</v>
      </c>
      <c r="R151" s="56">
        <f t="shared" si="14"/>
        <v>648793.52499999991</v>
      </c>
      <c r="S151" s="57">
        <f t="shared" si="15"/>
        <v>69443.025000000009</v>
      </c>
      <c r="T151" s="56">
        <f t="shared" si="16"/>
        <v>62952.574999999997</v>
      </c>
      <c r="U151" s="57">
        <f t="shared" si="17"/>
        <v>9244502.8849999998</v>
      </c>
      <c r="V151" s="215"/>
      <c r="W151" s="216">
        <v>531.16999999999996</v>
      </c>
      <c r="X151" s="217">
        <v>354503</v>
      </c>
      <c r="Y151" s="218">
        <f t="shared" si="18"/>
        <v>541.79</v>
      </c>
      <c r="Z151" s="219">
        <v>56.85</v>
      </c>
      <c r="AA151" s="56">
        <v>37942</v>
      </c>
      <c r="AB151" s="218">
        <f t="shared" si="19"/>
        <v>57.99</v>
      </c>
      <c r="AC151" s="220">
        <v>51.54</v>
      </c>
      <c r="AD151" s="219">
        <v>34398</v>
      </c>
      <c r="AE151" s="218">
        <f t="shared" si="20"/>
        <v>52.57</v>
      </c>
    </row>
    <row r="152" spans="1:31" s="45" customFormat="1" ht="11" x14ac:dyDescent="0.3">
      <c r="A152" s="45">
        <f>'FY2017 Alpha RPDC '!A148</f>
        <v>141</v>
      </c>
      <c r="B152" s="45">
        <f>'FY2017 Alpha RPDC '!B148</f>
        <v>3033</v>
      </c>
      <c r="C152" s="45">
        <f>'FY2017 Alpha RPDC '!C148</f>
        <v>3033</v>
      </c>
      <c r="D152" s="50" t="str">
        <f>'FY2017 Alpha RPDC '!D148</f>
        <v>HUBBARD-RADCLIFFE</v>
      </c>
      <c r="E152" s="91">
        <f>'FY2017 Alpha RPDC '!J148</f>
        <v>447.2</v>
      </c>
      <c r="F152" s="81">
        <f>'FY2017 Alpha RPDC '!K148</f>
        <v>6703</v>
      </c>
      <c r="G152" s="81">
        <f>'FY2017 Alpha RPDC '!L148</f>
        <v>2997581.6</v>
      </c>
      <c r="H152" s="81">
        <f>'FY2017 Alpha RPDC '!M148</f>
        <v>0</v>
      </c>
      <c r="I152" s="82">
        <f>'FY2017 Alpha RPDC '!N148</f>
        <v>2997581.6</v>
      </c>
      <c r="J152" s="53">
        <v>-275324.39999999997</v>
      </c>
      <c r="K152" s="52">
        <v>-17649</v>
      </c>
      <c r="L152" s="51">
        <v>535353</v>
      </c>
      <c r="M152" s="195">
        <v>5883</v>
      </c>
      <c r="N152" s="51">
        <f>RealAuthFY10!N152</f>
        <v>23418.079999999998</v>
      </c>
      <c r="O152" s="195">
        <f>RealAuthFY10!O152</f>
        <v>0</v>
      </c>
      <c r="P152" s="53">
        <v>23296.68</v>
      </c>
      <c r="Q152" s="53">
        <v>134132.4</v>
      </c>
      <c r="R152" s="52">
        <f t="shared" si="14"/>
        <v>346160</v>
      </c>
      <c r="S152" s="53">
        <f t="shared" si="15"/>
        <v>36177</v>
      </c>
      <c r="T152" s="52">
        <f t="shared" si="16"/>
        <v>40530</v>
      </c>
      <c r="U152" s="53">
        <f t="shared" si="17"/>
        <v>3849558.3600000003</v>
      </c>
      <c r="V152" s="200"/>
      <c r="W152" s="204">
        <v>529.62</v>
      </c>
      <c r="X152" s="205">
        <v>346160</v>
      </c>
      <c r="Y152" s="206">
        <f t="shared" si="18"/>
        <v>540.21</v>
      </c>
      <c r="Z152" s="207">
        <v>55.35</v>
      </c>
      <c r="AA152" s="52">
        <v>36177</v>
      </c>
      <c r="AB152" s="206">
        <f t="shared" si="19"/>
        <v>56.46</v>
      </c>
      <c r="AC152" s="208">
        <v>62.01</v>
      </c>
      <c r="AD152" s="207">
        <v>40530</v>
      </c>
      <c r="AE152" s="206">
        <f t="shared" si="20"/>
        <v>63.25</v>
      </c>
    </row>
    <row r="153" spans="1:31" s="45" customFormat="1" ht="11" x14ac:dyDescent="0.3">
      <c r="A153" s="45">
        <f>'FY2017 Alpha RPDC '!A149</f>
        <v>142</v>
      </c>
      <c r="B153" s="45">
        <f>'FY2017 Alpha RPDC '!B149</f>
        <v>3042</v>
      </c>
      <c r="C153" s="45">
        <f>'FY2017 Alpha RPDC '!C149</f>
        <v>3042</v>
      </c>
      <c r="D153" s="50" t="str">
        <f>'FY2017 Alpha RPDC '!D149</f>
        <v>HUDSON</v>
      </c>
      <c r="E153" s="91">
        <f>'FY2017 Alpha RPDC '!J149</f>
        <v>679.2</v>
      </c>
      <c r="F153" s="81">
        <f>'FY2017 Alpha RPDC '!K149</f>
        <v>6766</v>
      </c>
      <c r="G153" s="81">
        <f>'FY2017 Alpha RPDC '!L149</f>
        <v>4595467.2</v>
      </c>
      <c r="H153" s="81">
        <f>'FY2017 Alpha RPDC '!M149</f>
        <v>0</v>
      </c>
      <c r="I153" s="82">
        <f>'FY2017 Alpha RPDC '!N149</f>
        <v>4595467.2</v>
      </c>
      <c r="J153" s="53">
        <v>-258852</v>
      </c>
      <c r="K153" s="52">
        <v>-23532</v>
      </c>
      <c r="L153" s="51">
        <v>1101885.9000000001</v>
      </c>
      <c r="M153" s="195">
        <v>0</v>
      </c>
      <c r="N153" s="51">
        <f>RealAuthFY10!N153</f>
        <v>54969.039999999994</v>
      </c>
      <c r="O153" s="195">
        <f>RealAuthFY10!O153</f>
        <v>0</v>
      </c>
      <c r="P153" s="53">
        <v>0</v>
      </c>
      <c r="Q153" s="53">
        <v>0</v>
      </c>
      <c r="R153" s="52">
        <f t="shared" si="14"/>
        <v>360526.152</v>
      </c>
      <c r="S153" s="53">
        <f t="shared" si="15"/>
        <v>40419.192000000003</v>
      </c>
      <c r="T153" s="52">
        <f t="shared" si="16"/>
        <v>43434.840000000004</v>
      </c>
      <c r="U153" s="53">
        <f t="shared" si="17"/>
        <v>5914318.324</v>
      </c>
      <c r="V153" s="200"/>
      <c r="W153" s="204">
        <v>520.4</v>
      </c>
      <c r="X153" s="205">
        <v>293349</v>
      </c>
      <c r="Y153" s="206">
        <f t="shared" si="18"/>
        <v>530.80999999999995</v>
      </c>
      <c r="Z153" s="207">
        <v>58.34</v>
      </c>
      <c r="AA153" s="52">
        <v>32886</v>
      </c>
      <c r="AB153" s="206">
        <f t="shared" si="19"/>
        <v>59.510000000000005</v>
      </c>
      <c r="AC153" s="208">
        <v>62.7</v>
      </c>
      <c r="AD153" s="207">
        <v>35344</v>
      </c>
      <c r="AE153" s="206">
        <f t="shared" si="20"/>
        <v>63.95</v>
      </c>
    </row>
    <row r="154" spans="1:31" s="45" customFormat="1" ht="11" x14ac:dyDescent="0.3">
      <c r="A154" s="45">
        <f>'FY2017 Alpha RPDC '!A150</f>
        <v>143</v>
      </c>
      <c r="B154" s="45">
        <f>'FY2017 Alpha RPDC '!B150</f>
        <v>3060</v>
      </c>
      <c r="C154" s="45">
        <f>'FY2017 Alpha RPDC '!C150</f>
        <v>3060</v>
      </c>
      <c r="D154" s="50" t="str">
        <f>'FY2017 Alpha RPDC '!D150</f>
        <v>HUMBOLDT</v>
      </c>
      <c r="E154" s="91">
        <f>'FY2017 Alpha RPDC '!J150</f>
        <v>1209.9000000000001</v>
      </c>
      <c r="F154" s="81">
        <f>'FY2017 Alpha RPDC '!K150</f>
        <v>6591</v>
      </c>
      <c r="G154" s="81">
        <f>'FY2017 Alpha RPDC '!L150</f>
        <v>7974450.9000000004</v>
      </c>
      <c r="H154" s="81">
        <f>'FY2017 Alpha RPDC '!M150</f>
        <v>0</v>
      </c>
      <c r="I154" s="82">
        <f>'FY2017 Alpha RPDC '!N150</f>
        <v>7974450.9000000004</v>
      </c>
      <c r="J154" s="53">
        <v>-546546</v>
      </c>
      <c r="K154" s="52">
        <v>-132132</v>
      </c>
      <c r="L154" s="51">
        <v>186186</v>
      </c>
      <c r="M154" s="195">
        <v>24024</v>
      </c>
      <c r="N154" s="51">
        <f>RealAuthFY10!N154</f>
        <v>78703.759999999995</v>
      </c>
      <c r="O154" s="195">
        <f>RealAuthFY10!O154</f>
        <v>0</v>
      </c>
      <c r="P154" s="53">
        <v>2642.64</v>
      </c>
      <c r="Q154" s="53">
        <v>338738.39999999997</v>
      </c>
      <c r="R154" s="52">
        <f t="shared" si="14"/>
        <v>712368</v>
      </c>
      <c r="S154" s="53">
        <f t="shared" si="15"/>
        <v>76028</v>
      </c>
      <c r="T154" s="52">
        <f t="shared" si="16"/>
        <v>73353</v>
      </c>
      <c r="U154" s="53">
        <f t="shared" si="17"/>
        <v>8787816.6999999993</v>
      </c>
      <c r="V154" s="200"/>
      <c r="W154" s="204">
        <v>519.37</v>
      </c>
      <c r="X154" s="205">
        <v>712368</v>
      </c>
      <c r="Y154" s="206">
        <f t="shared" si="18"/>
        <v>529.76</v>
      </c>
      <c r="Z154" s="207">
        <v>55.43</v>
      </c>
      <c r="AA154" s="52">
        <v>76028</v>
      </c>
      <c r="AB154" s="206">
        <f t="shared" si="19"/>
        <v>56.54</v>
      </c>
      <c r="AC154" s="208">
        <v>53.48</v>
      </c>
      <c r="AD154" s="207">
        <v>73353</v>
      </c>
      <c r="AE154" s="206">
        <f t="shared" si="20"/>
        <v>54.55</v>
      </c>
    </row>
    <row r="155" spans="1:31" s="45" customFormat="1" ht="11" x14ac:dyDescent="0.3">
      <c r="A155" s="45">
        <f>'FY2017 Alpha RPDC '!A151</f>
        <v>144</v>
      </c>
      <c r="B155" s="45">
        <f>'FY2017 Alpha RPDC '!B151</f>
        <v>3168</v>
      </c>
      <c r="C155" s="45">
        <f>'FY2017 Alpha RPDC '!C151</f>
        <v>3168</v>
      </c>
      <c r="D155" s="50" t="str">
        <f>'FY2017 Alpha RPDC '!D151</f>
        <v>IKM - MANNING</v>
      </c>
      <c r="E155" s="91">
        <f>'FY2017 Alpha RPDC '!J151</f>
        <v>685.5</v>
      </c>
      <c r="F155" s="81">
        <f>'FY2017 Alpha RPDC '!K151</f>
        <v>6692</v>
      </c>
      <c r="G155" s="81">
        <f>'FY2017 Alpha RPDC '!L151</f>
        <v>4587366</v>
      </c>
      <c r="H155" s="81">
        <f>'FY2017 Alpha RPDC '!M151</f>
        <v>32105.339999999851</v>
      </c>
      <c r="I155" s="82">
        <f>'FY2017 Alpha RPDC '!N151</f>
        <v>4619471.34</v>
      </c>
      <c r="J155" s="53">
        <v>-764962</v>
      </c>
      <c r="K155" s="52">
        <v>-504179.49999999994</v>
      </c>
      <c r="L155" s="51">
        <v>59950</v>
      </c>
      <c r="M155" s="195">
        <v>755370</v>
      </c>
      <c r="N155" s="51">
        <f>RealAuthFY10!N155</f>
        <v>57506.399999999994</v>
      </c>
      <c r="O155" s="195">
        <f>RealAuthFY10!O155</f>
        <v>0</v>
      </c>
      <c r="P155" s="53">
        <v>1318.9</v>
      </c>
      <c r="Q155" s="53">
        <v>68343</v>
      </c>
      <c r="R155" s="52">
        <f t="shared" si="14"/>
        <v>344052.45</v>
      </c>
      <c r="S155" s="53">
        <f t="shared" si="15"/>
        <v>27810.735000000001</v>
      </c>
      <c r="T155" s="52">
        <f t="shared" si="16"/>
        <v>32753.190000000002</v>
      </c>
      <c r="U155" s="53">
        <f t="shared" si="17"/>
        <v>4697434.5150000015</v>
      </c>
      <c r="V155" s="200"/>
      <c r="W155" s="204">
        <v>492.06</v>
      </c>
      <c r="X155" s="205">
        <v>204697</v>
      </c>
      <c r="Y155" s="206">
        <f t="shared" si="18"/>
        <v>501.9</v>
      </c>
      <c r="Z155" s="207">
        <v>39.770000000000003</v>
      </c>
      <c r="AA155" s="52">
        <v>16544</v>
      </c>
      <c r="AB155" s="206">
        <f t="shared" si="19"/>
        <v>40.57</v>
      </c>
      <c r="AC155" s="208">
        <v>46.84</v>
      </c>
      <c r="AD155" s="207">
        <v>19485</v>
      </c>
      <c r="AE155" s="206">
        <f t="shared" si="20"/>
        <v>47.78</v>
      </c>
    </row>
    <row r="156" spans="1:31" s="45" customFormat="1" ht="11" x14ac:dyDescent="0.3">
      <c r="A156" s="45">
        <f>'FY2017 Alpha RPDC '!A152</f>
        <v>145</v>
      </c>
      <c r="B156" s="45">
        <f>'FY2017 Alpha RPDC '!B152</f>
        <v>3105</v>
      </c>
      <c r="C156" s="45">
        <f>'FY2017 Alpha RPDC '!C152</f>
        <v>3105</v>
      </c>
      <c r="D156" s="54" t="str">
        <f>'FY2017 Alpha RPDC '!D152</f>
        <v>INDEPENDENCE</v>
      </c>
      <c r="E156" s="94">
        <f>'FY2017 Alpha RPDC '!J152</f>
        <v>1430.5</v>
      </c>
      <c r="F156" s="83">
        <f>'FY2017 Alpha RPDC '!K152</f>
        <v>6591</v>
      </c>
      <c r="G156" s="83">
        <f>'FY2017 Alpha RPDC '!L152</f>
        <v>9428425.5</v>
      </c>
      <c r="H156" s="83">
        <f>'FY2017 Alpha RPDC '!M152</f>
        <v>0</v>
      </c>
      <c r="I156" s="84">
        <f>'FY2017 Alpha RPDC '!N152</f>
        <v>9428425.5</v>
      </c>
      <c r="J156" s="57">
        <v>-242320</v>
      </c>
      <c r="K156" s="56">
        <v>-12116</v>
      </c>
      <c r="L156" s="55">
        <v>648206</v>
      </c>
      <c r="M156" s="214">
        <v>0</v>
      </c>
      <c r="N156" s="55">
        <f>RealAuthFY10!N156</f>
        <v>41184.99</v>
      </c>
      <c r="O156" s="214">
        <f>RealAuthFY10!O156</f>
        <v>0</v>
      </c>
      <c r="P156" s="57">
        <v>0</v>
      </c>
      <c r="Q156" s="57">
        <v>0</v>
      </c>
      <c r="R156" s="56">
        <f t="shared" si="14"/>
        <v>707739.875</v>
      </c>
      <c r="S156" s="57">
        <f t="shared" si="15"/>
        <v>79950.645000000004</v>
      </c>
      <c r="T156" s="56">
        <f t="shared" si="16"/>
        <v>65674.25499999999</v>
      </c>
      <c r="U156" s="57">
        <f t="shared" si="17"/>
        <v>10716745.265000001</v>
      </c>
      <c r="V156" s="215"/>
      <c r="W156" s="216">
        <v>485.05</v>
      </c>
      <c r="X156" s="217">
        <v>328864</v>
      </c>
      <c r="Y156" s="218">
        <f t="shared" si="18"/>
        <v>494.75</v>
      </c>
      <c r="Z156" s="219">
        <v>54.79</v>
      </c>
      <c r="AA156" s="56">
        <v>37148</v>
      </c>
      <c r="AB156" s="218">
        <f t="shared" si="19"/>
        <v>55.89</v>
      </c>
      <c r="AC156" s="220">
        <v>45.01</v>
      </c>
      <c r="AD156" s="219">
        <v>30517</v>
      </c>
      <c r="AE156" s="218">
        <f t="shared" si="20"/>
        <v>45.91</v>
      </c>
    </row>
    <row r="157" spans="1:31" s="45" customFormat="1" ht="11" x14ac:dyDescent="0.3">
      <c r="A157" s="45">
        <f>'FY2017 Alpha RPDC '!A153</f>
        <v>146</v>
      </c>
      <c r="B157" s="45">
        <f>'FY2017 Alpha RPDC '!B153</f>
        <v>3114</v>
      </c>
      <c r="C157" s="45">
        <f>'FY2017 Alpha RPDC '!C153</f>
        <v>3114</v>
      </c>
      <c r="D157" s="50" t="str">
        <f>'FY2017 Alpha RPDC '!D153</f>
        <v>INDIANOLA</v>
      </c>
      <c r="E157" s="91">
        <f>'FY2017 Alpha RPDC '!J153</f>
        <v>3471.5</v>
      </c>
      <c r="F157" s="81">
        <f>'FY2017 Alpha RPDC '!K153</f>
        <v>6591</v>
      </c>
      <c r="G157" s="81">
        <f>'FY2017 Alpha RPDC '!L153</f>
        <v>22880656.5</v>
      </c>
      <c r="H157" s="81">
        <f>'FY2017 Alpha RPDC '!M153</f>
        <v>0</v>
      </c>
      <c r="I157" s="82">
        <f>'FY2017 Alpha RPDC '!N153</f>
        <v>22880656.5</v>
      </c>
      <c r="J157" s="53">
        <v>-247086</v>
      </c>
      <c r="K157" s="52">
        <v>-35298</v>
      </c>
      <c r="L157" s="51">
        <v>611832</v>
      </c>
      <c r="M157" s="195">
        <v>11766</v>
      </c>
      <c r="N157" s="51">
        <f>RealAuthFY10!N157</f>
        <v>121993.2</v>
      </c>
      <c r="O157" s="195">
        <f>RealAuthFY10!O157</f>
        <v>0</v>
      </c>
      <c r="P157" s="53">
        <v>24590.94</v>
      </c>
      <c r="Q157" s="53">
        <v>321211.8</v>
      </c>
      <c r="R157" s="52">
        <f t="shared" si="14"/>
        <v>1813650.4600000002</v>
      </c>
      <c r="S157" s="53">
        <f t="shared" si="15"/>
        <v>197354.77499999999</v>
      </c>
      <c r="T157" s="52">
        <f t="shared" si="16"/>
        <v>219919.52499999999</v>
      </c>
      <c r="U157" s="53">
        <f t="shared" si="17"/>
        <v>25920591.199999999</v>
      </c>
      <c r="V157" s="200"/>
      <c r="W157" s="204">
        <v>512.20000000000005</v>
      </c>
      <c r="X157" s="205">
        <v>570437</v>
      </c>
      <c r="Y157" s="206">
        <f t="shared" si="18"/>
        <v>522.44000000000005</v>
      </c>
      <c r="Z157" s="207">
        <v>55.74</v>
      </c>
      <c r="AA157" s="52">
        <v>62078</v>
      </c>
      <c r="AB157" s="206">
        <f t="shared" si="19"/>
        <v>56.85</v>
      </c>
      <c r="AC157" s="208">
        <v>62.11</v>
      </c>
      <c r="AD157" s="207">
        <v>69172</v>
      </c>
      <c r="AE157" s="206">
        <f t="shared" si="20"/>
        <v>63.35</v>
      </c>
    </row>
    <row r="158" spans="1:31" s="45" customFormat="1" ht="11" x14ac:dyDescent="0.3">
      <c r="A158" s="45">
        <f>'FY2017 Alpha RPDC '!A154</f>
        <v>147</v>
      </c>
      <c r="B158" s="45">
        <f>'FY2017 Alpha RPDC '!B154</f>
        <v>3119</v>
      </c>
      <c r="C158" s="45">
        <f>'FY2017 Alpha RPDC '!C154</f>
        <v>3119</v>
      </c>
      <c r="D158" s="50" t="str">
        <f>'FY2017 Alpha RPDC '!D154</f>
        <v>INTERSTATE 35</v>
      </c>
      <c r="E158" s="91">
        <f>'FY2017 Alpha RPDC '!J154</f>
        <v>868.6</v>
      </c>
      <c r="F158" s="81">
        <f>'FY2017 Alpha RPDC '!K154</f>
        <v>6591</v>
      </c>
      <c r="G158" s="81">
        <f>'FY2017 Alpha RPDC '!L154</f>
        <v>5724942.6000000006</v>
      </c>
      <c r="H158" s="81">
        <f>'FY2017 Alpha RPDC '!M154</f>
        <v>104522.87999999989</v>
      </c>
      <c r="I158" s="82">
        <f>'FY2017 Alpha RPDC '!N154</f>
        <v>5829465.4800000004</v>
      </c>
      <c r="J158" s="53">
        <v>-578016</v>
      </c>
      <c r="K158" s="52">
        <v>-622571.4</v>
      </c>
      <c r="L158" s="51">
        <v>126441</v>
      </c>
      <c r="M158" s="195">
        <v>704457</v>
      </c>
      <c r="N158" s="51">
        <f>RealAuthFY10!N158</f>
        <v>95500.02</v>
      </c>
      <c r="O158" s="195">
        <f>RealAuthFY10!O158</f>
        <v>47248</v>
      </c>
      <c r="P158" s="53">
        <v>0</v>
      </c>
      <c r="Q158" s="53">
        <v>0</v>
      </c>
      <c r="R158" s="52">
        <f t="shared" si="14"/>
        <v>469139.54600000003</v>
      </c>
      <c r="S158" s="53">
        <f t="shared" si="15"/>
        <v>51751.188000000002</v>
      </c>
      <c r="T158" s="52">
        <f t="shared" si="16"/>
        <v>46122.66</v>
      </c>
      <c r="U158" s="53">
        <f t="shared" si="17"/>
        <v>6169537.4939999999</v>
      </c>
      <c r="V158" s="200"/>
      <c r="W158" s="204">
        <v>529.52</v>
      </c>
      <c r="X158" s="205">
        <v>220121</v>
      </c>
      <c r="Y158" s="206">
        <f t="shared" si="18"/>
        <v>540.11</v>
      </c>
      <c r="Z158" s="207">
        <v>58.41</v>
      </c>
      <c r="AA158" s="52">
        <v>24281</v>
      </c>
      <c r="AB158" s="206">
        <f t="shared" si="19"/>
        <v>59.58</v>
      </c>
      <c r="AC158" s="208">
        <v>52.06</v>
      </c>
      <c r="AD158" s="207">
        <v>21641</v>
      </c>
      <c r="AE158" s="206">
        <f t="shared" si="20"/>
        <v>53.1</v>
      </c>
    </row>
    <row r="159" spans="1:31" s="45" customFormat="1" ht="11" x14ac:dyDescent="0.3">
      <c r="A159" s="45">
        <f>'FY2017 Alpha RPDC '!A155</f>
        <v>148</v>
      </c>
      <c r="B159" s="45">
        <f>'FY2017 Alpha RPDC '!B155</f>
        <v>3141</v>
      </c>
      <c r="C159" s="45">
        <f>'FY2017 Alpha RPDC '!C155</f>
        <v>3141</v>
      </c>
      <c r="D159" s="50" t="str">
        <f>'FY2017 Alpha RPDC '!D155</f>
        <v>IOWA CITY</v>
      </c>
      <c r="E159" s="91">
        <f>'FY2017 Alpha RPDC '!J155</f>
        <v>13671.2</v>
      </c>
      <c r="F159" s="81">
        <f>'FY2017 Alpha RPDC '!K155</f>
        <v>6608</v>
      </c>
      <c r="G159" s="81">
        <f>'FY2017 Alpha RPDC '!L155</f>
        <v>90339289.600000009</v>
      </c>
      <c r="H159" s="81">
        <f>'FY2017 Alpha RPDC '!M155</f>
        <v>0</v>
      </c>
      <c r="I159" s="82">
        <f>'FY2017 Alpha RPDC '!N155</f>
        <v>90339289.600000009</v>
      </c>
      <c r="J159" s="53">
        <v>-492995.39999999997</v>
      </c>
      <c r="K159" s="52">
        <v>-29415</v>
      </c>
      <c r="L159" s="51">
        <v>271794.60000000003</v>
      </c>
      <c r="M159" s="195">
        <v>141192</v>
      </c>
      <c r="N159" s="51">
        <f>RealAuthFY10!N159</f>
        <v>55026.719999999994</v>
      </c>
      <c r="O159" s="195">
        <f>RealAuthFY10!O159</f>
        <v>0</v>
      </c>
      <c r="P159" s="53">
        <v>0</v>
      </c>
      <c r="Q159" s="53">
        <v>257675.4</v>
      </c>
      <c r="R159" s="52">
        <f t="shared" si="14"/>
        <v>7305069.0080000004</v>
      </c>
      <c r="S159" s="53">
        <f t="shared" si="15"/>
        <v>864840.11200000008</v>
      </c>
      <c r="T159" s="52">
        <f t="shared" si="16"/>
        <v>799765.20000000007</v>
      </c>
      <c r="U159" s="53">
        <f t="shared" si="17"/>
        <v>99512242.24000001</v>
      </c>
      <c r="V159" s="200"/>
      <c r="W159" s="204">
        <v>523.86</v>
      </c>
      <c r="X159" s="205">
        <v>732461</v>
      </c>
      <c r="Y159" s="206">
        <f t="shared" si="18"/>
        <v>534.34</v>
      </c>
      <c r="Z159" s="207">
        <v>62.02</v>
      </c>
      <c r="AA159" s="52">
        <v>86716</v>
      </c>
      <c r="AB159" s="206">
        <f t="shared" si="19"/>
        <v>63.260000000000005</v>
      </c>
      <c r="AC159" s="208">
        <v>57.35</v>
      </c>
      <c r="AD159" s="207">
        <v>80187</v>
      </c>
      <c r="AE159" s="206">
        <f t="shared" si="20"/>
        <v>58.5</v>
      </c>
    </row>
    <row r="160" spans="1:31" s="45" customFormat="1" ht="11" x14ac:dyDescent="0.3">
      <c r="A160" s="45">
        <f>'FY2017 Alpha RPDC '!A156</f>
        <v>149</v>
      </c>
      <c r="B160" s="45">
        <f>'FY2017 Alpha RPDC '!B156</f>
        <v>3150</v>
      </c>
      <c r="C160" s="45">
        <f>'FY2017 Alpha RPDC '!C156</f>
        <v>3150</v>
      </c>
      <c r="D160" s="50" t="str">
        <f>'FY2017 Alpha RPDC '!D156</f>
        <v>IOWA FALLS</v>
      </c>
      <c r="E160" s="91">
        <f>'FY2017 Alpha RPDC '!J156</f>
        <v>1086.8</v>
      </c>
      <c r="F160" s="81">
        <f>'FY2017 Alpha RPDC '!K156</f>
        <v>6596</v>
      </c>
      <c r="G160" s="81">
        <f>'FY2017 Alpha RPDC '!L156</f>
        <v>7168532.7999999998</v>
      </c>
      <c r="H160" s="81">
        <f>'FY2017 Alpha RPDC '!M156</f>
        <v>0</v>
      </c>
      <c r="I160" s="82">
        <f>'FY2017 Alpha RPDC '!N156</f>
        <v>7168532.7999999998</v>
      </c>
      <c r="J160" s="53">
        <v>-600654.29999999993</v>
      </c>
      <c r="K160" s="52">
        <v>-70596</v>
      </c>
      <c r="L160" s="51">
        <v>947751.29999999993</v>
      </c>
      <c r="M160" s="195">
        <v>29415</v>
      </c>
      <c r="N160" s="51">
        <f>RealAuthFY10!N160</f>
        <v>110284.16</v>
      </c>
      <c r="O160" s="195">
        <f>RealAuthFY10!O160</f>
        <v>0</v>
      </c>
      <c r="P160" s="53">
        <v>10354.08</v>
      </c>
      <c r="Q160" s="53">
        <v>271794.60000000003</v>
      </c>
      <c r="R160" s="52">
        <f t="shared" si="14"/>
        <v>1539149</v>
      </c>
      <c r="S160" s="53">
        <f t="shared" si="15"/>
        <v>183889</v>
      </c>
      <c r="T160" s="52">
        <f t="shared" si="16"/>
        <v>172061</v>
      </c>
      <c r="U160" s="53">
        <f t="shared" si="17"/>
        <v>9761980.6400000006</v>
      </c>
      <c r="V160" s="200"/>
      <c r="W160" s="204">
        <v>455.41</v>
      </c>
      <c r="X160" s="205">
        <v>1539149</v>
      </c>
      <c r="Y160" s="206">
        <f t="shared" si="18"/>
        <v>464.52000000000004</v>
      </c>
      <c r="Z160" s="207">
        <v>54.41</v>
      </c>
      <c r="AA160" s="52">
        <v>183889</v>
      </c>
      <c r="AB160" s="206">
        <f t="shared" si="19"/>
        <v>55.5</v>
      </c>
      <c r="AC160" s="208">
        <v>50.91</v>
      </c>
      <c r="AD160" s="207">
        <v>172061</v>
      </c>
      <c r="AE160" s="206">
        <f t="shared" si="20"/>
        <v>51.93</v>
      </c>
    </row>
    <row r="161" spans="1:31" s="45" customFormat="1" ht="11" x14ac:dyDescent="0.3">
      <c r="A161" s="45">
        <f>'FY2017 Alpha RPDC '!A157</f>
        <v>150</v>
      </c>
      <c r="B161" s="45">
        <f>'FY2017 Alpha RPDC '!B157</f>
        <v>3154</v>
      </c>
      <c r="C161" s="45">
        <f>'FY2017 Alpha RPDC '!C157</f>
        <v>3154</v>
      </c>
      <c r="D161" s="54" t="str">
        <f>'FY2017 Alpha RPDC '!D157</f>
        <v>IOWA VALLEY</v>
      </c>
      <c r="E161" s="94">
        <f>'FY2017 Alpha RPDC '!J157</f>
        <v>527.29999999999995</v>
      </c>
      <c r="F161" s="83">
        <f>'FY2017 Alpha RPDC '!K157</f>
        <v>6591</v>
      </c>
      <c r="G161" s="83">
        <f>'FY2017 Alpha RPDC '!L157</f>
        <v>3475434.3</v>
      </c>
      <c r="H161" s="83">
        <f>'FY2017 Alpha RPDC '!M157</f>
        <v>91646.330000000075</v>
      </c>
      <c r="I161" s="84">
        <f>'FY2017 Alpha RPDC '!N157</f>
        <v>3567080.63</v>
      </c>
      <c r="J161" s="57">
        <v>-567709.5</v>
      </c>
      <c r="K161" s="56">
        <v>0</v>
      </c>
      <c r="L161" s="55">
        <v>358863</v>
      </c>
      <c r="M161" s="214">
        <v>0</v>
      </c>
      <c r="N161" s="55">
        <f>RealAuthFY10!N161</f>
        <v>2076.48</v>
      </c>
      <c r="O161" s="214">
        <f>RealAuthFY10!O161</f>
        <v>0</v>
      </c>
      <c r="P161" s="57">
        <v>0</v>
      </c>
      <c r="Q161" s="57">
        <v>0</v>
      </c>
      <c r="R161" s="56">
        <f t="shared" si="14"/>
        <v>445187</v>
      </c>
      <c r="S161" s="57">
        <f t="shared" si="15"/>
        <v>39733</v>
      </c>
      <c r="T161" s="56">
        <f t="shared" si="16"/>
        <v>45772</v>
      </c>
      <c r="U161" s="57">
        <f t="shared" si="17"/>
        <v>3891002.61</v>
      </c>
      <c r="V161" s="215"/>
      <c r="W161" s="216">
        <v>507.22</v>
      </c>
      <c r="X161" s="217">
        <v>445187</v>
      </c>
      <c r="Y161" s="218">
        <f t="shared" si="18"/>
        <v>517.36</v>
      </c>
      <c r="Z161" s="219">
        <v>45.27</v>
      </c>
      <c r="AA161" s="56">
        <v>39733</v>
      </c>
      <c r="AB161" s="218">
        <f t="shared" si="19"/>
        <v>46.18</v>
      </c>
      <c r="AC161" s="220">
        <v>52.15</v>
      </c>
      <c r="AD161" s="219">
        <v>45772</v>
      </c>
      <c r="AE161" s="218">
        <f t="shared" si="20"/>
        <v>53.19</v>
      </c>
    </row>
    <row r="162" spans="1:31" s="45" customFormat="1" ht="11" x14ac:dyDescent="0.3">
      <c r="A162" s="45">
        <f>'FY2017 Alpha RPDC '!A158</f>
        <v>151</v>
      </c>
      <c r="B162" s="45">
        <f>'FY2017 Alpha RPDC '!B158</f>
        <v>3186</v>
      </c>
      <c r="C162" s="45">
        <f>'FY2017 Alpha RPDC '!C158</f>
        <v>3186</v>
      </c>
      <c r="D162" s="50" t="str">
        <f>'FY2017 Alpha RPDC '!D158</f>
        <v>JANESVILLE</v>
      </c>
      <c r="E162" s="91">
        <f>'FY2017 Alpha RPDC '!J158</f>
        <v>376.1</v>
      </c>
      <c r="F162" s="81">
        <f>'FY2017 Alpha RPDC '!K158</f>
        <v>6666</v>
      </c>
      <c r="G162" s="81">
        <f>'FY2017 Alpha RPDC '!L158</f>
        <v>2507082.6</v>
      </c>
      <c r="H162" s="81">
        <f>'FY2017 Alpha RPDC '!M158</f>
        <v>0</v>
      </c>
      <c r="I162" s="82">
        <f>'FY2017 Alpha RPDC '!N158</f>
        <v>2507082.6</v>
      </c>
      <c r="J162" s="53">
        <v>-1913370</v>
      </c>
      <c r="K162" s="52">
        <v>-200600</v>
      </c>
      <c r="L162" s="51">
        <v>814790</v>
      </c>
      <c r="M162" s="195">
        <v>177000</v>
      </c>
      <c r="N162" s="51">
        <f>RealAuthFY10!N162</f>
        <v>83593.25</v>
      </c>
      <c r="O162" s="195">
        <f>RealAuthFY10!O162</f>
        <v>0</v>
      </c>
      <c r="P162" s="53">
        <v>281666</v>
      </c>
      <c r="Q162" s="53">
        <v>442500</v>
      </c>
      <c r="R162" s="52">
        <f t="shared" si="14"/>
        <v>5579293</v>
      </c>
      <c r="S162" s="53">
        <f t="shared" si="15"/>
        <v>699512</v>
      </c>
      <c r="T162" s="52">
        <f t="shared" si="16"/>
        <v>710320</v>
      </c>
      <c r="U162" s="53">
        <f t="shared" si="17"/>
        <v>9181786.8499999996</v>
      </c>
      <c r="V162" s="200"/>
      <c r="W162" s="204">
        <v>474.89</v>
      </c>
      <c r="X162" s="205">
        <v>5579293</v>
      </c>
      <c r="Y162" s="206">
        <f t="shared" si="18"/>
        <v>484.39</v>
      </c>
      <c r="Z162" s="207">
        <v>59.54</v>
      </c>
      <c r="AA162" s="52">
        <v>699512</v>
      </c>
      <c r="AB162" s="206">
        <f t="shared" si="19"/>
        <v>60.73</v>
      </c>
      <c r="AC162" s="208">
        <v>60.46</v>
      </c>
      <c r="AD162" s="207">
        <v>710320</v>
      </c>
      <c r="AE162" s="206">
        <f t="shared" si="20"/>
        <v>61.67</v>
      </c>
    </row>
    <row r="163" spans="1:31" s="45" customFormat="1" ht="11" x14ac:dyDescent="0.3">
      <c r="A163" s="45">
        <f>'FY2017 Alpha RPDC '!A159</f>
        <v>152</v>
      </c>
      <c r="B163" s="45">
        <f>'FY2017 Alpha RPDC '!B159</f>
        <v>3204</v>
      </c>
      <c r="C163" s="45">
        <f>'FY2017 Alpha RPDC '!C159</f>
        <v>3204</v>
      </c>
      <c r="D163" s="50" t="str">
        <f>'FY2017 Alpha RPDC '!D159</f>
        <v>JESUP</v>
      </c>
      <c r="E163" s="91">
        <f>'FY2017 Alpha RPDC '!J159</f>
        <v>884.4</v>
      </c>
      <c r="F163" s="81">
        <f>'FY2017 Alpha RPDC '!K159</f>
        <v>6591</v>
      </c>
      <c r="G163" s="81">
        <f>'FY2017 Alpha RPDC '!L159</f>
        <v>5829080.3999999994</v>
      </c>
      <c r="H163" s="81">
        <f>'FY2017 Alpha RPDC '!M159</f>
        <v>0</v>
      </c>
      <c r="I163" s="82">
        <f>'FY2017 Alpha RPDC '!N159</f>
        <v>5829080.3999999994</v>
      </c>
      <c r="J163" s="53">
        <v>-153088</v>
      </c>
      <c r="K163" s="52">
        <v>-412160</v>
      </c>
      <c r="L163" s="51">
        <v>289689.60000000003</v>
      </c>
      <c r="M163" s="195">
        <v>562892.79999999993</v>
      </c>
      <c r="N163" s="51">
        <f>RealAuthFY10!N163</f>
        <v>45144.86</v>
      </c>
      <c r="O163" s="195">
        <f>RealAuthFY10!O163</f>
        <v>99641.98000000001</v>
      </c>
      <c r="P163" s="53">
        <v>0</v>
      </c>
      <c r="Q163" s="53">
        <v>49459.200000000004</v>
      </c>
      <c r="R163" s="52">
        <f t="shared" si="14"/>
        <v>542671</v>
      </c>
      <c r="S163" s="53">
        <f t="shared" si="15"/>
        <v>63359</v>
      </c>
      <c r="T163" s="52">
        <f t="shared" si="16"/>
        <v>68242</v>
      </c>
      <c r="U163" s="53">
        <f t="shared" si="17"/>
        <v>6984932.8399999999</v>
      </c>
      <c r="V163" s="200"/>
      <c r="W163" s="204">
        <v>506.79</v>
      </c>
      <c r="X163" s="205">
        <v>542671</v>
      </c>
      <c r="Y163" s="206">
        <f t="shared" si="18"/>
        <v>516.93000000000006</v>
      </c>
      <c r="Z163" s="207">
        <v>59.17</v>
      </c>
      <c r="AA163" s="52">
        <v>63359</v>
      </c>
      <c r="AB163" s="206">
        <f t="shared" si="19"/>
        <v>60.35</v>
      </c>
      <c r="AC163" s="208">
        <v>63.73</v>
      </c>
      <c r="AD163" s="207">
        <v>68242</v>
      </c>
      <c r="AE163" s="206">
        <f t="shared" si="20"/>
        <v>65</v>
      </c>
    </row>
    <row r="164" spans="1:31" s="45" customFormat="1" ht="11" x14ac:dyDescent="0.3">
      <c r="A164" s="45">
        <f>'FY2017 Alpha RPDC '!A160</f>
        <v>153</v>
      </c>
      <c r="B164" s="45">
        <f>'FY2017 Alpha RPDC '!B160</f>
        <v>3231</v>
      </c>
      <c r="C164" s="45">
        <f>'FY2017 Alpha RPDC '!C160</f>
        <v>3231</v>
      </c>
      <c r="D164" s="50" t="str">
        <f>'FY2017 Alpha RPDC '!D160</f>
        <v>JOHNSTON</v>
      </c>
      <c r="E164" s="91">
        <f>'FY2017 Alpha RPDC '!J160</f>
        <v>6756.1</v>
      </c>
      <c r="F164" s="81">
        <f>'FY2017 Alpha RPDC '!K160</f>
        <v>6591</v>
      </c>
      <c r="G164" s="81">
        <f>'FY2017 Alpha RPDC '!L160</f>
        <v>44529455.100000001</v>
      </c>
      <c r="H164" s="81">
        <f>'FY2017 Alpha RPDC '!M160</f>
        <v>0</v>
      </c>
      <c r="I164" s="82">
        <f>'FY2017 Alpha RPDC '!N160</f>
        <v>44529455.100000001</v>
      </c>
      <c r="J164" s="53">
        <v>-192962.4</v>
      </c>
      <c r="K164" s="52">
        <v>-29415</v>
      </c>
      <c r="L164" s="51">
        <v>135309</v>
      </c>
      <c r="M164" s="195">
        <v>0</v>
      </c>
      <c r="N164" s="51">
        <f>RealAuthFY10!N164</f>
        <v>19438.16</v>
      </c>
      <c r="O164" s="195">
        <f>RealAuthFY10!O164</f>
        <v>76022.240000000005</v>
      </c>
      <c r="P164" s="53">
        <v>7765.56</v>
      </c>
      <c r="Q164" s="53">
        <v>0</v>
      </c>
      <c r="R164" s="52">
        <f t="shared" si="14"/>
        <v>3238536.5350000001</v>
      </c>
      <c r="S164" s="53">
        <f t="shared" si="15"/>
        <v>379422.57600000006</v>
      </c>
      <c r="T164" s="52">
        <f t="shared" si="16"/>
        <v>305781.08600000001</v>
      </c>
      <c r="U164" s="53">
        <f t="shared" si="17"/>
        <v>48469352.857000008</v>
      </c>
      <c r="V164" s="200"/>
      <c r="W164" s="204">
        <v>469.95</v>
      </c>
      <c r="X164" s="205">
        <v>309791</v>
      </c>
      <c r="Y164" s="206">
        <f t="shared" si="18"/>
        <v>479.34999999999997</v>
      </c>
      <c r="Z164" s="207">
        <v>55.06</v>
      </c>
      <c r="AA164" s="52">
        <v>36296</v>
      </c>
      <c r="AB164" s="206">
        <f t="shared" si="19"/>
        <v>56.160000000000004</v>
      </c>
      <c r="AC164" s="208">
        <v>44.37</v>
      </c>
      <c r="AD164" s="207">
        <v>29249</v>
      </c>
      <c r="AE164" s="206">
        <f t="shared" si="20"/>
        <v>45.26</v>
      </c>
    </row>
    <row r="165" spans="1:31" s="45" customFormat="1" ht="11" x14ac:dyDescent="0.3">
      <c r="A165" s="45">
        <f>'FY2017 Alpha RPDC '!A161</f>
        <v>154</v>
      </c>
      <c r="B165" s="45">
        <f>'FY2017 Alpha RPDC '!B161</f>
        <v>3312</v>
      </c>
      <c r="C165" s="45">
        <f>'FY2017 Alpha RPDC '!C161</f>
        <v>3312</v>
      </c>
      <c r="D165" s="50" t="str">
        <f>'FY2017 Alpha RPDC '!D161</f>
        <v>KEOKUK</v>
      </c>
      <c r="E165" s="91">
        <f>'FY2017 Alpha RPDC '!J161</f>
        <v>1911.5</v>
      </c>
      <c r="F165" s="81">
        <f>'FY2017 Alpha RPDC '!K161</f>
        <v>6591</v>
      </c>
      <c r="G165" s="81">
        <f>'FY2017 Alpha RPDC '!L161</f>
        <v>12598696.5</v>
      </c>
      <c r="H165" s="81">
        <f>'FY2017 Alpha RPDC '!M161</f>
        <v>185893.59999999963</v>
      </c>
      <c r="I165" s="82">
        <f>'FY2017 Alpha RPDC '!N161</f>
        <v>12784590.1</v>
      </c>
      <c r="J165" s="53">
        <v>-571968</v>
      </c>
      <c r="K165" s="52">
        <v>-53622</v>
      </c>
      <c r="L165" s="51">
        <v>125118</v>
      </c>
      <c r="M165" s="195">
        <v>0</v>
      </c>
      <c r="N165" s="51">
        <f>RealAuthFY10!N165</f>
        <v>59072.729999999996</v>
      </c>
      <c r="O165" s="195">
        <f>RealAuthFY10!O165</f>
        <v>0</v>
      </c>
      <c r="P165" s="53">
        <v>0</v>
      </c>
      <c r="Q165" s="53">
        <v>0</v>
      </c>
      <c r="R165" s="52">
        <f t="shared" si="14"/>
        <v>916392.21499999997</v>
      </c>
      <c r="S165" s="53">
        <f t="shared" si="15"/>
        <v>84469.184999999998</v>
      </c>
      <c r="T165" s="52">
        <f t="shared" si="16"/>
        <v>74338.235000000001</v>
      </c>
      <c r="U165" s="53">
        <f t="shared" si="17"/>
        <v>13418390.465</v>
      </c>
      <c r="V165" s="200"/>
      <c r="W165" s="204">
        <v>470.01</v>
      </c>
      <c r="X165" s="205">
        <v>159286</v>
      </c>
      <c r="Y165" s="206">
        <f t="shared" si="18"/>
        <v>479.40999999999997</v>
      </c>
      <c r="Z165" s="207">
        <v>43.32</v>
      </c>
      <c r="AA165" s="52">
        <v>14681</v>
      </c>
      <c r="AB165" s="206">
        <f t="shared" si="19"/>
        <v>44.19</v>
      </c>
      <c r="AC165" s="208">
        <v>38.130000000000003</v>
      </c>
      <c r="AD165" s="207">
        <v>12922</v>
      </c>
      <c r="AE165" s="206">
        <f t="shared" si="20"/>
        <v>38.89</v>
      </c>
    </row>
    <row r="166" spans="1:31" s="45" customFormat="1" ht="11" x14ac:dyDescent="0.3">
      <c r="A166" s="45">
        <f>'FY2017 Alpha RPDC '!A162</f>
        <v>155</v>
      </c>
      <c r="B166" s="45">
        <f>'FY2017 Alpha RPDC '!B162</f>
        <v>3330</v>
      </c>
      <c r="C166" s="45">
        <f>'FY2017 Alpha RPDC '!C162</f>
        <v>3330</v>
      </c>
      <c r="D166" s="54" t="str">
        <f>'FY2017 Alpha RPDC '!D162</f>
        <v>KEOTA</v>
      </c>
      <c r="E166" s="94">
        <f>'FY2017 Alpha RPDC '!J162</f>
        <v>321.89999999999998</v>
      </c>
      <c r="F166" s="83">
        <f>'FY2017 Alpha RPDC '!K162</f>
        <v>6635</v>
      </c>
      <c r="G166" s="83">
        <f>'FY2017 Alpha RPDC '!L162</f>
        <v>2135806.5</v>
      </c>
      <c r="H166" s="83">
        <f>'FY2017 Alpha RPDC '!M162</f>
        <v>85649.10999999987</v>
      </c>
      <c r="I166" s="84">
        <f>'FY2017 Alpha RPDC '!N162</f>
        <v>2221455.61</v>
      </c>
      <c r="J166" s="57">
        <v>-267232</v>
      </c>
      <c r="K166" s="56">
        <v>-17895</v>
      </c>
      <c r="L166" s="55">
        <v>495095</v>
      </c>
      <c r="M166" s="214">
        <v>5965</v>
      </c>
      <c r="N166" s="55">
        <f>RealAuthFY10!N166</f>
        <v>165145.5</v>
      </c>
      <c r="O166" s="214">
        <f>RealAuthFY10!O166</f>
        <v>124546.5</v>
      </c>
      <c r="P166" s="57">
        <v>1312.3</v>
      </c>
      <c r="Q166" s="57">
        <v>221898.00000000003</v>
      </c>
      <c r="R166" s="56">
        <f t="shared" si="14"/>
        <v>535396</v>
      </c>
      <c r="S166" s="57">
        <f t="shared" si="15"/>
        <v>63400</v>
      </c>
      <c r="T166" s="56">
        <f t="shared" si="16"/>
        <v>75565</v>
      </c>
      <c r="U166" s="57">
        <f t="shared" si="17"/>
        <v>3624651.9099999997</v>
      </c>
      <c r="V166" s="215"/>
      <c r="W166" s="216">
        <v>503.05</v>
      </c>
      <c r="X166" s="217">
        <v>535396</v>
      </c>
      <c r="Y166" s="218">
        <f t="shared" si="18"/>
        <v>513.11</v>
      </c>
      <c r="Z166" s="219">
        <v>59.57</v>
      </c>
      <c r="AA166" s="56">
        <v>63400</v>
      </c>
      <c r="AB166" s="218">
        <f t="shared" si="19"/>
        <v>60.76</v>
      </c>
      <c r="AC166" s="220">
        <v>71</v>
      </c>
      <c r="AD166" s="219">
        <v>75565</v>
      </c>
      <c r="AE166" s="218">
        <f t="shared" si="20"/>
        <v>72.42</v>
      </c>
    </row>
    <row r="167" spans="1:31" s="45" customFormat="1" ht="11" x14ac:dyDescent="0.3">
      <c r="A167" s="45">
        <f>'FY2017 Alpha RPDC '!A163</f>
        <v>156</v>
      </c>
      <c r="B167" s="45">
        <f>'FY2017 Alpha RPDC '!B163</f>
        <v>3348</v>
      </c>
      <c r="C167" s="45">
        <f>'FY2017 Alpha RPDC '!C163</f>
        <v>3348</v>
      </c>
      <c r="D167" s="50" t="str">
        <f>'FY2017 Alpha RPDC '!D163</f>
        <v>KINGSLEY-PIERSON</v>
      </c>
      <c r="E167" s="91">
        <f>'FY2017 Alpha RPDC '!J163</f>
        <v>484.2</v>
      </c>
      <c r="F167" s="81">
        <f>'FY2017 Alpha RPDC '!K163</f>
        <v>6694</v>
      </c>
      <c r="G167" s="81">
        <f>'FY2017 Alpha RPDC '!L163</f>
        <v>3241234.8</v>
      </c>
      <c r="H167" s="81">
        <f>'FY2017 Alpha RPDC '!M163</f>
        <v>0</v>
      </c>
      <c r="I167" s="82">
        <f>'FY2017 Alpha RPDC '!N163</f>
        <v>3241234.8</v>
      </c>
      <c r="J167" s="53">
        <v>-100011</v>
      </c>
      <c r="K167" s="52">
        <v>-41181</v>
      </c>
      <c r="L167" s="51">
        <v>288267</v>
      </c>
      <c r="M167" s="195">
        <v>5883</v>
      </c>
      <c r="N167" s="51">
        <f>RealAuthFY10!N167</f>
        <v>11939.759999999998</v>
      </c>
      <c r="O167" s="195">
        <f>RealAuthFY10!O167</f>
        <v>0</v>
      </c>
      <c r="P167" s="53">
        <v>82832.639999999999</v>
      </c>
      <c r="Q167" s="53">
        <v>0</v>
      </c>
      <c r="R167" s="52">
        <f t="shared" si="14"/>
        <v>400784</v>
      </c>
      <c r="S167" s="53">
        <f t="shared" si="15"/>
        <v>43094</v>
      </c>
      <c r="T167" s="52">
        <f t="shared" si="16"/>
        <v>53741</v>
      </c>
      <c r="U167" s="53">
        <f t="shared" si="17"/>
        <v>3986584.1999999997</v>
      </c>
      <c r="V167" s="200"/>
      <c r="W167" s="204">
        <v>444.18</v>
      </c>
      <c r="X167" s="205">
        <v>400784</v>
      </c>
      <c r="Y167" s="206">
        <f t="shared" si="18"/>
        <v>453.06</v>
      </c>
      <c r="Z167" s="207">
        <v>47.76</v>
      </c>
      <c r="AA167" s="52">
        <v>43094</v>
      </c>
      <c r="AB167" s="206">
        <f t="shared" si="19"/>
        <v>48.72</v>
      </c>
      <c r="AC167" s="208">
        <v>59.56</v>
      </c>
      <c r="AD167" s="207">
        <v>53741</v>
      </c>
      <c r="AE167" s="206">
        <f t="shared" si="20"/>
        <v>60.75</v>
      </c>
    </row>
    <row r="168" spans="1:31" s="45" customFormat="1" ht="11" x14ac:dyDescent="0.3">
      <c r="A168" s="45">
        <f>'FY2017 Alpha RPDC '!A164</f>
        <v>157</v>
      </c>
      <c r="B168" s="45">
        <f>'FY2017 Alpha RPDC '!B164</f>
        <v>3375</v>
      </c>
      <c r="C168" s="45">
        <f>'FY2017 Alpha RPDC '!C164</f>
        <v>3375</v>
      </c>
      <c r="D168" s="50" t="str">
        <f>'FY2017 Alpha RPDC '!D164</f>
        <v>KNOXVILLE</v>
      </c>
      <c r="E168" s="91">
        <f>'FY2017 Alpha RPDC '!J164</f>
        <v>1776.7</v>
      </c>
      <c r="F168" s="81">
        <f>'FY2017 Alpha RPDC '!K164</f>
        <v>6591</v>
      </c>
      <c r="G168" s="81">
        <f>'FY2017 Alpha RPDC '!L164</f>
        <v>11710229.700000001</v>
      </c>
      <c r="H168" s="81">
        <f>'FY2017 Alpha RPDC '!M164</f>
        <v>56124.859999999404</v>
      </c>
      <c r="I168" s="82">
        <f>'FY2017 Alpha RPDC '!N164</f>
        <v>11766354.560000001</v>
      </c>
      <c r="J168" s="53">
        <v>-1919034.5999999999</v>
      </c>
      <c r="K168" s="52">
        <v>-47064</v>
      </c>
      <c r="L168" s="51">
        <v>1779019.2</v>
      </c>
      <c r="M168" s="195">
        <v>411810</v>
      </c>
      <c r="N168" s="51">
        <f>RealAuthFY10!N168</f>
        <v>148526</v>
      </c>
      <c r="O168" s="195">
        <f>RealAuthFY10!O168</f>
        <v>0</v>
      </c>
      <c r="P168" s="53">
        <v>155311.19999999998</v>
      </c>
      <c r="Q168" s="53">
        <v>695370.6</v>
      </c>
      <c r="R168" s="52">
        <f t="shared" si="14"/>
        <v>2642831</v>
      </c>
      <c r="S168" s="53">
        <f t="shared" si="15"/>
        <v>292107</v>
      </c>
      <c r="T168" s="52">
        <f t="shared" si="16"/>
        <v>280497</v>
      </c>
      <c r="U168" s="53">
        <f t="shared" si="17"/>
        <v>16205727.959999999</v>
      </c>
      <c r="V168" s="200"/>
      <c r="W168" s="204">
        <v>457.53</v>
      </c>
      <c r="X168" s="205">
        <v>2642831</v>
      </c>
      <c r="Y168" s="206">
        <f t="shared" si="18"/>
        <v>466.67999999999995</v>
      </c>
      <c r="Z168" s="207">
        <v>50.57</v>
      </c>
      <c r="AA168" s="52">
        <v>292107</v>
      </c>
      <c r="AB168" s="206">
        <f t="shared" si="19"/>
        <v>51.58</v>
      </c>
      <c r="AC168" s="208">
        <v>48.56</v>
      </c>
      <c r="AD168" s="207">
        <v>280497</v>
      </c>
      <c r="AE168" s="206">
        <f t="shared" si="20"/>
        <v>49.53</v>
      </c>
    </row>
    <row r="169" spans="1:31" s="45" customFormat="1" ht="11" x14ac:dyDescent="0.3">
      <c r="A169" s="45">
        <f>'FY2017 Alpha RPDC '!A165</f>
        <v>158</v>
      </c>
      <c r="B169" s="45">
        <f>'FY2017 Alpha RPDC '!B165</f>
        <v>3420</v>
      </c>
      <c r="C169" s="45">
        <f>'FY2017 Alpha RPDC '!C165</f>
        <v>3420</v>
      </c>
      <c r="D169" s="50" t="str">
        <f>'FY2017 Alpha RPDC '!D165</f>
        <v>LAKE MILLS</v>
      </c>
      <c r="E169" s="91">
        <f>'FY2017 Alpha RPDC '!J165</f>
        <v>621.70000000000005</v>
      </c>
      <c r="F169" s="81">
        <f>'FY2017 Alpha RPDC '!K165</f>
        <v>6591</v>
      </c>
      <c r="G169" s="81">
        <f>'FY2017 Alpha RPDC '!L165</f>
        <v>4097624.7</v>
      </c>
      <c r="H169" s="81">
        <f>'FY2017 Alpha RPDC '!M165</f>
        <v>0</v>
      </c>
      <c r="I169" s="82">
        <f>'FY2017 Alpha RPDC '!N165</f>
        <v>4097624.7</v>
      </c>
      <c r="J169" s="53">
        <v>-341214</v>
      </c>
      <c r="K169" s="52">
        <v>-64713</v>
      </c>
      <c r="L169" s="51">
        <v>94128</v>
      </c>
      <c r="M169" s="195">
        <v>0</v>
      </c>
      <c r="N169" s="51">
        <f>RealAuthFY10!N169</f>
        <v>62525.120000000003</v>
      </c>
      <c r="O169" s="195">
        <f>RealAuthFY10!O169</f>
        <v>0</v>
      </c>
      <c r="P169" s="53">
        <v>0</v>
      </c>
      <c r="Q169" s="53">
        <v>208258.19999999998</v>
      </c>
      <c r="R169" s="52">
        <f t="shared" si="14"/>
        <v>1075417</v>
      </c>
      <c r="S169" s="53">
        <f t="shared" si="15"/>
        <v>128870</v>
      </c>
      <c r="T169" s="52">
        <f t="shared" si="16"/>
        <v>138880</v>
      </c>
      <c r="U169" s="53">
        <f t="shared" si="17"/>
        <v>5399776.0200000005</v>
      </c>
      <c r="V169" s="200"/>
      <c r="W169" s="204">
        <v>486.68</v>
      </c>
      <c r="X169" s="205">
        <v>1075417</v>
      </c>
      <c r="Y169" s="206">
        <f t="shared" si="18"/>
        <v>496.41</v>
      </c>
      <c r="Z169" s="207">
        <v>58.32</v>
      </c>
      <c r="AA169" s="52">
        <v>128870</v>
      </c>
      <c r="AB169" s="206">
        <f t="shared" si="19"/>
        <v>59.49</v>
      </c>
      <c r="AC169" s="208">
        <v>62.85</v>
      </c>
      <c r="AD169" s="207">
        <v>138880</v>
      </c>
      <c r="AE169" s="206">
        <f t="shared" si="20"/>
        <v>64.11</v>
      </c>
    </row>
    <row r="170" spans="1:31" s="45" customFormat="1" ht="11" x14ac:dyDescent="0.3">
      <c r="A170" s="45">
        <f>'FY2017 Alpha RPDC '!A166</f>
        <v>159</v>
      </c>
      <c r="B170" s="45">
        <f>'FY2017 Alpha RPDC '!B166</f>
        <v>3465</v>
      </c>
      <c r="C170" s="45">
        <f>'FY2017 Alpha RPDC '!C166</f>
        <v>3465</v>
      </c>
      <c r="D170" s="50" t="str">
        <f>'FY2017 Alpha RPDC '!D166</f>
        <v>LAMONI</v>
      </c>
      <c r="E170" s="91">
        <f>'FY2017 Alpha RPDC '!J166</f>
        <v>284.7</v>
      </c>
      <c r="F170" s="81">
        <f>'FY2017 Alpha RPDC '!K166</f>
        <v>6591</v>
      </c>
      <c r="G170" s="81">
        <f>'FY2017 Alpha RPDC '!L166</f>
        <v>1876457.7</v>
      </c>
      <c r="H170" s="81">
        <f>'FY2017 Alpha RPDC '!M166</f>
        <v>65612.719999999972</v>
      </c>
      <c r="I170" s="82">
        <f>'FY2017 Alpha RPDC '!N166</f>
        <v>1942070.42</v>
      </c>
      <c r="J170" s="53">
        <v>-170104.9</v>
      </c>
      <c r="K170" s="52">
        <v>0</v>
      </c>
      <c r="L170" s="51">
        <v>94832</v>
      </c>
      <c r="M170" s="195">
        <v>0</v>
      </c>
      <c r="N170" s="51">
        <f>RealAuthFY10!N170</f>
        <v>24759.119999999999</v>
      </c>
      <c r="O170" s="195">
        <f>RealAuthFY10!O170</f>
        <v>68465.36</v>
      </c>
      <c r="P170" s="53">
        <v>0</v>
      </c>
      <c r="Q170" s="53">
        <v>0</v>
      </c>
      <c r="R170" s="52">
        <f t="shared" si="14"/>
        <v>185891</v>
      </c>
      <c r="S170" s="53">
        <f t="shared" si="15"/>
        <v>19225</v>
      </c>
      <c r="T170" s="52">
        <f t="shared" si="16"/>
        <v>17140</v>
      </c>
      <c r="U170" s="53">
        <f t="shared" si="17"/>
        <v>2182278</v>
      </c>
      <c r="V170" s="200"/>
      <c r="W170" s="204">
        <v>539.44000000000005</v>
      </c>
      <c r="X170" s="205">
        <v>185891</v>
      </c>
      <c r="Y170" s="206">
        <f t="shared" si="18"/>
        <v>550.23</v>
      </c>
      <c r="Z170" s="207">
        <v>55.79</v>
      </c>
      <c r="AA170" s="52">
        <v>19225</v>
      </c>
      <c r="AB170" s="206">
        <f t="shared" si="19"/>
        <v>56.91</v>
      </c>
      <c r="AC170" s="208">
        <v>49.74</v>
      </c>
      <c r="AD170" s="207">
        <v>17140</v>
      </c>
      <c r="AE170" s="206">
        <f t="shared" si="20"/>
        <v>50.730000000000004</v>
      </c>
    </row>
    <row r="171" spans="1:31" s="45" customFormat="1" ht="11" x14ac:dyDescent="0.3">
      <c r="A171" s="45">
        <f>'FY2017 Alpha RPDC '!A167</f>
        <v>160</v>
      </c>
      <c r="B171" s="45">
        <f>'FY2017 Alpha RPDC '!B167</f>
        <v>3537</v>
      </c>
      <c r="C171" s="45">
        <f>'FY2017 Alpha RPDC '!C167</f>
        <v>3537</v>
      </c>
      <c r="D171" s="54" t="str">
        <f>'FY2017 Alpha RPDC '!D167</f>
        <v>LAURENS-MARATHON</v>
      </c>
      <c r="E171" s="94">
        <f>'FY2017 Alpha RPDC '!J167</f>
        <v>316.2</v>
      </c>
      <c r="F171" s="83">
        <f>'FY2017 Alpha RPDC '!K167</f>
        <v>6591</v>
      </c>
      <c r="G171" s="83">
        <f>'FY2017 Alpha RPDC '!L167</f>
        <v>2084074.2</v>
      </c>
      <c r="H171" s="83">
        <f>'FY2017 Alpha RPDC '!M167</f>
        <v>3830.1200000001118</v>
      </c>
      <c r="I171" s="84">
        <f>'FY2017 Alpha RPDC '!N167</f>
        <v>2087904.32</v>
      </c>
      <c r="J171" s="57">
        <v>-185566</v>
      </c>
      <c r="K171" s="56">
        <v>-47888</v>
      </c>
      <c r="L171" s="55">
        <v>257398</v>
      </c>
      <c r="M171" s="214">
        <v>5986</v>
      </c>
      <c r="N171" s="55">
        <f>RealAuthFY10!N171</f>
        <v>1526.46</v>
      </c>
      <c r="O171" s="214">
        <f>RealAuthFY10!O171</f>
        <v>0</v>
      </c>
      <c r="P171" s="57">
        <v>0</v>
      </c>
      <c r="Q171" s="57">
        <v>0</v>
      </c>
      <c r="R171" s="56">
        <f t="shared" si="14"/>
        <v>245226</v>
      </c>
      <c r="S171" s="57">
        <f t="shared" si="15"/>
        <v>28521</v>
      </c>
      <c r="T171" s="56">
        <f t="shared" si="16"/>
        <v>31108</v>
      </c>
      <c r="U171" s="57">
        <f t="shared" si="17"/>
        <v>2424215.7800000003</v>
      </c>
      <c r="V171" s="215"/>
      <c r="W171" s="216">
        <v>536.6</v>
      </c>
      <c r="X171" s="217">
        <v>245226</v>
      </c>
      <c r="Y171" s="218">
        <f t="shared" si="18"/>
        <v>547.33000000000004</v>
      </c>
      <c r="Z171" s="219">
        <v>62.41</v>
      </c>
      <c r="AA171" s="56">
        <v>28521</v>
      </c>
      <c r="AB171" s="218">
        <f t="shared" si="19"/>
        <v>63.66</v>
      </c>
      <c r="AC171" s="220">
        <v>68.069999999999993</v>
      </c>
      <c r="AD171" s="219">
        <v>31108</v>
      </c>
      <c r="AE171" s="218">
        <f t="shared" si="20"/>
        <v>69.429999999999993</v>
      </c>
    </row>
    <row r="172" spans="1:31" s="45" customFormat="1" ht="11" x14ac:dyDescent="0.3">
      <c r="A172" s="45">
        <f>'FY2017 Alpha RPDC '!A168</f>
        <v>161</v>
      </c>
      <c r="B172" s="45">
        <f>'FY2017 Alpha RPDC '!B168</f>
        <v>3555</v>
      </c>
      <c r="C172" s="45">
        <f>'FY2017 Alpha RPDC '!C168</f>
        <v>3555</v>
      </c>
      <c r="D172" s="50" t="str">
        <f>'FY2017 Alpha RPDC '!D168</f>
        <v>LAWTON-BRONSON</v>
      </c>
      <c r="E172" s="91">
        <f>'FY2017 Alpha RPDC '!J168</f>
        <v>598.29999999999995</v>
      </c>
      <c r="F172" s="81">
        <f>'FY2017 Alpha RPDC '!K168</f>
        <v>6591</v>
      </c>
      <c r="G172" s="81">
        <f>'FY2017 Alpha RPDC '!L168</f>
        <v>3943395.3</v>
      </c>
      <c r="H172" s="81">
        <f>'FY2017 Alpha RPDC '!M168</f>
        <v>37099.540000000037</v>
      </c>
      <c r="I172" s="82">
        <f>'FY2017 Alpha RPDC '!N168</f>
        <v>3980494.84</v>
      </c>
      <c r="J172" s="53">
        <v>-588300</v>
      </c>
      <c r="K172" s="52">
        <v>-70596</v>
      </c>
      <c r="L172" s="51">
        <v>359451.3</v>
      </c>
      <c r="M172" s="195">
        <v>41181</v>
      </c>
      <c r="N172" s="51">
        <f>RealAuthFY10!N172</f>
        <v>24744.720000000001</v>
      </c>
      <c r="O172" s="195">
        <f>RealAuthFY10!O172</f>
        <v>0</v>
      </c>
      <c r="P172" s="53">
        <v>9059.82</v>
      </c>
      <c r="Q172" s="53">
        <v>0</v>
      </c>
      <c r="R172" s="52">
        <f t="shared" si="14"/>
        <v>972839</v>
      </c>
      <c r="S172" s="53">
        <f t="shared" si="15"/>
        <v>103041</v>
      </c>
      <c r="T172" s="52">
        <f t="shared" si="16"/>
        <v>114282</v>
      </c>
      <c r="U172" s="53">
        <f t="shared" si="17"/>
        <v>4946197.68</v>
      </c>
      <c r="V172" s="200"/>
      <c r="W172" s="204">
        <v>500.2</v>
      </c>
      <c r="X172" s="205">
        <v>972839</v>
      </c>
      <c r="Y172" s="206">
        <f t="shared" si="18"/>
        <v>510.2</v>
      </c>
      <c r="Z172" s="207">
        <v>52.98</v>
      </c>
      <c r="AA172" s="52">
        <v>103041</v>
      </c>
      <c r="AB172" s="206">
        <f t="shared" si="19"/>
        <v>54.04</v>
      </c>
      <c r="AC172" s="208">
        <v>58.76</v>
      </c>
      <c r="AD172" s="207">
        <v>114282</v>
      </c>
      <c r="AE172" s="206">
        <f t="shared" si="20"/>
        <v>59.94</v>
      </c>
    </row>
    <row r="173" spans="1:31" s="45" customFormat="1" ht="11" x14ac:dyDescent="0.3">
      <c r="A173" s="45">
        <f>'FY2017 Alpha RPDC '!A169</f>
        <v>162</v>
      </c>
      <c r="B173" s="45">
        <f>'FY2017 Alpha RPDC '!B169</f>
        <v>3600</v>
      </c>
      <c r="C173" s="45">
        <f>'FY2017 Alpha RPDC '!C169</f>
        <v>3600</v>
      </c>
      <c r="D173" s="50" t="str">
        <f>'FY2017 Alpha RPDC '!D169</f>
        <v>LE MARS</v>
      </c>
      <c r="E173" s="91">
        <f>'FY2017 Alpha RPDC '!J169</f>
        <v>2122.6</v>
      </c>
      <c r="F173" s="81">
        <f>'FY2017 Alpha RPDC '!K169</f>
        <v>6591</v>
      </c>
      <c r="G173" s="81">
        <f>'FY2017 Alpha RPDC '!L169</f>
        <v>13990056.6</v>
      </c>
      <c r="H173" s="81">
        <f>'FY2017 Alpha RPDC '!M169</f>
        <v>0</v>
      </c>
      <c r="I173" s="82">
        <f>'FY2017 Alpha RPDC '!N169</f>
        <v>13990056.6</v>
      </c>
      <c r="J173" s="53">
        <v>-115895.09999999999</v>
      </c>
      <c r="K173" s="52">
        <v>0</v>
      </c>
      <c r="L173" s="51">
        <v>147075</v>
      </c>
      <c r="M173" s="195">
        <v>0</v>
      </c>
      <c r="N173" s="51">
        <f>RealAuthFY10!N173</f>
        <v>2884</v>
      </c>
      <c r="O173" s="195">
        <f>RealAuthFY10!O173</f>
        <v>0</v>
      </c>
      <c r="P173" s="53">
        <v>6471.3</v>
      </c>
      <c r="Q173" s="53">
        <v>0</v>
      </c>
      <c r="R173" s="52">
        <f t="shared" si="14"/>
        <v>1154821.7559999998</v>
      </c>
      <c r="S173" s="53">
        <f t="shared" si="15"/>
        <v>116743</v>
      </c>
      <c r="T173" s="52">
        <f t="shared" si="16"/>
        <v>134933.682</v>
      </c>
      <c r="U173" s="53">
        <f t="shared" si="17"/>
        <v>15437090.238</v>
      </c>
      <c r="V173" s="200"/>
      <c r="W173" s="204">
        <v>533.39</v>
      </c>
      <c r="X173" s="205">
        <v>332782</v>
      </c>
      <c r="Y173" s="206">
        <f t="shared" si="18"/>
        <v>544.05999999999995</v>
      </c>
      <c r="Z173" s="207">
        <v>53.92</v>
      </c>
      <c r="AA173" s="52">
        <v>33641</v>
      </c>
      <c r="AB173" s="206">
        <f t="shared" si="19"/>
        <v>55</v>
      </c>
      <c r="AC173" s="208">
        <v>62.32</v>
      </c>
      <c r="AD173" s="207">
        <v>38881</v>
      </c>
      <c r="AE173" s="206">
        <f t="shared" si="20"/>
        <v>63.57</v>
      </c>
    </row>
    <row r="174" spans="1:31" s="45" customFormat="1" ht="11" x14ac:dyDescent="0.3">
      <c r="A174" s="45">
        <f>'FY2017 Alpha RPDC '!A170</f>
        <v>163</v>
      </c>
      <c r="B174" s="45">
        <f>'FY2017 Alpha RPDC '!B170</f>
        <v>3609</v>
      </c>
      <c r="C174" s="45">
        <f>'FY2017 Alpha RPDC '!C170</f>
        <v>3609</v>
      </c>
      <c r="D174" s="50" t="str">
        <f>'FY2017 Alpha RPDC '!D170</f>
        <v>LENOX</v>
      </c>
      <c r="E174" s="91">
        <f>'FY2017 Alpha RPDC '!J170</f>
        <v>473</v>
      </c>
      <c r="F174" s="81">
        <f>'FY2017 Alpha RPDC '!K170</f>
        <v>6591</v>
      </c>
      <c r="G174" s="81">
        <f>'FY2017 Alpha RPDC '!L170</f>
        <v>3117543</v>
      </c>
      <c r="H174" s="81">
        <f>'FY2017 Alpha RPDC '!M170</f>
        <v>0</v>
      </c>
      <c r="I174" s="82">
        <f>'FY2017 Alpha RPDC '!N170</f>
        <v>3117543</v>
      </c>
      <c r="J174" s="53">
        <v>-117660</v>
      </c>
      <c r="K174" s="52">
        <v>-29415</v>
      </c>
      <c r="L174" s="51">
        <v>150604.80000000002</v>
      </c>
      <c r="M174" s="195">
        <v>5883</v>
      </c>
      <c r="N174" s="51">
        <f>RealAuthFY10!N174</f>
        <v>0</v>
      </c>
      <c r="O174" s="195">
        <f>RealAuthFY10!O174</f>
        <v>0</v>
      </c>
      <c r="P174" s="53">
        <v>2588.52</v>
      </c>
      <c r="Q174" s="53">
        <v>98834.400000000009</v>
      </c>
      <c r="R174" s="52">
        <f t="shared" si="14"/>
        <v>278705.78999999998</v>
      </c>
      <c r="S174" s="53">
        <f t="shared" si="15"/>
        <v>29808.460000000003</v>
      </c>
      <c r="T174" s="52">
        <f t="shared" si="16"/>
        <v>29571.96</v>
      </c>
      <c r="U174" s="53">
        <f t="shared" si="17"/>
        <v>3566464.9299999997</v>
      </c>
      <c r="V174" s="200"/>
      <c r="W174" s="204">
        <v>577.67999999999995</v>
      </c>
      <c r="X174" s="205">
        <v>197220</v>
      </c>
      <c r="Y174" s="206">
        <f t="shared" si="18"/>
        <v>589.2299999999999</v>
      </c>
      <c r="Z174" s="207">
        <v>61.78</v>
      </c>
      <c r="AA174" s="52">
        <v>21092</v>
      </c>
      <c r="AB174" s="206">
        <f t="shared" si="19"/>
        <v>63.02</v>
      </c>
      <c r="AC174" s="208">
        <v>61.29</v>
      </c>
      <c r="AD174" s="207">
        <v>20924</v>
      </c>
      <c r="AE174" s="206">
        <f t="shared" si="20"/>
        <v>62.519999999999996</v>
      </c>
    </row>
    <row r="175" spans="1:31" s="45" customFormat="1" ht="11" x14ac:dyDescent="0.3">
      <c r="A175" s="45">
        <f>'FY2017 Alpha RPDC '!A171</f>
        <v>164</v>
      </c>
      <c r="B175" s="45">
        <f>'FY2017 Alpha RPDC '!B171</f>
        <v>3645</v>
      </c>
      <c r="C175" s="45">
        <f>'FY2017 Alpha RPDC '!C171</f>
        <v>3645</v>
      </c>
      <c r="D175" s="50" t="str">
        <f>'FY2017 Alpha RPDC '!D171</f>
        <v>LEWIS CENTRAL</v>
      </c>
      <c r="E175" s="91">
        <f>'FY2017 Alpha RPDC '!J171</f>
        <v>2587.3000000000002</v>
      </c>
      <c r="F175" s="81">
        <f>'FY2017 Alpha RPDC '!K171</f>
        <v>6591</v>
      </c>
      <c r="G175" s="81">
        <f>'FY2017 Alpha RPDC '!L171</f>
        <v>17052894.300000001</v>
      </c>
      <c r="H175" s="81">
        <f>'FY2017 Alpha RPDC '!M171</f>
        <v>0</v>
      </c>
      <c r="I175" s="82">
        <f>'FY2017 Alpha RPDC '!N171</f>
        <v>17052894.300000001</v>
      </c>
      <c r="J175" s="53">
        <v>-205905</v>
      </c>
      <c r="K175" s="52">
        <v>-17649</v>
      </c>
      <c r="L175" s="51">
        <v>142368.6</v>
      </c>
      <c r="M175" s="195">
        <v>0</v>
      </c>
      <c r="N175" s="51">
        <f>RealAuthFY10!N175</f>
        <v>17823.12</v>
      </c>
      <c r="O175" s="195">
        <f>RealAuthFY10!O175</f>
        <v>0</v>
      </c>
      <c r="P175" s="53">
        <v>0</v>
      </c>
      <c r="Q175" s="53">
        <v>74125.8</v>
      </c>
      <c r="R175" s="52">
        <f t="shared" si="14"/>
        <v>1489560.3559999999</v>
      </c>
      <c r="S175" s="53">
        <f t="shared" si="15"/>
        <v>161525.13900000002</v>
      </c>
      <c r="T175" s="52">
        <f t="shared" si="16"/>
        <v>148511.02000000002</v>
      </c>
      <c r="U175" s="53">
        <f t="shared" si="17"/>
        <v>18863254.335000001</v>
      </c>
      <c r="V175" s="200"/>
      <c r="W175" s="204">
        <v>564.42999999999995</v>
      </c>
      <c r="X175" s="205">
        <v>202969</v>
      </c>
      <c r="Y175" s="206">
        <f t="shared" si="18"/>
        <v>575.71999999999991</v>
      </c>
      <c r="Z175" s="207">
        <v>61.21</v>
      </c>
      <c r="AA175" s="52">
        <v>22011</v>
      </c>
      <c r="AB175" s="206">
        <f t="shared" si="19"/>
        <v>62.43</v>
      </c>
      <c r="AC175" s="208">
        <v>56.27</v>
      </c>
      <c r="AD175" s="207">
        <v>20235</v>
      </c>
      <c r="AE175" s="206">
        <f t="shared" si="20"/>
        <v>57.400000000000006</v>
      </c>
    </row>
    <row r="176" spans="1:31" s="45" customFormat="1" ht="11" x14ac:dyDescent="0.3">
      <c r="A176" s="45">
        <f>'FY2017 Alpha RPDC '!A172</f>
        <v>165</v>
      </c>
      <c r="B176" s="45">
        <f>'FY2017 Alpha RPDC '!B172</f>
        <v>3715</v>
      </c>
      <c r="C176" s="45">
        <f>'FY2017 Alpha RPDC '!C172</f>
        <v>3715</v>
      </c>
      <c r="D176" s="54" t="str">
        <f>'FY2017 Alpha RPDC '!D172</f>
        <v>LINN-MAR</v>
      </c>
      <c r="E176" s="94">
        <f>'FY2017 Alpha RPDC '!J172</f>
        <v>7197.9</v>
      </c>
      <c r="F176" s="83">
        <f>'FY2017 Alpha RPDC '!K172</f>
        <v>6592</v>
      </c>
      <c r="G176" s="83">
        <f>'FY2017 Alpha RPDC '!L172</f>
        <v>47448556.799999997</v>
      </c>
      <c r="H176" s="83">
        <f>'FY2017 Alpha RPDC '!M172</f>
        <v>0</v>
      </c>
      <c r="I176" s="84">
        <f>'FY2017 Alpha RPDC '!N172</f>
        <v>47448556.799999997</v>
      </c>
      <c r="J176" s="57">
        <v>-347097</v>
      </c>
      <c r="K176" s="56">
        <v>-11766</v>
      </c>
      <c r="L176" s="55">
        <v>349450.2</v>
      </c>
      <c r="M176" s="214">
        <v>0</v>
      </c>
      <c r="N176" s="55">
        <f>RealAuthFY10!N176</f>
        <v>25840.640000000003</v>
      </c>
      <c r="O176" s="214">
        <f>RealAuthFY10!O176</f>
        <v>0</v>
      </c>
      <c r="P176" s="57">
        <v>7765.56</v>
      </c>
      <c r="Q176" s="57">
        <v>0</v>
      </c>
      <c r="R176" s="56">
        <f t="shared" si="14"/>
        <v>3583762.4309999999</v>
      </c>
      <c r="S176" s="57">
        <f t="shared" si="15"/>
        <v>375802.359</v>
      </c>
      <c r="T176" s="56">
        <f t="shared" si="16"/>
        <v>353056.995</v>
      </c>
      <c r="U176" s="57">
        <f t="shared" si="17"/>
        <v>51785371.984999999</v>
      </c>
      <c r="V176" s="215"/>
      <c r="W176" s="216">
        <v>488.13</v>
      </c>
      <c r="X176" s="217">
        <v>295465</v>
      </c>
      <c r="Y176" s="218">
        <f t="shared" si="18"/>
        <v>497.89</v>
      </c>
      <c r="Z176" s="219">
        <v>51.19</v>
      </c>
      <c r="AA176" s="56">
        <v>30985</v>
      </c>
      <c r="AB176" s="218">
        <f t="shared" si="19"/>
        <v>52.21</v>
      </c>
      <c r="AC176" s="220">
        <v>48.09</v>
      </c>
      <c r="AD176" s="219">
        <v>29109</v>
      </c>
      <c r="AE176" s="218">
        <f t="shared" si="20"/>
        <v>49.050000000000004</v>
      </c>
    </row>
    <row r="177" spans="1:31" s="45" customFormat="1" ht="11" x14ac:dyDescent="0.3">
      <c r="A177" s="45">
        <f>'FY2017 Alpha RPDC '!A173</f>
        <v>166</v>
      </c>
      <c r="B177" s="45">
        <f>'FY2017 Alpha RPDC '!B173</f>
        <v>3744</v>
      </c>
      <c r="C177" s="45">
        <f>'FY2017 Alpha RPDC '!C173</f>
        <v>3744</v>
      </c>
      <c r="D177" s="50" t="str">
        <f>'FY2017 Alpha RPDC '!D173</f>
        <v>LISBON</v>
      </c>
      <c r="E177" s="91">
        <f>'FY2017 Alpha RPDC '!J173</f>
        <v>672.3</v>
      </c>
      <c r="F177" s="81">
        <f>'FY2017 Alpha RPDC '!K173</f>
        <v>6591</v>
      </c>
      <c r="G177" s="81">
        <f>'FY2017 Alpha RPDC '!L173</f>
        <v>4431129.3</v>
      </c>
      <c r="H177" s="81">
        <f>'FY2017 Alpha RPDC '!M173</f>
        <v>0</v>
      </c>
      <c r="I177" s="82">
        <f>'FY2017 Alpha RPDC '!N173</f>
        <v>4431129.3</v>
      </c>
      <c r="J177" s="53">
        <v>-354744.89999999997</v>
      </c>
      <c r="K177" s="52">
        <v>-41181</v>
      </c>
      <c r="L177" s="51">
        <v>318270.3</v>
      </c>
      <c r="M177" s="195">
        <v>23532</v>
      </c>
      <c r="N177" s="51">
        <f>RealAuthFY10!N177</f>
        <v>176327.76</v>
      </c>
      <c r="O177" s="195">
        <f>RealAuthFY10!O177</f>
        <v>0</v>
      </c>
      <c r="P177" s="53">
        <v>31062.240000000002</v>
      </c>
      <c r="Q177" s="53">
        <v>0</v>
      </c>
      <c r="R177" s="52">
        <f t="shared" si="14"/>
        <v>1043623</v>
      </c>
      <c r="S177" s="53">
        <f t="shared" si="15"/>
        <v>121785</v>
      </c>
      <c r="T177" s="52">
        <f t="shared" si="16"/>
        <v>111859</v>
      </c>
      <c r="U177" s="53">
        <f t="shared" si="17"/>
        <v>5861662.7000000002</v>
      </c>
      <c r="V177" s="200"/>
      <c r="W177" s="204">
        <v>475.26</v>
      </c>
      <c r="X177" s="205">
        <v>1043623</v>
      </c>
      <c r="Y177" s="206">
        <f t="shared" si="18"/>
        <v>484.77</v>
      </c>
      <c r="Z177" s="207">
        <v>55.46</v>
      </c>
      <c r="AA177" s="52">
        <v>121785</v>
      </c>
      <c r="AB177" s="206">
        <f t="shared" si="19"/>
        <v>56.57</v>
      </c>
      <c r="AC177" s="208">
        <v>50.94</v>
      </c>
      <c r="AD177" s="207">
        <v>111859</v>
      </c>
      <c r="AE177" s="206">
        <f t="shared" si="20"/>
        <v>51.96</v>
      </c>
    </row>
    <row r="178" spans="1:31" s="45" customFormat="1" ht="11" x14ac:dyDescent="0.3">
      <c r="A178" s="45">
        <f>'FY2017 Alpha RPDC '!A174</f>
        <v>167</v>
      </c>
      <c r="B178" s="45">
        <f>'FY2017 Alpha RPDC '!B174</f>
        <v>3798</v>
      </c>
      <c r="C178" s="45">
        <f>'FY2017 Alpha RPDC '!C174</f>
        <v>3798</v>
      </c>
      <c r="D178" s="50" t="str">
        <f>'FY2017 Alpha RPDC '!D174</f>
        <v>LOGAN-MAGNOLIA</v>
      </c>
      <c r="E178" s="91">
        <f>'FY2017 Alpha RPDC '!J174</f>
        <v>555</v>
      </c>
      <c r="F178" s="81">
        <f>'FY2017 Alpha RPDC '!K174</f>
        <v>6597</v>
      </c>
      <c r="G178" s="81">
        <f>'FY2017 Alpha RPDC '!L174</f>
        <v>3661335</v>
      </c>
      <c r="H178" s="81">
        <f>'FY2017 Alpha RPDC '!M174</f>
        <v>8768.660000000149</v>
      </c>
      <c r="I178" s="82">
        <f>'FY2017 Alpha RPDC '!N174</f>
        <v>3670103.66</v>
      </c>
      <c r="J178" s="53">
        <v>-94128</v>
      </c>
      <c r="K178" s="52">
        <v>-17649</v>
      </c>
      <c r="L178" s="51">
        <v>188256</v>
      </c>
      <c r="M178" s="195">
        <v>147075</v>
      </c>
      <c r="N178" s="51">
        <f>RealAuthFY10!N178</f>
        <v>7036.96</v>
      </c>
      <c r="O178" s="195">
        <f>RealAuthFY10!O178</f>
        <v>57680</v>
      </c>
      <c r="P178" s="53">
        <v>50476.14</v>
      </c>
      <c r="Q178" s="53">
        <v>63536.4</v>
      </c>
      <c r="R178" s="52">
        <f t="shared" si="14"/>
        <v>316055.84999999998</v>
      </c>
      <c r="S178" s="53">
        <f t="shared" si="15"/>
        <v>36568.949999999997</v>
      </c>
      <c r="T178" s="52">
        <f t="shared" si="16"/>
        <v>42235.5</v>
      </c>
      <c r="U178" s="53">
        <f t="shared" si="17"/>
        <v>4467247.46</v>
      </c>
      <c r="V178" s="200"/>
      <c r="W178" s="204">
        <v>558.29999999999995</v>
      </c>
      <c r="X178" s="205">
        <v>202272</v>
      </c>
      <c r="Y178" s="206">
        <f t="shared" si="18"/>
        <v>569.46999999999991</v>
      </c>
      <c r="Z178" s="207">
        <v>64.599999999999994</v>
      </c>
      <c r="AA178" s="52">
        <v>23405</v>
      </c>
      <c r="AB178" s="206">
        <f t="shared" si="19"/>
        <v>65.89</v>
      </c>
      <c r="AC178" s="208">
        <v>74.61</v>
      </c>
      <c r="AD178" s="207">
        <v>27031</v>
      </c>
      <c r="AE178" s="206">
        <f t="shared" si="20"/>
        <v>76.099999999999994</v>
      </c>
    </row>
    <row r="179" spans="1:31" s="45" customFormat="1" ht="11" x14ac:dyDescent="0.3">
      <c r="A179" s="45">
        <f>'FY2017 Alpha RPDC '!A175</f>
        <v>168</v>
      </c>
      <c r="B179" s="45">
        <f>'FY2017 Alpha RPDC '!B175</f>
        <v>3816</v>
      </c>
      <c r="C179" s="45">
        <f>'FY2017 Alpha RPDC '!C175</f>
        <v>3816</v>
      </c>
      <c r="D179" s="50" t="str">
        <f>'FY2017 Alpha RPDC '!D175</f>
        <v>LONE TREE</v>
      </c>
      <c r="E179" s="91">
        <f>'FY2017 Alpha RPDC '!J175</f>
        <v>379.4</v>
      </c>
      <c r="F179" s="81">
        <f>'FY2017 Alpha RPDC '!K175</f>
        <v>6591</v>
      </c>
      <c r="G179" s="81">
        <f>'FY2017 Alpha RPDC '!L175</f>
        <v>2500625.4</v>
      </c>
      <c r="H179" s="81">
        <f>'FY2017 Alpha RPDC '!M175</f>
        <v>91189.129999999888</v>
      </c>
      <c r="I179" s="82">
        <f>'FY2017 Alpha RPDC '!N175</f>
        <v>2591814.5299999998</v>
      </c>
      <c r="J179" s="53">
        <v>-588300</v>
      </c>
      <c r="K179" s="52">
        <v>-47064</v>
      </c>
      <c r="L179" s="51">
        <v>3179173.1999999997</v>
      </c>
      <c r="M179" s="195">
        <v>23532</v>
      </c>
      <c r="N179" s="51">
        <f>RealAuthFY10!N179</f>
        <v>146218.80000000002</v>
      </c>
      <c r="O179" s="195">
        <f>RealAuthFY10!O179</f>
        <v>0</v>
      </c>
      <c r="P179" s="53">
        <v>75067.08</v>
      </c>
      <c r="Q179" s="53">
        <v>218847.6</v>
      </c>
      <c r="R179" s="52">
        <f t="shared" si="14"/>
        <v>1238338</v>
      </c>
      <c r="S179" s="53">
        <f t="shared" si="15"/>
        <v>145866</v>
      </c>
      <c r="T179" s="52">
        <f t="shared" si="16"/>
        <v>190400</v>
      </c>
      <c r="U179" s="53">
        <f t="shared" si="17"/>
        <v>7173893.209999999</v>
      </c>
      <c r="V179" s="200"/>
      <c r="W179" s="204">
        <v>479.66</v>
      </c>
      <c r="X179" s="205">
        <v>1238338</v>
      </c>
      <c r="Y179" s="206">
        <f t="shared" si="18"/>
        <v>489.25</v>
      </c>
      <c r="Z179" s="207">
        <v>56.5</v>
      </c>
      <c r="AA179" s="52">
        <v>145866</v>
      </c>
      <c r="AB179" s="206">
        <f t="shared" si="19"/>
        <v>57.63</v>
      </c>
      <c r="AC179" s="208">
        <v>73.75</v>
      </c>
      <c r="AD179" s="207">
        <v>190400</v>
      </c>
      <c r="AE179" s="206">
        <f t="shared" si="20"/>
        <v>75.23</v>
      </c>
    </row>
    <row r="180" spans="1:31" s="45" customFormat="1" ht="11" x14ac:dyDescent="0.3">
      <c r="A180" s="45">
        <f>'FY2017 Alpha RPDC '!A176</f>
        <v>169</v>
      </c>
      <c r="B180" s="45">
        <f>'FY2017 Alpha RPDC '!B176</f>
        <v>3841</v>
      </c>
      <c r="C180" s="45">
        <f>'FY2017 Alpha RPDC '!C176</f>
        <v>3841</v>
      </c>
      <c r="D180" s="50" t="str">
        <f>'FY2017 Alpha RPDC '!D176</f>
        <v>LOUISA-MUSCATINE</v>
      </c>
      <c r="E180" s="91">
        <f>'FY2017 Alpha RPDC '!J176</f>
        <v>736.6</v>
      </c>
      <c r="F180" s="81">
        <f>'FY2017 Alpha RPDC '!K176</f>
        <v>6591</v>
      </c>
      <c r="G180" s="81">
        <f>'FY2017 Alpha RPDC '!L176</f>
        <v>4854930.6000000006</v>
      </c>
      <c r="H180" s="81">
        <f>'FY2017 Alpha RPDC '!M176</f>
        <v>124919.84999999963</v>
      </c>
      <c r="I180" s="82">
        <f>'FY2017 Alpha RPDC '!N176</f>
        <v>4979850.45</v>
      </c>
      <c r="J180" s="53">
        <v>-145392</v>
      </c>
      <c r="K180" s="52">
        <v>0</v>
      </c>
      <c r="L180" s="51">
        <v>18174</v>
      </c>
      <c r="M180" s="195">
        <v>0</v>
      </c>
      <c r="N180" s="51">
        <f>RealAuthFY10!N180</f>
        <v>237.72</v>
      </c>
      <c r="O180" s="195">
        <f>RealAuthFY10!O180</f>
        <v>59430</v>
      </c>
      <c r="P180" s="53">
        <v>0</v>
      </c>
      <c r="Q180" s="53">
        <v>0</v>
      </c>
      <c r="R180" s="52">
        <f t="shared" si="14"/>
        <v>484977.44</v>
      </c>
      <c r="S180" s="53">
        <f t="shared" si="15"/>
        <v>51525.170000000006</v>
      </c>
      <c r="T180" s="52">
        <f t="shared" si="16"/>
        <v>42597.578000000009</v>
      </c>
      <c r="U180" s="53">
        <f t="shared" si="17"/>
        <v>5491400.358</v>
      </c>
      <c r="V180" s="200"/>
      <c r="W180" s="204">
        <v>645.49</v>
      </c>
      <c r="X180" s="205">
        <v>61709</v>
      </c>
      <c r="Y180" s="206">
        <f t="shared" si="18"/>
        <v>658.4</v>
      </c>
      <c r="Z180" s="207">
        <v>68.58</v>
      </c>
      <c r="AA180" s="52">
        <v>6556</v>
      </c>
      <c r="AB180" s="206">
        <f t="shared" si="19"/>
        <v>69.95</v>
      </c>
      <c r="AC180" s="208">
        <v>56.7</v>
      </c>
      <c r="AD180" s="207">
        <v>5421</v>
      </c>
      <c r="AE180" s="206">
        <f t="shared" si="20"/>
        <v>57.830000000000005</v>
      </c>
    </row>
    <row r="181" spans="1:31" s="45" customFormat="1" ht="11" x14ac:dyDescent="0.3">
      <c r="A181" s="45">
        <f>'FY2017 Alpha RPDC '!A177</f>
        <v>170</v>
      </c>
      <c r="B181" s="45">
        <f>'FY2017 Alpha RPDC '!B177</f>
        <v>3897</v>
      </c>
      <c r="C181" s="45">
        <f>'FY2017 Alpha RPDC '!C177</f>
        <v>3897</v>
      </c>
      <c r="D181" s="54" t="str">
        <f>'FY2017 Alpha RPDC '!D177</f>
        <v>LU VERNE</v>
      </c>
      <c r="E181" s="94">
        <f>'FY2017 Alpha RPDC '!J177</f>
        <v>162.1</v>
      </c>
      <c r="F181" s="83">
        <f>'FY2017 Alpha RPDC '!K177</f>
        <v>6766</v>
      </c>
      <c r="G181" s="83">
        <f>'FY2017 Alpha RPDC '!L177</f>
        <v>1096768.5999999999</v>
      </c>
      <c r="H181" s="83">
        <f>'FY2017 Alpha RPDC '!M177</f>
        <v>0</v>
      </c>
      <c r="I181" s="84">
        <f>'FY2017 Alpha RPDC '!N177</f>
        <v>1096768.5999999999</v>
      </c>
      <c r="J181" s="57">
        <v>-3283272</v>
      </c>
      <c r="K181" s="56">
        <v>-117680</v>
      </c>
      <c r="L181" s="55">
        <v>1818744.4000000001</v>
      </c>
      <c r="M181" s="214">
        <v>264780</v>
      </c>
      <c r="N181" s="55">
        <f>RealAuthFY10!N181</f>
        <v>80477.55</v>
      </c>
      <c r="O181" s="214">
        <f>RealAuthFY10!O181</f>
        <v>0</v>
      </c>
      <c r="P181" s="57">
        <v>95791.52</v>
      </c>
      <c r="Q181" s="57">
        <v>0</v>
      </c>
      <c r="R181" s="56">
        <f t="shared" si="14"/>
        <v>2984840</v>
      </c>
      <c r="S181" s="57">
        <f t="shared" si="15"/>
        <v>332659</v>
      </c>
      <c r="T181" s="56">
        <f t="shared" si="16"/>
        <v>321689</v>
      </c>
      <c r="U181" s="57">
        <f t="shared" si="17"/>
        <v>3594798.07</v>
      </c>
      <c r="V181" s="215"/>
      <c r="W181" s="216">
        <v>459.85</v>
      </c>
      <c r="X181" s="217">
        <v>2984840</v>
      </c>
      <c r="Y181" s="218">
        <f t="shared" si="18"/>
        <v>469.05</v>
      </c>
      <c r="Z181" s="219">
        <v>51.25</v>
      </c>
      <c r="AA181" s="56">
        <v>332659</v>
      </c>
      <c r="AB181" s="218">
        <f t="shared" si="19"/>
        <v>52.28</v>
      </c>
      <c r="AC181" s="220">
        <v>49.56</v>
      </c>
      <c r="AD181" s="219">
        <v>321689</v>
      </c>
      <c r="AE181" s="218">
        <f t="shared" si="20"/>
        <v>50.550000000000004</v>
      </c>
    </row>
    <row r="182" spans="1:31" s="45" customFormat="1" ht="11" x14ac:dyDescent="0.3">
      <c r="A182" s="45">
        <f>'FY2017 Alpha RPDC '!A178</f>
        <v>171</v>
      </c>
      <c r="B182" s="45">
        <f>'FY2017 Alpha RPDC '!B178</f>
        <v>3906</v>
      </c>
      <c r="C182" s="45">
        <f>'FY2017 Alpha RPDC '!C178</f>
        <v>3906</v>
      </c>
      <c r="D182" s="50" t="str">
        <f>'FY2017 Alpha RPDC '!D178</f>
        <v>LYNNVILLE-SULLY</v>
      </c>
      <c r="E182" s="91">
        <f>'FY2017 Alpha RPDC '!J178</f>
        <v>433.9</v>
      </c>
      <c r="F182" s="81">
        <f>'FY2017 Alpha RPDC '!K178</f>
        <v>6591</v>
      </c>
      <c r="G182" s="81">
        <f>'FY2017 Alpha RPDC '!L178</f>
        <v>2859834.9</v>
      </c>
      <c r="H182" s="81">
        <f>'FY2017 Alpha RPDC '!M178</f>
        <v>0</v>
      </c>
      <c r="I182" s="82">
        <f>'FY2017 Alpha RPDC '!N178</f>
        <v>2859834.9</v>
      </c>
      <c r="J182" s="53">
        <v>-648306.6</v>
      </c>
      <c r="K182" s="52">
        <v>-11766</v>
      </c>
      <c r="L182" s="51">
        <v>235320</v>
      </c>
      <c r="M182" s="195">
        <v>11766</v>
      </c>
      <c r="N182" s="51">
        <f>RealAuthFY10!N182</f>
        <v>7267.68</v>
      </c>
      <c r="O182" s="195">
        <f>RealAuthFY10!O182</f>
        <v>0</v>
      </c>
      <c r="P182" s="53">
        <v>0</v>
      </c>
      <c r="Q182" s="53">
        <v>180019.80000000002</v>
      </c>
      <c r="R182" s="52">
        <f t="shared" si="14"/>
        <v>313995</v>
      </c>
      <c r="S182" s="53">
        <f t="shared" si="15"/>
        <v>30357</v>
      </c>
      <c r="T182" s="52">
        <f t="shared" si="16"/>
        <v>29175</v>
      </c>
      <c r="U182" s="53">
        <f t="shared" si="17"/>
        <v>3007662.78</v>
      </c>
      <c r="V182" s="200"/>
      <c r="W182" s="204">
        <v>465.04</v>
      </c>
      <c r="X182" s="205">
        <v>313995</v>
      </c>
      <c r="Y182" s="206">
        <f t="shared" si="18"/>
        <v>474.34000000000003</v>
      </c>
      <c r="Z182" s="207">
        <v>44.96</v>
      </c>
      <c r="AA182" s="52">
        <v>30357</v>
      </c>
      <c r="AB182" s="206">
        <f t="shared" si="19"/>
        <v>45.86</v>
      </c>
      <c r="AC182" s="208">
        <v>43.21</v>
      </c>
      <c r="AD182" s="207">
        <v>29175</v>
      </c>
      <c r="AE182" s="206">
        <f t="shared" si="20"/>
        <v>44.07</v>
      </c>
    </row>
    <row r="183" spans="1:31" s="45" customFormat="1" ht="11" x14ac:dyDescent="0.3">
      <c r="A183" s="45">
        <f>'FY2017 Alpha RPDC '!A179</f>
        <v>172</v>
      </c>
      <c r="B183" s="45">
        <f>'FY2017 Alpha RPDC '!B179</f>
        <v>3942</v>
      </c>
      <c r="C183" s="45">
        <f>'FY2017 Alpha RPDC '!C179</f>
        <v>3942</v>
      </c>
      <c r="D183" s="50" t="str">
        <f>'FY2017 Alpha RPDC '!D179</f>
        <v>MADRID</v>
      </c>
      <c r="E183" s="91">
        <f>'FY2017 Alpha RPDC '!J179</f>
        <v>707.1</v>
      </c>
      <c r="F183" s="81">
        <f>'FY2017 Alpha RPDC '!K179</f>
        <v>6591</v>
      </c>
      <c r="G183" s="81">
        <f>'FY2017 Alpha RPDC '!L179</f>
        <v>4660496.1000000006</v>
      </c>
      <c r="H183" s="81">
        <f>'FY2017 Alpha RPDC '!M179</f>
        <v>0</v>
      </c>
      <c r="I183" s="82">
        <f>'FY2017 Alpha RPDC '!N179</f>
        <v>4660496.1000000006</v>
      </c>
      <c r="J183" s="53">
        <v>-141336</v>
      </c>
      <c r="K183" s="52">
        <v>-5889</v>
      </c>
      <c r="L183" s="51">
        <v>524121</v>
      </c>
      <c r="M183" s="195">
        <v>11778</v>
      </c>
      <c r="N183" s="51">
        <f>RealAuthFY10!N183</f>
        <v>91633.37999999999</v>
      </c>
      <c r="O183" s="195">
        <f>RealAuthFY10!O183</f>
        <v>0</v>
      </c>
      <c r="P183" s="53">
        <v>0</v>
      </c>
      <c r="Q183" s="53">
        <v>0</v>
      </c>
      <c r="R183" s="52">
        <f t="shared" si="14"/>
        <v>361483.66200000001</v>
      </c>
      <c r="S183" s="53">
        <f t="shared" si="15"/>
        <v>40191.563999999998</v>
      </c>
      <c r="T183" s="52">
        <f t="shared" si="16"/>
        <v>40382.481</v>
      </c>
      <c r="U183" s="53">
        <f t="shared" si="17"/>
        <v>5582861.1870000008</v>
      </c>
      <c r="V183" s="200"/>
      <c r="W183" s="204">
        <v>501.2</v>
      </c>
      <c r="X183" s="205">
        <v>322322</v>
      </c>
      <c r="Y183" s="206">
        <f t="shared" si="18"/>
        <v>511.21999999999997</v>
      </c>
      <c r="Z183" s="207">
        <v>55.73</v>
      </c>
      <c r="AA183" s="52">
        <v>35840</v>
      </c>
      <c r="AB183" s="206">
        <f t="shared" si="19"/>
        <v>56.839999999999996</v>
      </c>
      <c r="AC183" s="208">
        <v>55.99</v>
      </c>
      <c r="AD183" s="207">
        <v>36007</v>
      </c>
      <c r="AE183" s="206">
        <f t="shared" si="20"/>
        <v>57.11</v>
      </c>
    </row>
    <row r="184" spans="1:31" s="45" customFormat="1" ht="11" x14ac:dyDescent="0.3">
      <c r="A184" s="45">
        <f>'FY2017 Alpha RPDC '!A180</f>
        <v>173</v>
      </c>
      <c r="B184" s="45">
        <f>'FY2017 Alpha RPDC '!B180</f>
        <v>4023</v>
      </c>
      <c r="C184" s="45">
        <f>'FY2017 Alpha RPDC '!C180</f>
        <v>4023</v>
      </c>
      <c r="D184" s="50" t="str">
        <f>'FY2017 Alpha RPDC '!D180</f>
        <v>MANSON-NORTHWEST WEBSTER</v>
      </c>
      <c r="E184" s="91">
        <f>'FY2017 Alpha RPDC '!J180</f>
        <v>644</v>
      </c>
      <c r="F184" s="81">
        <f>'FY2017 Alpha RPDC '!K180</f>
        <v>6651</v>
      </c>
      <c r="G184" s="81">
        <f>'FY2017 Alpha RPDC '!L180</f>
        <v>4283244</v>
      </c>
      <c r="H184" s="81">
        <f>'FY2017 Alpha RPDC '!M180</f>
        <v>0</v>
      </c>
      <c r="I184" s="82">
        <f>'FY2017 Alpha RPDC '!N180</f>
        <v>4283244</v>
      </c>
      <c r="J184" s="53">
        <v>-70596</v>
      </c>
      <c r="K184" s="52">
        <v>-11766</v>
      </c>
      <c r="L184" s="51">
        <v>470640</v>
      </c>
      <c r="M184" s="195">
        <v>0</v>
      </c>
      <c r="N184" s="51">
        <f>RealAuthFY10!N184</f>
        <v>20880.16</v>
      </c>
      <c r="O184" s="195">
        <f>RealAuthFY10!O184</f>
        <v>0</v>
      </c>
      <c r="P184" s="53">
        <v>0</v>
      </c>
      <c r="Q184" s="53">
        <v>109423.8</v>
      </c>
      <c r="R184" s="52">
        <f t="shared" si="14"/>
        <v>375033.39999999997</v>
      </c>
      <c r="S184" s="53">
        <f t="shared" si="15"/>
        <v>38060.399999999994</v>
      </c>
      <c r="T184" s="52">
        <f t="shared" si="16"/>
        <v>41821.360000000001</v>
      </c>
      <c r="U184" s="53">
        <f t="shared" si="17"/>
        <v>5256741.120000001</v>
      </c>
      <c r="V184" s="200"/>
      <c r="W184" s="204">
        <v>570.92999999999995</v>
      </c>
      <c r="X184" s="205">
        <v>219808</v>
      </c>
      <c r="Y184" s="206">
        <f t="shared" si="18"/>
        <v>582.34999999999991</v>
      </c>
      <c r="Z184" s="207">
        <v>57.94</v>
      </c>
      <c r="AA184" s="52">
        <v>22307</v>
      </c>
      <c r="AB184" s="206">
        <f t="shared" si="19"/>
        <v>59.099999999999994</v>
      </c>
      <c r="AC184" s="208">
        <v>63.67</v>
      </c>
      <c r="AD184" s="207">
        <v>24513</v>
      </c>
      <c r="AE184" s="206">
        <f t="shared" si="20"/>
        <v>64.94</v>
      </c>
    </row>
    <row r="185" spans="1:31" s="45" customFormat="1" ht="11" x14ac:dyDescent="0.3">
      <c r="A185" s="45">
        <f>'FY2017 Alpha RPDC '!A181</f>
        <v>174</v>
      </c>
      <c r="B185" s="45">
        <f>'FY2017 Alpha RPDC '!B181</f>
        <v>4033</v>
      </c>
      <c r="C185" s="45">
        <f>'FY2017 Alpha RPDC '!C181</f>
        <v>4033</v>
      </c>
      <c r="D185" s="50" t="str">
        <f>'FY2017 Alpha RPDC '!D181</f>
        <v>MAPLE VALLEY</v>
      </c>
      <c r="E185" s="91">
        <f>'FY2017 Alpha RPDC '!J181</f>
        <v>677.7</v>
      </c>
      <c r="F185" s="81">
        <f>'FY2017 Alpha RPDC '!K181</f>
        <v>6698</v>
      </c>
      <c r="G185" s="81">
        <f>'FY2017 Alpha RPDC '!L181</f>
        <v>4539234.6000000006</v>
      </c>
      <c r="H185" s="81">
        <f>'FY2017 Alpha RPDC '!M181</f>
        <v>0</v>
      </c>
      <c r="I185" s="82">
        <f>'FY2017 Alpha RPDC '!N181</f>
        <v>4539234.6000000006</v>
      </c>
      <c r="J185" s="53">
        <v>-353568.3</v>
      </c>
      <c r="K185" s="52">
        <v>-5883</v>
      </c>
      <c r="L185" s="51">
        <v>764790</v>
      </c>
      <c r="M185" s="195">
        <v>0</v>
      </c>
      <c r="N185" s="51">
        <f>RealAuthFY10!N185</f>
        <v>26417.439999999999</v>
      </c>
      <c r="O185" s="195">
        <f>RealAuthFY10!O185</f>
        <v>0</v>
      </c>
      <c r="P185" s="53">
        <v>0</v>
      </c>
      <c r="Q185" s="53">
        <v>0</v>
      </c>
      <c r="R185" s="52">
        <f t="shared" si="14"/>
        <v>446390</v>
      </c>
      <c r="S185" s="53">
        <f t="shared" si="15"/>
        <v>51853</v>
      </c>
      <c r="T185" s="52">
        <f t="shared" si="16"/>
        <v>46052</v>
      </c>
      <c r="U185" s="53">
        <f t="shared" si="17"/>
        <v>5515285.7400000012</v>
      </c>
      <c r="V185" s="200"/>
      <c r="W185" s="204">
        <v>546.30999999999995</v>
      </c>
      <c r="X185" s="205">
        <v>446390</v>
      </c>
      <c r="Y185" s="206">
        <f t="shared" si="18"/>
        <v>557.2399999999999</v>
      </c>
      <c r="Z185" s="207">
        <v>63.46</v>
      </c>
      <c r="AA185" s="52">
        <v>51853</v>
      </c>
      <c r="AB185" s="206">
        <f t="shared" si="19"/>
        <v>64.73</v>
      </c>
      <c r="AC185" s="208">
        <v>56.36</v>
      </c>
      <c r="AD185" s="207">
        <v>46052</v>
      </c>
      <c r="AE185" s="206">
        <f t="shared" si="20"/>
        <v>57.49</v>
      </c>
    </row>
    <row r="186" spans="1:31" s="45" customFormat="1" ht="11" x14ac:dyDescent="0.3">
      <c r="A186" s="45">
        <f>'FY2017 Alpha RPDC '!A182</f>
        <v>175</v>
      </c>
      <c r="B186" s="45">
        <f>'FY2017 Alpha RPDC '!B182</f>
        <v>4041</v>
      </c>
      <c r="C186" s="45">
        <f>'FY2017 Alpha RPDC '!C182</f>
        <v>4041</v>
      </c>
      <c r="D186" s="54" t="str">
        <f>'FY2017 Alpha RPDC '!D182</f>
        <v>MAQUOKETA</v>
      </c>
      <c r="E186" s="94">
        <f>'FY2017 Alpha RPDC '!J182</f>
        <v>1346.6</v>
      </c>
      <c r="F186" s="83">
        <f>'FY2017 Alpha RPDC '!K182</f>
        <v>6591</v>
      </c>
      <c r="G186" s="83">
        <f>'FY2017 Alpha RPDC '!L182</f>
        <v>8875440.5999999996</v>
      </c>
      <c r="H186" s="83">
        <f>'FY2017 Alpha RPDC '!M182</f>
        <v>0</v>
      </c>
      <c r="I186" s="84">
        <f>'FY2017 Alpha RPDC '!N182</f>
        <v>8875440.5999999996</v>
      </c>
      <c r="J186" s="57">
        <v>-96928</v>
      </c>
      <c r="K186" s="56">
        <v>-175682</v>
      </c>
      <c r="L186" s="55">
        <v>0</v>
      </c>
      <c r="M186" s="214">
        <v>339248</v>
      </c>
      <c r="N186" s="55">
        <f>RealAuthFY10!N186</f>
        <v>7309.89</v>
      </c>
      <c r="O186" s="214">
        <f>RealAuthFY10!O186</f>
        <v>47544</v>
      </c>
      <c r="P186" s="57">
        <v>0</v>
      </c>
      <c r="Q186" s="57">
        <v>0</v>
      </c>
      <c r="R186" s="56">
        <f t="shared" si="14"/>
        <v>793147.39999999991</v>
      </c>
      <c r="S186" s="57">
        <f t="shared" si="15"/>
        <v>83556.529999999984</v>
      </c>
      <c r="T186" s="56">
        <f t="shared" si="16"/>
        <v>2545.0740000000001</v>
      </c>
      <c r="U186" s="57">
        <f t="shared" si="17"/>
        <v>9876181.493999999</v>
      </c>
      <c r="V186" s="215"/>
      <c r="W186" s="216">
        <v>577.45000000000005</v>
      </c>
      <c r="X186" s="217">
        <v>42731</v>
      </c>
      <c r="Y186" s="218">
        <f t="shared" si="18"/>
        <v>589</v>
      </c>
      <c r="Z186" s="219">
        <v>60.83</v>
      </c>
      <c r="AA186" s="56">
        <v>4501</v>
      </c>
      <c r="AB186" s="218">
        <f t="shared" si="19"/>
        <v>62.05</v>
      </c>
      <c r="AC186" s="220">
        <v>1.85</v>
      </c>
      <c r="AD186" s="219">
        <v>137</v>
      </c>
      <c r="AE186" s="218">
        <f t="shared" si="20"/>
        <v>1.8900000000000001</v>
      </c>
    </row>
    <row r="187" spans="1:31" s="45" customFormat="1" ht="11" x14ac:dyDescent="0.3">
      <c r="A187" s="45">
        <f>'FY2017 Alpha RPDC '!A183</f>
        <v>176</v>
      </c>
      <c r="B187" s="45">
        <f>'FY2017 Alpha RPDC '!B183</f>
        <v>4043</v>
      </c>
      <c r="C187" s="45">
        <f>'FY2017 Alpha RPDC '!C183</f>
        <v>4043</v>
      </c>
      <c r="D187" s="50" t="str">
        <f>'FY2017 Alpha RPDC '!D183</f>
        <v>MAQUOKETA VALLEY</v>
      </c>
      <c r="E187" s="91">
        <f>'FY2017 Alpha RPDC '!J183</f>
        <v>701</v>
      </c>
      <c r="F187" s="81">
        <f>'FY2017 Alpha RPDC '!K183</f>
        <v>6623</v>
      </c>
      <c r="G187" s="81">
        <f>'FY2017 Alpha RPDC '!L183</f>
        <v>4642723</v>
      </c>
      <c r="H187" s="81">
        <f>'FY2017 Alpha RPDC '!M183</f>
        <v>87706.94000000041</v>
      </c>
      <c r="I187" s="82">
        <f>'FY2017 Alpha RPDC '!N183</f>
        <v>4730429.9400000004</v>
      </c>
      <c r="J187" s="53">
        <v>-151781.4</v>
      </c>
      <c r="K187" s="52">
        <v>-11766</v>
      </c>
      <c r="L187" s="51">
        <v>294738.3</v>
      </c>
      <c r="M187" s="195">
        <v>0</v>
      </c>
      <c r="N187" s="51">
        <f>RealAuthFY10!N187</f>
        <v>12574.240000000002</v>
      </c>
      <c r="O187" s="195">
        <f>RealAuthFY10!O187</f>
        <v>0</v>
      </c>
      <c r="P187" s="53">
        <v>0</v>
      </c>
      <c r="Q187" s="53">
        <v>120013.2</v>
      </c>
      <c r="R187" s="52">
        <f t="shared" si="14"/>
        <v>364092.39</v>
      </c>
      <c r="S187" s="53">
        <f t="shared" si="15"/>
        <v>35736.979999999996</v>
      </c>
      <c r="T187" s="52">
        <f t="shared" si="16"/>
        <v>35491.630000000005</v>
      </c>
      <c r="U187" s="53">
        <f t="shared" si="17"/>
        <v>5429529.2800000003</v>
      </c>
      <c r="V187" s="200"/>
      <c r="W187" s="204">
        <v>509.21</v>
      </c>
      <c r="X187" s="205">
        <v>239176</v>
      </c>
      <c r="Y187" s="206">
        <f t="shared" si="18"/>
        <v>519.39</v>
      </c>
      <c r="Z187" s="207">
        <v>49.98</v>
      </c>
      <c r="AA187" s="52">
        <v>23476</v>
      </c>
      <c r="AB187" s="206">
        <f t="shared" si="19"/>
        <v>50.98</v>
      </c>
      <c r="AC187" s="208">
        <v>49.64</v>
      </c>
      <c r="AD187" s="207">
        <v>23316</v>
      </c>
      <c r="AE187" s="206">
        <f t="shared" si="20"/>
        <v>50.63</v>
      </c>
    </row>
    <row r="188" spans="1:31" s="45" customFormat="1" ht="11" x14ac:dyDescent="0.3">
      <c r="A188" s="45">
        <f>'FY2017 Alpha RPDC '!A184</f>
        <v>177</v>
      </c>
      <c r="B188" s="45">
        <f>'FY2017 Alpha RPDC '!B184</f>
        <v>4068</v>
      </c>
      <c r="C188" s="45">
        <f>'FY2017 Alpha RPDC '!C184</f>
        <v>4068</v>
      </c>
      <c r="D188" s="50" t="str">
        <f>'FY2017 Alpha RPDC '!D184</f>
        <v>MARCUS-MERIDEN-CLEGHORN</v>
      </c>
      <c r="E188" s="91">
        <f>'FY2017 Alpha RPDC '!J184</f>
        <v>438.3</v>
      </c>
      <c r="F188" s="81">
        <f>'FY2017 Alpha RPDC '!K184</f>
        <v>6626</v>
      </c>
      <c r="G188" s="81">
        <f>'FY2017 Alpha RPDC '!L184</f>
        <v>2904175.8000000003</v>
      </c>
      <c r="H188" s="81">
        <f>'FY2017 Alpha RPDC '!M184</f>
        <v>3472.7999999998137</v>
      </c>
      <c r="I188" s="82">
        <f>'FY2017 Alpha RPDC '!N184</f>
        <v>2907648.6</v>
      </c>
      <c r="J188" s="53">
        <v>-241203</v>
      </c>
      <c r="K188" s="52">
        <v>-35298</v>
      </c>
      <c r="L188" s="51">
        <v>245909.4</v>
      </c>
      <c r="M188" s="195">
        <v>0</v>
      </c>
      <c r="N188" s="51">
        <f>RealAuthFY10!N188</f>
        <v>2941.68</v>
      </c>
      <c r="O188" s="195">
        <f>RealAuthFY10!O188</f>
        <v>0</v>
      </c>
      <c r="P188" s="53">
        <v>1294.26</v>
      </c>
      <c r="Q188" s="53">
        <v>0</v>
      </c>
      <c r="R188" s="52">
        <f t="shared" si="14"/>
        <v>306221</v>
      </c>
      <c r="S188" s="53">
        <f t="shared" si="15"/>
        <v>33563</v>
      </c>
      <c r="T188" s="52">
        <f t="shared" si="16"/>
        <v>36686</v>
      </c>
      <c r="U188" s="53">
        <f t="shared" si="17"/>
        <v>3257762.94</v>
      </c>
      <c r="V188" s="200"/>
      <c r="W188" s="204">
        <v>488.39</v>
      </c>
      <c r="X188" s="205">
        <v>306221</v>
      </c>
      <c r="Y188" s="206">
        <f t="shared" si="18"/>
        <v>498.15999999999997</v>
      </c>
      <c r="Z188" s="207">
        <v>53.53</v>
      </c>
      <c r="AA188" s="52">
        <v>33563</v>
      </c>
      <c r="AB188" s="206">
        <f t="shared" si="19"/>
        <v>54.6</v>
      </c>
      <c r="AC188" s="208">
        <v>58.51</v>
      </c>
      <c r="AD188" s="207">
        <v>36686</v>
      </c>
      <c r="AE188" s="206">
        <f t="shared" si="20"/>
        <v>59.68</v>
      </c>
    </row>
    <row r="189" spans="1:31" s="45" customFormat="1" ht="11" x14ac:dyDescent="0.3">
      <c r="A189" s="45">
        <f>'FY2017 Alpha RPDC '!A185</f>
        <v>178</v>
      </c>
      <c r="B189" s="45">
        <f>'FY2017 Alpha RPDC '!B185</f>
        <v>4086</v>
      </c>
      <c r="C189" s="45">
        <f>'FY2017 Alpha RPDC '!C185</f>
        <v>4086</v>
      </c>
      <c r="D189" s="50" t="str">
        <f>'FY2017 Alpha RPDC '!D185</f>
        <v>MARION</v>
      </c>
      <c r="E189" s="91">
        <f>'FY2017 Alpha RPDC '!J185</f>
        <v>1975</v>
      </c>
      <c r="F189" s="81">
        <f>'FY2017 Alpha RPDC '!K185</f>
        <v>6693</v>
      </c>
      <c r="G189" s="81">
        <f>'FY2017 Alpha RPDC '!L185</f>
        <v>13218675</v>
      </c>
      <c r="H189" s="81">
        <f>'FY2017 Alpha RPDC '!M185</f>
        <v>0</v>
      </c>
      <c r="I189" s="82">
        <f>'FY2017 Alpha RPDC '!N185</f>
        <v>13218675</v>
      </c>
      <c r="J189" s="53">
        <v>-312975.60000000003</v>
      </c>
      <c r="K189" s="52">
        <v>-535353</v>
      </c>
      <c r="L189" s="51">
        <v>117660</v>
      </c>
      <c r="M189" s="195">
        <v>388278</v>
      </c>
      <c r="N189" s="51">
        <f>RealAuthFY10!N189</f>
        <v>51565.919999999998</v>
      </c>
      <c r="O189" s="195">
        <f>RealAuthFY10!O189</f>
        <v>0</v>
      </c>
      <c r="P189" s="53">
        <v>0</v>
      </c>
      <c r="Q189" s="53">
        <v>49417.200000000004</v>
      </c>
      <c r="R189" s="52">
        <f t="shared" si="14"/>
        <v>959652.5</v>
      </c>
      <c r="S189" s="53">
        <f t="shared" si="15"/>
        <v>98315.499999999985</v>
      </c>
      <c r="T189" s="52">
        <f t="shared" si="16"/>
        <v>78585.25</v>
      </c>
      <c r="U189" s="53">
        <f t="shared" si="17"/>
        <v>14113820.77</v>
      </c>
      <c r="V189" s="200"/>
      <c r="W189" s="204">
        <v>476.37</v>
      </c>
      <c r="X189" s="205">
        <v>170445</v>
      </c>
      <c r="Y189" s="206">
        <f t="shared" si="18"/>
        <v>485.9</v>
      </c>
      <c r="Z189" s="207">
        <v>48.8</v>
      </c>
      <c r="AA189" s="52">
        <v>17461</v>
      </c>
      <c r="AB189" s="206">
        <f t="shared" si="19"/>
        <v>49.779999999999994</v>
      </c>
      <c r="AC189" s="208">
        <v>39.01</v>
      </c>
      <c r="AD189" s="207">
        <v>13958</v>
      </c>
      <c r="AE189" s="206">
        <f t="shared" si="20"/>
        <v>39.79</v>
      </c>
    </row>
    <row r="190" spans="1:31" s="45" customFormat="1" ht="11" x14ac:dyDescent="0.3">
      <c r="A190" s="45">
        <f>'FY2017 Alpha RPDC '!A186</f>
        <v>179</v>
      </c>
      <c r="B190" s="45">
        <f>'FY2017 Alpha RPDC '!B186</f>
        <v>4104</v>
      </c>
      <c r="C190" s="45">
        <f>'FY2017 Alpha RPDC '!C186</f>
        <v>4104</v>
      </c>
      <c r="D190" s="50" t="str">
        <f>'FY2017 Alpha RPDC '!D186</f>
        <v>MARSHALLTOWN</v>
      </c>
      <c r="E190" s="91">
        <f>'FY2017 Alpha RPDC '!J186</f>
        <v>5321.1</v>
      </c>
      <c r="F190" s="81">
        <f>'FY2017 Alpha RPDC '!K186</f>
        <v>6632</v>
      </c>
      <c r="G190" s="81">
        <f>'FY2017 Alpha RPDC '!L186</f>
        <v>35289535.200000003</v>
      </c>
      <c r="H190" s="81">
        <f>'FY2017 Alpha RPDC '!M186</f>
        <v>0</v>
      </c>
      <c r="I190" s="82">
        <f>'FY2017 Alpha RPDC '!N186</f>
        <v>35289535.200000003</v>
      </c>
      <c r="J190" s="53">
        <v>-17829</v>
      </c>
      <c r="K190" s="52">
        <v>-683445</v>
      </c>
      <c r="L190" s="51">
        <v>208005</v>
      </c>
      <c r="M190" s="195">
        <v>608563.20000000007</v>
      </c>
      <c r="N190" s="51">
        <f>RealAuthFY10!N190</f>
        <v>97560.719999999987</v>
      </c>
      <c r="O190" s="195">
        <f>RealAuthFY10!O190</f>
        <v>0</v>
      </c>
      <c r="P190" s="53">
        <v>0</v>
      </c>
      <c r="Q190" s="53">
        <v>78447.599999999991</v>
      </c>
      <c r="R190" s="52">
        <f t="shared" si="14"/>
        <v>3089324.2380000004</v>
      </c>
      <c r="S190" s="53">
        <f t="shared" si="15"/>
        <v>367954.06500000006</v>
      </c>
      <c r="T190" s="52">
        <f t="shared" si="16"/>
        <v>314849.48699999996</v>
      </c>
      <c r="U190" s="53">
        <f t="shared" si="17"/>
        <v>39352965.510000005</v>
      </c>
      <c r="V190" s="200"/>
      <c r="W190" s="204">
        <v>569.20000000000005</v>
      </c>
      <c r="X190" s="205">
        <v>234510</v>
      </c>
      <c r="Y190" s="206">
        <f t="shared" si="18"/>
        <v>580.58000000000004</v>
      </c>
      <c r="Z190" s="207">
        <v>67.790000000000006</v>
      </c>
      <c r="AA190" s="52">
        <v>27929</v>
      </c>
      <c r="AB190" s="206">
        <f t="shared" si="19"/>
        <v>69.150000000000006</v>
      </c>
      <c r="AC190" s="208">
        <v>58.01</v>
      </c>
      <c r="AD190" s="207">
        <v>23900</v>
      </c>
      <c r="AE190" s="206">
        <f t="shared" si="20"/>
        <v>59.169999999999995</v>
      </c>
    </row>
    <row r="191" spans="1:31" s="45" customFormat="1" ht="11" x14ac:dyDescent="0.3">
      <c r="A191" s="45">
        <f>'FY2017 Alpha RPDC '!A187</f>
        <v>180</v>
      </c>
      <c r="B191" s="45">
        <f>'FY2017 Alpha RPDC '!B187</f>
        <v>4122</v>
      </c>
      <c r="C191" s="45">
        <f>'FY2017 Alpha RPDC '!C187</f>
        <v>4122</v>
      </c>
      <c r="D191" s="54" t="str">
        <f>'FY2017 Alpha RPDC '!D187</f>
        <v>MARTENSDALE-ST MARYS</v>
      </c>
      <c r="E191" s="94">
        <f>'FY2017 Alpha RPDC '!J187</f>
        <v>525.20000000000005</v>
      </c>
      <c r="F191" s="83">
        <f>'FY2017 Alpha RPDC '!K187</f>
        <v>6591</v>
      </c>
      <c r="G191" s="83">
        <f>'FY2017 Alpha RPDC '!L187</f>
        <v>3461593.2</v>
      </c>
      <c r="H191" s="83">
        <f>'FY2017 Alpha RPDC '!M187</f>
        <v>0</v>
      </c>
      <c r="I191" s="84">
        <f>'FY2017 Alpha RPDC '!N187</f>
        <v>3461593.2</v>
      </c>
      <c r="J191" s="57">
        <v>-398181</v>
      </c>
      <c r="K191" s="56">
        <v>-17829</v>
      </c>
      <c r="L191" s="55">
        <v>529521.29999999993</v>
      </c>
      <c r="M191" s="214">
        <v>279321</v>
      </c>
      <c r="N191" s="55">
        <f>RealAuthFY10!N191</f>
        <v>107060.36</v>
      </c>
      <c r="O191" s="214">
        <f>RealAuthFY10!O191</f>
        <v>0</v>
      </c>
      <c r="P191" s="57">
        <v>0</v>
      </c>
      <c r="Q191" s="57">
        <v>0</v>
      </c>
      <c r="R191" s="56">
        <f t="shared" si="14"/>
        <v>348868</v>
      </c>
      <c r="S191" s="57">
        <f t="shared" si="15"/>
        <v>37584</v>
      </c>
      <c r="T191" s="56">
        <f t="shared" si="16"/>
        <v>28497</v>
      </c>
      <c r="U191" s="57">
        <f t="shared" si="17"/>
        <v>4376434.8599999994</v>
      </c>
      <c r="V191" s="215"/>
      <c r="W191" s="216">
        <v>529.47</v>
      </c>
      <c r="X191" s="217">
        <v>348868</v>
      </c>
      <c r="Y191" s="218">
        <f t="shared" si="18"/>
        <v>540.06000000000006</v>
      </c>
      <c r="Z191" s="219">
        <v>57.04</v>
      </c>
      <c r="AA191" s="56">
        <v>37584</v>
      </c>
      <c r="AB191" s="218">
        <f t="shared" si="19"/>
        <v>58.18</v>
      </c>
      <c r="AC191" s="220">
        <v>43.25</v>
      </c>
      <c r="AD191" s="219">
        <v>28497</v>
      </c>
      <c r="AE191" s="218">
        <f t="shared" si="20"/>
        <v>44.12</v>
      </c>
    </row>
    <row r="192" spans="1:31" s="45" customFormat="1" ht="11" x14ac:dyDescent="0.3">
      <c r="A192" s="45">
        <f>'FY2017 Alpha RPDC '!A188</f>
        <v>181</v>
      </c>
      <c r="B192" s="45">
        <f>'FY2017 Alpha RPDC '!B188</f>
        <v>4131</v>
      </c>
      <c r="C192" s="45">
        <f>'FY2017 Alpha RPDC '!C188</f>
        <v>4131</v>
      </c>
      <c r="D192" s="50" t="str">
        <f>'FY2017 Alpha RPDC '!D188</f>
        <v>MASON CITY</v>
      </c>
      <c r="E192" s="91">
        <f>'FY2017 Alpha RPDC '!J188</f>
        <v>3737.9</v>
      </c>
      <c r="F192" s="81">
        <f>'FY2017 Alpha RPDC '!K188</f>
        <v>6663</v>
      </c>
      <c r="G192" s="81">
        <f>'FY2017 Alpha RPDC '!L188</f>
        <v>24905627.699999999</v>
      </c>
      <c r="H192" s="81">
        <f>'FY2017 Alpha RPDC '!M188</f>
        <v>0</v>
      </c>
      <c r="I192" s="82">
        <f>'FY2017 Alpha RPDC '!N188</f>
        <v>24905627.699999999</v>
      </c>
      <c r="J192" s="53">
        <v>-319625.60000000003</v>
      </c>
      <c r="K192" s="52">
        <v>-737181.6</v>
      </c>
      <c r="L192" s="51">
        <v>115954.40000000001</v>
      </c>
      <c r="M192" s="195">
        <v>456608</v>
      </c>
      <c r="N192" s="51">
        <f>RealAuthFY10!N192</f>
        <v>100888.16</v>
      </c>
      <c r="O192" s="195">
        <f>RealAuthFY10!O192</f>
        <v>97705.939999999988</v>
      </c>
      <c r="P192" s="53">
        <v>0</v>
      </c>
      <c r="Q192" s="53">
        <v>75700.800000000003</v>
      </c>
      <c r="R192" s="52">
        <f t="shared" si="14"/>
        <v>1917281.0469999998</v>
      </c>
      <c r="S192" s="53">
        <f t="shared" si="15"/>
        <v>194669.83200000002</v>
      </c>
      <c r="T192" s="52">
        <f t="shared" si="16"/>
        <v>195081.00100000002</v>
      </c>
      <c r="U192" s="53">
        <f t="shared" si="17"/>
        <v>27002709.679999992</v>
      </c>
      <c r="V192" s="200"/>
      <c r="W192" s="204">
        <v>502.87</v>
      </c>
      <c r="X192" s="205">
        <v>262297</v>
      </c>
      <c r="Y192" s="206">
        <f t="shared" si="18"/>
        <v>512.92999999999995</v>
      </c>
      <c r="Z192" s="207">
        <v>51.06</v>
      </c>
      <c r="AA192" s="52">
        <v>26633</v>
      </c>
      <c r="AB192" s="206">
        <f t="shared" si="19"/>
        <v>52.080000000000005</v>
      </c>
      <c r="AC192" s="208">
        <v>51.17</v>
      </c>
      <c r="AD192" s="207">
        <v>26690</v>
      </c>
      <c r="AE192" s="206">
        <f t="shared" si="20"/>
        <v>52.190000000000005</v>
      </c>
    </row>
    <row r="193" spans="1:31" s="45" customFormat="1" ht="11" x14ac:dyDescent="0.3">
      <c r="A193" s="45">
        <f>'FY2017 Alpha RPDC '!A189</f>
        <v>182</v>
      </c>
      <c r="B193" s="45">
        <f>'FY2017 Alpha RPDC '!B189</f>
        <v>4203</v>
      </c>
      <c r="C193" s="45">
        <f>'FY2017 Alpha RPDC '!C189</f>
        <v>4203</v>
      </c>
      <c r="D193" s="50" t="str">
        <f>'FY2017 Alpha RPDC '!D189</f>
        <v>MEDIAPOLIS</v>
      </c>
      <c r="E193" s="91">
        <f>'FY2017 Alpha RPDC '!J189</f>
        <v>762.2</v>
      </c>
      <c r="F193" s="81">
        <f>'FY2017 Alpha RPDC '!K189</f>
        <v>6591</v>
      </c>
      <c r="G193" s="81">
        <f>'FY2017 Alpha RPDC '!L189</f>
        <v>5023660.2</v>
      </c>
      <c r="H193" s="81">
        <f>'FY2017 Alpha RPDC '!M189</f>
        <v>0</v>
      </c>
      <c r="I193" s="82">
        <f>'FY2017 Alpha RPDC '!N189</f>
        <v>5023660.2</v>
      </c>
      <c r="J193" s="53">
        <v>-482406</v>
      </c>
      <c r="K193" s="52">
        <v>-52947</v>
      </c>
      <c r="L193" s="51">
        <v>465345.3</v>
      </c>
      <c r="M193" s="195">
        <v>659484.29999999993</v>
      </c>
      <c r="N193" s="51">
        <f>RealAuthFY10!N193</f>
        <v>0</v>
      </c>
      <c r="O193" s="195">
        <f>RealAuthFY10!O193</f>
        <v>0</v>
      </c>
      <c r="P193" s="53">
        <v>10354.08</v>
      </c>
      <c r="Q193" s="53">
        <v>222377.4</v>
      </c>
      <c r="R193" s="52">
        <f t="shared" si="14"/>
        <v>790304</v>
      </c>
      <c r="S193" s="53">
        <f t="shared" si="15"/>
        <v>92790</v>
      </c>
      <c r="T193" s="52">
        <f t="shared" si="16"/>
        <v>94405</v>
      </c>
      <c r="U193" s="53">
        <f t="shared" si="17"/>
        <v>6823367.2800000003</v>
      </c>
      <c r="V193" s="200"/>
      <c r="W193" s="204">
        <v>528.49</v>
      </c>
      <c r="X193" s="205">
        <v>790304</v>
      </c>
      <c r="Y193" s="206">
        <f t="shared" si="18"/>
        <v>539.06000000000006</v>
      </c>
      <c r="Z193" s="207">
        <v>62.05</v>
      </c>
      <c r="AA193" s="52">
        <v>92790</v>
      </c>
      <c r="AB193" s="206">
        <f t="shared" si="19"/>
        <v>63.29</v>
      </c>
      <c r="AC193" s="208">
        <v>63.13</v>
      </c>
      <c r="AD193" s="207">
        <v>94405</v>
      </c>
      <c r="AE193" s="206">
        <f t="shared" si="20"/>
        <v>64.39</v>
      </c>
    </row>
    <row r="194" spans="1:31" s="45" customFormat="1" ht="11" x14ac:dyDescent="0.3">
      <c r="A194" s="45">
        <f>'FY2017 Alpha RPDC '!A190</f>
        <v>183</v>
      </c>
      <c r="B194" s="45">
        <f>'FY2017 Alpha RPDC '!B190</f>
        <v>4212</v>
      </c>
      <c r="C194" s="45">
        <f>'FY2017 Alpha RPDC '!C190</f>
        <v>4212</v>
      </c>
      <c r="D194" s="50" t="str">
        <f>'FY2017 Alpha RPDC '!D190</f>
        <v>MELCHER-DALLAS</v>
      </c>
      <c r="E194" s="91">
        <f>'FY2017 Alpha RPDC '!J190</f>
        <v>336.2</v>
      </c>
      <c r="F194" s="81">
        <f>'FY2017 Alpha RPDC '!K190</f>
        <v>6591</v>
      </c>
      <c r="G194" s="81">
        <f>'FY2017 Alpha RPDC '!L190</f>
        <v>2215894.1999999997</v>
      </c>
      <c r="H194" s="81">
        <f>'FY2017 Alpha RPDC '!M190</f>
        <v>0</v>
      </c>
      <c r="I194" s="82">
        <f>'FY2017 Alpha RPDC '!N190</f>
        <v>2215894.1999999997</v>
      </c>
      <c r="J194" s="53">
        <v>-362589.5</v>
      </c>
      <c r="K194" s="52">
        <v>-17745</v>
      </c>
      <c r="L194" s="51">
        <v>248430</v>
      </c>
      <c r="M194" s="195">
        <v>11830</v>
      </c>
      <c r="N194" s="51">
        <f>RealAuthFY10!N194</f>
        <v>96047.999999999985</v>
      </c>
      <c r="O194" s="195">
        <f>RealAuthFY10!O194</f>
        <v>0</v>
      </c>
      <c r="P194" s="53">
        <v>3903.9</v>
      </c>
      <c r="Q194" s="53">
        <v>127764.00000000001</v>
      </c>
      <c r="R194" s="52">
        <f t="shared" si="14"/>
        <v>404708</v>
      </c>
      <c r="S194" s="53">
        <f t="shared" si="15"/>
        <v>44423</v>
      </c>
      <c r="T194" s="52">
        <f t="shared" si="16"/>
        <v>42423</v>
      </c>
      <c r="U194" s="53">
        <f t="shared" si="17"/>
        <v>2815089.5999999996</v>
      </c>
      <c r="V194" s="200"/>
      <c r="W194" s="204">
        <v>509.9</v>
      </c>
      <c r="X194" s="205">
        <v>404708</v>
      </c>
      <c r="Y194" s="206">
        <f t="shared" si="18"/>
        <v>520.1</v>
      </c>
      <c r="Z194" s="207">
        <v>55.97</v>
      </c>
      <c r="AA194" s="52">
        <v>44423</v>
      </c>
      <c r="AB194" s="206">
        <f t="shared" si="19"/>
        <v>57.089999999999996</v>
      </c>
      <c r="AC194" s="208">
        <v>53.45</v>
      </c>
      <c r="AD194" s="207">
        <v>42423</v>
      </c>
      <c r="AE194" s="206">
        <f t="shared" si="20"/>
        <v>54.52</v>
      </c>
    </row>
    <row r="195" spans="1:31" s="45" customFormat="1" ht="11" x14ac:dyDescent="0.3">
      <c r="A195" s="45">
        <f>'FY2017 Alpha RPDC '!A191</f>
        <v>184</v>
      </c>
      <c r="B195" s="45">
        <f>'FY2017 Alpha RPDC '!B191</f>
        <v>4419</v>
      </c>
      <c r="C195" s="45">
        <f>'FY2017 Alpha RPDC '!C191</f>
        <v>4419</v>
      </c>
      <c r="D195" s="50" t="str">
        <f>'FY2017 Alpha RPDC '!D191</f>
        <v>MFL-MAR MAC</v>
      </c>
      <c r="E195" s="91">
        <f>'FY2017 Alpha RPDC '!J191</f>
        <v>782.5</v>
      </c>
      <c r="F195" s="81">
        <f>'FY2017 Alpha RPDC '!K191</f>
        <v>6628</v>
      </c>
      <c r="G195" s="81">
        <f>'FY2017 Alpha RPDC '!L191</f>
        <v>5186410</v>
      </c>
      <c r="H195" s="81">
        <f>'FY2017 Alpha RPDC '!M191</f>
        <v>0</v>
      </c>
      <c r="I195" s="82">
        <f>'FY2017 Alpha RPDC '!N191</f>
        <v>5186410</v>
      </c>
      <c r="J195" s="53">
        <v>-319572</v>
      </c>
      <c r="K195" s="52">
        <v>-17754</v>
      </c>
      <c r="L195" s="51">
        <v>78709.400000000009</v>
      </c>
      <c r="M195" s="195">
        <v>0</v>
      </c>
      <c r="N195" s="51">
        <f>RealAuthFY10!N195</f>
        <v>5803</v>
      </c>
      <c r="O195" s="195">
        <f>RealAuthFY10!O195</f>
        <v>0</v>
      </c>
      <c r="P195" s="53">
        <v>0</v>
      </c>
      <c r="Q195" s="53">
        <v>0</v>
      </c>
      <c r="R195" s="52">
        <f t="shared" si="14"/>
        <v>427385.85000000003</v>
      </c>
      <c r="S195" s="53">
        <f t="shared" si="15"/>
        <v>44696.4</v>
      </c>
      <c r="T195" s="52">
        <f t="shared" si="16"/>
        <v>32137.275000000001</v>
      </c>
      <c r="U195" s="53">
        <f t="shared" si="17"/>
        <v>5437815.9250000007</v>
      </c>
      <c r="V195" s="200"/>
      <c r="W195" s="204">
        <v>535.47</v>
      </c>
      <c r="X195" s="205">
        <v>245834</v>
      </c>
      <c r="Y195" s="206">
        <f t="shared" si="18"/>
        <v>546.18000000000006</v>
      </c>
      <c r="Z195" s="207">
        <v>56</v>
      </c>
      <c r="AA195" s="52">
        <v>25710</v>
      </c>
      <c r="AB195" s="206">
        <f t="shared" si="19"/>
        <v>57.12</v>
      </c>
      <c r="AC195" s="208">
        <v>40.26</v>
      </c>
      <c r="AD195" s="207">
        <v>18483</v>
      </c>
      <c r="AE195" s="206">
        <f t="shared" si="20"/>
        <v>41.07</v>
      </c>
    </row>
    <row r="196" spans="1:31" s="45" customFormat="1" ht="11" x14ac:dyDescent="0.3">
      <c r="A196" s="45">
        <f>'FY2017 Alpha RPDC '!A192</f>
        <v>185</v>
      </c>
      <c r="B196" s="45">
        <f>'FY2017 Alpha RPDC '!B192</f>
        <v>4269</v>
      </c>
      <c r="C196" s="45">
        <f>'FY2017 Alpha RPDC '!C192</f>
        <v>4269</v>
      </c>
      <c r="D196" s="54" t="str">
        <f>'FY2017 Alpha RPDC '!D192</f>
        <v>MIDLAND</v>
      </c>
      <c r="E196" s="94">
        <f>'FY2017 Alpha RPDC '!J192</f>
        <v>535.20000000000005</v>
      </c>
      <c r="F196" s="83">
        <f>'FY2017 Alpha RPDC '!K192</f>
        <v>6680</v>
      </c>
      <c r="G196" s="83">
        <f>'FY2017 Alpha RPDC '!L192</f>
        <v>3575136.0000000005</v>
      </c>
      <c r="H196" s="83">
        <f>'FY2017 Alpha RPDC '!M192</f>
        <v>0</v>
      </c>
      <c r="I196" s="84">
        <f>'FY2017 Alpha RPDC '!N192</f>
        <v>3575136.0000000005</v>
      </c>
      <c r="J196" s="57">
        <v>-985729.49999999988</v>
      </c>
      <c r="K196" s="56">
        <v>-281295</v>
      </c>
      <c r="L196" s="55">
        <v>3906409.5000000005</v>
      </c>
      <c r="M196" s="214">
        <v>5985</v>
      </c>
      <c r="N196" s="55">
        <f>RealAuthFY10!N196</f>
        <v>44259.8</v>
      </c>
      <c r="O196" s="214">
        <f>RealAuthFY10!O196</f>
        <v>0</v>
      </c>
      <c r="P196" s="57">
        <v>0</v>
      </c>
      <c r="Q196" s="57">
        <v>359100</v>
      </c>
      <c r="R196" s="56">
        <f t="shared" si="14"/>
        <v>955392</v>
      </c>
      <c r="S196" s="57">
        <f t="shared" si="15"/>
        <v>115970</v>
      </c>
      <c r="T196" s="56">
        <f t="shared" si="16"/>
        <v>116913</v>
      </c>
      <c r="U196" s="57">
        <f t="shared" si="17"/>
        <v>7812140.8000000007</v>
      </c>
      <c r="V196" s="215"/>
      <c r="W196" s="216">
        <v>516.54</v>
      </c>
      <c r="X196" s="217">
        <v>955392</v>
      </c>
      <c r="Y196" s="218">
        <f t="shared" si="18"/>
        <v>526.87</v>
      </c>
      <c r="Z196" s="219">
        <v>62.7</v>
      </c>
      <c r="AA196" s="56">
        <v>115970</v>
      </c>
      <c r="AB196" s="218">
        <f t="shared" si="19"/>
        <v>63.95</v>
      </c>
      <c r="AC196" s="220">
        <v>63.21</v>
      </c>
      <c r="AD196" s="219">
        <v>116913</v>
      </c>
      <c r="AE196" s="218">
        <f t="shared" si="20"/>
        <v>64.47</v>
      </c>
    </row>
    <row r="197" spans="1:31" s="45" customFormat="1" ht="11" x14ac:dyDescent="0.3">
      <c r="A197" s="45">
        <f>'FY2017 Alpha RPDC '!A193</f>
        <v>186</v>
      </c>
      <c r="B197" s="45">
        <f>'FY2017 Alpha RPDC '!B193</f>
        <v>4271</v>
      </c>
      <c r="C197" s="45">
        <f>'FY2017 Alpha RPDC '!C193</f>
        <v>4271</v>
      </c>
      <c r="D197" s="50" t="str">
        <f>'FY2017 Alpha RPDC '!D193</f>
        <v>MID-PRAIRIE</v>
      </c>
      <c r="E197" s="91">
        <f>'FY2017 Alpha RPDC '!J193</f>
        <v>1210.9000000000001</v>
      </c>
      <c r="F197" s="81">
        <f>'FY2017 Alpha RPDC '!K193</f>
        <v>6615</v>
      </c>
      <c r="G197" s="81">
        <f>'FY2017 Alpha RPDC '!L193</f>
        <v>8010103.5000000009</v>
      </c>
      <c r="H197" s="81">
        <f>'FY2017 Alpha RPDC '!M193</f>
        <v>0</v>
      </c>
      <c r="I197" s="82">
        <f>'FY2017 Alpha RPDC '!N193</f>
        <v>8010103.5000000009</v>
      </c>
      <c r="J197" s="53">
        <v>-2184178.7999999998</v>
      </c>
      <c r="K197" s="52">
        <v>-136252</v>
      </c>
      <c r="L197" s="51">
        <v>424750.8</v>
      </c>
      <c r="M197" s="195">
        <v>88860</v>
      </c>
      <c r="N197" s="51">
        <f>RealAuthFY10!N197</f>
        <v>559290.52</v>
      </c>
      <c r="O197" s="195">
        <f>RealAuthFY10!O197</f>
        <v>0</v>
      </c>
      <c r="P197" s="53">
        <v>1182074.96</v>
      </c>
      <c r="Q197" s="53">
        <v>469180.8</v>
      </c>
      <c r="R197" s="52">
        <f t="shared" si="14"/>
        <v>2459174</v>
      </c>
      <c r="S197" s="53">
        <f t="shared" si="15"/>
        <v>274794</v>
      </c>
      <c r="T197" s="52">
        <f t="shared" si="16"/>
        <v>395212</v>
      </c>
      <c r="U197" s="53">
        <f t="shared" si="17"/>
        <v>11543009.780000001</v>
      </c>
      <c r="V197" s="200"/>
      <c r="W197" s="204">
        <v>478.69</v>
      </c>
      <c r="X197" s="205">
        <v>2459174</v>
      </c>
      <c r="Y197" s="206">
        <f t="shared" si="18"/>
        <v>488.26</v>
      </c>
      <c r="Z197" s="207">
        <v>53.49</v>
      </c>
      <c r="AA197" s="52">
        <v>274794</v>
      </c>
      <c r="AB197" s="206">
        <f t="shared" si="19"/>
        <v>54.56</v>
      </c>
      <c r="AC197" s="208">
        <v>76.930000000000007</v>
      </c>
      <c r="AD197" s="207">
        <v>395212</v>
      </c>
      <c r="AE197" s="206">
        <f t="shared" si="20"/>
        <v>78.470000000000013</v>
      </c>
    </row>
    <row r="198" spans="1:31" s="45" customFormat="1" ht="11" x14ac:dyDescent="0.3">
      <c r="A198" s="45">
        <f>'FY2017 Alpha RPDC '!A194</f>
        <v>187</v>
      </c>
      <c r="B198" s="45">
        <f>'FY2017 Alpha RPDC '!B194</f>
        <v>4356</v>
      </c>
      <c r="C198" s="45">
        <f>'FY2017 Alpha RPDC '!C194</f>
        <v>4356</v>
      </c>
      <c r="D198" s="50" t="str">
        <f>'FY2017 Alpha RPDC '!D194</f>
        <v>MISSOURI VALLEY</v>
      </c>
      <c r="E198" s="91">
        <f>'FY2017 Alpha RPDC '!J194</f>
        <v>862.1</v>
      </c>
      <c r="F198" s="81">
        <f>'FY2017 Alpha RPDC '!K194</f>
        <v>6591</v>
      </c>
      <c r="G198" s="81">
        <f>'FY2017 Alpha RPDC '!L194</f>
        <v>5682101.1000000006</v>
      </c>
      <c r="H198" s="81">
        <f>'FY2017 Alpha RPDC '!M194</f>
        <v>0</v>
      </c>
      <c r="I198" s="82">
        <f>'FY2017 Alpha RPDC '!N194</f>
        <v>5682101.1000000006</v>
      </c>
      <c r="J198" s="53">
        <v>-506526.3</v>
      </c>
      <c r="K198" s="52">
        <v>-23532</v>
      </c>
      <c r="L198" s="51">
        <v>535353</v>
      </c>
      <c r="M198" s="195">
        <v>35298</v>
      </c>
      <c r="N198" s="51">
        <f>RealAuthFY10!N198</f>
        <v>0</v>
      </c>
      <c r="O198" s="195">
        <f>RealAuthFY10!O198</f>
        <v>0</v>
      </c>
      <c r="P198" s="53">
        <v>0</v>
      </c>
      <c r="Q198" s="53">
        <v>0</v>
      </c>
      <c r="R198" s="52">
        <f t="shared" si="14"/>
        <v>435213.94299999997</v>
      </c>
      <c r="S198" s="53">
        <f t="shared" si="15"/>
        <v>40484.216</v>
      </c>
      <c r="T198" s="52">
        <f t="shared" si="16"/>
        <v>46320.633000000002</v>
      </c>
      <c r="U198" s="53">
        <f t="shared" si="17"/>
        <v>6244712.5920000011</v>
      </c>
      <c r="V198" s="200"/>
      <c r="W198" s="204">
        <v>494.93</v>
      </c>
      <c r="X198" s="205">
        <v>264144</v>
      </c>
      <c r="Y198" s="206">
        <f t="shared" si="18"/>
        <v>504.83</v>
      </c>
      <c r="Z198" s="207">
        <v>46.04</v>
      </c>
      <c r="AA198" s="52">
        <v>24572</v>
      </c>
      <c r="AB198" s="206">
        <f t="shared" si="19"/>
        <v>46.96</v>
      </c>
      <c r="AC198" s="208">
        <v>52.68</v>
      </c>
      <c r="AD198" s="207">
        <v>28115</v>
      </c>
      <c r="AE198" s="206">
        <f t="shared" si="20"/>
        <v>53.73</v>
      </c>
    </row>
    <row r="199" spans="1:31" s="45" customFormat="1" ht="11" x14ac:dyDescent="0.3">
      <c r="A199" s="45">
        <f>'FY2017 Alpha RPDC '!A195</f>
        <v>188</v>
      </c>
      <c r="B199" s="45">
        <f>'FY2017 Alpha RPDC '!B195</f>
        <v>4149</v>
      </c>
      <c r="C199" s="45">
        <f>'FY2017 Alpha RPDC '!C195</f>
        <v>4149</v>
      </c>
      <c r="D199" s="50" t="str">
        <f>'FY2017 Alpha RPDC '!D195</f>
        <v>MOC-FLOYD VALLEY</v>
      </c>
      <c r="E199" s="91">
        <f>'FY2017 Alpha RPDC '!J195</f>
        <v>1419.4</v>
      </c>
      <c r="F199" s="81">
        <f>'FY2017 Alpha RPDC '!K195</f>
        <v>6631</v>
      </c>
      <c r="G199" s="81">
        <f>'FY2017 Alpha RPDC '!L195</f>
        <v>9412041.4000000004</v>
      </c>
      <c r="H199" s="81">
        <f>'FY2017 Alpha RPDC '!M195</f>
        <v>0</v>
      </c>
      <c r="I199" s="82">
        <f>'FY2017 Alpha RPDC '!N195</f>
        <v>9412041.4000000004</v>
      </c>
      <c r="J199" s="53">
        <v>-154830</v>
      </c>
      <c r="K199" s="52">
        <v>-125055</v>
      </c>
      <c r="L199" s="51">
        <v>513321</v>
      </c>
      <c r="M199" s="195">
        <v>297750</v>
      </c>
      <c r="N199" s="51">
        <f>RealAuthFY10!N199</f>
        <v>105295.20000000001</v>
      </c>
      <c r="O199" s="195">
        <f>RealAuthFY10!O199</f>
        <v>0</v>
      </c>
      <c r="P199" s="53">
        <v>34062.6</v>
      </c>
      <c r="Q199" s="53">
        <v>285840</v>
      </c>
      <c r="R199" s="52">
        <f t="shared" si="14"/>
        <v>1912031</v>
      </c>
      <c r="S199" s="53">
        <f t="shared" si="15"/>
        <v>228782</v>
      </c>
      <c r="T199" s="52">
        <f t="shared" si="16"/>
        <v>260529</v>
      </c>
      <c r="U199" s="53">
        <f t="shared" si="17"/>
        <v>12769767.199999999</v>
      </c>
      <c r="V199" s="200"/>
      <c r="W199" s="204">
        <v>484.23</v>
      </c>
      <c r="X199" s="205">
        <v>1912031</v>
      </c>
      <c r="Y199" s="206">
        <f t="shared" si="18"/>
        <v>493.91</v>
      </c>
      <c r="Z199" s="207">
        <v>57.94</v>
      </c>
      <c r="AA199" s="52">
        <v>228782</v>
      </c>
      <c r="AB199" s="206">
        <f t="shared" si="19"/>
        <v>59.099999999999994</v>
      </c>
      <c r="AC199" s="208">
        <v>65.98</v>
      </c>
      <c r="AD199" s="207">
        <v>260529</v>
      </c>
      <c r="AE199" s="206">
        <f t="shared" si="20"/>
        <v>67.3</v>
      </c>
    </row>
    <row r="200" spans="1:31" s="45" customFormat="1" ht="11" x14ac:dyDescent="0.3">
      <c r="A200" s="45">
        <f>'FY2017 Alpha RPDC '!A196</f>
        <v>189</v>
      </c>
      <c r="B200" s="45">
        <f>'FY2017 Alpha RPDC '!B196</f>
        <v>4437</v>
      </c>
      <c r="C200" s="45">
        <f>'FY2017 Alpha RPDC '!C196</f>
        <v>4437</v>
      </c>
      <c r="D200" s="50" t="str">
        <f>'FY2017 Alpha RPDC '!D196</f>
        <v>MONTEZUMA</v>
      </c>
      <c r="E200" s="91">
        <f>'FY2017 Alpha RPDC '!J196</f>
        <v>515.29999999999995</v>
      </c>
      <c r="F200" s="81">
        <f>'FY2017 Alpha RPDC '!K196</f>
        <v>6591</v>
      </c>
      <c r="G200" s="81">
        <f>'FY2017 Alpha RPDC '!L196</f>
        <v>3396342.3</v>
      </c>
      <c r="H200" s="81">
        <f>'FY2017 Alpha RPDC '!M196</f>
        <v>30113</v>
      </c>
      <c r="I200" s="82">
        <f>'FY2017 Alpha RPDC '!N196</f>
        <v>3426455.3</v>
      </c>
      <c r="J200" s="53">
        <v>-321800.10000000003</v>
      </c>
      <c r="K200" s="52">
        <v>-17649</v>
      </c>
      <c r="L200" s="51">
        <v>294150</v>
      </c>
      <c r="M200" s="195">
        <v>235320</v>
      </c>
      <c r="N200" s="51">
        <f>RealAuthFY10!N200</f>
        <v>10670.800000000001</v>
      </c>
      <c r="O200" s="195">
        <f>RealAuthFY10!O200</f>
        <v>0</v>
      </c>
      <c r="P200" s="53">
        <v>0</v>
      </c>
      <c r="Q200" s="53">
        <v>0</v>
      </c>
      <c r="R200" s="52">
        <f t="shared" ref="R200:R263" si="21">IF(X200&gt;Y200*$E200,X200,Y200*$E200)</f>
        <v>442452</v>
      </c>
      <c r="S200" s="53">
        <f t="shared" ref="S200:S263" si="22">IF(AA200&gt;AB200*$E200,AA200,AB200*$E200)</f>
        <v>42472</v>
      </c>
      <c r="T200" s="52">
        <f t="shared" ref="T200:T263" si="23">IF(AD200&gt;AE200*$E200,AD200,AE200*$E200)</f>
        <v>44583</v>
      </c>
      <c r="U200" s="53">
        <f t="shared" ref="U200:U263" si="24">SUM(I200:T200)</f>
        <v>4156653.9999999995</v>
      </c>
      <c r="V200" s="200"/>
      <c r="W200" s="204">
        <v>505.14</v>
      </c>
      <c r="X200" s="205">
        <v>442452</v>
      </c>
      <c r="Y200" s="206">
        <f t="shared" ref="Y200:Y263" si="25">ROUND(W200*R$5,2)+W200</f>
        <v>515.24</v>
      </c>
      <c r="Z200" s="207">
        <v>48.49</v>
      </c>
      <c r="AA200" s="52">
        <v>42472</v>
      </c>
      <c r="AB200" s="206">
        <f t="shared" ref="AB200:AB263" si="26">ROUND(Z200*S$5,2)+Z200</f>
        <v>49.46</v>
      </c>
      <c r="AC200" s="208">
        <v>50.9</v>
      </c>
      <c r="AD200" s="207">
        <v>44583</v>
      </c>
      <c r="AE200" s="206">
        <f t="shared" ref="AE200:AE263" si="27">ROUND(AC200*T$5,2)+AC200</f>
        <v>51.92</v>
      </c>
    </row>
    <row r="201" spans="1:31" s="45" customFormat="1" ht="11" x14ac:dyDescent="0.3">
      <c r="A201" s="45">
        <f>'FY2017 Alpha RPDC '!A197</f>
        <v>190</v>
      </c>
      <c r="B201" s="45">
        <f>'FY2017 Alpha RPDC '!B197</f>
        <v>4446</v>
      </c>
      <c r="C201" s="45">
        <f>'FY2017 Alpha RPDC '!C197</f>
        <v>4446</v>
      </c>
      <c r="D201" s="54" t="str">
        <f>'FY2017 Alpha RPDC '!D197</f>
        <v>MONTICELLO</v>
      </c>
      <c r="E201" s="94">
        <f>'FY2017 Alpha RPDC '!J197</f>
        <v>1050.0999999999999</v>
      </c>
      <c r="F201" s="83">
        <f>'FY2017 Alpha RPDC '!K197</f>
        <v>6591</v>
      </c>
      <c r="G201" s="83">
        <f>'FY2017 Alpha RPDC '!L197</f>
        <v>6921209.0999999996</v>
      </c>
      <c r="H201" s="83">
        <f>'FY2017 Alpha RPDC '!M197</f>
        <v>0</v>
      </c>
      <c r="I201" s="84">
        <f>'FY2017 Alpha RPDC '!N197</f>
        <v>6921209.0999999996</v>
      </c>
      <c r="J201" s="57">
        <v>-111777</v>
      </c>
      <c r="K201" s="56">
        <v>0</v>
      </c>
      <c r="L201" s="55">
        <v>88245</v>
      </c>
      <c r="M201" s="214">
        <v>0</v>
      </c>
      <c r="N201" s="55">
        <f>RealAuthFY10!N201</f>
        <v>4845.12</v>
      </c>
      <c r="O201" s="214">
        <f>RealAuthFY10!O201</f>
        <v>0</v>
      </c>
      <c r="P201" s="57">
        <v>0</v>
      </c>
      <c r="Q201" s="57">
        <v>88245</v>
      </c>
      <c r="R201" s="56">
        <f t="shared" si="21"/>
        <v>628957.39500000002</v>
      </c>
      <c r="S201" s="57">
        <f t="shared" si="22"/>
        <v>64318.624999999993</v>
      </c>
      <c r="T201" s="56">
        <f t="shared" si="23"/>
        <v>77602.39</v>
      </c>
      <c r="U201" s="57">
        <f t="shared" si="24"/>
        <v>7761645.6299999999</v>
      </c>
      <c r="V201" s="215"/>
      <c r="W201" s="216">
        <v>587.21</v>
      </c>
      <c r="X201" s="217">
        <v>203762</v>
      </c>
      <c r="Y201" s="218">
        <f t="shared" si="25"/>
        <v>598.95000000000005</v>
      </c>
      <c r="Z201" s="219">
        <v>60.05</v>
      </c>
      <c r="AA201" s="56">
        <v>20837</v>
      </c>
      <c r="AB201" s="218">
        <f t="shared" si="26"/>
        <v>61.25</v>
      </c>
      <c r="AC201" s="220">
        <v>72.45</v>
      </c>
      <c r="AD201" s="219">
        <v>25140</v>
      </c>
      <c r="AE201" s="218">
        <f t="shared" si="27"/>
        <v>73.900000000000006</v>
      </c>
    </row>
    <row r="202" spans="1:31" s="45" customFormat="1" ht="11" x14ac:dyDescent="0.3">
      <c r="A202" s="45">
        <f>'FY2017 Alpha RPDC '!A198</f>
        <v>191</v>
      </c>
      <c r="B202" s="45">
        <f>'FY2017 Alpha RPDC '!B198</f>
        <v>4491</v>
      </c>
      <c r="C202" s="45">
        <f>'FY2017 Alpha RPDC '!C198</f>
        <v>4491</v>
      </c>
      <c r="D202" s="50" t="str">
        <f>'FY2017 Alpha RPDC '!D198</f>
        <v>MORAVIA</v>
      </c>
      <c r="E202" s="91">
        <f>'FY2017 Alpha RPDC '!J198</f>
        <v>339.5</v>
      </c>
      <c r="F202" s="81">
        <f>'FY2017 Alpha RPDC '!K198</f>
        <v>6591</v>
      </c>
      <c r="G202" s="81">
        <f>'FY2017 Alpha RPDC '!L198</f>
        <v>2237644.5</v>
      </c>
      <c r="H202" s="81">
        <f>'FY2017 Alpha RPDC '!M198</f>
        <v>20833.669999999925</v>
      </c>
      <c r="I202" s="82">
        <f>'FY2017 Alpha RPDC '!N198</f>
        <v>2258478.17</v>
      </c>
      <c r="J202" s="53">
        <v>-136160</v>
      </c>
      <c r="K202" s="52">
        <v>-17760</v>
      </c>
      <c r="L202" s="51">
        <v>136160</v>
      </c>
      <c r="M202" s="195">
        <v>0</v>
      </c>
      <c r="N202" s="51">
        <f>RealAuthFY10!N202</f>
        <v>24322.95</v>
      </c>
      <c r="O202" s="195">
        <f>RealAuthFY10!O202</f>
        <v>0</v>
      </c>
      <c r="P202" s="53">
        <v>0</v>
      </c>
      <c r="Q202" s="53">
        <v>0</v>
      </c>
      <c r="R202" s="52">
        <f t="shared" si="21"/>
        <v>446179</v>
      </c>
      <c r="S202" s="53">
        <f t="shared" si="22"/>
        <v>54704</v>
      </c>
      <c r="T202" s="52">
        <f t="shared" si="23"/>
        <v>54877</v>
      </c>
      <c r="U202" s="53">
        <f t="shared" si="24"/>
        <v>2820801.12</v>
      </c>
      <c r="V202" s="200"/>
      <c r="W202" s="204">
        <v>513.44000000000005</v>
      </c>
      <c r="X202" s="205">
        <v>446179</v>
      </c>
      <c r="Y202" s="206">
        <f t="shared" si="25"/>
        <v>523.71</v>
      </c>
      <c r="Z202" s="207">
        <v>62.95</v>
      </c>
      <c r="AA202" s="52">
        <v>54704</v>
      </c>
      <c r="AB202" s="206">
        <f t="shared" si="26"/>
        <v>64.210000000000008</v>
      </c>
      <c r="AC202" s="208">
        <v>63.15</v>
      </c>
      <c r="AD202" s="207">
        <v>54877</v>
      </c>
      <c r="AE202" s="206">
        <f t="shared" si="27"/>
        <v>64.41</v>
      </c>
    </row>
    <row r="203" spans="1:31" s="45" customFormat="1" ht="11" x14ac:dyDescent="0.3">
      <c r="A203" s="45">
        <f>'FY2017 Alpha RPDC '!A199</f>
        <v>192</v>
      </c>
      <c r="B203" s="45">
        <f>'FY2017 Alpha RPDC '!B199</f>
        <v>4505</v>
      </c>
      <c r="C203" s="45">
        <f>'FY2017 Alpha RPDC '!C199</f>
        <v>4505</v>
      </c>
      <c r="D203" s="50" t="str">
        <f>'FY2017 Alpha RPDC '!D199</f>
        <v>MORMON TRAIL</v>
      </c>
      <c r="E203" s="91">
        <f>'FY2017 Alpha RPDC '!J199</f>
        <v>266.60000000000002</v>
      </c>
      <c r="F203" s="81">
        <f>'FY2017 Alpha RPDC '!K199</f>
        <v>6665</v>
      </c>
      <c r="G203" s="81">
        <f>'FY2017 Alpha RPDC '!L199</f>
        <v>1776889.0000000002</v>
      </c>
      <c r="H203" s="81">
        <f>'FY2017 Alpha RPDC '!M199</f>
        <v>0</v>
      </c>
      <c r="I203" s="82">
        <f>'FY2017 Alpha RPDC '!N199</f>
        <v>1776889.0000000002</v>
      </c>
      <c r="J203" s="53">
        <v>-875495.2</v>
      </c>
      <c r="K203" s="52">
        <v>-35832</v>
      </c>
      <c r="L203" s="51">
        <v>53748</v>
      </c>
      <c r="M203" s="195">
        <v>11944</v>
      </c>
      <c r="N203" s="51">
        <f>RealAuthFY10!N203</f>
        <v>3045.6400000000003</v>
      </c>
      <c r="O203" s="195">
        <f>RealAuthFY10!O203</f>
        <v>0</v>
      </c>
      <c r="P203" s="53">
        <v>0</v>
      </c>
      <c r="Q203" s="53">
        <v>100329.60000000001</v>
      </c>
      <c r="R203" s="52">
        <f t="shared" si="21"/>
        <v>318541</v>
      </c>
      <c r="S203" s="53">
        <f t="shared" si="22"/>
        <v>31004</v>
      </c>
      <c r="T203" s="52">
        <f t="shared" si="23"/>
        <v>32722</v>
      </c>
      <c r="U203" s="53">
        <f t="shared" si="24"/>
        <v>1416896.0400000003</v>
      </c>
      <c r="V203" s="200"/>
      <c r="W203" s="204">
        <v>543.4</v>
      </c>
      <c r="X203" s="205">
        <v>318541</v>
      </c>
      <c r="Y203" s="206">
        <f t="shared" si="25"/>
        <v>554.27</v>
      </c>
      <c r="Z203" s="207">
        <v>52.89</v>
      </c>
      <c r="AA203" s="52">
        <v>31004</v>
      </c>
      <c r="AB203" s="206">
        <f t="shared" si="26"/>
        <v>53.95</v>
      </c>
      <c r="AC203" s="208">
        <v>55.82</v>
      </c>
      <c r="AD203" s="207">
        <v>32722</v>
      </c>
      <c r="AE203" s="206">
        <f t="shared" si="27"/>
        <v>56.94</v>
      </c>
    </row>
    <row r="204" spans="1:31" s="45" customFormat="1" ht="11" x14ac:dyDescent="0.3">
      <c r="A204" s="45">
        <f>'FY2017 Alpha RPDC '!A200</f>
        <v>193</v>
      </c>
      <c r="B204" s="45">
        <f>'FY2017 Alpha RPDC '!B200</f>
        <v>4509</v>
      </c>
      <c r="C204" s="45">
        <f>'FY2017 Alpha RPDC '!C200</f>
        <v>4509</v>
      </c>
      <c r="D204" s="50" t="str">
        <f>'FY2017 Alpha RPDC '!D200</f>
        <v>MORNING SUN</v>
      </c>
      <c r="E204" s="91">
        <f>'FY2017 Alpha RPDC '!J200</f>
        <v>213.2</v>
      </c>
      <c r="F204" s="81">
        <f>'FY2017 Alpha RPDC '!K200</f>
        <v>6591</v>
      </c>
      <c r="G204" s="81">
        <f>'FY2017 Alpha RPDC '!L200</f>
        <v>1405201.2</v>
      </c>
      <c r="H204" s="81">
        <f>'FY2017 Alpha RPDC '!M200</f>
        <v>40120.920000000158</v>
      </c>
      <c r="I204" s="82">
        <f>'FY2017 Alpha RPDC '!N200</f>
        <v>1445322.12</v>
      </c>
      <c r="J204" s="53">
        <v>-283536</v>
      </c>
      <c r="K204" s="52">
        <v>-17721</v>
      </c>
      <c r="L204" s="51">
        <v>888412.8</v>
      </c>
      <c r="M204" s="195">
        <v>17721</v>
      </c>
      <c r="N204" s="51">
        <f>RealAuthFY10!N204</f>
        <v>0</v>
      </c>
      <c r="O204" s="195">
        <f>RealAuthFY10!O204</f>
        <v>0</v>
      </c>
      <c r="P204" s="53">
        <v>1299.54</v>
      </c>
      <c r="Q204" s="53">
        <v>276447.59999999998</v>
      </c>
      <c r="R204" s="52">
        <f t="shared" si="21"/>
        <v>623077</v>
      </c>
      <c r="S204" s="53">
        <f t="shared" si="22"/>
        <v>67387</v>
      </c>
      <c r="T204" s="52">
        <f t="shared" si="23"/>
        <v>68648</v>
      </c>
      <c r="U204" s="53">
        <f t="shared" si="24"/>
        <v>3087058.06</v>
      </c>
      <c r="V204" s="200"/>
      <c r="W204" s="204">
        <v>514.09</v>
      </c>
      <c r="X204" s="205">
        <v>623077</v>
      </c>
      <c r="Y204" s="206">
        <f t="shared" si="25"/>
        <v>524.37</v>
      </c>
      <c r="Z204" s="207">
        <v>55.6</v>
      </c>
      <c r="AA204" s="52">
        <v>67387</v>
      </c>
      <c r="AB204" s="206">
        <f t="shared" si="26"/>
        <v>56.71</v>
      </c>
      <c r="AC204" s="208">
        <v>56.64</v>
      </c>
      <c r="AD204" s="207">
        <v>68648</v>
      </c>
      <c r="AE204" s="206">
        <f t="shared" si="27"/>
        <v>57.77</v>
      </c>
    </row>
    <row r="205" spans="1:31" s="45" customFormat="1" ht="11" x14ac:dyDescent="0.3">
      <c r="A205" s="45">
        <f>'FY2017 Alpha RPDC '!A201</f>
        <v>194</v>
      </c>
      <c r="B205" s="45">
        <f>'FY2017 Alpha RPDC '!B201</f>
        <v>4518</v>
      </c>
      <c r="C205" s="45">
        <f>'FY2017 Alpha RPDC '!C201</f>
        <v>4518</v>
      </c>
      <c r="D205" s="50" t="str">
        <f>'FY2017 Alpha RPDC '!D201</f>
        <v>MOULTON-UDELL</v>
      </c>
      <c r="E205" s="91">
        <f>'FY2017 Alpha RPDC '!J201</f>
        <v>222.9</v>
      </c>
      <c r="F205" s="81">
        <f>'FY2017 Alpha RPDC '!K201</f>
        <v>6591</v>
      </c>
      <c r="G205" s="81">
        <f>'FY2017 Alpha RPDC '!L201</f>
        <v>1469133.9000000001</v>
      </c>
      <c r="H205" s="81">
        <f>'FY2017 Alpha RPDC '!M201</f>
        <v>0</v>
      </c>
      <c r="I205" s="82">
        <f>'FY2017 Alpha RPDC '!N201</f>
        <v>1469133.9000000001</v>
      </c>
      <c r="J205" s="53">
        <v>-388278</v>
      </c>
      <c r="K205" s="52">
        <v>-47064</v>
      </c>
      <c r="L205" s="51">
        <v>235320</v>
      </c>
      <c r="M205" s="195">
        <v>0</v>
      </c>
      <c r="N205" s="51">
        <f>RealAuthFY10!N205</f>
        <v>24398.640000000003</v>
      </c>
      <c r="O205" s="195">
        <f>RealAuthFY10!O205</f>
        <v>0</v>
      </c>
      <c r="P205" s="53">
        <v>1294.26</v>
      </c>
      <c r="Q205" s="53">
        <v>176490</v>
      </c>
      <c r="R205" s="52">
        <f t="shared" si="21"/>
        <v>439801</v>
      </c>
      <c r="S205" s="53">
        <f t="shared" si="22"/>
        <v>42817</v>
      </c>
      <c r="T205" s="52">
        <f t="shared" si="23"/>
        <v>51275</v>
      </c>
      <c r="U205" s="53">
        <f t="shared" si="24"/>
        <v>2005187.8</v>
      </c>
      <c r="V205" s="200"/>
      <c r="W205" s="204">
        <v>473.21</v>
      </c>
      <c r="X205" s="205">
        <v>439801</v>
      </c>
      <c r="Y205" s="206">
        <f t="shared" si="25"/>
        <v>482.66999999999996</v>
      </c>
      <c r="Z205" s="207">
        <v>46.07</v>
      </c>
      <c r="AA205" s="52">
        <v>42817</v>
      </c>
      <c r="AB205" s="206">
        <f t="shared" si="26"/>
        <v>46.99</v>
      </c>
      <c r="AC205" s="208">
        <v>55.17</v>
      </c>
      <c r="AD205" s="207">
        <v>51275</v>
      </c>
      <c r="AE205" s="206">
        <f t="shared" si="27"/>
        <v>56.27</v>
      </c>
    </row>
    <row r="206" spans="1:31" s="45" customFormat="1" ht="11" x14ac:dyDescent="0.3">
      <c r="A206" s="45">
        <f>'FY2017 Alpha RPDC '!A202</f>
        <v>195</v>
      </c>
      <c r="B206" s="45">
        <f>'FY2017 Alpha RPDC '!B202</f>
        <v>4527</v>
      </c>
      <c r="C206" s="45">
        <f>'FY2017 Alpha RPDC '!C202</f>
        <v>4527</v>
      </c>
      <c r="D206" s="54" t="str">
        <f>'FY2017 Alpha RPDC '!D202</f>
        <v>MOUNT AYR</v>
      </c>
      <c r="E206" s="94">
        <f>'FY2017 Alpha RPDC '!J202</f>
        <v>640.6</v>
      </c>
      <c r="F206" s="83">
        <f>'FY2017 Alpha RPDC '!K202</f>
        <v>6594</v>
      </c>
      <c r="G206" s="83">
        <f>'FY2017 Alpha RPDC '!L202</f>
        <v>4224116.4000000004</v>
      </c>
      <c r="H206" s="83">
        <f>'FY2017 Alpha RPDC '!M202</f>
        <v>0</v>
      </c>
      <c r="I206" s="84">
        <f>'FY2017 Alpha RPDC '!N202</f>
        <v>4224116.4000000004</v>
      </c>
      <c r="J206" s="57">
        <v>-201382</v>
      </c>
      <c r="K206" s="56">
        <v>-23692</v>
      </c>
      <c r="L206" s="55">
        <v>142152</v>
      </c>
      <c r="M206" s="214">
        <v>17769</v>
      </c>
      <c r="N206" s="55">
        <f>RealAuthFY10!N206</f>
        <v>65862.720000000001</v>
      </c>
      <c r="O206" s="214">
        <f>RealAuthFY10!O206</f>
        <v>0</v>
      </c>
      <c r="P206" s="57">
        <v>91214.2</v>
      </c>
      <c r="Q206" s="57">
        <v>369595.2</v>
      </c>
      <c r="R206" s="56">
        <f t="shared" si="21"/>
        <v>654980</v>
      </c>
      <c r="S206" s="57">
        <f t="shared" si="22"/>
        <v>79015</v>
      </c>
      <c r="T206" s="56">
        <f t="shared" si="23"/>
        <v>74586</v>
      </c>
      <c r="U206" s="57">
        <f t="shared" si="24"/>
        <v>5494216.5200000005</v>
      </c>
      <c r="V206" s="215"/>
      <c r="W206" s="216">
        <v>487.99</v>
      </c>
      <c r="X206" s="217">
        <v>654980</v>
      </c>
      <c r="Y206" s="218">
        <f t="shared" si="25"/>
        <v>497.75</v>
      </c>
      <c r="Z206" s="219">
        <v>58.87</v>
      </c>
      <c r="AA206" s="56">
        <v>79015</v>
      </c>
      <c r="AB206" s="218">
        <f t="shared" si="26"/>
        <v>60.05</v>
      </c>
      <c r="AC206" s="220">
        <v>55.57</v>
      </c>
      <c r="AD206" s="219">
        <v>74586</v>
      </c>
      <c r="AE206" s="218">
        <f t="shared" si="27"/>
        <v>56.68</v>
      </c>
    </row>
    <row r="207" spans="1:31" s="45" customFormat="1" ht="11" x14ac:dyDescent="0.3">
      <c r="A207" s="45">
        <f>'FY2017 Alpha RPDC '!A203</f>
        <v>196</v>
      </c>
      <c r="B207" s="45">
        <f>'FY2017 Alpha RPDC '!B203</f>
        <v>4536</v>
      </c>
      <c r="C207" s="45">
        <f>'FY2017 Alpha RPDC '!C203</f>
        <v>4536</v>
      </c>
      <c r="D207" s="50" t="str">
        <f>'FY2017 Alpha RPDC '!D203</f>
        <v>MOUNT PLEASANT</v>
      </c>
      <c r="E207" s="91">
        <f>'FY2017 Alpha RPDC '!J203</f>
        <v>1992.3</v>
      </c>
      <c r="F207" s="81">
        <f>'FY2017 Alpha RPDC '!K203</f>
        <v>6591</v>
      </c>
      <c r="G207" s="81">
        <f>'FY2017 Alpha RPDC '!L203</f>
        <v>13131249.299999999</v>
      </c>
      <c r="H207" s="81">
        <f>'FY2017 Alpha RPDC '!M203</f>
        <v>0</v>
      </c>
      <c r="I207" s="82">
        <f>'FY2017 Alpha RPDC '!N203</f>
        <v>13131249.299999999</v>
      </c>
      <c r="J207" s="53">
        <v>-335331</v>
      </c>
      <c r="K207" s="52">
        <v>-23532</v>
      </c>
      <c r="L207" s="51">
        <v>158841</v>
      </c>
      <c r="M207" s="195">
        <v>0</v>
      </c>
      <c r="N207" s="51">
        <f>RealAuthFY10!N207</f>
        <v>40837.440000000002</v>
      </c>
      <c r="O207" s="195">
        <f>RealAuthFY10!O207</f>
        <v>0</v>
      </c>
      <c r="P207" s="53">
        <v>0</v>
      </c>
      <c r="Q207" s="53">
        <v>0</v>
      </c>
      <c r="R207" s="52">
        <f t="shared" si="21"/>
        <v>948135.57</v>
      </c>
      <c r="S207" s="53">
        <f t="shared" si="22"/>
        <v>89892.576000000001</v>
      </c>
      <c r="T207" s="52">
        <f t="shared" si="23"/>
        <v>122845.21800000001</v>
      </c>
      <c r="U207" s="53">
        <f t="shared" si="24"/>
        <v>14132938.103999998</v>
      </c>
      <c r="V207" s="200"/>
      <c r="W207" s="204">
        <v>466.57</v>
      </c>
      <c r="X207" s="205">
        <v>251481</v>
      </c>
      <c r="Y207" s="206">
        <f t="shared" si="25"/>
        <v>475.9</v>
      </c>
      <c r="Z207" s="207">
        <v>44.24</v>
      </c>
      <c r="AA207" s="52">
        <v>23845</v>
      </c>
      <c r="AB207" s="206">
        <f t="shared" si="26"/>
        <v>45.120000000000005</v>
      </c>
      <c r="AC207" s="208">
        <v>60.45</v>
      </c>
      <c r="AD207" s="207">
        <v>32583</v>
      </c>
      <c r="AE207" s="206">
        <f t="shared" si="27"/>
        <v>61.660000000000004</v>
      </c>
    </row>
    <row r="208" spans="1:31" s="45" customFormat="1" ht="11" x14ac:dyDescent="0.3">
      <c r="A208" s="45">
        <f>'FY2017 Alpha RPDC '!A204</f>
        <v>197</v>
      </c>
      <c r="B208" s="45">
        <f>'FY2017 Alpha RPDC '!B204</f>
        <v>4554</v>
      </c>
      <c r="C208" s="45">
        <f>'FY2017 Alpha RPDC '!C204</f>
        <v>4554</v>
      </c>
      <c r="D208" s="50" t="str">
        <f>'FY2017 Alpha RPDC '!D204</f>
        <v>MOUNT VERNON</v>
      </c>
      <c r="E208" s="91">
        <f>'FY2017 Alpha RPDC '!J204</f>
        <v>1105</v>
      </c>
      <c r="F208" s="81">
        <f>'FY2017 Alpha RPDC '!K204</f>
        <v>6591</v>
      </c>
      <c r="G208" s="81">
        <f>'FY2017 Alpha RPDC '!L204</f>
        <v>7283055</v>
      </c>
      <c r="H208" s="81">
        <f>'FY2017 Alpha RPDC '!M204</f>
        <v>0</v>
      </c>
      <c r="I208" s="82">
        <f>'FY2017 Alpha RPDC '!N204</f>
        <v>7283055</v>
      </c>
      <c r="J208" s="53">
        <v>-201198.6</v>
      </c>
      <c r="K208" s="52">
        <v>-11766</v>
      </c>
      <c r="L208" s="51">
        <v>500055</v>
      </c>
      <c r="M208" s="195">
        <v>70596</v>
      </c>
      <c r="N208" s="51">
        <f>RealAuthFY10!N208</f>
        <v>25898.32</v>
      </c>
      <c r="O208" s="195">
        <f>RealAuthFY10!O208</f>
        <v>0</v>
      </c>
      <c r="P208" s="53">
        <v>0</v>
      </c>
      <c r="Q208" s="53">
        <v>0</v>
      </c>
      <c r="R208" s="52">
        <f t="shared" si="21"/>
        <v>567196.5</v>
      </c>
      <c r="S208" s="53">
        <f t="shared" si="22"/>
        <v>53879.799999999996</v>
      </c>
      <c r="T208" s="52">
        <f t="shared" si="23"/>
        <v>58211.4</v>
      </c>
      <c r="U208" s="53">
        <f t="shared" si="24"/>
        <v>8345927.4200000009</v>
      </c>
      <c r="V208" s="200"/>
      <c r="W208" s="204">
        <v>503.24</v>
      </c>
      <c r="X208" s="205">
        <v>503894</v>
      </c>
      <c r="Y208" s="206">
        <f t="shared" si="25"/>
        <v>513.29999999999995</v>
      </c>
      <c r="Z208" s="207">
        <v>47.8</v>
      </c>
      <c r="AA208" s="52">
        <v>47862</v>
      </c>
      <c r="AB208" s="206">
        <f t="shared" si="26"/>
        <v>48.76</v>
      </c>
      <c r="AC208" s="208">
        <v>51.65</v>
      </c>
      <c r="AD208" s="207">
        <v>51717</v>
      </c>
      <c r="AE208" s="206">
        <f t="shared" si="27"/>
        <v>52.68</v>
      </c>
    </row>
    <row r="209" spans="1:31" s="45" customFormat="1" ht="11" x14ac:dyDescent="0.3">
      <c r="A209" s="45">
        <f>'FY2017 Alpha RPDC '!A205</f>
        <v>198</v>
      </c>
      <c r="B209" s="45">
        <f>'FY2017 Alpha RPDC '!B205</f>
        <v>4572</v>
      </c>
      <c r="C209" s="45">
        <f>'FY2017 Alpha RPDC '!C205</f>
        <v>4572</v>
      </c>
      <c r="D209" s="50" t="str">
        <f>'FY2017 Alpha RPDC '!D205</f>
        <v>MURRAY</v>
      </c>
      <c r="E209" s="91">
        <f>'FY2017 Alpha RPDC '!J205</f>
        <v>259.89999999999998</v>
      </c>
      <c r="F209" s="81">
        <f>'FY2017 Alpha RPDC '!K205</f>
        <v>6591</v>
      </c>
      <c r="G209" s="81">
        <f>'FY2017 Alpha RPDC '!L205</f>
        <v>1713000.9</v>
      </c>
      <c r="H209" s="81">
        <f>'FY2017 Alpha RPDC '!M205</f>
        <v>0</v>
      </c>
      <c r="I209" s="82">
        <f>'FY2017 Alpha RPDC '!N205</f>
        <v>1713000.9</v>
      </c>
      <c r="J209" s="53">
        <v>-223554</v>
      </c>
      <c r="K209" s="52">
        <v>-5883</v>
      </c>
      <c r="L209" s="51">
        <v>305916</v>
      </c>
      <c r="M209" s="195">
        <v>0</v>
      </c>
      <c r="N209" s="51">
        <f>RealAuthFY10!N209</f>
        <v>18226.88</v>
      </c>
      <c r="O209" s="195">
        <f>RealAuthFY10!O209</f>
        <v>0</v>
      </c>
      <c r="P209" s="53">
        <v>0</v>
      </c>
      <c r="Q209" s="53">
        <v>67066.2</v>
      </c>
      <c r="R209" s="52">
        <f t="shared" si="21"/>
        <v>186676</v>
      </c>
      <c r="S209" s="53">
        <f t="shared" si="22"/>
        <v>20899</v>
      </c>
      <c r="T209" s="52">
        <f t="shared" si="23"/>
        <v>23325</v>
      </c>
      <c r="U209" s="53">
        <f t="shared" si="24"/>
        <v>2105672.9799999995</v>
      </c>
      <c r="V209" s="200"/>
      <c r="W209" s="204">
        <v>587.03</v>
      </c>
      <c r="X209" s="205">
        <v>186676</v>
      </c>
      <c r="Y209" s="206">
        <f t="shared" si="25"/>
        <v>598.77</v>
      </c>
      <c r="Z209" s="207">
        <v>65.72</v>
      </c>
      <c r="AA209" s="52">
        <v>20899</v>
      </c>
      <c r="AB209" s="206">
        <f t="shared" si="26"/>
        <v>67.03</v>
      </c>
      <c r="AC209" s="208">
        <v>73.349999999999994</v>
      </c>
      <c r="AD209" s="207">
        <v>23325</v>
      </c>
      <c r="AE209" s="206">
        <f t="shared" si="27"/>
        <v>74.819999999999993</v>
      </c>
    </row>
    <row r="210" spans="1:31" s="45" customFormat="1" ht="11" x14ac:dyDescent="0.3">
      <c r="A210" s="45">
        <f>'FY2017 Alpha RPDC '!A206</f>
        <v>199</v>
      </c>
      <c r="B210" s="45">
        <f>'FY2017 Alpha RPDC '!B206</f>
        <v>4581</v>
      </c>
      <c r="C210" s="45">
        <f>'FY2017 Alpha RPDC '!C206</f>
        <v>4581</v>
      </c>
      <c r="D210" s="50" t="str">
        <f>'FY2017 Alpha RPDC '!D206</f>
        <v>MUSCATINE</v>
      </c>
      <c r="E210" s="91">
        <f>'FY2017 Alpha RPDC '!J206</f>
        <v>5170</v>
      </c>
      <c r="F210" s="81">
        <f>'FY2017 Alpha RPDC '!K206</f>
        <v>6591</v>
      </c>
      <c r="G210" s="81">
        <f>'FY2017 Alpha RPDC '!L206</f>
        <v>34075470</v>
      </c>
      <c r="H210" s="81">
        <f>'FY2017 Alpha RPDC '!M206</f>
        <v>614864.66000000387</v>
      </c>
      <c r="I210" s="82">
        <f>'FY2017 Alpha RPDC '!N206</f>
        <v>34690334.660000004</v>
      </c>
      <c r="J210" s="53">
        <v>-279979</v>
      </c>
      <c r="K210" s="52">
        <v>-11914</v>
      </c>
      <c r="L210" s="51">
        <v>59570</v>
      </c>
      <c r="M210" s="195">
        <v>0</v>
      </c>
      <c r="N210" s="51">
        <f>RealAuthFY10!N210</f>
        <v>15072.36</v>
      </c>
      <c r="O210" s="195">
        <f>RealAuthFY10!O210</f>
        <v>58420</v>
      </c>
      <c r="P210" s="53">
        <v>0</v>
      </c>
      <c r="Q210" s="53">
        <v>21445.200000000001</v>
      </c>
      <c r="R210" s="52">
        <f t="shared" si="21"/>
        <v>2707477.3</v>
      </c>
      <c r="S210" s="53">
        <f t="shared" si="22"/>
        <v>238026.8</v>
      </c>
      <c r="T210" s="52">
        <f t="shared" si="23"/>
        <v>312785</v>
      </c>
      <c r="U210" s="53">
        <f t="shared" si="24"/>
        <v>37811238.32</v>
      </c>
      <c r="V210" s="200"/>
      <c r="W210" s="204">
        <v>513.41999999999996</v>
      </c>
      <c r="X210" s="205">
        <v>144322</v>
      </c>
      <c r="Y210" s="206">
        <f t="shared" si="25"/>
        <v>523.68999999999994</v>
      </c>
      <c r="Z210" s="207">
        <v>45.14</v>
      </c>
      <c r="AA210" s="52">
        <v>12689</v>
      </c>
      <c r="AB210" s="206">
        <f t="shared" si="26"/>
        <v>46.04</v>
      </c>
      <c r="AC210" s="208">
        <v>59.31</v>
      </c>
      <c r="AD210" s="207">
        <v>16672</v>
      </c>
      <c r="AE210" s="206">
        <f t="shared" si="27"/>
        <v>60.5</v>
      </c>
    </row>
    <row r="211" spans="1:31" s="45" customFormat="1" ht="11" x14ac:dyDescent="0.3">
      <c r="A211" s="45">
        <f>'FY2017 Alpha RPDC '!A207</f>
        <v>200</v>
      </c>
      <c r="B211" s="45">
        <f>'FY2017 Alpha RPDC '!B207</f>
        <v>4599</v>
      </c>
      <c r="C211" s="45">
        <f>'FY2017 Alpha RPDC '!C207</f>
        <v>4599</v>
      </c>
      <c r="D211" s="54" t="str">
        <f>'FY2017 Alpha RPDC '!D207</f>
        <v>NASHUA-PLAINFIELD</v>
      </c>
      <c r="E211" s="94">
        <f>'FY2017 Alpha RPDC '!J207</f>
        <v>630.1</v>
      </c>
      <c r="F211" s="83">
        <f>'FY2017 Alpha RPDC '!K207</f>
        <v>6703</v>
      </c>
      <c r="G211" s="83">
        <f>'FY2017 Alpha RPDC '!L207</f>
        <v>4223560.3</v>
      </c>
      <c r="H211" s="83">
        <f>'FY2017 Alpha RPDC '!M207</f>
        <v>0</v>
      </c>
      <c r="I211" s="84">
        <f>'FY2017 Alpha RPDC '!N207</f>
        <v>4223560.3</v>
      </c>
      <c r="J211" s="57">
        <v>-94128</v>
      </c>
      <c r="K211" s="56">
        <v>-582417</v>
      </c>
      <c r="L211" s="55">
        <v>111777</v>
      </c>
      <c r="M211" s="214">
        <v>0</v>
      </c>
      <c r="N211" s="55">
        <f>RealAuthFY10!N211</f>
        <v>0</v>
      </c>
      <c r="O211" s="214">
        <f>RealAuthFY10!O211</f>
        <v>0</v>
      </c>
      <c r="P211" s="57">
        <v>1294.26</v>
      </c>
      <c r="Q211" s="57">
        <v>0</v>
      </c>
      <c r="R211" s="56">
        <f t="shared" si="21"/>
        <v>330613.46999999997</v>
      </c>
      <c r="S211" s="57">
        <f t="shared" si="22"/>
        <v>35959.807000000001</v>
      </c>
      <c r="T211" s="56">
        <f t="shared" si="23"/>
        <v>49368.335000000006</v>
      </c>
      <c r="U211" s="57">
        <f t="shared" si="24"/>
        <v>4076028.1719999993</v>
      </c>
      <c r="V211" s="215"/>
      <c r="W211" s="216">
        <v>514.41</v>
      </c>
      <c r="X211" s="217">
        <v>111627</v>
      </c>
      <c r="Y211" s="218">
        <f t="shared" si="25"/>
        <v>524.69999999999993</v>
      </c>
      <c r="Z211" s="219">
        <v>55.95</v>
      </c>
      <c r="AA211" s="56">
        <v>12141</v>
      </c>
      <c r="AB211" s="218">
        <f t="shared" si="26"/>
        <v>57.07</v>
      </c>
      <c r="AC211" s="220">
        <v>76.81</v>
      </c>
      <c r="AD211" s="219">
        <v>16668</v>
      </c>
      <c r="AE211" s="218">
        <f t="shared" si="27"/>
        <v>78.350000000000009</v>
      </c>
    </row>
    <row r="212" spans="1:31" s="45" customFormat="1" ht="11" x14ac:dyDescent="0.3">
      <c r="A212" s="45">
        <f>'FY2017 Alpha RPDC '!A208</f>
        <v>201</v>
      </c>
      <c r="B212" s="45">
        <f>'FY2017 Alpha RPDC '!B208</f>
        <v>4617</v>
      </c>
      <c r="C212" s="45">
        <f>'FY2017 Alpha RPDC '!C208</f>
        <v>4617</v>
      </c>
      <c r="D212" s="50" t="str">
        <f>'FY2017 Alpha RPDC '!D208</f>
        <v>NEVADA</v>
      </c>
      <c r="E212" s="91">
        <f>'FY2017 Alpha RPDC '!J208</f>
        <v>1537</v>
      </c>
      <c r="F212" s="81">
        <f>'FY2017 Alpha RPDC '!K208</f>
        <v>6591</v>
      </c>
      <c r="G212" s="81">
        <f>'FY2017 Alpha RPDC '!L208</f>
        <v>10130367</v>
      </c>
      <c r="H212" s="81">
        <f>'FY2017 Alpha RPDC '!M208</f>
        <v>107982.80000000075</v>
      </c>
      <c r="I212" s="82">
        <f>'FY2017 Alpha RPDC '!N208</f>
        <v>10238349.800000001</v>
      </c>
      <c r="J212" s="53">
        <v>-141192</v>
      </c>
      <c r="K212" s="52">
        <v>-11766</v>
      </c>
      <c r="L212" s="51">
        <v>141192</v>
      </c>
      <c r="M212" s="195">
        <v>5883</v>
      </c>
      <c r="N212" s="51">
        <f>RealAuthFY10!N212</f>
        <v>9574.8799999999992</v>
      </c>
      <c r="O212" s="195">
        <f>RealAuthFY10!O212</f>
        <v>46144</v>
      </c>
      <c r="P212" s="53">
        <v>0</v>
      </c>
      <c r="Q212" s="53">
        <v>52947</v>
      </c>
      <c r="R212" s="52">
        <f t="shared" si="21"/>
        <v>886065.13</v>
      </c>
      <c r="S212" s="53">
        <f t="shared" si="22"/>
        <v>89791.540000000008</v>
      </c>
      <c r="T212" s="52">
        <f t="shared" si="23"/>
        <v>101380.52000000002</v>
      </c>
      <c r="U212" s="53">
        <f t="shared" si="24"/>
        <v>11418369.870000001</v>
      </c>
      <c r="V212" s="200"/>
      <c r="W212" s="204">
        <v>565.19000000000005</v>
      </c>
      <c r="X212" s="205">
        <v>128016</v>
      </c>
      <c r="Y212" s="206">
        <f t="shared" si="25"/>
        <v>576.49</v>
      </c>
      <c r="Z212" s="207">
        <v>57.27</v>
      </c>
      <c r="AA212" s="52">
        <v>12972</v>
      </c>
      <c r="AB212" s="206">
        <f t="shared" si="26"/>
        <v>58.42</v>
      </c>
      <c r="AC212" s="208">
        <v>64.67</v>
      </c>
      <c r="AD212" s="207">
        <v>14648</v>
      </c>
      <c r="AE212" s="206">
        <f t="shared" si="27"/>
        <v>65.960000000000008</v>
      </c>
    </row>
    <row r="213" spans="1:31" s="45" customFormat="1" ht="11" x14ac:dyDescent="0.3">
      <c r="A213" s="45">
        <f>'FY2017 Alpha RPDC '!A209</f>
        <v>202</v>
      </c>
      <c r="B213" s="45">
        <f>'FY2017 Alpha RPDC '!B209</f>
        <v>4662</v>
      </c>
      <c r="C213" s="45">
        <f>'FY2017 Alpha RPDC '!C209</f>
        <v>4662</v>
      </c>
      <c r="D213" s="50" t="str">
        <f>'FY2017 Alpha RPDC '!D209</f>
        <v>NEW HAMPTON</v>
      </c>
      <c r="E213" s="91">
        <f>'FY2017 Alpha RPDC '!J209</f>
        <v>981.9</v>
      </c>
      <c r="F213" s="81">
        <f>'FY2017 Alpha RPDC '!K209</f>
        <v>6591</v>
      </c>
      <c r="G213" s="81">
        <f>'FY2017 Alpha RPDC '!L209</f>
        <v>6471702.8999999994</v>
      </c>
      <c r="H213" s="81">
        <f>'FY2017 Alpha RPDC '!M209</f>
        <v>0</v>
      </c>
      <c r="I213" s="82">
        <f>'FY2017 Alpha RPDC '!N209</f>
        <v>6471702.8999999994</v>
      </c>
      <c r="J213" s="53">
        <v>-164808</v>
      </c>
      <c r="K213" s="52">
        <v>-5886</v>
      </c>
      <c r="L213" s="51">
        <v>176580</v>
      </c>
      <c r="M213" s="195">
        <v>111834</v>
      </c>
      <c r="N213" s="51">
        <f>RealAuthFY10!N213</f>
        <v>6232.68</v>
      </c>
      <c r="O213" s="195">
        <f>RealAuthFY10!O213</f>
        <v>62499.93</v>
      </c>
      <c r="P213" s="53">
        <v>3884.76</v>
      </c>
      <c r="Q213" s="53">
        <v>137732.4</v>
      </c>
      <c r="R213" s="52">
        <f t="shared" si="21"/>
        <v>577209.91500000004</v>
      </c>
      <c r="S213" s="53">
        <f t="shared" si="22"/>
        <v>72690.057000000001</v>
      </c>
      <c r="T213" s="52">
        <f t="shared" si="23"/>
        <v>66130.964999999997</v>
      </c>
      <c r="U213" s="53">
        <f t="shared" si="24"/>
        <v>7515803.6069999989</v>
      </c>
      <c r="V213" s="200"/>
      <c r="W213" s="204">
        <v>576.32000000000005</v>
      </c>
      <c r="X213" s="205">
        <v>361641</v>
      </c>
      <c r="Y213" s="206">
        <f t="shared" si="25"/>
        <v>587.85</v>
      </c>
      <c r="Z213" s="207">
        <v>72.58</v>
      </c>
      <c r="AA213" s="52">
        <v>45544</v>
      </c>
      <c r="AB213" s="206">
        <f t="shared" si="26"/>
        <v>74.03</v>
      </c>
      <c r="AC213" s="208">
        <v>66.03</v>
      </c>
      <c r="AD213" s="207">
        <v>41434</v>
      </c>
      <c r="AE213" s="206">
        <f t="shared" si="27"/>
        <v>67.349999999999994</v>
      </c>
    </row>
    <row r="214" spans="1:31" s="45" customFormat="1" ht="11" x14ac:dyDescent="0.3">
      <c r="A214" s="45">
        <f>'FY2017 Alpha RPDC '!A210</f>
        <v>203</v>
      </c>
      <c r="B214" s="45">
        <f>'FY2017 Alpha RPDC '!B210</f>
        <v>4689</v>
      </c>
      <c r="C214" s="45">
        <f>'FY2017 Alpha RPDC '!C210</f>
        <v>4689</v>
      </c>
      <c r="D214" s="50" t="str">
        <f>'FY2017 Alpha RPDC '!D210</f>
        <v>NEW LONDON</v>
      </c>
      <c r="E214" s="91">
        <f>'FY2017 Alpha RPDC '!J210</f>
        <v>498.6</v>
      </c>
      <c r="F214" s="81">
        <f>'FY2017 Alpha RPDC '!K210</f>
        <v>6591</v>
      </c>
      <c r="G214" s="81">
        <f>'FY2017 Alpha RPDC '!L210</f>
        <v>3286272.6</v>
      </c>
      <c r="H214" s="81">
        <f>'FY2017 Alpha RPDC '!M210</f>
        <v>0</v>
      </c>
      <c r="I214" s="82">
        <f>'FY2017 Alpha RPDC '!N210</f>
        <v>3286272.6</v>
      </c>
      <c r="J214" s="53">
        <v>-316505.39999999997</v>
      </c>
      <c r="K214" s="52">
        <v>-35298</v>
      </c>
      <c r="L214" s="51">
        <v>831267.9</v>
      </c>
      <c r="M214" s="195">
        <v>123543</v>
      </c>
      <c r="N214" s="51">
        <f>RealAuthFY10!N214</f>
        <v>33166</v>
      </c>
      <c r="O214" s="195">
        <f>RealAuthFY10!O214</f>
        <v>0</v>
      </c>
      <c r="P214" s="53">
        <v>76361.34</v>
      </c>
      <c r="Q214" s="53">
        <v>0</v>
      </c>
      <c r="R214" s="52">
        <f t="shared" si="21"/>
        <v>1039831</v>
      </c>
      <c r="S214" s="53">
        <f t="shared" si="22"/>
        <v>125201</v>
      </c>
      <c r="T214" s="52">
        <f t="shared" si="23"/>
        <v>140281</v>
      </c>
      <c r="U214" s="53">
        <f t="shared" si="24"/>
        <v>5304120.4399999995</v>
      </c>
      <c r="V214" s="200"/>
      <c r="W214" s="204">
        <v>487.52</v>
      </c>
      <c r="X214" s="205">
        <v>1039831</v>
      </c>
      <c r="Y214" s="206">
        <f t="shared" si="25"/>
        <v>497.27</v>
      </c>
      <c r="Z214" s="207">
        <v>58.7</v>
      </c>
      <c r="AA214" s="52">
        <v>125201</v>
      </c>
      <c r="AB214" s="206">
        <f t="shared" si="26"/>
        <v>59.870000000000005</v>
      </c>
      <c r="AC214" s="208">
        <v>65.77</v>
      </c>
      <c r="AD214" s="207">
        <v>140281</v>
      </c>
      <c r="AE214" s="206">
        <f t="shared" si="27"/>
        <v>67.089999999999989</v>
      </c>
    </row>
    <row r="215" spans="1:31" s="45" customFormat="1" ht="11" x14ac:dyDescent="0.3">
      <c r="A215" s="45">
        <f>'FY2017 Alpha RPDC '!A211</f>
        <v>204</v>
      </c>
      <c r="B215" s="45">
        <f>'FY2017 Alpha RPDC '!B211</f>
        <v>4644</v>
      </c>
      <c r="C215" s="45">
        <f>'FY2017 Alpha RPDC '!C211</f>
        <v>4644</v>
      </c>
      <c r="D215" s="50" t="str">
        <f>'FY2017 Alpha RPDC '!D211</f>
        <v>NEWELL-FONDA</v>
      </c>
      <c r="E215" s="91">
        <f>'FY2017 Alpha RPDC '!J211</f>
        <v>467.3</v>
      </c>
      <c r="F215" s="81">
        <f>'FY2017 Alpha RPDC '!K211</f>
        <v>6680</v>
      </c>
      <c r="G215" s="81">
        <f>'FY2017 Alpha RPDC '!L211</f>
        <v>3121564</v>
      </c>
      <c r="H215" s="81">
        <f>'FY2017 Alpha RPDC '!M211</f>
        <v>0</v>
      </c>
      <c r="I215" s="82">
        <f>'FY2017 Alpha RPDC '!N211</f>
        <v>3121564</v>
      </c>
      <c r="J215" s="53">
        <v>-301797.89999999997</v>
      </c>
      <c r="K215" s="52">
        <v>-76479</v>
      </c>
      <c r="L215" s="51">
        <v>1369562.4000000001</v>
      </c>
      <c r="M215" s="195">
        <v>0</v>
      </c>
      <c r="N215" s="51">
        <f>RealAuthFY10!N215</f>
        <v>15862</v>
      </c>
      <c r="O215" s="195">
        <f>RealAuthFY10!O215</f>
        <v>0</v>
      </c>
      <c r="P215" s="53">
        <v>1294.26</v>
      </c>
      <c r="Q215" s="53">
        <v>0</v>
      </c>
      <c r="R215" s="52">
        <f t="shared" si="21"/>
        <v>538268</v>
      </c>
      <c r="S215" s="53">
        <f t="shared" si="22"/>
        <v>60755</v>
      </c>
      <c r="T215" s="52">
        <f t="shared" si="23"/>
        <v>65999</v>
      </c>
      <c r="U215" s="53">
        <f t="shared" si="24"/>
        <v>4795027.76</v>
      </c>
      <c r="V215" s="200"/>
      <c r="W215" s="204">
        <v>502.96</v>
      </c>
      <c r="X215" s="205">
        <v>538268</v>
      </c>
      <c r="Y215" s="206">
        <f t="shared" si="25"/>
        <v>513.02</v>
      </c>
      <c r="Z215" s="207">
        <v>56.77</v>
      </c>
      <c r="AA215" s="52">
        <v>60755</v>
      </c>
      <c r="AB215" s="206">
        <f t="shared" si="26"/>
        <v>57.910000000000004</v>
      </c>
      <c r="AC215" s="208">
        <v>61.67</v>
      </c>
      <c r="AD215" s="207">
        <v>65999</v>
      </c>
      <c r="AE215" s="206">
        <f t="shared" si="27"/>
        <v>62.9</v>
      </c>
    </row>
    <row r="216" spans="1:31" s="45" customFormat="1" ht="11" x14ac:dyDescent="0.3">
      <c r="A216" s="45">
        <f>'FY2017 Alpha RPDC '!A212</f>
        <v>205</v>
      </c>
      <c r="B216" s="45">
        <f>'FY2017 Alpha RPDC '!B212</f>
        <v>4725</v>
      </c>
      <c r="C216" s="45">
        <f>'FY2017 Alpha RPDC '!C212</f>
        <v>4725</v>
      </c>
      <c r="D216" s="54" t="str">
        <f>'FY2017 Alpha RPDC '!D212</f>
        <v>NEWTON</v>
      </c>
      <c r="E216" s="94">
        <f>'FY2017 Alpha RPDC '!J212</f>
        <v>2956.2</v>
      </c>
      <c r="F216" s="83">
        <f>'FY2017 Alpha RPDC '!K212</f>
        <v>6591</v>
      </c>
      <c r="G216" s="83">
        <f>'FY2017 Alpha RPDC '!L212</f>
        <v>19484314.199999999</v>
      </c>
      <c r="H216" s="83">
        <f>'FY2017 Alpha RPDC '!M212</f>
        <v>0</v>
      </c>
      <c r="I216" s="84">
        <f>'FY2017 Alpha RPDC '!N212</f>
        <v>19484314.199999999</v>
      </c>
      <c r="J216" s="57">
        <v>-111777</v>
      </c>
      <c r="K216" s="56">
        <v>-47064</v>
      </c>
      <c r="L216" s="55">
        <v>265911.60000000003</v>
      </c>
      <c r="M216" s="214">
        <v>11766</v>
      </c>
      <c r="N216" s="55">
        <f>RealAuthFY10!N216</f>
        <v>7613.76</v>
      </c>
      <c r="O216" s="214">
        <f>RealAuthFY10!O216</f>
        <v>57680</v>
      </c>
      <c r="P216" s="57">
        <v>2588.52</v>
      </c>
      <c r="Q216" s="57">
        <v>88245</v>
      </c>
      <c r="R216" s="56">
        <f t="shared" si="21"/>
        <v>1816466.6519999998</v>
      </c>
      <c r="S216" s="57">
        <f t="shared" si="22"/>
        <v>177844.99199999997</v>
      </c>
      <c r="T216" s="56">
        <f t="shared" si="23"/>
        <v>221626.31399999998</v>
      </c>
      <c r="U216" s="57">
        <f t="shared" si="24"/>
        <v>21975216.037999999</v>
      </c>
      <c r="V216" s="215"/>
      <c r="W216" s="216">
        <v>602.41</v>
      </c>
      <c r="X216" s="217">
        <v>168675</v>
      </c>
      <c r="Y216" s="218">
        <f t="shared" si="25"/>
        <v>614.45999999999992</v>
      </c>
      <c r="Z216" s="219">
        <v>58.98</v>
      </c>
      <c r="AA216" s="56">
        <v>16514</v>
      </c>
      <c r="AB216" s="218">
        <f t="shared" si="26"/>
        <v>60.16</v>
      </c>
      <c r="AC216" s="220">
        <v>73.5</v>
      </c>
      <c r="AD216" s="219">
        <v>20580</v>
      </c>
      <c r="AE216" s="218">
        <f t="shared" si="27"/>
        <v>74.97</v>
      </c>
    </row>
    <row r="217" spans="1:31" s="45" customFormat="1" ht="11" x14ac:dyDescent="0.3">
      <c r="A217" s="45">
        <f>'FY2017 Alpha RPDC '!A213</f>
        <v>206</v>
      </c>
      <c r="B217" s="45">
        <f>'FY2017 Alpha RPDC '!B213</f>
        <v>2673</v>
      </c>
      <c r="C217" s="45">
        <f>'FY2017 Alpha RPDC '!C213</f>
        <v>2673</v>
      </c>
      <c r="D217" s="50" t="str">
        <f>'FY2017 Alpha RPDC '!D213</f>
        <v>NODAWAY VALLEY</v>
      </c>
      <c r="E217" s="91">
        <f>'FY2017 Alpha RPDC '!J213</f>
        <v>660.3</v>
      </c>
      <c r="F217" s="81">
        <f>'FY2017 Alpha RPDC '!K213</f>
        <v>6628</v>
      </c>
      <c r="G217" s="81">
        <f>'FY2017 Alpha RPDC '!L213</f>
        <v>4376468.3999999994</v>
      </c>
      <c r="H217" s="81">
        <f>'FY2017 Alpha RPDC '!M213</f>
        <v>1410.9400000004098</v>
      </c>
      <c r="I217" s="82">
        <f>'FY2017 Alpha RPDC '!N213</f>
        <v>4377879.34</v>
      </c>
      <c r="J217" s="53">
        <v>-988932.29999999993</v>
      </c>
      <c r="K217" s="52">
        <v>-64713</v>
      </c>
      <c r="L217" s="51">
        <v>424752.60000000003</v>
      </c>
      <c r="M217" s="195">
        <v>52947</v>
      </c>
      <c r="N217" s="51">
        <f>RealAuthFY10!N217</f>
        <v>131222</v>
      </c>
      <c r="O217" s="195">
        <f>RealAuthFY10!O217</f>
        <v>0</v>
      </c>
      <c r="P217" s="53">
        <v>266617.56</v>
      </c>
      <c r="Q217" s="53">
        <v>829503</v>
      </c>
      <c r="R217" s="52">
        <f t="shared" si="21"/>
        <v>2655083</v>
      </c>
      <c r="S217" s="53">
        <f t="shared" si="22"/>
        <v>288357</v>
      </c>
      <c r="T217" s="52">
        <f t="shared" si="23"/>
        <v>360720</v>
      </c>
      <c r="U217" s="53">
        <f t="shared" si="24"/>
        <v>8333436.2000000002</v>
      </c>
      <c r="V217" s="200"/>
      <c r="W217" s="204">
        <v>484.69</v>
      </c>
      <c r="X217" s="205">
        <v>2655083</v>
      </c>
      <c r="Y217" s="206">
        <f t="shared" si="25"/>
        <v>494.38</v>
      </c>
      <c r="Z217" s="207">
        <v>52.64</v>
      </c>
      <c r="AA217" s="52">
        <v>288357</v>
      </c>
      <c r="AB217" s="206">
        <f t="shared" si="26"/>
        <v>53.69</v>
      </c>
      <c r="AC217" s="208">
        <v>65.849999999999994</v>
      </c>
      <c r="AD217" s="207">
        <v>360720</v>
      </c>
      <c r="AE217" s="206">
        <f t="shared" si="27"/>
        <v>67.169999999999987</v>
      </c>
    </row>
    <row r="218" spans="1:31" s="45" customFormat="1" ht="11" x14ac:dyDescent="0.3">
      <c r="A218" s="45">
        <f>'FY2017 Alpha RPDC '!A214</f>
        <v>207</v>
      </c>
      <c r="B218" s="45">
        <f>'FY2017 Alpha RPDC '!B214</f>
        <v>153</v>
      </c>
      <c r="C218" s="45">
        <f>'FY2017 Alpha RPDC '!C214</f>
        <v>153</v>
      </c>
      <c r="D218" s="50" t="str">
        <f>'FY2017 Alpha RPDC '!D214</f>
        <v>NORTH BUTLER</v>
      </c>
      <c r="E218" s="91">
        <f>'FY2017 Alpha RPDC '!J214</f>
        <v>602</v>
      </c>
      <c r="F218" s="81">
        <f>'FY2017 Alpha RPDC '!K214</f>
        <v>6678</v>
      </c>
      <c r="G218" s="81">
        <f>'FY2017 Alpha RPDC '!L214</f>
        <v>4020156</v>
      </c>
      <c r="H218" s="81">
        <f>'FY2017 Alpha RPDC '!M214</f>
        <v>210033.05999999959</v>
      </c>
      <c r="I218" s="82">
        <f>'FY2017 Alpha RPDC '!N214</f>
        <v>4230189.0599999996</v>
      </c>
      <c r="J218" s="53">
        <v>-269775</v>
      </c>
      <c r="K218" s="52">
        <v>-17985</v>
      </c>
      <c r="L218" s="51">
        <v>149875</v>
      </c>
      <c r="M218" s="195">
        <v>0</v>
      </c>
      <c r="N218" s="51">
        <f>RealAuthFY10!N218</f>
        <v>4116</v>
      </c>
      <c r="O218" s="195">
        <f>RealAuthFY10!O218</f>
        <v>0</v>
      </c>
      <c r="P218" s="53">
        <v>0</v>
      </c>
      <c r="Q218" s="53">
        <v>133089</v>
      </c>
      <c r="R218" s="52">
        <f t="shared" si="21"/>
        <v>344336</v>
      </c>
      <c r="S218" s="53">
        <f t="shared" si="22"/>
        <v>39125</v>
      </c>
      <c r="T218" s="52">
        <f t="shared" si="23"/>
        <v>32959</v>
      </c>
      <c r="U218" s="53">
        <f t="shared" si="24"/>
        <v>4645929.0599999996</v>
      </c>
      <c r="V218" s="200"/>
      <c r="W218" s="204">
        <v>484.23</v>
      </c>
      <c r="X218" s="205">
        <v>344336</v>
      </c>
      <c r="Y218" s="206">
        <f t="shared" si="25"/>
        <v>493.91</v>
      </c>
      <c r="Z218" s="207">
        <v>55.02</v>
      </c>
      <c r="AA218" s="52">
        <v>39125</v>
      </c>
      <c r="AB218" s="206">
        <f t="shared" si="26"/>
        <v>56.120000000000005</v>
      </c>
      <c r="AC218" s="208">
        <v>46.35</v>
      </c>
      <c r="AD218" s="207">
        <v>32959</v>
      </c>
      <c r="AE218" s="206">
        <f t="shared" si="27"/>
        <v>47.28</v>
      </c>
    </row>
    <row r="219" spans="1:31" s="45" customFormat="1" ht="11" x14ac:dyDescent="0.3">
      <c r="A219" s="45">
        <f>'FY2017 Alpha RPDC '!A215</f>
        <v>208</v>
      </c>
      <c r="B219" s="45">
        <f>'FY2017 Alpha RPDC '!B215</f>
        <v>3691</v>
      </c>
      <c r="C219" s="45">
        <f>'FY2017 Alpha RPDC '!C215</f>
        <v>3691</v>
      </c>
      <c r="D219" s="50" t="str">
        <f>'FY2017 Alpha RPDC '!D215</f>
        <v>NORTH CEDAR</v>
      </c>
      <c r="E219" s="91">
        <f>'FY2017 Alpha RPDC '!J215</f>
        <v>824.9</v>
      </c>
      <c r="F219" s="81">
        <f>'FY2017 Alpha RPDC '!K215</f>
        <v>6632</v>
      </c>
      <c r="G219" s="81">
        <f>'FY2017 Alpha RPDC '!L215</f>
        <v>5470736.7999999998</v>
      </c>
      <c r="H219" s="81">
        <f>'FY2017 Alpha RPDC '!M215</f>
        <v>189423.3900000006</v>
      </c>
      <c r="I219" s="82">
        <f>'FY2017 Alpha RPDC '!N215</f>
        <v>5660160.1900000004</v>
      </c>
      <c r="J219" s="53">
        <v>-410045.10000000003</v>
      </c>
      <c r="K219" s="52">
        <v>-35298</v>
      </c>
      <c r="L219" s="51">
        <v>466521.89999999997</v>
      </c>
      <c r="M219" s="195">
        <v>17649</v>
      </c>
      <c r="N219" s="51">
        <f>RealAuthFY10!N219</f>
        <v>59929.520000000004</v>
      </c>
      <c r="O219" s="195">
        <f>RealAuthFY10!O219</f>
        <v>0</v>
      </c>
      <c r="P219" s="53">
        <v>27179.46</v>
      </c>
      <c r="Q219" s="53">
        <v>321211.8</v>
      </c>
      <c r="R219" s="52">
        <f t="shared" si="21"/>
        <v>738984</v>
      </c>
      <c r="S219" s="53">
        <f t="shared" si="22"/>
        <v>90574</v>
      </c>
      <c r="T219" s="52">
        <f t="shared" si="23"/>
        <v>102229</v>
      </c>
      <c r="U219" s="53">
        <f t="shared" si="24"/>
        <v>7039095.7700000005</v>
      </c>
      <c r="V219" s="200"/>
      <c r="W219" s="204">
        <v>493.94</v>
      </c>
      <c r="X219" s="205">
        <v>738984</v>
      </c>
      <c r="Y219" s="206">
        <f t="shared" si="25"/>
        <v>503.82</v>
      </c>
      <c r="Z219" s="207">
        <v>60.54</v>
      </c>
      <c r="AA219" s="52">
        <v>90574</v>
      </c>
      <c r="AB219" s="206">
        <f t="shared" si="26"/>
        <v>61.75</v>
      </c>
      <c r="AC219" s="208">
        <v>68.33</v>
      </c>
      <c r="AD219" s="207">
        <v>102229</v>
      </c>
      <c r="AE219" s="206">
        <f t="shared" si="27"/>
        <v>69.7</v>
      </c>
    </row>
    <row r="220" spans="1:31" s="45" customFormat="1" ht="11" x14ac:dyDescent="0.3">
      <c r="A220" s="45">
        <f>'FY2017 Alpha RPDC '!A216</f>
        <v>209</v>
      </c>
      <c r="B220" s="45">
        <f>'FY2017 Alpha RPDC '!B216</f>
        <v>4774</v>
      </c>
      <c r="C220" s="45">
        <f>'FY2017 Alpha RPDC '!C216</f>
        <v>4774</v>
      </c>
      <c r="D220" s="50" t="str">
        <f>'FY2017 Alpha RPDC '!D216</f>
        <v>NORTH FAYETTE</v>
      </c>
      <c r="E220" s="91">
        <f>'FY2017 Alpha RPDC '!J216</f>
        <v>795.7</v>
      </c>
      <c r="F220" s="81">
        <f>'FY2017 Alpha RPDC '!K216</f>
        <v>6713</v>
      </c>
      <c r="G220" s="81">
        <f>'FY2017 Alpha RPDC '!L216</f>
        <v>5341534.1000000006</v>
      </c>
      <c r="H220" s="81">
        <f>'FY2017 Alpha RPDC '!M216</f>
        <v>58281.419999999925</v>
      </c>
      <c r="I220" s="82">
        <f>'FY2017 Alpha RPDC '!N216</f>
        <v>5399815.5200000005</v>
      </c>
      <c r="J220" s="53">
        <v>-235320</v>
      </c>
      <c r="K220" s="52">
        <v>-52947</v>
      </c>
      <c r="L220" s="51">
        <v>258852</v>
      </c>
      <c r="M220" s="195">
        <v>0</v>
      </c>
      <c r="N220" s="51">
        <f>RealAuthFY10!N220</f>
        <v>17188.64</v>
      </c>
      <c r="O220" s="195">
        <f>RealAuthFY10!O220</f>
        <v>0</v>
      </c>
      <c r="P220" s="53">
        <v>9059.82</v>
      </c>
      <c r="Q220" s="53">
        <v>0</v>
      </c>
      <c r="R220" s="52">
        <f t="shared" si="21"/>
        <v>549269</v>
      </c>
      <c r="S220" s="53">
        <f t="shared" si="22"/>
        <v>60679</v>
      </c>
      <c r="T220" s="52">
        <f t="shared" si="23"/>
        <v>46874</v>
      </c>
      <c r="U220" s="53">
        <f t="shared" si="24"/>
        <v>6053470.9800000004</v>
      </c>
      <c r="V220" s="200"/>
      <c r="W220" s="204">
        <v>502.12</v>
      </c>
      <c r="X220" s="205">
        <v>549269</v>
      </c>
      <c r="Y220" s="206">
        <f t="shared" si="25"/>
        <v>512.16</v>
      </c>
      <c r="Z220" s="207">
        <v>55.47</v>
      </c>
      <c r="AA220" s="52">
        <v>60679</v>
      </c>
      <c r="AB220" s="206">
        <f t="shared" si="26"/>
        <v>56.58</v>
      </c>
      <c r="AC220" s="208">
        <v>42.85</v>
      </c>
      <c r="AD220" s="207">
        <v>46874</v>
      </c>
      <c r="AE220" s="206">
        <f t="shared" si="27"/>
        <v>43.71</v>
      </c>
    </row>
    <row r="221" spans="1:31" s="45" customFormat="1" ht="11" x14ac:dyDescent="0.3">
      <c r="A221" s="45">
        <f>'FY2017 Alpha RPDC '!A217</f>
        <v>210</v>
      </c>
      <c r="B221" s="45">
        <f>'FY2017 Alpha RPDC '!B217</f>
        <v>873</v>
      </c>
      <c r="C221" s="45">
        <f>'FY2017 Alpha RPDC '!C217</f>
        <v>873</v>
      </c>
      <c r="D221" s="54" t="str">
        <f>'FY2017 Alpha RPDC '!D217</f>
        <v>NORTH IOWA</v>
      </c>
      <c r="E221" s="94">
        <f>'FY2017 Alpha RPDC '!J217</f>
        <v>480.9</v>
      </c>
      <c r="F221" s="83">
        <f>'FY2017 Alpha RPDC '!K217</f>
        <v>6700</v>
      </c>
      <c r="G221" s="83">
        <f>'FY2017 Alpha RPDC '!L217</f>
        <v>3222030</v>
      </c>
      <c r="H221" s="83">
        <f>'FY2017 Alpha RPDC '!M217</f>
        <v>0</v>
      </c>
      <c r="I221" s="84">
        <f>'FY2017 Alpha RPDC '!N217</f>
        <v>3222030</v>
      </c>
      <c r="J221" s="57">
        <v>-305327.7</v>
      </c>
      <c r="K221" s="56">
        <v>-11766</v>
      </c>
      <c r="L221" s="55">
        <v>264735</v>
      </c>
      <c r="M221" s="214">
        <v>5883</v>
      </c>
      <c r="N221" s="55">
        <f>RealAuthFY10!N221</f>
        <v>17765.439999999999</v>
      </c>
      <c r="O221" s="214">
        <f>RealAuthFY10!O221</f>
        <v>0</v>
      </c>
      <c r="P221" s="57">
        <v>0</v>
      </c>
      <c r="Q221" s="57">
        <v>0</v>
      </c>
      <c r="R221" s="56">
        <f t="shared" si="21"/>
        <v>286300</v>
      </c>
      <c r="S221" s="57">
        <f t="shared" si="22"/>
        <v>29769</v>
      </c>
      <c r="T221" s="56">
        <f t="shared" si="23"/>
        <v>33924</v>
      </c>
      <c r="U221" s="57">
        <f t="shared" si="24"/>
        <v>3543312.7399999998</v>
      </c>
      <c r="V221" s="215"/>
      <c r="W221" s="216">
        <v>518.19000000000005</v>
      </c>
      <c r="X221" s="217">
        <v>286300</v>
      </c>
      <c r="Y221" s="218">
        <f t="shared" si="25"/>
        <v>528.55000000000007</v>
      </c>
      <c r="Z221" s="219">
        <v>53.88</v>
      </c>
      <c r="AA221" s="56">
        <v>29769</v>
      </c>
      <c r="AB221" s="218">
        <f t="shared" si="26"/>
        <v>54.96</v>
      </c>
      <c r="AC221" s="220">
        <v>61.4</v>
      </c>
      <c r="AD221" s="219">
        <v>33924</v>
      </c>
      <c r="AE221" s="218">
        <f t="shared" si="27"/>
        <v>62.629999999999995</v>
      </c>
    </row>
    <row r="222" spans="1:31" s="45" customFormat="1" ht="11" x14ac:dyDescent="0.3">
      <c r="A222" s="45">
        <f>'FY2017 Alpha RPDC '!A218</f>
        <v>211</v>
      </c>
      <c r="B222" s="45">
        <f>'FY2017 Alpha RPDC '!B218</f>
        <v>4778</v>
      </c>
      <c r="C222" s="45">
        <f>'FY2017 Alpha RPDC '!C218</f>
        <v>4778</v>
      </c>
      <c r="D222" s="50" t="str">
        <f>'FY2017 Alpha RPDC '!D218</f>
        <v>NORTH KOSSUTH</v>
      </c>
      <c r="E222" s="91">
        <f>'FY2017 Alpha RPDC '!J218</f>
        <v>266.60000000000002</v>
      </c>
      <c r="F222" s="81">
        <f>'FY2017 Alpha RPDC '!K218</f>
        <v>6628</v>
      </c>
      <c r="G222" s="81">
        <f>'FY2017 Alpha RPDC '!L218</f>
        <v>1767024.8</v>
      </c>
      <c r="H222" s="81">
        <f>'FY2017 Alpha RPDC '!M218</f>
        <v>2199.2700000000186</v>
      </c>
      <c r="I222" s="82">
        <f>'FY2017 Alpha RPDC '!N218</f>
        <v>1769224.07</v>
      </c>
      <c r="J222" s="53">
        <v>-131384</v>
      </c>
      <c r="K222" s="52">
        <v>-17916</v>
      </c>
      <c r="L222" s="51">
        <v>131384</v>
      </c>
      <c r="M222" s="195">
        <v>0</v>
      </c>
      <c r="N222" s="51">
        <f>RealAuthFY10!N222</f>
        <v>40940.43</v>
      </c>
      <c r="O222" s="195">
        <f>RealAuthFY10!O222</f>
        <v>0</v>
      </c>
      <c r="P222" s="53">
        <v>31532.16</v>
      </c>
      <c r="Q222" s="53">
        <v>132578.4</v>
      </c>
      <c r="R222" s="52">
        <f t="shared" si="21"/>
        <v>216562</v>
      </c>
      <c r="S222" s="53">
        <f t="shared" si="22"/>
        <v>22907</v>
      </c>
      <c r="T222" s="52">
        <f t="shared" si="23"/>
        <v>28026</v>
      </c>
      <c r="U222" s="53">
        <f t="shared" si="24"/>
        <v>2223854.0599999996</v>
      </c>
      <c r="V222" s="200"/>
      <c r="W222" s="204">
        <v>507.29</v>
      </c>
      <c r="X222" s="205">
        <v>216562</v>
      </c>
      <c r="Y222" s="206">
        <f t="shared" si="25"/>
        <v>517.44000000000005</v>
      </c>
      <c r="Z222" s="207">
        <v>53.66</v>
      </c>
      <c r="AA222" s="52">
        <v>22907</v>
      </c>
      <c r="AB222" s="206">
        <f t="shared" si="26"/>
        <v>54.73</v>
      </c>
      <c r="AC222" s="208">
        <v>65.650000000000006</v>
      </c>
      <c r="AD222" s="207">
        <v>28026</v>
      </c>
      <c r="AE222" s="206">
        <f t="shared" si="27"/>
        <v>66.960000000000008</v>
      </c>
    </row>
    <row r="223" spans="1:31" s="45" customFormat="1" ht="11" x14ac:dyDescent="0.3">
      <c r="A223" s="45">
        <f>'FY2017 Alpha RPDC '!A219</f>
        <v>212</v>
      </c>
      <c r="B223" s="45">
        <f>'FY2017 Alpha RPDC '!B219</f>
        <v>4777</v>
      </c>
      <c r="C223" s="45">
        <f>'FY2017 Alpha RPDC '!C219</f>
        <v>4777</v>
      </c>
      <c r="D223" s="50" t="str">
        <f>'FY2017 Alpha RPDC '!D219</f>
        <v>NORTH LINN</v>
      </c>
      <c r="E223" s="91">
        <f>'FY2017 Alpha RPDC '!J219</f>
        <v>659</v>
      </c>
      <c r="F223" s="81">
        <f>'FY2017 Alpha RPDC '!K219</f>
        <v>6640</v>
      </c>
      <c r="G223" s="81">
        <f>'FY2017 Alpha RPDC '!L219</f>
        <v>4375760</v>
      </c>
      <c r="H223" s="81">
        <f>'FY2017 Alpha RPDC '!M219</f>
        <v>75822.070000000298</v>
      </c>
      <c r="I223" s="82">
        <f>'FY2017 Alpha RPDC '!N219</f>
        <v>4451582.07</v>
      </c>
      <c r="J223" s="53">
        <v>-517704</v>
      </c>
      <c r="K223" s="52">
        <v>-64713</v>
      </c>
      <c r="L223" s="51">
        <v>205905</v>
      </c>
      <c r="M223" s="195">
        <v>29415</v>
      </c>
      <c r="N223" s="51">
        <f>RealAuthFY10!N223</f>
        <v>116859.68000000001</v>
      </c>
      <c r="O223" s="195">
        <f>RealAuthFY10!O223</f>
        <v>0</v>
      </c>
      <c r="P223" s="53">
        <v>14236.859999999999</v>
      </c>
      <c r="Q223" s="53">
        <v>0</v>
      </c>
      <c r="R223" s="52">
        <f t="shared" si="21"/>
        <v>1588807</v>
      </c>
      <c r="S223" s="53">
        <f t="shared" si="22"/>
        <v>176200</v>
      </c>
      <c r="T223" s="52">
        <f t="shared" si="23"/>
        <v>208774</v>
      </c>
      <c r="U223" s="53">
        <f t="shared" si="24"/>
        <v>6209362.6100000003</v>
      </c>
      <c r="V223" s="200"/>
      <c r="W223" s="204">
        <v>486.29</v>
      </c>
      <c r="X223" s="205">
        <v>1588807</v>
      </c>
      <c r="Y223" s="206">
        <f t="shared" si="25"/>
        <v>496.02000000000004</v>
      </c>
      <c r="Z223" s="207">
        <v>53.93</v>
      </c>
      <c r="AA223" s="52">
        <v>176200</v>
      </c>
      <c r="AB223" s="206">
        <f t="shared" si="26"/>
        <v>55.01</v>
      </c>
      <c r="AC223" s="208">
        <v>63.9</v>
      </c>
      <c r="AD223" s="207">
        <v>208774</v>
      </c>
      <c r="AE223" s="206">
        <f t="shared" si="27"/>
        <v>65.179999999999993</v>
      </c>
    </row>
    <row r="224" spans="1:31" s="45" customFormat="1" ht="11" x14ac:dyDescent="0.3">
      <c r="A224" s="45">
        <f>'FY2017 Alpha RPDC '!A220</f>
        <v>213</v>
      </c>
      <c r="B224" s="45">
        <f>'FY2017 Alpha RPDC '!B220</f>
        <v>4776</v>
      </c>
      <c r="C224" s="45">
        <f>'FY2017 Alpha RPDC '!C220</f>
        <v>4776</v>
      </c>
      <c r="D224" s="50" t="str">
        <f>'FY2017 Alpha RPDC '!D220</f>
        <v>NORTH MAHASKA</v>
      </c>
      <c r="E224" s="91">
        <f>'FY2017 Alpha RPDC '!J220</f>
        <v>486.8</v>
      </c>
      <c r="F224" s="81">
        <f>'FY2017 Alpha RPDC '!K220</f>
        <v>6758</v>
      </c>
      <c r="G224" s="81">
        <f>'FY2017 Alpha RPDC '!L220</f>
        <v>3289794.4</v>
      </c>
      <c r="H224" s="81">
        <f>'FY2017 Alpha RPDC '!M220</f>
        <v>0</v>
      </c>
      <c r="I224" s="82">
        <f>'FY2017 Alpha RPDC '!N220</f>
        <v>3289794.4</v>
      </c>
      <c r="J224" s="53">
        <v>-175450</v>
      </c>
      <c r="K224" s="52">
        <v>-375100</v>
      </c>
      <c r="L224" s="51">
        <v>164560</v>
      </c>
      <c r="M224" s="195">
        <v>520300</v>
      </c>
      <c r="N224" s="51">
        <f>RealAuthFY10!N224</f>
        <v>65937.849999999991</v>
      </c>
      <c r="O224" s="195">
        <f>RealAuthFY10!O224</f>
        <v>0</v>
      </c>
      <c r="P224" s="53">
        <v>0</v>
      </c>
      <c r="Q224" s="53">
        <v>65340.000000000007</v>
      </c>
      <c r="R224" s="52">
        <f t="shared" si="21"/>
        <v>335040.10000000003</v>
      </c>
      <c r="S224" s="53">
        <f t="shared" si="22"/>
        <v>40414.135999999999</v>
      </c>
      <c r="T224" s="52">
        <f t="shared" si="23"/>
        <v>38019.08</v>
      </c>
      <c r="U224" s="53">
        <f t="shared" si="24"/>
        <v>3968855.5660000001</v>
      </c>
      <c r="V224" s="200"/>
      <c r="W224" s="204">
        <v>674.75</v>
      </c>
      <c r="X224" s="205">
        <v>141158</v>
      </c>
      <c r="Y224" s="206">
        <f t="shared" si="25"/>
        <v>688.25</v>
      </c>
      <c r="Z224" s="207">
        <v>81.39</v>
      </c>
      <c r="AA224" s="52">
        <v>17027</v>
      </c>
      <c r="AB224" s="206">
        <f t="shared" si="26"/>
        <v>83.02</v>
      </c>
      <c r="AC224" s="208">
        <v>76.569999999999993</v>
      </c>
      <c r="AD224" s="207">
        <v>16018</v>
      </c>
      <c r="AE224" s="206">
        <f t="shared" si="27"/>
        <v>78.099999999999994</v>
      </c>
    </row>
    <row r="225" spans="1:31" s="45" customFormat="1" ht="11" x14ac:dyDescent="0.3">
      <c r="A225" s="45">
        <f>'FY2017 Alpha RPDC '!A221</f>
        <v>214</v>
      </c>
      <c r="B225" s="45">
        <f>'FY2017 Alpha RPDC '!B221</f>
        <v>4779</v>
      </c>
      <c r="C225" s="45">
        <f>'FY2017 Alpha RPDC '!C221</f>
        <v>4779</v>
      </c>
      <c r="D225" s="50" t="str">
        <f>'FY2017 Alpha RPDC '!D221</f>
        <v>NORTH POLK</v>
      </c>
      <c r="E225" s="91">
        <f>'FY2017 Alpha RPDC '!J221</f>
        <v>1517.2</v>
      </c>
      <c r="F225" s="81">
        <f>'FY2017 Alpha RPDC '!K221</f>
        <v>6591</v>
      </c>
      <c r="G225" s="81">
        <f>'FY2017 Alpha RPDC '!L221</f>
        <v>9999865.2000000011</v>
      </c>
      <c r="H225" s="81">
        <f>'FY2017 Alpha RPDC '!M221</f>
        <v>0</v>
      </c>
      <c r="I225" s="82">
        <f>'FY2017 Alpha RPDC '!N221</f>
        <v>9999865.2000000011</v>
      </c>
      <c r="J225" s="53">
        <v>-106560</v>
      </c>
      <c r="K225" s="52">
        <v>-23680</v>
      </c>
      <c r="L225" s="51">
        <v>118400</v>
      </c>
      <c r="M225" s="195">
        <v>11840</v>
      </c>
      <c r="N225" s="51">
        <f>RealAuthFY10!N225</f>
        <v>19214.55</v>
      </c>
      <c r="O225" s="195">
        <f>RealAuthFY10!O225</f>
        <v>0</v>
      </c>
      <c r="P225" s="53">
        <v>6512.0000000000009</v>
      </c>
      <c r="Q225" s="53">
        <v>117216</v>
      </c>
      <c r="R225" s="52">
        <f t="shared" si="21"/>
        <v>828649.12400000019</v>
      </c>
      <c r="S225" s="53">
        <f t="shared" si="22"/>
        <v>95052.58</v>
      </c>
      <c r="T225" s="52">
        <f t="shared" si="23"/>
        <v>91972.664000000004</v>
      </c>
      <c r="U225" s="53">
        <f t="shared" si="24"/>
        <v>11158482.118000003</v>
      </c>
      <c r="V225" s="200"/>
      <c r="W225" s="204">
        <v>535.46</v>
      </c>
      <c r="X225" s="205">
        <v>380712</v>
      </c>
      <c r="Y225" s="206">
        <f t="shared" si="25"/>
        <v>546.17000000000007</v>
      </c>
      <c r="Z225" s="207">
        <v>61.42</v>
      </c>
      <c r="AA225" s="52">
        <v>43670</v>
      </c>
      <c r="AB225" s="206">
        <f t="shared" si="26"/>
        <v>62.65</v>
      </c>
      <c r="AC225" s="208">
        <v>59.43</v>
      </c>
      <c r="AD225" s="207">
        <v>42255</v>
      </c>
      <c r="AE225" s="206">
        <f t="shared" si="27"/>
        <v>60.62</v>
      </c>
    </row>
    <row r="226" spans="1:31" s="45" customFormat="1" ht="11" x14ac:dyDescent="0.3">
      <c r="A226" s="45">
        <f>'FY2017 Alpha RPDC '!A222</f>
        <v>215</v>
      </c>
      <c r="B226" s="45">
        <f>'FY2017 Alpha RPDC '!B222</f>
        <v>4784</v>
      </c>
      <c r="C226" s="45">
        <f>'FY2017 Alpha RPDC '!C222</f>
        <v>4784</v>
      </c>
      <c r="D226" s="54" t="str">
        <f>'FY2017 Alpha RPDC '!D222</f>
        <v>NORTH SCOTT</v>
      </c>
      <c r="E226" s="94">
        <f>'FY2017 Alpha RPDC '!J222</f>
        <v>3078.2</v>
      </c>
      <c r="F226" s="83">
        <f>'FY2017 Alpha RPDC '!K222</f>
        <v>6591</v>
      </c>
      <c r="G226" s="83">
        <f>'FY2017 Alpha RPDC '!L222</f>
        <v>20288416.199999999</v>
      </c>
      <c r="H226" s="83">
        <f>'FY2017 Alpha RPDC '!M222</f>
        <v>0</v>
      </c>
      <c r="I226" s="84">
        <f>'FY2017 Alpha RPDC '!N222</f>
        <v>20288416.199999999</v>
      </c>
      <c r="J226" s="57">
        <v>-343940</v>
      </c>
      <c r="K226" s="56">
        <v>-717530</v>
      </c>
      <c r="L226" s="55">
        <v>148250</v>
      </c>
      <c r="M226" s="214">
        <v>836130</v>
      </c>
      <c r="N226" s="55">
        <f>RealAuthFY10!N226</f>
        <v>106705.25000000001</v>
      </c>
      <c r="O226" s="214">
        <f>RealAuthFY10!O226</f>
        <v>0</v>
      </c>
      <c r="P226" s="57">
        <v>0</v>
      </c>
      <c r="Q226" s="57">
        <v>46254</v>
      </c>
      <c r="R226" s="56">
        <f t="shared" si="21"/>
        <v>1666845.2999999998</v>
      </c>
      <c r="S226" s="57">
        <f t="shared" si="22"/>
        <v>190632.92599999998</v>
      </c>
      <c r="T226" s="56">
        <f t="shared" si="23"/>
        <v>161513.15399999998</v>
      </c>
      <c r="U226" s="57">
        <f t="shared" si="24"/>
        <v>22383276.829999998</v>
      </c>
      <c r="V226" s="215"/>
      <c r="W226" s="216">
        <v>530.88</v>
      </c>
      <c r="X226" s="217">
        <v>224031</v>
      </c>
      <c r="Y226" s="218">
        <f t="shared" si="25"/>
        <v>541.5</v>
      </c>
      <c r="Z226" s="219">
        <v>60.72</v>
      </c>
      <c r="AA226" s="56">
        <v>25624</v>
      </c>
      <c r="AB226" s="218">
        <f t="shared" si="26"/>
        <v>61.93</v>
      </c>
      <c r="AC226" s="220">
        <v>51.44</v>
      </c>
      <c r="AD226" s="219">
        <v>21708</v>
      </c>
      <c r="AE226" s="218">
        <f t="shared" si="27"/>
        <v>52.47</v>
      </c>
    </row>
    <row r="227" spans="1:31" s="45" customFormat="1" ht="11" x14ac:dyDescent="0.3">
      <c r="A227" s="45">
        <f>'FY2017 Alpha RPDC '!A223</f>
        <v>216</v>
      </c>
      <c r="B227" s="45">
        <f>'FY2017 Alpha RPDC '!B223</f>
        <v>4785</v>
      </c>
      <c r="C227" s="45">
        <f>'FY2017 Alpha RPDC '!C223</f>
        <v>4785</v>
      </c>
      <c r="D227" s="50" t="str">
        <f>'FY2017 Alpha RPDC '!D223</f>
        <v>NORTH TAMA</v>
      </c>
      <c r="E227" s="91">
        <f>'FY2017 Alpha RPDC '!J223</f>
        <v>453.3</v>
      </c>
      <c r="F227" s="81">
        <f>'FY2017 Alpha RPDC '!K223</f>
        <v>6591</v>
      </c>
      <c r="G227" s="81">
        <f>'FY2017 Alpha RPDC '!L223</f>
        <v>2987700.3000000003</v>
      </c>
      <c r="H227" s="81">
        <f>'FY2017 Alpha RPDC '!M223</f>
        <v>160758.55999999959</v>
      </c>
      <c r="I227" s="82">
        <f>'FY2017 Alpha RPDC '!N223</f>
        <v>3148458.86</v>
      </c>
      <c r="J227" s="53">
        <v>-539676.4</v>
      </c>
      <c r="K227" s="52">
        <v>-41468</v>
      </c>
      <c r="L227" s="51">
        <v>77012</v>
      </c>
      <c r="M227" s="195">
        <v>17772</v>
      </c>
      <c r="N227" s="51">
        <f>RealAuthFY10!N227</f>
        <v>77085.429999999993</v>
      </c>
      <c r="O227" s="195">
        <f>RealAuthFY10!O227</f>
        <v>0</v>
      </c>
      <c r="P227" s="53">
        <v>0</v>
      </c>
      <c r="Q227" s="53">
        <v>0</v>
      </c>
      <c r="R227" s="52">
        <f t="shared" si="21"/>
        <v>471387</v>
      </c>
      <c r="S227" s="53">
        <f t="shared" si="22"/>
        <v>49993</v>
      </c>
      <c r="T227" s="52">
        <f t="shared" si="23"/>
        <v>47766</v>
      </c>
      <c r="U227" s="53">
        <f t="shared" si="24"/>
        <v>3308329.89</v>
      </c>
      <c r="V227" s="200"/>
      <c r="W227" s="204">
        <v>495.31</v>
      </c>
      <c r="X227" s="205">
        <v>471387</v>
      </c>
      <c r="Y227" s="206">
        <f t="shared" si="25"/>
        <v>505.22</v>
      </c>
      <c r="Z227" s="207">
        <v>52.53</v>
      </c>
      <c r="AA227" s="52">
        <v>49993</v>
      </c>
      <c r="AB227" s="206">
        <f t="shared" si="26"/>
        <v>53.58</v>
      </c>
      <c r="AC227" s="208">
        <v>50.19</v>
      </c>
      <c r="AD227" s="207">
        <v>47766</v>
      </c>
      <c r="AE227" s="206">
        <f t="shared" si="27"/>
        <v>51.19</v>
      </c>
    </row>
    <row r="228" spans="1:31" s="45" customFormat="1" ht="11" x14ac:dyDescent="0.3">
      <c r="A228" s="45">
        <f>'FY2017 Alpha RPDC '!A224</f>
        <v>217</v>
      </c>
      <c r="B228" s="45">
        <f>'FY2017 Alpha RPDC '!B224</f>
        <v>333</v>
      </c>
      <c r="C228" s="45">
        <f>'FY2017 Alpha RPDC '!C224</f>
        <v>333</v>
      </c>
      <c r="D228" s="50" t="str">
        <f>'FY2017 Alpha RPDC '!D224</f>
        <v>NORTH UNION</v>
      </c>
      <c r="E228" s="91">
        <f>'FY2017 Alpha RPDC '!J224</f>
        <v>420</v>
      </c>
      <c r="F228" s="81">
        <f>'FY2017 Alpha RPDC '!K224</f>
        <v>6661</v>
      </c>
      <c r="G228" s="81">
        <f>'FY2017 Alpha RPDC '!L224</f>
        <v>2797620</v>
      </c>
      <c r="H228" s="81">
        <f>'FY2017 Alpha RPDC '!M224</f>
        <v>0</v>
      </c>
      <c r="I228" s="82">
        <f>'FY2017 Alpha RPDC '!N224</f>
        <v>2797620</v>
      </c>
      <c r="J228" s="53">
        <v>-359351</v>
      </c>
      <c r="K228" s="52">
        <v>-848304</v>
      </c>
      <c r="L228" s="51">
        <v>123711</v>
      </c>
      <c r="M228" s="195">
        <v>730484</v>
      </c>
      <c r="N228" s="51">
        <f>RealAuthFY10!N228</f>
        <v>127360.8</v>
      </c>
      <c r="O228" s="195">
        <f>RealAuthFY10!O228</f>
        <v>0</v>
      </c>
      <c r="P228" s="53">
        <v>0</v>
      </c>
      <c r="Q228" s="53">
        <v>0</v>
      </c>
      <c r="R228" s="52">
        <f t="shared" si="21"/>
        <v>265829</v>
      </c>
      <c r="S228" s="53">
        <f t="shared" si="22"/>
        <v>29288</v>
      </c>
      <c r="T228" s="52">
        <f t="shared" si="23"/>
        <v>26960</v>
      </c>
      <c r="U228" s="53">
        <f t="shared" si="24"/>
        <v>2893597.8</v>
      </c>
      <c r="V228" s="200"/>
      <c r="W228" s="204">
        <v>525.25</v>
      </c>
      <c r="X228" s="205">
        <v>265829</v>
      </c>
      <c r="Y228" s="206">
        <f t="shared" si="25"/>
        <v>535.76</v>
      </c>
      <c r="Z228" s="207">
        <v>57.87</v>
      </c>
      <c r="AA228" s="52">
        <v>29288</v>
      </c>
      <c r="AB228" s="206">
        <f t="shared" si="26"/>
        <v>59.029999999999994</v>
      </c>
      <c r="AC228" s="208">
        <v>53.27</v>
      </c>
      <c r="AD228" s="207">
        <v>26960</v>
      </c>
      <c r="AE228" s="206">
        <f t="shared" si="27"/>
        <v>54.34</v>
      </c>
    </row>
    <row r="229" spans="1:31" s="45" customFormat="1" ht="11" x14ac:dyDescent="0.3">
      <c r="A229" s="45">
        <f>'FY2017 Alpha RPDC '!A225</f>
        <v>218</v>
      </c>
      <c r="B229" s="45">
        <f>'FY2017 Alpha RPDC '!B225</f>
        <v>4787</v>
      </c>
      <c r="C229" s="45">
        <f>'FY2017 Alpha RPDC '!C225</f>
        <v>4787</v>
      </c>
      <c r="D229" s="50" t="str">
        <f>'FY2017 Alpha RPDC '!D225</f>
        <v>NORTH WINNESHIEK</v>
      </c>
      <c r="E229" s="91">
        <f>'FY2017 Alpha RPDC '!J225</f>
        <v>297.39999999999998</v>
      </c>
      <c r="F229" s="81">
        <f>'FY2017 Alpha RPDC '!K225</f>
        <v>6698</v>
      </c>
      <c r="G229" s="81">
        <f>'FY2017 Alpha RPDC '!L225</f>
        <v>1991985.2</v>
      </c>
      <c r="H229" s="81">
        <f>'FY2017 Alpha RPDC '!M225</f>
        <v>0</v>
      </c>
      <c r="I229" s="82">
        <f>'FY2017 Alpha RPDC '!N225</f>
        <v>1991985.2</v>
      </c>
      <c r="J229" s="53">
        <v>-354295</v>
      </c>
      <c r="K229" s="52">
        <v>-6005</v>
      </c>
      <c r="L229" s="51">
        <v>133911.5</v>
      </c>
      <c r="M229" s="195">
        <v>6005</v>
      </c>
      <c r="N229" s="51">
        <f>RealAuthFY10!N229</f>
        <v>17611.100000000002</v>
      </c>
      <c r="O229" s="195">
        <f>RealAuthFY10!O229</f>
        <v>0</v>
      </c>
      <c r="P229" s="53">
        <v>6605.5000000000009</v>
      </c>
      <c r="Q229" s="53">
        <v>198165</v>
      </c>
      <c r="R229" s="52">
        <f t="shared" si="21"/>
        <v>458265</v>
      </c>
      <c r="S229" s="53">
        <f t="shared" si="22"/>
        <v>49941</v>
      </c>
      <c r="T229" s="52">
        <f t="shared" si="23"/>
        <v>47566</v>
      </c>
      <c r="U229" s="53">
        <f t="shared" si="24"/>
        <v>2549755.2999999998</v>
      </c>
      <c r="V229" s="200"/>
      <c r="W229" s="204">
        <v>505.7</v>
      </c>
      <c r="X229" s="205">
        <v>458265</v>
      </c>
      <c r="Y229" s="206">
        <f t="shared" si="25"/>
        <v>515.80999999999995</v>
      </c>
      <c r="Z229" s="207">
        <v>55.11</v>
      </c>
      <c r="AA229" s="52">
        <v>49941</v>
      </c>
      <c r="AB229" s="206">
        <f t="shared" si="26"/>
        <v>56.21</v>
      </c>
      <c r="AC229" s="208">
        <v>52.49</v>
      </c>
      <c r="AD229" s="207">
        <v>47566</v>
      </c>
      <c r="AE229" s="206">
        <f t="shared" si="27"/>
        <v>53.54</v>
      </c>
    </row>
    <row r="230" spans="1:31" s="45" customFormat="1" ht="11" x14ac:dyDescent="0.3">
      <c r="A230" s="45">
        <f>'FY2017 Alpha RPDC '!A226</f>
        <v>219</v>
      </c>
      <c r="B230" s="45">
        <f>'FY2017 Alpha RPDC '!B226</f>
        <v>4773</v>
      </c>
      <c r="C230" s="45">
        <f>'FY2017 Alpha RPDC '!C226</f>
        <v>4773</v>
      </c>
      <c r="D230" s="50" t="str">
        <f>'FY2017 Alpha RPDC '!D226</f>
        <v>NORTHEAST</v>
      </c>
      <c r="E230" s="91">
        <f>'FY2017 Alpha RPDC '!J226</f>
        <v>552.1</v>
      </c>
      <c r="F230" s="81">
        <f>'FY2017 Alpha RPDC '!K226</f>
        <v>6711</v>
      </c>
      <c r="G230" s="81">
        <f>'FY2017 Alpha RPDC '!L226</f>
        <v>3705143.1</v>
      </c>
      <c r="H230" s="81">
        <f>'FY2017 Alpha RPDC '!M226</f>
        <v>0</v>
      </c>
      <c r="I230" s="82">
        <f>'FY2017 Alpha RPDC '!N226</f>
        <v>3705143.1</v>
      </c>
      <c r="J230" s="53">
        <v>-209720</v>
      </c>
      <c r="K230" s="52">
        <v>-5992</v>
      </c>
      <c r="L230" s="51">
        <v>119840</v>
      </c>
      <c r="M230" s="195">
        <v>0</v>
      </c>
      <c r="N230" s="51">
        <f>RealAuthFY10!N230</f>
        <v>45840.6</v>
      </c>
      <c r="O230" s="195">
        <f>RealAuthFY10!O230</f>
        <v>0</v>
      </c>
      <c r="P230" s="53">
        <v>25046.559999999998</v>
      </c>
      <c r="Q230" s="53">
        <v>0</v>
      </c>
      <c r="R230" s="52">
        <f t="shared" si="21"/>
        <v>301010.44100000005</v>
      </c>
      <c r="S230" s="53">
        <f t="shared" si="22"/>
        <v>32595.984</v>
      </c>
      <c r="T230" s="52">
        <f t="shared" si="23"/>
        <v>30122.576000000001</v>
      </c>
      <c r="U230" s="53">
        <f t="shared" si="24"/>
        <v>4043887.2610000004</v>
      </c>
      <c r="V230" s="200"/>
      <c r="W230" s="204">
        <v>534.52</v>
      </c>
      <c r="X230" s="205">
        <v>288587</v>
      </c>
      <c r="Y230" s="206">
        <f t="shared" si="25"/>
        <v>545.21</v>
      </c>
      <c r="Z230" s="207">
        <v>57.88</v>
      </c>
      <c r="AA230" s="52">
        <v>31249</v>
      </c>
      <c r="AB230" s="206">
        <f t="shared" si="26"/>
        <v>59.04</v>
      </c>
      <c r="AC230" s="208">
        <v>53.49</v>
      </c>
      <c r="AD230" s="207">
        <v>28879</v>
      </c>
      <c r="AE230" s="206">
        <f t="shared" si="27"/>
        <v>54.56</v>
      </c>
    </row>
    <row r="231" spans="1:31" s="45" customFormat="1" ht="11" x14ac:dyDescent="0.3">
      <c r="A231" s="45">
        <f>'FY2017 Alpha RPDC '!A227</f>
        <v>220</v>
      </c>
      <c r="B231" s="45">
        <f>'FY2017 Alpha RPDC '!B227</f>
        <v>4775</v>
      </c>
      <c r="C231" s="45">
        <f>'FY2017 Alpha RPDC '!C227</f>
        <v>4775</v>
      </c>
      <c r="D231" s="54" t="str">
        <f>'FY2017 Alpha RPDC '!D227</f>
        <v>NORTHEAST HAMILTON</v>
      </c>
      <c r="E231" s="94">
        <f>'FY2017 Alpha RPDC '!J227</f>
        <v>193</v>
      </c>
      <c r="F231" s="83">
        <f>'FY2017 Alpha RPDC '!K227</f>
        <v>6761</v>
      </c>
      <c r="G231" s="83">
        <f>'FY2017 Alpha RPDC '!L227</f>
        <v>1304873</v>
      </c>
      <c r="H231" s="83">
        <f>'FY2017 Alpha RPDC '!M227</f>
        <v>111744.91999999993</v>
      </c>
      <c r="I231" s="84">
        <f>'FY2017 Alpha RPDC '!N227</f>
        <v>1416617.92</v>
      </c>
      <c r="J231" s="57">
        <v>-396640</v>
      </c>
      <c r="K231" s="56">
        <v>-337440</v>
      </c>
      <c r="L231" s="55">
        <v>118400</v>
      </c>
      <c r="M231" s="214">
        <v>171680</v>
      </c>
      <c r="N231" s="55">
        <f>RealAuthFY10!N231</f>
        <v>27689.85</v>
      </c>
      <c r="O231" s="214">
        <f>RealAuthFY10!O231</f>
        <v>0</v>
      </c>
      <c r="P231" s="57">
        <v>0</v>
      </c>
      <c r="Q231" s="57">
        <v>85248</v>
      </c>
      <c r="R231" s="56">
        <f t="shared" si="21"/>
        <v>170649</v>
      </c>
      <c r="S231" s="57">
        <f t="shared" si="22"/>
        <v>19050</v>
      </c>
      <c r="T231" s="56">
        <f t="shared" si="23"/>
        <v>16396</v>
      </c>
      <c r="U231" s="57">
        <f t="shared" si="24"/>
        <v>1291650.77</v>
      </c>
      <c r="V231" s="215"/>
      <c r="W231" s="216">
        <v>515.09</v>
      </c>
      <c r="X231" s="217">
        <v>170649</v>
      </c>
      <c r="Y231" s="218">
        <f t="shared" si="25"/>
        <v>525.39</v>
      </c>
      <c r="Z231" s="219">
        <v>57.5</v>
      </c>
      <c r="AA231" s="56">
        <v>19050</v>
      </c>
      <c r="AB231" s="218">
        <f t="shared" si="26"/>
        <v>58.65</v>
      </c>
      <c r="AC231" s="220">
        <v>49.49</v>
      </c>
      <c r="AD231" s="219">
        <v>16396</v>
      </c>
      <c r="AE231" s="218">
        <f t="shared" si="27"/>
        <v>50.480000000000004</v>
      </c>
    </row>
    <row r="232" spans="1:31" s="45" customFormat="1" ht="11" x14ac:dyDescent="0.3">
      <c r="A232" s="45">
        <f>'FY2017 Alpha RPDC '!A228</f>
        <v>221</v>
      </c>
      <c r="B232" s="45">
        <f>'FY2017 Alpha RPDC '!B228</f>
        <v>4788</v>
      </c>
      <c r="C232" s="45">
        <f>'FY2017 Alpha RPDC '!C228</f>
        <v>4788</v>
      </c>
      <c r="D232" s="50" t="str">
        <f>'FY2017 Alpha RPDC '!D228</f>
        <v>NORTHWOOD-KENSETT</v>
      </c>
      <c r="E232" s="91">
        <f>'FY2017 Alpha RPDC '!J228</f>
        <v>503</v>
      </c>
      <c r="F232" s="81">
        <f>'FY2017 Alpha RPDC '!K228</f>
        <v>6717</v>
      </c>
      <c r="G232" s="81">
        <f>'FY2017 Alpha RPDC '!L228</f>
        <v>3378651</v>
      </c>
      <c r="H232" s="81">
        <f>'FY2017 Alpha RPDC '!M228</f>
        <v>19861.64000000013</v>
      </c>
      <c r="I232" s="82">
        <f>'FY2017 Alpha RPDC '!N228</f>
        <v>3398512.6400000001</v>
      </c>
      <c r="J232" s="53">
        <v>-523202.4</v>
      </c>
      <c r="K232" s="52">
        <v>-53388</v>
      </c>
      <c r="L232" s="51">
        <v>243212</v>
      </c>
      <c r="M232" s="195">
        <v>5932</v>
      </c>
      <c r="N232" s="51">
        <f>RealAuthFY10!N232</f>
        <v>4769.9399999999996</v>
      </c>
      <c r="O232" s="195">
        <f>RealAuthFY10!O232</f>
        <v>0</v>
      </c>
      <c r="P232" s="53">
        <v>1305.04</v>
      </c>
      <c r="Q232" s="53">
        <v>145927.20000000001</v>
      </c>
      <c r="R232" s="52">
        <f t="shared" si="21"/>
        <v>373358</v>
      </c>
      <c r="S232" s="53">
        <f t="shared" si="22"/>
        <v>38380</v>
      </c>
      <c r="T232" s="52">
        <f t="shared" si="23"/>
        <v>37577</v>
      </c>
      <c r="U232" s="53">
        <f t="shared" si="24"/>
        <v>3672383.4200000004</v>
      </c>
      <c r="V232" s="200"/>
      <c r="W232" s="204">
        <v>488.05</v>
      </c>
      <c r="X232" s="205">
        <v>373358</v>
      </c>
      <c r="Y232" s="206">
        <f t="shared" si="25"/>
        <v>497.81</v>
      </c>
      <c r="Z232" s="207">
        <v>50.17</v>
      </c>
      <c r="AA232" s="52">
        <v>38380</v>
      </c>
      <c r="AB232" s="206">
        <f t="shared" si="26"/>
        <v>51.17</v>
      </c>
      <c r="AC232" s="208">
        <v>49.12</v>
      </c>
      <c r="AD232" s="207">
        <v>37577</v>
      </c>
      <c r="AE232" s="206">
        <f t="shared" si="27"/>
        <v>50.099999999999994</v>
      </c>
    </row>
    <row r="233" spans="1:31" s="45" customFormat="1" ht="11" x14ac:dyDescent="0.3">
      <c r="A233" s="45">
        <f>'FY2017 Alpha RPDC '!A229</f>
        <v>222</v>
      </c>
      <c r="B233" s="45">
        <f>'FY2017 Alpha RPDC '!B229</f>
        <v>4797</v>
      </c>
      <c r="C233" s="45">
        <f>'FY2017 Alpha RPDC '!C229</f>
        <v>4797</v>
      </c>
      <c r="D233" s="50" t="str">
        <f>'FY2017 Alpha RPDC '!D229</f>
        <v>NORWALK</v>
      </c>
      <c r="E233" s="91">
        <f>'FY2017 Alpha RPDC '!J229</f>
        <v>2646.7</v>
      </c>
      <c r="F233" s="81">
        <f>'FY2017 Alpha RPDC '!K229</f>
        <v>6591</v>
      </c>
      <c r="G233" s="81">
        <f>'FY2017 Alpha RPDC '!L229</f>
        <v>17444399.699999999</v>
      </c>
      <c r="H233" s="81">
        <f>'FY2017 Alpha RPDC '!M229</f>
        <v>0</v>
      </c>
      <c r="I233" s="82">
        <f>'FY2017 Alpha RPDC '!N229</f>
        <v>17444399.699999999</v>
      </c>
      <c r="J233" s="53">
        <v>-139150</v>
      </c>
      <c r="K233" s="52">
        <v>0</v>
      </c>
      <c r="L233" s="51">
        <v>217800</v>
      </c>
      <c r="M233" s="195">
        <v>0</v>
      </c>
      <c r="N233" s="51">
        <f>RealAuthFY10!N233</f>
        <v>11632.6</v>
      </c>
      <c r="O233" s="195">
        <f>RealAuthFY10!O233</f>
        <v>0</v>
      </c>
      <c r="P233" s="53">
        <v>0</v>
      </c>
      <c r="Q233" s="53">
        <v>127050</v>
      </c>
      <c r="R233" s="52">
        <f t="shared" si="21"/>
        <v>1421357.3009999997</v>
      </c>
      <c r="S233" s="53">
        <f t="shared" si="22"/>
        <v>151311.83899999998</v>
      </c>
      <c r="T233" s="52">
        <f t="shared" si="23"/>
        <v>179234.52399999998</v>
      </c>
      <c r="U233" s="53">
        <f t="shared" si="24"/>
        <v>19413635.964000002</v>
      </c>
      <c r="V233" s="200"/>
      <c r="W233" s="204">
        <v>526.5</v>
      </c>
      <c r="X233" s="205">
        <v>283099</v>
      </c>
      <c r="Y233" s="206">
        <f t="shared" si="25"/>
        <v>537.03</v>
      </c>
      <c r="Z233" s="207">
        <v>56.05</v>
      </c>
      <c r="AA233" s="52">
        <v>30138</v>
      </c>
      <c r="AB233" s="206">
        <f t="shared" si="26"/>
        <v>57.169999999999995</v>
      </c>
      <c r="AC233" s="208">
        <v>66.39</v>
      </c>
      <c r="AD233" s="207">
        <v>35698</v>
      </c>
      <c r="AE233" s="206">
        <f t="shared" si="27"/>
        <v>67.72</v>
      </c>
    </row>
    <row r="234" spans="1:31" s="45" customFormat="1" ht="11" x14ac:dyDescent="0.3">
      <c r="A234" s="45">
        <f>'FY2017 Alpha RPDC '!A230</f>
        <v>223</v>
      </c>
      <c r="B234" s="45">
        <f>'FY2017 Alpha RPDC '!B230</f>
        <v>4860</v>
      </c>
      <c r="C234" s="45">
        <f>'FY2017 Alpha RPDC '!C230</f>
        <v>4860</v>
      </c>
      <c r="D234" s="50" t="str">
        <f>'FY2017 Alpha RPDC '!D230</f>
        <v>ODEBOLT-ARTHUR</v>
      </c>
      <c r="E234" s="91">
        <f>'FY2017 Alpha RPDC '!J230</f>
        <v>339.1</v>
      </c>
      <c r="F234" s="81">
        <f>'FY2017 Alpha RPDC '!K230</f>
        <v>6591</v>
      </c>
      <c r="G234" s="81">
        <f>'FY2017 Alpha RPDC '!L230</f>
        <v>2235008.1</v>
      </c>
      <c r="H234" s="81">
        <f>'FY2017 Alpha RPDC '!M230</f>
        <v>0</v>
      </c>
      <c r="I234" s="82">
        <f>'FY2017 Alpha RPDC '!N230</f>
        <v>2235008.1</v>
      </c>
      <c r="J234" s="53">
        <v>-425340.89999999997</v>
      </c>
      <c r="K234" s="52">
        <v>-17649</v>
      </c>
      <c r="L234" s="51">
        <v>370629</v>
      </c>
      <c r="M234" s="195">
        <v>0</v>
      </c>
      <c r="N234" s="51">
        <f>RealAuthFY10!N234</f>
        <v>30570.399999999998</v>
      </c>
      <c r="O234" s="195">
        <f>RealAuthFY10!O234</f>
        <v>0</v>
      </c>
      <c r="P234" s="53">
        <v>0</v>
      </c>
      <c r="Q234" s="53">
        <v>0</v>
      </c>
      <c r="R234" s="52">
        <f t="shared" si="21"/>
        <v>539761</v>
      </c>
      <c r="S234" s="53">
        <f t="shared" si="22"/>
        <v>55197</v>
      </c>
      <c r="T234" s="52">
        <f t="shared" si="23"/>
        <v>53237</v>
      </c>
      <c r="U234" s="53">
        <f t="shared" si="24"/>
        <v>2841412.6</v>
      </c>
      <c r="V234" s="200"/>
      <c r="W234" s="204">
        <v>456.96</v>
      </c>
      <c r="X234" s="205">
        <v>539761</v>
      </c>
      <c r="Y234" s="206">
        <f t="shared" si="25"/>
        <v>466.09999999999997</v>
      </c>
      <c r="Z234" s="207">
        <v>46.73</v>
      </c>
      <c r="AA234" s="52">
        <v>55197</v>
      </c>
      <c r="AB234" s="206">
        <f t="shared" si="26"/>
        <v>47.66</v>
      </c>
      <c r="AC234" s="208">
        <v>45.07</v>
      </c>
      <c r="AD234" s="207">
        <v>53237</v>
      </c>
      <c r="AE234" s="206">
        <f t="shared" si="27"/>
        <v>45.97</v>
      </c>
    </row>
    <row r="235" spans="1:31" s="45" customFormat="1" ht="11" x14ac:dyDescent="0.3">
      <c r="A235" s="45">
        <f>'FY2017 Alpha RPDC '!A231</f>
        <v>224</v>
      </c>
      <c r="B235" s="45">
        <f>'FY2017 Alpha RPDC '!B231</f>
        <v>4869</v>
      </c>
      <c r="C235" s="45">
        <f>'FY2017 Alpha RPDC '!C231</f>
        <v>4869</v>
      </c>
      <c r="D235" s="50" t="str">
        <f>'FY2017 Alpha RPDC '!D231</f>
        <v>OELWEIN</v>
      </c>
      <c r="E235" s="91">
        <f>'FY2017 Alpha RPDC '!J231</f>
        <v>1313</v>
      </c>
      <c r="F235" s="81">
        <f>'FY2017 Alpha RPDC '!K231</f>
        <v>6632</v>
      </c>
      <c r="G235" s="81">
        <f>'FY2017 Alpha RPDC '!L231</f>
        <v>8707816</v>
      </c>
      <c r="H235" s="81">
        <f>'FY2017 Alpha RPDC '!M231</f>
        <v>0</v>
      </c>
      <c r="I235" s="82">
        <f>'FY2017 Alpha RPDC '!N231</f>
        <v>8707816</v>
      </c>
      <c r="J235" s="53">
        <v>-358863</v>
      </c>
      <c r="K235" s="52">
        <v>-64713</v>
      </c>
      <c r="L235" s="51">
        <v>717726</v>
      </c>
      <c r="M235" s="195">
        <v>11766</v>
      </c>
      <c r="N235" s="51">
        <f>RealAuthFY10!N235</f>
        <v>57910.719999999994</v>
      </c>
      <c r="O235" s="195">
        <f>RealAuthFY10!O235</f>
        <v>0</v>
      </c>
      <c r="P235" s="53">
        <v>2588.52</v>
      </c>
      <c r="Q235" s="53">
        <v>462403.8</v>
      </c>
      <c r="R235" s="52">
        <f t="shared" si="21"/>
        <v>1447517</v>
      </c>
      <c r="S235" s="53">
        <f t="shared" si="22"/>
        <v>161996</v>
      </c>
      <c r="T235" s="52">
        <f t="shared" si="23"/>
        <v>152678</v>
      </c>
      <c r="U235" s="53">
        <f t="shared" si="24"/>
        <v>11298826.040000001</v>
      </c>
      <c r="V235" s="200"/>
      <c r="W235" s="204">
        <v>487.79</v>
      </c>
      <c r="X235" s="205">
        <v>1447517</v>
      </c>
      <c r="Y235" s="206">
        <f t="shared" si="25"/>
        <v>497.55</v>
      </c>
      <c r="Z235" s="207">
        <v>54.59</v>
      </c>
      <c r="AA235" s="52">
        <v>161996</v>
      </c>
      <c r="AB235" s="206">
        <f t="shared" si="26"/>
        <v>55.680000000000007</v>
      </c>
      <c r="AC235" s="208">
        <v>51.45</v>
      </c>
      <c r="AD235" s="207">
        <v>152678</v>
      </c>
      <c r="AE235" s="206">
        <f t="shared" si="27"/>
        <v>52.480000000000004</v>
      </c>
    </row>
    <row r="236" spans="1:31" s="45" customFormat="1" ht="11" x14ac:dyDescent="0.3">
      <c r="A236" s="45">
        <f>'FY2017 Alpha RPDC '!A232</f>
        <v>225</v>
      </c>
      <c r="B236" s="45">
        <f>'FY2017 Alpha RPDC '!B232</f>
        <v>4878</v>
      </c>
      <c r="C236" s="45">
        <f>'FY2017 Alpha RPDC '!C232</f>
        <v>4878</v>
      </c>
      <c r="D236" s="54" t="str">
        <f>'FY2017 Alpha RPDC '!D232</f>
        <v>OGDEN</v>
      </c>
      <c r="E236" s="94">
        <f>'FY2017 Alpha RPDC '!J232</f>
        <v>638.5</v>
      </c>
      <c r="F236" s="83">
        <f>'FY2017 Alpha RPDC '!K232</f>
        <v>6591</v>
      </c>
      <c r="G236" s="83">
        <f>'FY2017 Alpha RPDC '!L232</f>
        <v>4208353.5</v>
      </c>
      <c r="H236" s="83">
        <f>'FY2017 Alpha RPDC '!M232</f>
        <v>0</v>
      </c>
      <c r="I236" s="84">
        <f>'FY2017 Alpha RPDC '!N232</f>
        <v>4208353.5</v>
      </c>
      <c r="J236" s="57">
        <v>-135309</v>
      </c>
      <c r="K236" s="56">
        <v>-5883</v>
      </c>
      <c r="L236" s="55">
        <v>160017.60000000001</v>
      </c>
      <c r="M236" s="214">
        <v>0</v>
      </c>
      <c r="N236" s="55">
        <f>RealAuthFY10!N236</f>
        <v>8190.5599999999995</v>
      </c>
      <c r="O236" s="214">
        <f>RealAuthFY10!O236</f>
        <v>0</v>
      </c>
      <c r="P236" s="57">
        <v>0</v>
      </c>
      <c r="Q236" s="57">
        <v>0</v>
      </c>
      <c r="R236" s="56">
        <f t="shared" si="21"/>
        <v>322589.35500000004</v>
      </c>
      <c r="S236" s="57">
        <f t="shared" si="22"/>
        <v>33814.959999999999</v>
      </c>
      <c r="T236" s="56">
        <f t="shared" si="23"/>
        <v>35647.455000000002</v>
      </c>
      <c r="U236" s="57">
        <f t="shared" si="24"/>
        <v>4627421.43</v>
      </c>
      <c r="V236" s="215"/>
      <c r="W236" s="216">
        <v>495.32</v>
      </c>
      <c r="X236" s="217">
        <v>263164</v>
      </c>
      <c r="Y236" s="218">
        <f t="shared" si="25"/>
        <v>505.23</v>
      </c>
      <c r="Z236" s="219">
        <v>51.92</v>
      </c>
      <c r="AA236" s="56">
        <v>27585</v>
      </c>
      <c r="AB236" s="218">
        <f t="shared" si="26"/>
        <v>52.96</v>
      </c>
      <c r="AC236" s="220">
        <v>54.74</v>
      </c>
      <c r="AD236" s="219">
        <v>29083</v>
      </c>
      <c r="AE236" s="218">
        <f t="shared" si="27"/>
        <v>55.830000000000005</v>
      </c>
    </row>
    <row r="237" spans="1:31" s="45" customFormat="1" ht="11" x14ac:dyDescent="0.3">
      <c r="A237" s="45">
        <f>'FY2017 Alpha RPDC '!A233</f>
        <v>226</v>
      </c>
      <c r="B237" s="45">
        <f>'FY2017 Alpha RPDC '!B233</f>
        <v>4890</v>
      </c>
      <c r="C237" s="45">
        <f>'FY2017 Alpha RPDC '!C233</f>
        <v>4890</v>
      </c>
      <c r="D237" s="50" t="str">
        <f>'FY2017 Alpha RPDC '!D233</f>
        <v>OKOBOJI</v>
      </c>
      <c r="E237" s="91">
        <f>'FY2017 Alpha RPDC '!J233</f>
        <v>959.2</v>
      </c>
      <c r="F237" s="81">
        <f>'FY2017 Alpha RPDC '!K233</f>
        <v>6605</v>
      </c>
      <c r="G237" s="81">
        <f>'FY2017 Alpha RPDC '!L233</f>
        <v>6335516</v>
      </c>
      <c r="H237" s="81">
        <f>'FY2017 Alpha RPDC '!M233</f>
        <v>0</v>
      </c>
      <c r="I237" s="82">
        <f>'FY2017 Alpha RPDC '!N233</f>
        <v>6335516</v>
      </c>
      <c r="J237" s="53">
        <v>-685256</v>
      </c>
      <c r="K237" s="52">
        <v>-251580</v>
      </c>
      <c r="L237" s="51">
        <v>235406.99999999997</v>
      </c>
      <c r="M237" s="195">
        <v>0</v>
      </c>
      <c r="N237" s="51">
        <f>RealAuthFY10!N237</f>
        <v>7696.25</v>
      </c>
      <c r="O237" s="195">
        <f>RealAuthFY10!O237</f>
        <v>0</v>
      </c>
      <c r="P237" s="53">
        <v>0</v>
      </c>
      <c r="Q237" s="53">
        <v>0</v>
      </c>
      <c r="R237" s="52">
        <f t="shared" si="21"/>
        <v>452406.68</v>
      </c>
      <c r="S237" s="53">
        <f t="shared" si="22"/>
        <v>39643.736000000004</v>
      </c>
      <c r="T237" s="52">
        <f t="shared" si="23"/>
        <v>58933.248000000007</v>
      </c>
      <c r="U237" s="53">
        <f t="shared" si="24"/>
        <v>6192766.9139999989</v>
      </c>
      <c r="V237" s="200"/>
      <c r="W237" s="204">
        <v>462.4</v>
      </c>
      <c r="X237" s="205">
        <v>140061</v>
      </c>
      <c r="Y237" s="206">
        <f t="shared" si="25"/>
        <v>471.65</v>
      </c>
      <c r="Z237" s="207">
        <v>40.520000000000003</v>
      </c>
      <c r="AA237" s="52">
        <v>12274</v>
      </c>
      <c r="AB237" s="206">
        <f t="shared" si="26"/>
        <v>41.330000000000005</v>
      </c>
      <c r="AC237" s="208">
        <v>60.24</v>
      </c>
      <c r="AD237" s="207">
        <v>18247</v>
      </c>
      <c r="AE237" s="206">
        <f t="shared" si="27"/>
        <v>61.440000000000005</v>
      </c>
    </row>
    <row r="238" spans="1:31" s="45" customFormat="1" ht="11" x14ac:dyDescent="0.3">
      <c r="A238" s="45">
        <f>'FY2017 Alpha RPDC '!A234</f>
        <v>227</v>
      </c>
      <c r="B238" s="45">
        <f>'FY2017 Alpha RPDC '!B234</f>
        <v>4905</v>
      </c>
      <c r="C238" s="45">
        <f>'FY2017 Alpha RPDC '!C234</f>
        <v>4905</v>
      </c>
      <c r="D238" s="50" t="str">
        <f>'FY2017 Alpha RPDC '!D234</f>
        <v>OLIN</v>
      </c>
      <c r="E238" s="91">
        <f>'FY2017 Alpha RPDC '!J234</f>
        <v>243.4</v>
      </c>
      <c r="F238" s="81">
        <f>'FY2017 Alpha RPDC '!K234</f>
        <v>6603</v>
      </c>
      <c r="G238" s="81">
        <f>'FY2017 Alpha RPDC '!L234</f>
        <v>1607170.2</v>
      </c>
      <c r="H238" s="81">
        <f>'FY2017 Alpha RPDC '!M234</f>
        <v>0</v>
      </c>
      <c r="I238" s="82">
        <f>'FY2017 Alpha RPDC '!N234</f>
        <v>1607170.2</v>
      </c>
      <c r="J238" s="53">
        <v>-294147</v>
      </c>
      <c r="K238" s="52">
        <v>-24012</v>
      </c>
      <c r="L238" s="51">
        <v>1086543</v>
      </c>
      <c r="M238" s="195">
        <v>42021</v>
      </c>
      <c r="N238" s="51">
        <f>RealAuthFY10!N238</f>
        <v>706.56</v>
      </c>
      <c r="O238" s="195">
        <f>RealAuthFY10!O238</f>
        <v>65356.799999999996</v>
      </c>
      <c r="P238" s="53">
        <v>0</v>
      </c>
      <c r="Q238" s="53">
        <v>0</v>
      </c>
      <c r="R238" s="52">
        <f t="shared" si="21"/>
        <v>302886</v>
      </c>
      <c r="S238" s="53">
        <f t="shared" si="22"/>
        <v>34121</v>
      </c>
      <c r="T238" s="52">
        <f t="shared" si="23"/>
        <v>36486</v>
      </c>
      <c r="U238" s="53">
        <f t="shared" si="24"/>
        <v>2857131.56</v>
      </c>
      <c r="V238" s="200"/>
      <c r="W238" s="204">
        <v>545.74</v>
      </c>
      <c r="X238" s="205">
        <v>302886</v>
      </c>
      <c r="Y238" s="206">
        <f t="shared" si="25"/>
        <v>556.65</v>
      </c>
      <c r="Z238" s="207">
        <v>61.48</v>
      </c>
      <c r="AA238" s="52">
        <v>34121</v>
      </c>
      <c r="AB238" s="206">
        <f t="shared" si="26"/>
        <v>62.709999999999994</v>
      </c>
      <c r="AC238" s="208">
        <v>65.739999999999995</v>
      </c>
      <c r="AD238" s="207">
        <v>36486</v>
      </c>
      <c r="AE238" s="206">
        <f t="shared" si="27"/>
        <v>67.05</v>
      </c>
    </row>
    <row r="239" spans="1:31" s="45" customFormat="1" ht="11" x14ac:dyDescent="0.3">
      <c r="A239" s="45">
        <f>'FY2017 Alpha RPDC '!A235</f>
        <v>228</v>
      </c>
      <c r="B239" s="45">
        <f>'FY2017 Alpha RPDC '!B235</f>
        <v>4978</v>
      </c>
      <c r="C239" s="45">
        <f>'FY2017 Alpha RPDC '!C235</f>
        <v>4978</v>
      </c>
      <c r="D239" s="50" t="str">
        <f>'FY2017 Alpha RPDC '!D235</f>
        <v>ORIENT-MACKSBURG</v>
      </c>
      <c r="E239" s="91">
        <f>'FY2017 Alpha RPDC '!J235</f>
        <v>194</v>
      </c>
      <c r="F239" s="81">
        <f>'FY2017 Alpha RPDC '!K235</f>
        <v>6591</v>
      </c>
      <c r="G239" s="81">
        <f>'FY2017 Alpha RPDC '!L235</f>
        <v>1278654</v>
      </c>
      <c r="H239" s="81">
        <f>'FY2017 Alpha RPDC '!M235</f>
        <v>29948.459999999963</v>
      </c>
      <c r="I239" s="82">
        <f>'FY2017 Alpha RPDC '!N235</f>
        <v>1308602.46</v>
      </c>
      <c r="J239" s="53">
        <v>-181590</v>
      </c>
      <c r="K239" s="52">
        <v>-24212</v>
      </c>
      <c r="L239" s="51">
        <v>223961</v>
      </c>
      <c r="M239" s="195">
        <v>0</v>
      </c>
      <c r="N239" s="51">
        <f>RealAuthFY10!N239</f>
        <v>12529.179999999998</v>
      </c>
      <c r="O239" s="195">
        <f>RealAuthFY10!O239</f>
        <v>0</v>
      </c>
      <c r="P239" s="53">
        <v>0</v>
      </c>
      <c r="Q239" s="53">
        <v>0</v>
      </c>
      <c r="R239" s="52">
        <f t="shared" si="21"/>
        <v>149885</v>
      </c>
      <c r="S239" s="53">
        <f t="shared" si="22"/>
        <v>15942</v>
      </c>
      <c r="T239" s="52">
        <f t="shared" si="23"/>
        <v>14574</v>
      </c>
      <c r="U239" s="53">
        <f t="shared" si="24"/>
        <v>1519691.64</v>
      </c>
      <c r="V239" s="200"/>
      <c r="W239" s="204">
        <v>583.21</v>
      </c>
      <c r="X239" s="205">
        <v>149885</v>
      </c>
      <c r="Y239" s="206">
        <f t="shared" si="25"/>
        <v>594.87</v>
      </c>
      <c r="Z239" s="207">
        <v>62.03</v>
      </c>
      <c r="AA239" s="52">
        <v>15942</v>
      </c>
      <c r="AB239" s="206">
        <f t="shared" si="26"/>
        <v>63.27</v>
      </c>
      <c r="AC239" s="208">
        <v>56.71</v>
      </c>
      <c r="AD239" s="207">
        <v>14574</v>
      </c>
      <c r="AE239" s="206">
        <f t="shared" si="27"/>
        <v>57.84</v>
      </c>
    </row>
    <row r="240" spans="1:31" s="45" customFormat="1" ht="11" x14ac:dyDescent="0.3">
      <c r="A240" s="45">
        <f>'FY2017 Alpha RPDC '!A236</f>
        <v>229</v>
      </c>
      <c r="B240" s="45">
        <f>'FY2017 Alpha RPDC '!B236</f>
        <v>4995</v>
      </c>
      <c r="C240" s="45">
        <f>'FY2017 Alpha RPDC '!C236</f>
        <v>4995</v>
      </c>
      <c r="D240" s="50" t="str">
        <f>'FY2017 Alpha RPDC '!D236</f>
        <v>OSAGE</v>
      </c>
      <c r="E240" s="91">
        <f>'FY2017 Alpha RPDC '!J236</f>
        <v>955</v>
      </c>
      <c r="F240" s="81">
        <f>'FY2017 Alpha RPDC '!K236</f>
        <v>6648</v>
      </c>
      <c r="G240" s="81">
        <f>'FY2017 Alpha RPDC '!L236</f>
        <v>6348840</v>
      </c>
      <c r="H240" s="81">
        <f>'FY2017 Alpha RPDC '!M236</f>
        <v>0</v>
      </c>
      <c r="I240" s="82">
        <f>'FY2017 Alpha RPDC '!N236</f>
        <v>6348840</v>
      </c>
      <c r="J240" s="53">
        <v>-168252</v>
      </c>
      <c r="K240" s="52">
        <v>0</v>
      </c>
      <c r="L240" s="51">
        <v>42063</v>
      </c>
      <c r="M240" s="195">
        <v>12018</v>
      </c>
      <c r="N240" s="51">
        <f>RealAuthFY10!N240</f>
        <v>5658.24</v>
      </c>
      <c r="O240" s="195">
        <f>RealAuthFY10!O240</f>
        <v>0</v>
      </c>
      <c r="P240" s="53">
        <v>0</v>
      </c>
      <c r="Q240" s="53">
        <v>0</v>
      </c>
      <c r="R240" s="52">
        <f t="shared" si="21"/>
        <v>479209.44999999995</v>
      </c>
      <c r="S240" s="53">
        <f t="shared" si="22"/>
        <v>54998.450000000004</v>
      </c>
      <c r="T240" s="52">
        <f t="shared" si="23"/>
        <v>45324.3</v>
      </c>
      <c r="U240" s="53">
        <f t="shared" si="24"/>
        <v>6819859.4400000004</v>
      </c>
      <c r="V240" s="200"/>
      <c r="W240" s="204">
        <v>491.95</v>
      </c>
      <c r="X240" s="205">
        <v>254879</v>
      </c>
      <c r="Y240" s="206">
        <f t="shared" si="25"/>
        <v>501.78999999999996</v>
      </c>
      <c r="Z240" s="207">
        <v>56.46</v>
      </c>
      <c r="AA240" s="52">
        <v>29252</v>
      </c>
      <c r="AB240" s="206">
        <f t="shared" si="26"/>
        <v>57.59</v>
      </c>
      <c r="AC240" s="208">
        <v>46.53</v>
      </c>
      <c r="AD240" s="207">
        <v>24107</v>
      </c>
      <c r="AE240" s="206">
        <f t="shared" si="27"/>
        <v>47.46</v>
      </c>
    </row>
    <row r="241" spans="1:31" s="45" customFormat="1" ht="11" x14ac:dyDescent="0.3">
      <c r="A241" s="45">
        <f>'FY2017 Alpha RPDC '!A237</f>
        <v>230</v>
      </c>
      <c r="B241" s="45">
        <f>'FY2017 Alpha RPDC '!B237</f>
        <v>5013</v>
      </c>
      <c r="C241" s="45">
        <f>'FY2017 Alpha RPDC '!C237</f>
        <v>5013</v>
      </c>
      <c r="D241" s="54" t="str">
        <f>'FY2017 Alpha RPDC '!D237</f>
        <v>OSKALOOSA</v>
      </c>
      <c r="E241" s="94">
        <f>'FY2017 Alpha RPDC '!J237</f>
        <v>2371.5</v>
      </c>
      <c r="F241" s="83">
        <f>'FY2017 Alpha RPDC '!K237</f>
        <v>6591</v>
      </c>
      <c r="G241" s="83">
        <f>'FY2017 Alpha RPDC '!L237</f>
        <v>15630556.5</v>
      </c>
      <c r="H241" s="83">
        <f>'FY2017 Alpha RPDC '!M237</f>
        <v>389081.77999999933</v>
      </c>
      <c r="I241" s="84">
        <f>'FY2017 Alpha RPDC '!N237</f>
        <v>16019638.279999999</v>
      </c>
      <c r="J241" s="57">
        <v>-274147.8</v>
      </c>
      <c r="K241" s="56">
        <v>-17649</v>
      </c>
      <c r="L241" s="55">
        <v>705960</v>
      </c>
      <c r="M241" s="214">
        <v>11766</v>
      </c>
      <c r="N241" s="55">
        <f>RealAuthFY10!N241</f>
        <v>35415.519999999997</v>
      </c>
      <c r="O241" s="214">
        <f>RealAuthFY10!O241</f>
        <v>0</v>
      </c>
      <c r="P241" s="57">
        <v>9059.82</v>
      </c>
      <c r="Q241" s="57">
        <v>465933.60000000003</v>
      </c>
      <c r="R241" s="56">
        <f t="shared" si="21"/>
        <v>1216010.3400000001</v>
      </c>
      <c r="S241" s="57">
        <f t="shared" si="22"/>
        <v>125618.355</v>
      </c>
      <c r="T241" s="56">
        <f t="shared" si="23"/>
        <v>123223.14</v>
      </c>
      <c r="U241" s="57">
        <f t="shared" si="24"/>
        <v>18420828.254999999</v>
      </c>
      <c r="V241" s="215"/>
      <c r="W241" s="216">
        <v>502.71</v>
      </c>
      <c r="X241" s="217">
        <v>1158043</v>
      </c>
      <c r="Y241" s="218">
        <f t="shared" si="25"/>
        <v>512.76</v>
      </c>
      <c r="Z241" s="219">
        <v>51.93</v>
      </c>
      <c r="AA241" s="56">
        <v>119626</v>
      </c>
      <c r="AB241" s="218">
        <f t="shared" si="26"/>
        <v>52.97</v>
      </c>
      <c r="AC241" s="220">
        <v>50.94</v>
      </c>
      <c r="AD241" s="219">
        <v>117345</v>
      </c>
      <c r="AE241" s="218">
        <f t="shared" si="27"/>
        <v>51.96</v>
      </c>
    </row>
    <row r="242" spans="1:31" s="45" customFormat="1" ht="11" x14ac:dyDescent="0.3">
      <c r="A242" s="45">
        <f>'FY2017 Alpha RPDC '!A238</f>
        <v>231</v>
      </c>
      <c r="B242" s="45">
        <f>'FY2017 Alpha RPDC '!B238</f>
        <v>5049</v>
      </c>
      <c r="C242" s="45">
        <f>'FY2017 Alpha RPDC '!C238</f>
        <v>5049</v>
      </c>
      <c r="D242" s="50" t="str">
        <f>'FY2017 Alpha RPDC '!D238</f>
        <v>OTTUMWA</v>
      </c>
      <c r="E242" s="91">
        <f>'FY2017 Alpha RPDC '!J238</f>
        <v>4622.8999999999996</v>
      </c>
      <c r="F242" s="81">
        <f>'FY2017 Alpha RPDC '!K238</f>
        <v>6591</v>
      </c>
      <c r="G242" s="81">
        <f>'FY2017 Alpha RPDC '!L238</f>
        <v>30469533.899999999</v>
      </c>
      <c r="H242" s="81">
        <f>'FY2017 Alpha RPDC '!M238</f>
        <v>0</v>
      </c>
      <c r="I242" s="82">
        <f>'FY2017 Alpha RPDC '!N238</f>
        <v>30469533.899999999</v>
      </c>
      <c r="J242" s="53">
        <v>-123543</v>
      </c>
      <c r="K242" s="52">
        <v>-595359.6</v>
      </c>
      <c r="L242" s="51">
        <v>90598.2</v>
      </c>
      <c r="M242" s="195">
        <v>643600.20000000007</v>
      </c>
      <c r="N242" s="51">
        <f>RealAuthFY10!N242</f>
        <v>12804.960000000001</v>
      </c>
      <c r="O242" s="195">
        <f>RealAuthFY10!O242</f>
        <v>81790.240000000005</v>
      </c>
      <c r="P242" s="53">
        <v>0</v>
      </c>
      <c r="Q242" s="53">
        <v>0</v>
      </c>
      <c r="R242" s="52">
        <f t="shared" si="21"/>
        <v>2506536.38</v>
      </c>
      <c r="S242" s="53">
        <f t="shared" si="22"/>
        <v>307561.53699999995</v>
      </c>
      <c r="T242" s="52">
        <f t="shared" si="23"/>
        <v>221251.99399999998</v>
      </c>
      <c r="U242" s="53">
        <f t="shared" si="24"/>
        <v>33614774.810999997</v>
      </c>
      <c r="V242" s="200"/>
      <c r="W242" s="204">
        <v>531.57000000000005</v>
      </c>
      <c r="X242" s="205">
        <v>188442</v>
      </c>
      <c r="Y242" s="206">
        <f t="shared" si="25"/>
        <v>542.20000000000005</v>
      </c>
      <c r="Z242" s="207">
        <v>65.23</v>
      </c>
      <c r="AA242" s="52">
        <v>23124</v>
      </c>
      <c r="AB242" s="206">
        <f t="shared" si="26"/>
        <v>66.53</v>
      </c>
      <c r="AC242" s="208">
        <v>46.92</v>
      </c>
      <c r="AD242" s="207">
        <v>16633</v>
      </c>
      <c r="AE242" s="206">
        <f t="shared" si="27"/>
        <v>47.86</v>
      </c>
    </row>
    <row r="243" spans="1:31" s="45" customFormat="1" ht="11" x14ac:dyDescent="0.3">
      <c r="A243" s="45">
        <f>'FY2017 Alpha RPDC '!A239</f>
        <v>232</v>
      </c>
      <c r="B243" s="45">
        <f>'FY2017 Alpha RPDC '!B239</f>
        <v>5121</v>
      </c>
      <c r="C243" s="45">
        <f>'FY2017 Alpha RPDC '!C239</f>
        <v>5121</v>
      </c>
      <c r="D243" s="50" t="str">
        <f>'FY2017 Alpha RPDC '!D239</f>
        <v>PANORAMA</v>
      </c>
      <c r="E243" s="91">
        <f>'FY2017 Alpha RPDC '!J239</f>
        <v>729</v>
      </c>
      <c r="F243" s="81">
        <f>'FY2017 Alpha RPDC '!K239</f>
        <v>6591</v>
      </c>
      <c r="G243" s="81">
        <f>'FY2017 Alpha RPDC '!L239</f>
        <v>4804839</v>
      </c>
      <c r="H243" s="81">
        <f>'FY2017 Alpha RPDC '!M239</f>
        <v>0</v>
      </c>
      <c r="I243" s="82">
        <f>'FY2017 Alpha RPDC '!N239</f>
        <v>4804839</v>
      </c>
      <c r="J243" s="53">
        <v>-290276</v>
      </c>
      <c r="K243" s="52">
        <v>-65164</v>
      </c>
      <c r="L243" s="51">
        <v>136252</v>
      </c>
      <c r="M243" s="195">
        <v>35544</v>
      </c>
      <c r="N243" s="51">
        <f>RealAuthFY10!N243</f>
        <v>39443.11</v>
      </c>
      <c r="O243" s="195">
        <f>RealAuthFY10!O243</f>
        <v>0</v>
      </c>
      <c r="P243" s="53">
        <v>0</v>
      </c>
      <c r="Q243" s="53">
        <v>223927.19999999998</v>
      </c>
      <c r="R243" s="52">
        <f t="shared" si="21"/>
        <v>703951</v>
      </c>
      <c r="S243" s="53">
        <f t="shared" si="22"/>
        <v>81016</v>
      </c>
      <c r="T243" s="52">
        <f t="shared" si="23"/>
        <v>81364</v>
      </c>
      <c r="U243" s="53">
        <f t="shared" si="24"/>
        <v>5750896.3100000005</v>
      </c>
      <c r="V243" s="200"/>
      <c r="W243" s="204">
        <v>505.53</v>
      </c>
      <c r="X243" s="205">
        <v>703951</v>
      </c>
      <c r="Y243" s="206">
        <f t="shared" si="25"/>
        <v>515.64</v>
      </c>
      <c r="Z243" s="207">
        <v>58.18</v>
      </c>
      <c r="AA243" s="52">
        <v>81016</v>
      </c>
      <c r="AB243" s="206">
        <f t="shared" si="26"/>
        <v>59.339999999999996</v>
      </c>
      <c r="AC243" s="208">
        <v>58.43</v>
      </c>
      <c r="AD243" s="207">
        <v>81364</v>
      </c>
      <c r="AE243" s="206">
        <f t="shared" si="27"/>
        <v>59.6</v>
      </c>
    </row>
    <row r="244" spans="1:31" s="45" customFormat="1" ht="11" x14ac:dyDescent="0.3">
      <c r="A244" s="45">
        <f>'FY2017 Alpha RPDC '!A240</f>
        <v>233</v>
      </c>
      <c r="B244" s="45">
        <f>'FY2017 Alpha RPDC '!B240</f>
        <v>5139</v>
      </c>
      <c r="C244" s="45">
        <f>'FY2017 Alpha RPDC '!C240</f>
        <v>5139</v>
      </c>
      <c r="D244" s="50" t="str">
        <f>'FY2017 Alpha RPDC '!D240</f>
        <v>PATON-CHURDAN</v>
      </c>
      <c r="E244" s="91">
        <f>'FY2017 Alpha RPDC '!J240</f>
        <v>198</v>
      </c>
      <c r="F244" s="81">
        <f>'FY2017 Alpha RPDC '!K240</f>
        <v>6758</v>
      </c>
      <c r="G244" s="81">
        <f>'FY2017 Alpha RPDC '!L240</f>
        <v>1338084</v>
      </c>
      <c r="H244" s="81">
        <f>'FY2017 Alpha RPDC '!M240</f>
        <v>25794.75</v>
      </c>
      <c r="I244" s="82">
        <f>'FY2017 Alpha RPDC '!N240</f>
        <v>1363878.75</v>
      </c>
      <c r="J244" s="53">
        <v>-181196.4</v>
      </c>
      <c r="K244" s="52">
        <v>-35298</v>
      </c>
      <c r="L244" s="51">
        <v>501231.60000000003</v>
      </c>
      <c r="M244" s="195">
        <v>17649</v>
      </c>
      <c r="N244" s="51">
        <f>RealAuthFY10!N244</f>
        <v>68004.72</v>
      </c>
      <c r="O244" s="195">
        <f>RealAuthFY10!O244</f>
        <v>0</v>
      </c>
      <c r="P244" s="53">
        <v>14236.859999999999</v>
      </c>
      <c r="Q244" s="53">
        <v>0</v>
      </c>
      <c r="R244" s="52">
        <f t="shared" si="21"/>
        <v>363679</v>
      </c>
      <c r="S244" s="53">
        <f t="shared" si="22"/>
        <v>39254</v>
      </c>
      <c r="T244" s="52">
        <f t="shared" si="23"/>
        <v>37961</v>
      </c>
      <c r="U244" s="53">
        <f t="shared" si="24"/>
        <v>2189400.5300000003</v>
      </c>
      <c r="V244" s="200"/>
      <c r="W244" s="204">
        <v>520.21</v>
      </c>
      <c r="X244" s="205">
        <v>363679</v>
      </c>
      <c r="Y244" s="206">
        <f t="shared" si="25"/>
        <v>530.61</v>
      </c>
      <c r="Z244" s="207">
        <v>56.15</v>
      </c>
      <c r="AA244" s="52">
        <v>39254</v>
      </c>
      <c r="AB244" s="206">
        <f t="shared" si="26"/>
        <v>57.269999999999996</v>
      </c>
      <c r="AC244" s="208">
        <v>54.3</v>
      </c>
      <c r="AD244" s="207">
        <v>37961</v>
      </c>
      <c r="AE244" s="206">
        <f t="shared" si="27"/>
        <v>55.39</v>
      </c>
    </row>
    <row r="245" spans="1:31" s="45" customFormat="1" ht="11" x14ac:dyDescent="0.3">
      <c r="A245" s="45">
        <f>'FY2017 Alpha RPDC '!A241</f>
        <v>234</v>
      </c>
      <c r="B245" s="45">
        <f>'FY2017 Alpha RPDC '!B241</f>
        <v>5319</v>
      </c>
      <c r="C245" s="45">
        <f>'FY2017 Alpha RPDC '!C241</f>
        <v>5160</v>
      </c>
      <c r="D245" s="50" t="str">
        <f>'FY2017 Alpha RPDC '!D241</f>
        <v>PCM</v>
      </c>
      <c r="E245" s="91">
        <f>'FY2017 Alpha RPDC '!J241</f>
        <v>1068.9000000000001</v>
      </c>
      <c r="F245" s="81">
        <f>'FY2017 Alpha RPDC '!K241</f>
        <v>6591</v>
      </c>
      <c r="G245" s="81">
        <f>'FY2017 Alpha RPDC '!L241</f>
        <v>7045119.9000000004</v>
      </c>
      <c r="H245" s="81">
        <f>'FY2017 Alpha RPDC '!M241</f>
        <v>0</v>
      </c>
      <c r="I245" s="82">
        <f>'FY2017 Alpha RPDC '!N241</f>
        <v>7045119.9000000004</v>
      </c>
      <c r="J245" s="53">
        <v>-436378</v>
      </c>
      <c r="K245" s="52">
        <v>-29485</v>
      </c>
      <c r="L245" s="51">
        <v>607391</v>
      </c>
      <c r="M245" s="195">
        <v>17691</v>
      </c>
      <c r="N245" s="51">
        <f>RealAuthFY10!N245</f>
        <v>34287.259999999995</v>
      </c>
      <c r="O245" s="195">
        <f>RealAuthFY10!O245</f>
        <v>0</v>
      </c>
      <c r="P245" s="53">
        <v>0</v>
      </c>
      <c r="Q245" s="53">
        <v>222906.59999999998</v>
      </c>
      <c r="R245" s="52">
        <f t="shared" si="21"/>
        <v>553936.04700000002</v>
      </c>
      <c r="S245" s="53">
        <f t="shared" si="22"/>
        <v>63118.545000000006</v>
      </c>
      <c r="T245" s="52">
        <f t="shared" si="23"/>
        <v>60147.003000000012</v>
      </c>
      <c r="U245" s="53">
        <f t="shared" si="24"/>
        <v>8138734.3549999995</v>
      </c>
      <c r="V245" s="200"/>
      <c r="W245" s="204">
        <v>508.07</v>
      </c>
      <c r="X245" s="205">
        <v>446289</v>
      </c>
      <c r="Y245" s="206">
        <f t="shared" si="25"/>
        <v>518.23</v>
      </c>
      <c r="Z245" s="207">
        <v>57.89</v>
      </c>
      <c r="AA245" s="52">
        <v>50851</v>
      </c>
      <c r="AB245" s="206">
        <f t="shared" si="26"/>
        <v>59.05</v>
      </c>
      <c r="AC245" s="208">
        <v>55.17</v>
      </c>
      <c r="AD245" s="207">
        <v>48461</v>
      </c>
      <c r="AE245" s="206">
        <f t="shared" si="27"/>
        <v>56.27</v>
      </c>
    </row>
    <row r="246" spans="1:31" s="45" customFormat="1" ht="11" x14ac:dyDescent="0.3">
      <c r="A246" s="45">
        <f>'FY2017 Alpha RPDC '!A242</f>
        <v>235</v>
      </c>
      <c r="B246" s="45">
        <f>'FY2017 Alpha RPDC '!B242</f>
        <v>5163</v>
      </c>
      <c r="C246" s="45">
        <f>'FY2017 Alpha RPDC '!C242</f>
        <v>5163</v>
      </c>
      <c r="D246" s="54" t="str">
        <f>'FY2017 Alpha RPDC '!D242</f>
        <v>PEKIN</v>
      </c>
      <c r="E246" s="94">
        <f>'FY2017 Alpha RPDC '!J242</f>
        <v>638.20000000000005</v>
      </c>
      <c r="F246" s="83">
        <f>'FY2017 Alpha RPDC '!K242</f>
        <v>6591</v>
      </c>
      <c r="G246" s="83">
        <f>'FY2017 Alpha RPDC '!L242</f>
        <v>4206376.2</v>
      </c>
      <c r="H246" s="83">
        <f>'FY2017 Alpha RPDC '!M242</f>
        <v>0</v>
      </c>
      <c r="I246" s="84">
        <f>'FY2017 Alpha RPDC '!N242</f>
        <v>4206376.2</v>
      </c>
      <c r="J246" s="57">
        <v>-343089</v>
      </c>
      <c r="K246" s="56">
        <v>-41265</v>
      </c>
      <c r="L246" s="55">
        <v>117900</v>
      </c>
      <c r="M246" s="214">
        <v>0</v>
      </c>
      <c r="N246" s="55">
        <f>RealAuthFY10!N246</f>
        <v>751.4</v>
      </c>
      <c r="O246" s="214">
        <f>RealAuthFY10!O246</f>
        <v>0</v>
      </c>
      <c r="P246" s="57">
        <v>0</v>
      </c>
      <c r="Q246" s="57">
        <v>0</v>
      </c>
      <c r="R246" s="56">
        <f t="shared" si="21"/>
        <v>411492.21400000004</v>
      </c>
      <c r="S246" s="57">
        <f t="shared" si="22"/>
        <v>41776.572000000007</v>
      </c>
      <c r="T246" s="56">
        <f t="shared" si="23"/>
        <v>40021.521999999997</v>
      </c>
      <c r="U246" s="57">
        <f t="shared" si="24"/>
        <v>4433963.9079999998</v>
      </c>
      <c r="V246" s="215"/>
      <c r="W246" s="216">
        <v>632.13</v>
      </c>
      <c r="X246" s="217">
        <v>144252</v>
      </c>
      <c r="Y246" s="218">
        <f t="shared" si="25"/>
        <v>644.77</v>
      </c>
      <c r="Z246" s="219">
        <v>64.180000000000007</v>
      </c>
      <c r="AA246" s="56">
        <v>14646</v>
      </c>
      <c r="AB246" s="218">
        <f t="shared" si="26"/>
        <v>65.460000000000008</v>
      </c>
      <c r="AC246" s="220">
        <v>61.48</v>
      </c>
      <c r="AD246" s="219">
        <v>14030</v>
      </c>
      <c r="AE246" s="218">
        <f t="shared" si="27"/>
        <v>62.709999999999994</v>
      </c>
    </row>
    <row r="247" spans="1:31" s="45" customFormat="1" ht="11" x14ac:dyDescent="0.3">
      <c r="A247" s="45">
        <f>'FY2017 Alpha RPDC '!A243</f>
        <v>236</v>
      </c>
      <c r="B247" s="45">
        <f>'FY2017 Alpha RPDC '!B243</f>
        <v>5166</v>
      </c>
      <c r="C247" s="45">
        <f>'FY2017 Alpha RPDC '!C243</f>
        <v>5166</v>
      </c>
      <c r="D247" s="50" t="str">
        <f>'FY2017 Alpha RPDC '!D243</f>
        <v>PELLA</v>
      </c>
      <c r="E247" s="91">
        <f>'FY2017 Alpha RPDC '!J243</f>
        <v>2140.5</v>
      </c>
      <c r="F247" s="81">
        <f>'FY2017 Alpha RPDC '!K243</f>
        <v>6591</v>
      </c>
      <c r="G247" s="81">
        <f>'FY2017 Alpha RPDC '!L243</f>
        <v>14108035.5</v>
      </c>
      <c r="H247" s="81">
        <f>'FY2017 Alpha RPDC '!M243</f>
        <v>0</v>
      </c>
      <c r="I247" s="82">
        <f>'FY2017 Alpha RPDC '!N243</f>
        <v>14108035.5</v>
      </c>
      <c r="J247" s="53">
        <v>-352980</v>
      </c>
      <c r="K247" s="52">
        <v>-11766</v>
      </c>
      <c r="L247" s="51">
        <v>70596</v>
      </c>
      <c r="M247" s="195">
        <v>100011</v>
      </c>
      <c r="N247" s="51">
        <f>RealAuthFY10!N247</f>
        <v>36972.879999999997</v>
      </c>
      <c r="O247" s="195">
        <f>RealAuthFY10!O247</f>
        <v>62871.200000000004</v>
      </c>
      <c r="P247" s="53">
        <v>0</v>
      </c>
      <c r="Q247" s="53">
        <v>10589.4</v>
      </c>
      <c r="R247" s="52">
        <f t="shared" si="21"/>
        <v>1408213.5449999999</v>
      </c>
      <c r="S247" s="53">
        <f t="shared" si="22"/>
        <v>156235.09500000003</v>
      </c>
      <c r="T247" s="52">
        <f t="shared" si="23"/>
        <v>98548.62</v>
      </c>
      <c r="U247" s="53">
        <f t="shared" si="24"/>
        <v>15687327.24</v>
      </c>
      <c r="V247" s="200"/>
      <c r="W247" s="204">
        <v>644.99</v>
      </c>
      <c r="X247" s="205">
        <v>138673</v>
      </c>
      <c r="Y247" s="206">
        <f t="shared" si="25"/>
        <v>657.89</v>
      </c>
      <c r="Z247" s="207">
        <v>71.56</v>
      </c>
      <c r="AA247" s="52">
        <v>15385</v>
      </c>
      <c r="AB247" s="206">
        <f t="shared" si="26"/>
        <v>72.990000000000009</v>
      </c>
      <c r="AC247" s="208">
        <v>45.14</v>
      </c>
      <c r="AD247" s="207">
        <v>9705</v>
      </c>
      <c r="AE247" s="206">
        <f t="shared" si="27"/>
        <v>46.04</v>
      </c>
    </row>
    <row r="248" spans="1:31" s="45" customFormat="1" ht="11" x14ac:dyDescent="0.3">
      <c r="A248" s="45">
        <f>'FY2017 Alpha RPDC '!A244</f>
        <v>237</v>
      </c>
      <c r="B248" s="45">
        <f>'FY2017 Alpha RPDC '!B244</f>
        <v>5184</v>
      </c>
      <c r="C248" s="45">
        <f>'FY2017 Alpha RPDC '!C244</f>
        <v>5184</v>
      </c>
      <c r="D248" s="50" t="str">
        <f>'FY2017 Alpha RPDC '!D244</f>
        <v>PERRY</v>
      </c>
      <c r="E248" s="91">
        <f>'FY2017 Alpha RPDC '!J244</f>
        <v>1776.5</v>
      </c>
      <c r="F248" s="81">
        <f>'FY2017 Alpha RPDC '!K244</f>
        <v>6592</v>
      </c>
      <c r="G248" s="81">
        <f>'FY2017 Alpha RPDC '!L244</f>
        <v>11710688</v>
      </c>
      <c r="H248" s="81">
        <f>'FY2017 Alpha RPDC '!M244</f>
        <v>228092.75</v>
      </c>
      <c r="I248" s="82">
        <f>'FY2017 Alpha RPDC '!N244</f>
        <v>11938780.75</v>
      </c>
      <c r="J248" s="53">
        <v>-239381.99999999997</v>
      </c>
      <c r="K248" s="52">
        <v>-23760</v>
      </c>
      <c r="L248" s="51">
        <v>184734</v>
      </c>
      <c r="M248" s="195">
        <v>0</v>
      </c>
      <c r="N248" s="51">
        <f>RealAuthFY10!N248</f>
        <v>62618.75</v>
      </c>
      <c r="O248" s="195">
        <f>RealAuthFY10!O248</f>
        <v>0</v>
      </c>
      <c r="P248" s="53">
        <v>5227.2</v>
      </c>
      <c r="Q248" s="53">
        <v>0</v>
      </c>
      <c r="R248" s="52">
        <f t="shared" si="21"/>
        <v>901413.86499999999</v>
      </c>
      <c r="S248" s="53">
        <f t="shared" si="22"/>
        <v>102504.05</v>
      </c>
      <c r="T248" s="52">
        <f t="shared" si="23"/>
        <v>93621.55</v>
      </c>
      <c r="U248" s="53">
        <f t="shared" si="24"/>
        <v>13025758.165000001</v>
      </c>
      <c r="V248" s="200"/>
      <c r="W248" s="204">
        <v>497.46</v>
      </c>
      <c r="X248" s="205">
        <v>488207</v>
      </c>
      <c r="Y248" s="206">
        <f t="shared" si="25"/>
        <v>507.40999999999997</v>
      </c>
      <c r="Z248" s="207">
        <v>56.57</v>
      </c>
      <c r="AA248" s="52">
        <v>55518</v>
      </c>
      <c r="AB248" s="206">
        <f t="shared" si="26"/>
        <v>57.7</v>
      </c>
      <c r="AC248" s="208">
        <v>51.67</v>
      </c>
      <c r="AD248" s="207">
        <v>50709</v>
      </c>
      <c r="AE248" s="206">
        <f t="shared" si="27"/>
        <v>52.7</v>
      </c>
    </row>
    <row r="249" spans="1:31" s="45" customFormat="1" ht="11" x14ac:dyDescent="0.3">
      <c r="A249" s="45">
        <f>'FY2017 Alpha RPDC '!A245</f>
        <v>238</v>
      </c>
      <c r="B249" s="45">
        <f>'FY2017 Alpha RPDC '!B245</f>
        <v>5250</v>
      </c>
      <c r="C249" s="45">
        <f>'FY2017 Alpha RPDC '!C245</f>
        <v>5250</v>
      </c>
      <c r="D249" s="50" t="str">
        <f>'FY2017 Alpha RPDC '!D245</f>
        <v>PLEASANT VALLEY</v>
      </c>
      <c r="E249" s="91">
        <f>'FY2017 Alpha RPDC '!J245</f>
        <v>4531.8</v>
      </c>
      <c r="F249" s="81">
        <f>'FY2017 Alpha RPDC '!K245</f>
        <v>6724</v>
      </c>
      <c r="G249" s="81">
        <f>'FY2017 Alpha RPDC '!L245</f>
        <v>30471823.200000003</v>
      </c>
      <c r="H249" s="81">
        <f>'FY2017 Alpha RPDC '!M245</f>
        <v>0</v>
      </c>
      <c r="I249" s="82">
        <f>'FY2017 Alpha RPDC '!N245</f>
        <v>30471823.200000003</v>
      </c>
      <c r="J249" s="53">
        <v>-419457.89999999997</v>
      </c>
      <c r="K249" s="52">
        <v>-23532</v>
      </c>
      <c r="L249" s="51">
        <v>311799</v>
      </c>
      <c r="M249" s="195">
        <v>29415</v>
      </c>
      <c r="N249" s="51">
        <f>RealAuthFY10!N249</f>
        <v>92518.720000000001</v>
      </c>
      <c r="O249" s="195">
        <f>RealAuthFY10!O249</f>
        <v>0</v>
      </c>
      <c r="P249" s="53">
        <v>32356.5</v>
      </c>
      <c r="Q249" s="53">
        <v>427105.8</v>
      </c>
      <c r="R249" s="52">
        <f t="shared" si="21"/>
        <v>2238256.02</v>
      </c>
      <c r="S249" s="53">
        <f t="shared" si="22"/>
        <v>264339.89400000003</v>
      </c>
      <c r="T249" s="52">
        <f t="shared" si="23"/>
        <v>295246.76999999996</v>
      </c>
      <c r="U249" s="53">
        <f t="shared" si="24"/>
        <v>33719871.004000008</v>
      </c>
      <c r="V249" s="200"/>
      <c r="W249" s="204">
        <v>484.22</v>
      </c>
      <c r="X249" s="205">
        <v>1177720</v>
      </c>
      <c r="Y249" s="206">
        <f t="shared" si="25"/>
        <v>493.90000000000003</v>
      </c>
      <c r="Z249" s="207">
        <v>57.19</v>
      </c>
      <c r="AA249" s="52">
        <v>139098</v>
      </c>
      <c r="AB249" s="206">
        <f t="shared" si="26"/>
        <v>58.33</v>
      </c>
      <c r="AC249" s="208">
        <v>63.87</v>
      </c>
      <c r="AD249" s="207">
        <v>155345</v>
      </c>
      <c r="AE249" s="206">
        <f t="shared" si="27"/>
        <v>65.149999999999991</v>
      </c>
    </row>
    <row r="250" spans="1:31" s="45" customFormat="1" ht="11" x14ac:dyDescent="0.3">
      <c r="A250" s="45">
        <f>'FY2017 Alpha RPDC '!A246</f>
        <v>239</v>
      </c>
      <c r="B250" s="45">
        <f>'FY2017 Alpha RPDC '!B246</f>
        <v>5256</v>
      </c>
      <c r="C250" s="45">
        <f>'FY2017 Alpha RPDC '!C246</f>
        <v>5256</v>
      </c>
      <c r="D250" s="50" t="str">
        <f>'FY2017 Alpha RPDC '!D246</f>
        <v>PLEASANTVILLE</v>
      </c>
      <c r="E250" s="91">
        <f>'FY2017 Alpha RPDC '!J246</f>
        <v>677.5</v>
      </c>
      <c r="F250" s="81">
        <f>'FY2017 Alpha RPDC '!K246</f>
        <v>6591</v>
      </c>
      <c r="G250" s="81">
        <f>'FY2017 Alpha RPDC '!L246</f>
        <v>4465402.5</v>
      </c>
      <c r="H250" s="81">
        <f>'FY2017 Alpha RPDC '!M246</f>
        <v>0</v>
      </c>
      <c r="I250" s="82">
        <f>'FY2017 Alpha RPDC '!N246</f>
        <v>4465402.5</v>
      </c>
      <c r="J250" s="53">
        <v>-628304.4</v>
      </c>
      <c r="K250" s="52">
        <v>-100011</v>
      </c>
      <c r="L250" s="51">
        <v>478876.2</v>
      </c>
      <c r="M250" s="195">
        <v>41181</v>
      </c>
      <c r="N250" s="51">
        <f>RealAuthFY10!N250</f>
        <v>45855.6</v>
      </c>
      <c r="O250" s="195">
        <f>RealAuthFY10!O250</f>
        <v>0</v>
      </c>
      <c r="P250" s="53">
        <v>359804.27999999997</v>
      </c>
      <c r="Q250" s="53">
        <v>787145.4</v>
      </c>
      <c r="R250" s="52">
        <f t="shared" si="21"/>
        <v>2189817</v>
      </c>
      <c r="S250" s="53">
        <f t="shared" si="22"/>
        <v>248287</v>
      </c>
      <c r="T250" s="52">
        <f t="shared" si="23"/>
        <v>323168</v>
      </c>
      <c r="U250" s="53">
        <f t="shared" si="24"/>
        <v>8211221.5800000001</v>
      </c>
      <c r="V250" s="200"/>
      <c r="W250" s="204">
        <v>476.97</v>
      </c>
      <c r="X250" s="205">
        <v>2189817</v>
      </c>
      <c r="Y250" s="206">
        <f t="shared" si="25"/>
        <v>486.51000000000005</v>
      </c>
      <c r="Z250" s="207">
        <v>54.08</v>
      </c>
      <c r="AA250" s="52">
        <v>248287</v>
      </c>
      <c r="AB250" s="206">
        <f t="shared" si="26"/>
        <v>55.16</v>
      </c>
      <c r="AC250" s="208">
        <v>70.39</v>
      </c>
      <c r="AD250" s="207">
        <v>323168</v>
      </c>
      <c r="AE250" s="206">
        <f t="shared" si="27"/>
        <v>71.8</v>
      </c>
    </row>
    <row r="251" spans="1:31" s="45" customFormat="1" ht="11" x14ac:dyDescent="0.3">
      <c r="A251" s="45">
        <f>'FY2017 Alpha RPDC '!A247</f>
        <v>240</v>
      </c>
      <c r="B251" s="45">
        <f>'FY2017 Alpha RPDC '!B247</f>
        <v>5283</v>
      </c>
      <c r="C251" s="45">
        <f>'FY2017 Alpha RPDC '!C247</f>
        <v>5283</v>
      </c>
      <c r="D251" s="54" t="str">
        <f>'FY2017 Alpha RPDC '!D247</f>
        <v>POCAHONTAS</v>
      </c>
      <c r="E251" s="94">
        <f>'FY2017 Alpha RPDC '!J247</f>
        <v>716.9</v>
      </c>
      <c r="F251" s="83">
        <f>'FY2017 Alpha RPDC '!K247</f>
        <v>6726</v>
      </c>
      <c r="G251" s="83">
        <f>'FY2017 Alpha RPDC '!L247</f>
        <v>4821869.3999999994</v>
      </c>
      <c r="H251" s="83">
        <f>'FY2017 Alpha RPDC '!M247</f>
        <v>0</v>
      </c>
      <c r="I251" s="84">
        <f>'FY2017 Alpha RPDC '!N247</f>
        <v>4821869.3999999994</v>
      </c>
      <c r="J251" s="57">
        <v>-385924.8</v>
      </c>
      <c r="K251" s="56">
        <v>0</v>
      </c>
      <c r="L251" s="55">
        <v>235320</v>
      </c>
      <c r="M251" s="214">
        <v>0</v>
      </c>
      <c r="N251" s="55">
        <f>RealAuthFY10!N251</f>
        <v>24110.239999999998</v>
      </c>
      <c r="O251" s="214">
        <f>RealAuthFY10!O251</f>
        <v>0</v>
      </c>
      <c r="P251" s="57">
        <v>0</v>
      </c>
      <c r="Q251" s="57">
        <v>0</v>
      </c>
      <c r="R251" s="56">
        <f t="shared" si="21"/>
        <v>397015</v>
      </c>
      <c r="S251" s="57">
        <f t="shared" si="22"/>
        <v>38260</v>
      </c>
      <c r="T251" s="56">
        <f t="shared" si="23"/>
        <v>40221</v>
      </c>
      <c r="U251" s="57">
        <f t="shared" si="24"/>
        <v>5170870.84</v>
      </c>
      <c r="V251" s="215"/>
      <c r="W251" s="216">
        <v>483.87</v>
      </c>
      <c r="X251" s="217">
        <v>397015</v>
      </c>
      <c r="Y251" s="218">
        <f t="shared" si="25"/>
        <v>493.55</v>
      </c>
      <c r="Z251" s="219">
        <v>46.63</v>
      </c>
      <c r="AA251" s="56">
        <v>38260</v>
      </c>
      <c r="AB251" s="218">
        <f t="shared" si="26"/>
        <v>47.56</v>
      </c>
      <c r="AC251" s="220">
        <v>49.02</v>
      </c>
      <c r="AD251" s="219">
        <v>40221</v>
      </c>
      <c r="AE251" s="218">
        <f t="shared" si="27"/>
        <v>50</v>
      </c>
    </row>
    <row r="252" spans="1:31" s="45" customFormat="1" ht="11" x14ac:dyDescent="0.3">
      <c r="A252" s="45">
        <f>'FY2017 Alpha RPDC '!A248</f>
        <v>241</v>
      </c>
      <c r="B252" s="45">
        <f>'FY2017 Alpha RPDC '!B248</f>
        <v>5310</v>
      </c>
      <c r="C252" s="45">
        <f>'FY2017 Alpha RPDC '!C248</f>
        <v>5310</v>
      </c>
      <c r="D252" s="50" t="str">
        <f>'FY2017 Alpha RPDC '!D248</f>
        <v>POSTVILLE</v>
      </c>
      <c r="E252" s="91">
        <f>'FY2017 Alpha RPDC '!J248</f>
        <v>674.2</v>
      </c>
      <c r="F252" s="81">
        <f>'FY2017 Alpha RPDC '!K248</f>
        <v>6604</v>
      </c>
      <c r="G252" s="81">
        <f>'FY2017 Alpha RPDC '!L248</f>
        <v>4452416.8000000007</v>
      </c>
      <c r="H252" s="81">
        <f>'FY2017 Alpha RPDC '!M248</f>
        <v>0</v>
      </c>
      <c r="I252" s="82">
        <f>'FY2017 Alpha RPDC '!N248</f>
        <v>4452416.8000000007</v>
      </c>
      <c r="J252" s="53">
        <v>-326700</v>
      </c>
      <c r="K252" s="52">
        <v>-18150</v>
      </c>
      <c r="L252" s="51">
        <v>90750</v>
      </c>
      <c r="M252" s="195">
        <v>0</v>
      </c>
      <c r="N252" s="51">
        <f>RealAuthFY10!N252</f>
        <v>67718.350000000006</v>
      </c>
      <c r="O252" s="195">
        <f>RealAuthFY10!O252</f>
        <v>59350</v>
      </c>
      <c r="P252" s="53">
        <v>0</v>
      </c>
      <c r="Q252" s="53">
        <v>0</v>
      </c>
      <c r="R252" s="52">
        <f t="shared" si="21"/>
        <v>354366.26199999993</v>
      </c>
      <c r="S252" s="53">
        <f t="shared" si="22"/>
        <v>30123.256000000001</v>
      </c>
      <c r="T252" s="52">
        <f t="shared" si="23"/>
        <v>42393.695999999996</v>
      </c>
      <c r="U252" s="53">
        <f t="shared" si="24"/>
        <v>4752268.3640000001</v>
      </c>
      <c r="V252" s="200"/>
      <c r="W252" s="204">
        <v>515.29999999999995</v>
      </c>
      <c r="X252" s="205">
        <v>100638</v>
      </c>
      <c r="Y252" s="206">
        <f t="shared" si="25"/>
        <v>525.6099999999999</v>
      </c>
      <c r="Z252" s="207">
        <v>43.8</v>
      </c>
      <c r="AA252" s="52">
        <v>8554</v>
      </c>
      <c r="AB252" s="206">
        <f t="shared" si="26"/>
        <v>44.68</v>
      </c>
      <c r="AC252" s="208">
        <v>61.65</v>
      </c>
      <c r="AD252" s="207">
        <v>12040</v>
      </c>
      <c r="AE252" s="206">
        <f t="shared" si="27"/>
        <v>62.879999999999995</v>
      </c>
    </row>
    <row r="253" spans="1:31" s="45" customFormat="1" ht="11" x14ac:dyDescent="0.3">
      <c r="A253" s="45">
        <f>'FY2017 Alpha RPDC '!A249</f>
        <v>242</v>
      </c>
      <c r="B253" s="45">
        <f>'FY2017 Alpha RPDC '!B249</f>
        <v>5323</v>
      </c>
      <c r="C253" s="45">
        <f>'FY2017 Alpha RPDC '!C249</f>
        <v>5325</v>
      </c>
      <c r="D253" s="50" t="str">
        <f>'FY2017 Alpha RPDC '!D249</f>
        <v>PRAIRIE VALLEY</v>
      </c>
      <c r="E253" s="91">
        <f>'FY2017 Alpha RPDC '!J249</f>
        <v>567.4</v>
      </c>
      <c r="F253" s="81">
        <f>'FY2017 Alpha RPDC '!K249</f>
        <v>6711</v>
      </c>
      <c r="G253" s="81">
        <f>'FY2017 Alpha RPDC '!L249</f>
        <v>3807821.4</v>
      </c>
      <c r="H253" s="81">
        <f>'FY2017 Alpha RPDC '!M249</f>
        <v>61088.64000000013</v>
      </c>
      <c r="I253" s="82">
        <f>'FY2017 Alpha RPDC '!N249</f>
        <v>3868910.04</v>
      </c>
      <c r="J253" s="53">
        <v>-277089.3</v>
      </c>
      <c r="K253" s="52">
        <v>-41181</v>
      </c>
      <c r="L253" s="51">
        <v>300033</v>
      </c>
      <c r="M253" s="195">
        <v>0</v>
      </c>
      <c r="N253" s="51">
        <f>RealAuthFY10!N253</f>
        <v>0</v>
      </c>
      <c r="O253" s="195">
        <f>RealAuthFY10!O253</f>
        <v>0</v>
      </c>
      <c r="P253" s="53">
        <v>0</v>
      </c>
      <c r="Q253" s="53">
        <v>0</v>
      </c>
      <c r="R253" s="52">
        <f t="shared" si="21"/>
        <v>494719</v>
      </c>
      <c r="S253" s="53">
        <f t="shared" si="22"/>
        <v>52731</v>
      </c>
      <c r="T253" s="52">
        <f t="shared" si="23"/>
        <v>53418</v>
      </c>
      <c r="U253" s="53">
        <f t="shared" si="24"/>
        <v>4451540.74</v>
      </c>
      <c r="V253" s="200"/>
      <c r="W253" s="204">
        <v>482.7</v>
      </c>
      <c r="X253" s="205">
        <v>494719</v>
      </c>
      <c r="Y253" s="206">
        <f t="shared" si="25"/>
        <v>492.34999999999997</v>
      </c>
      <c r="Z253" s="207">
        <v>51.45</v>
      </c>
      <c r="AA253" s="52">
        <v>52731</v>
      </c>
      <c r="AB253" s="206">
        <f t="shared" si="26"/>
        <v>52.480000000000004</v>
      </c>
      <c r="AC253" s="208">
        <v>52.12</v>
      </c>
      <c r="AD253" s="207">
        <v>53418</v>
      </c>
      <c r="AE253" s="206">
        <f t="shared" si="27"/>
        <v>53.16</v>
      </c>
    </row>
    <row r="254" spans="1:31" s="45" customFormat="1" ht="11" x14ac:dyDescent="0.3">
      <c r="A254" s="45">
        <f>'FY2017 Alpha RPDC '!A250</f>
        <v>243</v>
      </c>
      <c r="B254" s="45">
        <f>'FY2017 Alpha RPDC '!B250</f>
        <v>5328</v>
      </c>
      <c r="C254" s="45">
        <f>'FY2017 Alpha RPDC '!C250</f>
        <v>5328</v>
      </c>
      <c r="D254" s="50" t="str">
        <f>'FY2017 Alpha RPDC '!D250</f>
        <v>PRESCOTT</v>
      </c>
      <c r="E254" s="91">
        <f>'FY2017 Alpha RPDC '!J250</f>
        <v>79.8</v>
      </c>
      <c r="F254" s="81">
        <f>'FY2017 Alpha RPDC '!K250</f>
        <v>6766</v>
      </c>
      <c r="G254" s="81">
        <f>'FY2017 Alpha RPDC '!L250</f>
        <v>539926.79999999993</v>
      </c>
      <c r="H254" s="81">
        <f>'FY2017 Alpha RPDC '!M250</f>
        <v>57909.370000000112</v>
      </c>
      <c r="I254" s="82">
        <f>'FY2017 Alpha RPDC '!N250</f>
        <v>597836.17000000004</v>
      </c>
      <c r="J254" s="53">
        <v>-167077.19999999998</v>
      </c>
      <c r="K254" s="52">
        <v>0</v>
      </c>
      <c r="L254" s="51">
        <v>341214</v>
      </c>
      <c r="M254" s="195">
        <v>0</v>
      </c>
      <c r="N254" s="51">
        <f>RealAuthFY10!N254</f>
        <v>7671.4400000000005</v>
      </c>
      <c r="O254" s="195">
        <f>RealAuthFY10!O254</f>
        <v>0</v>
      </c>
      <c r="P254" s="53">
        <v>0</v>
      </c>
      <c r="Q254" s="53">
        <v>0</v>
      </c>
      <c r="R254" s="52">
        <f t="shared" si="21"/>
        <v>360126</v>
      </c>
      <c r="S254" s="53">
        <f t="shared" si="22"/>
        <v>40418</v>
      </c>
      <c r="T254" s="52">
        <f t="shared" si="23"/>
        <v>41284</v>
      </c>
      <c r="U254" s="53">
        <f t="shared" si="24"/>
        <v>1221472.4100000001</v>
      </c>
      <c r="V254" s="200"/>
      <c r="W254" s="204">
        <v>494.95</v>
      </c>
      <c r="X254" s="205">
        <v>360126</v>
      </c>
      <c r="Y254" s="206">
        <f t="shared" si="25"/>
        <v>504.84999999999997</v>
      </c>
      <c r="Z254" s="207">
        <v>55.55</v>
      </c>
      <c r="AA254" s="52">
        <v>40418</v>
      </c>
      <c r="AB254" s="206">
        <f t="shared" si="26"/>
        <v>56.66</v>
      </c>
      <c r="AC254" s="208">
        <v>56.74</v>
      </c>
      <c r="AD254" s="207">
        <v>41284</v>
      </c>
      <c r="AE254" s="206">
        <f t="shared" si="27"/>
        <v>57.870000000000005</v>
      </c>
    </row>
    <row r="255" spans="1:31" s="45" customFormat="1" ht="11" x14ac:dyDescent="0.3">
      <c r="A255" s="45">
        <f>'FY2017 Alpha RPDC '!A251</f>
        <v>244</v>
      </c>
      <c r="B255" s="45">
        <f>'FY2017 Alpha RPDC '!B251</f>
        <v>5463</v>
      </c>
      <c r="C255" s="45">
        <f>'FY2017 Alpha RPDC '!C251</f>
        <v>5463</v>
      </c>
      <c r="D255" s="50" t="str">
        <f>'FY2017 Alpha RPDC '!D251</f>
        <v>RED OAK</v>
      </c>
      <c r="E255" s="91">
        <f>'FY2017 Alpha RPDC '!J251</f>
        <v>1133.0999999999999</v>
      </c>
      <c r="F255" s="81">
        <f>'FY2017 Alpha RPDC '!K251</f>
        <v>6591</v>
      </c>
      <c r="G255" s="81">
        <f>'FY2017 Alpha RPDC '!L251</f>
        <v>7468262.0999999996</v>
      </c>
      <c r="H255" s="81">
        <f>'FY2017 Alpha RPDC '!M251</f>
        <v>0</v>
      </c>
      <c r="I255" s="82">
        <f>'FY2017 Alpha RPDC '!N251</f>
        <v>7468262.0999999996</v>
      </c>
      <c r="J255" s="53">
        <v>-152958</v>
      </c>
      <c r="K255" s="52">
        <v>-35298</v>
      </c>
      <c r="L255" s="51">
        <v>495348.60000000003</v>
      </c>
      <c r="M255" s="195">
        <v>11766</v>
      </c>
      <c r="N255" s="51">
        <f>RealAuthFY10!N255</f>
        <v>146391.84</v>
      </c>
      <c r="O255" s="195">
        <f>RealAuthFY10!O255</f>
        <v>0</v>
      </c>
      <c r="P255" s="53">
        <v>25885.200000000001</v>
      </c>
      <c r="Q255" s="53">
        <v>0</v>
      </c>
      <c r="R255" s="52">
        <f t="shared" si="21"/>
        <v>1033244</v>
      </c>
      <c r="S255" s="53">
        <f t="shared" si="22"/>
        <v>109968</v>
      </c>
      <c r="T255" s="52">
        <f t="shared" si="23"/>
        <v>118105</v>
      </c>
      <c r="U255" s="53">
        <f t="shared" si="24"/>
        <v>9220714.7399999984</v>
      </c>
      <c r="V255" s="200"/>
      <c r="W255" s="204">
        <v>468.57</v>
      </c>
      <c r="X255" s="205">
        <v>1033244</v>
      </c>
      <c r="Y255" s="206">
        <f t="shared" si="25"/>
        <v>477.94</v>
      </c>
      <c r="Z255" s="207">
        <v>49.87</v>
      </c>
      <c r="AA255" s="52">
        <v>109968</v>
      </c>
      <c r="AB255" s="206">
        <f t="shared" si="26"/>
        <v>50.87</v>
      </c>
      <c r="AC255" s="208">
        <v>53.56</v>
      </c>
      <c r="AD255" s="207">
        <v>118105</v>
      </c>
      <c r="AE255" s="206">
        <f t="shared" si="27"/>
        <v>54.63</v>
      </c>
    </row>
    <row r="256" spans="1:31" s="45" customFormat="1" ht="11" x14ac:dyDescent="0.3">
      <c r="A256" s="45" t="e">
        <f>'FY2017 Alpha RPDC '!#REF!</f>
        <v>#REF!</v>
      </c>
      <c r="B256" s="45" t="e">
        <f>'FY2017 Alpha RPDC '!#REF!</f>
        <v>#REF!</v>
      </c>
      <c r="C256" s="45" t="e">
        <f>'FY2017 Alpha RPDC '!#REF!</f>
        <v>#REF!</v>
      </c>
      <c r="D256" s="54" t="e">
        <f>'FY2017 Alpha RPDC '!#REF!</f>
        <v>#REF!</v>
      </c>
      <c r="E256" s="94" t="e">
        <f>'FY2017 Alpha RPDC '!#REF!</f>
        <v>#REF!</v>
      </c>
      <c r="F256" s="83" t="e">
        <f>'FY2017 Alpha RPDC '!#REF!</f>
        <v>#REF!</v>
      </c>
      <c r="G256" s="83" t="e">
        <f>'FY2017 Alpha RPDC '!#REF!</f>
        <v>#REF!</v>
      </c>
      <c r="H256" s="83" t="e">
        <f>'FY2017 Alpha RPDC '!#REF!</f>
        <v>#REF!</v>
      </c>
      <c r="I256" s="84" t="e">
        <f>'FY2017 Alpha RPDC '!#REF!</f>
        <v>#REF!</v>
      </c>
      <c r="J256" s="57">
        <v>-428943.60000000003</v>
      </c>
      <c r="K256" s="56">
        <v>-82376</v>
      </c>
      <c r="L256" s="55">
        <v>182404</v>
      </c>
      <c r="M256" s="214">
        <v>17652</v>
      </c>
      <c r="N256" s="55">
        <f>RealAuthFY10!N256</f>
        <v>0</v>
      </c>
      <c r="O256" s="214">
        <f>RealAuthFY10!O256</f>
        <v>0</v>
      </c>
      <c r="P256" s="57">
        <v>220061.6</v>
      </c>
      <c r="Q256" s="57">
        <v>328327.2</v>
      </c>
      <c r="R256" s="56" t="e">
        <f t="shared" si="21"/>
        <v>#REF!</v>
      </c>
      <c r="S256" s="57" t="e">
        <f t="shared" si="22"/>
        <v>#REF!</v>
      </c>
      <c r="T256" s="56" t="e">
        <f t="shared" si="23"/>
        <v>#REF!</v>
      </c>
      <c r="U256" s="57" t="e">
        <f t="shared" si="24"/>
        <v>#REF!</v>
      </c>
      <c r="V256" s="215"/>
      <c r="W256" s="216">
        <v>509.03</v>
      </c>
      <c r="X256" s="217">
        <v>929438</v>
      </c>
      <c r="Y256" s="218">
        <f t="shared" si="25"/>
        <v>519.20999999999992</v>
      </c>
      <c r="Z256" s="219">
        <v>55</v>
      </c>
      <c r="AA256" s="56">
        <v>100425</v>
      </c>
      <c r="AB256" s="218">
        <f t="shared" si="26"/>
        <v>56.1</v>
      </c>
      <c r="AC256" s="220">
        <v>77.489999999999995</v>
      </c>
      <c r="AD256" s="219">
        <v>141489</v>
      </c>
      <c r="AE256" s="218">
        <f t="shared" si="27"/>
        <v>79.039999999999992</v>
      </c>
    </row>
    <row r="257" spans="1:31" s="45" customFormat="1" ht="11" x14ac:dyDescent="0.3">
      <c r="A257" s="45">
        <f>'FY2017 Alpha RPDC '!A252</f>
        <v>245</v>
      </c>
      <c r="B257" s="45">
        <f>'FY2017 Alpha RPDC '!B252</f>
        <v>5486</v>
      </c>
      <c r="C257" s="45">
        <f>'FY2017 Alpha RPDC '!C252</f>
        <v>5486</v>
      </c>
      <c r="D257" s="50" t="str">
        <f>'FY2017 Alpha RPDC '!D252</f>
        <v>REMSEN-UNION</v>
      </c>
      <c r="E257" s="91">
        <f>'FY2017 Alpha RPDC '!J252</f>
        <v>375.2</v>
      </c>
      <c r="F257" s="81">
        <f>'FY2017 Alpha RPDC '!K252</f>
        <v>6612</v>
      </c>
      <c r="G257" s="81">
        <f>'FY2017 Alpha RPDC '!L252</f>
        <v>2480822.4</v>
      </c>
      <c r="H257" s="81">
        <f>'FY2017 Alpha RPDC '!M252</f>
        <v>0</v>
      </c>
      <c r="I257" s="82">
        <f>'FY2017 Alpha RPDC '!N252</f>
        <v>2480822.4</v>
      </c>
      <c r="J257" s="53">
        <v>-1734412.8</v>
      </c>
      <c r="K257" s="52">
        <v>-42112</v>
      </c>
      <c r="L257" s="51">
        <v>1722982.3999999999</v>
      </c>
      <c r="M257" s="195">
        <v>12032</v>
      </c>
      <c r="N257" s="51">
        <f>RealAuthFY10!N257</f>
        <v>26436.480000000003</v>
      </c>
      <c r="O257" s="195">
        <f>RealAuthFY10!O257</f>
        <v>0</v>
      </c>
      <c r="P257" s="53">
        <v>18529.28</v>
      </c>
      <c r="Q257" s="53">
        <v>411494.40000000002</v>
      </c>
      <c r="R257" s="52">
        <f t="shared" si="21"/>
        <v>1641990</v>
      </c>
      <c r="S257" s="53">
        <f t="shared" si="22"/>
        <v>190083</v>
      </c>
      <c r="T257" s="52">
        <f t="shared" si="23"/>
        <v>166973</v>
      </c>
      <c r="U257" s="53">
        <f t="shared" si="24"/>
        <v>4894818.16</v>
      </c>
      <c r="V257" s="200"/>
      <c r="W257" s="204">
        <v>457.57</v>
      </c>
      <c r="X257" s="205">
        <v>1641990</v>
      </c>
      <c r="Y257" s="206">
        <f t="shared" si="25"/>
        <v>466.71999999999997</v>
      </c>
      <c r="Z257" s="207">
        <v>52.97</v>
      </c>
      <c r="AA257" s="52">
        <v>190083</v>
      </c>
      <c r="AB257" s="206">
        <f t="shared" si="26"/>
        <v>54.03</v>
      </c>
      <c r="AC257" s="208">
        <v>46.53</v>
      </c>
      <c r="AD257" s="207">
        <v>166973</v>
      </c>
      <c r="AE257" s="206">
        <f t="shared" si="27"/>
        <v>47.46</v>
      </c>
    </row>
    <row r="258" spans="1:31" s="45" customFormat="1" ht="11" x14ac:dyDescent="0.3">
      <c r="A258" s="45">
        <f>'FY2017 Alpha RPDC '!A253</f>
        <v>246</v>
      </c>
      <c r="B258" s="45">
        <f>'FY2017 Alpha RPDC '!B253</f>
        <v>5508</v>
      </c>
      <c r="C258" s="45">
        <f>'FY2017 Alpha RPDC '!C253</f>
        <v>5508</v>
      </c>
      <c r="D258" s="50" t="str">
        <f>'FY2017 Alpha RPDC '!D253</f>
        <v>RICEVILLE</v>
      </c>
      <c r="E258" s="91">
        <f>'FY2017 Alpha RPDC '!J253</f>
        <v>309.2</v>
      </c>
      <c r="F258" s="81">
        <f>'FY2017 Alpha RPDC '!K253</f>
        <v>6591</v>
      </c>
      <c r="G258" s="81">
        <f>'FY2017 Alpha RPDC '!L253</f>
        <v>2037937.2</v>
      </c>
      <c r="H258" s="81">
        <f>'FY2017 Alpha RPDC '!M253</f>
        <v>0</v>
      </c>
      <c r="I258" s="82">
        <f>'FY2017 Alpha RPDC '!N253</f>
        <v>2037937.2</v>
      </c>
      <c r="J258" s="53">
        <v>-154722.9</v>
      </c>
      <c r="K258" s="52">
        <v>-29415</v>
      </c>
      <c r="L258" s="51">
        <v>252969</v>
      </c>
      <c r="M258" s="195">
        <v>0</v>
      </c>
      <c r="N258" s="51">
        <f>RealAuthFY10!N258</f>
        <v>2422.56</v>
      </c>
      <c r="O258" s="195">
        <f>RealAuthFY10!O258</f>
        <v>0</v>
      </c>
      <c r="P258" s="53">
        <v>0</v>
      </c>
      <c r="Q258" s="53">
        <v>120013.2</v>
      </c>
      <c r="R258" s="52">
        <f t="shared" si="21"/>
        <v>338269</v>
      </c>
      <c r="S258" s="53">
        <f t="shared" si="22"/>
        <v>35118</v>
      </c>
      <c r="T258" s="52">
        <f t="shared" si="23"/>
        <v>45170</v>
      </c>
      <c r="U258" s="53">
        <f t="shared" si="24"/>
        <v>2647761.06</v>
      </c>
      <c r="V258" s="200"/>
      <c r="W258" s="204">
        <v>496.36</v>
      </c>
      <c r="X258" s="205">
        <v>338269</v>
      </c>
      <c r="Y258" s="206">
        <f t="shared" si="25"/>
        <v>506.29</v>
      </c>
      <c r="Z258" s="207">
        <v>51.53</v>
      </c>
      <c r="AA258" s="52">
        <v>35118</v>
      </c>
      <c r="AB258" s="206">
        <f t="shared" si="26"/>
        <v>52.56</v>
      </c>
      <c r="AC258" s="208">
        <v>66.28</v>
      </c>
      <c r="AD258" s="207">
        <v>45170</v>
      </c>
      <c r="AE258" s="206">
        <f t="shared" si="27"/>
        <v>67.61</v>
      </c>
    </row>
    <row r="259" spans="1:31" s="45" customFormat="1" ht="11" x14ac:dyDescent="0.3">
      <c r="A259" s="45">
        <f>'FY2017 Alpha RPDC '!A254</f>
        <v>247</v>
      </c>
      <c r="B259" s="45">
        <f>'FY2017 Alpha RPDC '!B254</f>
        <v>1975</v>
      </c>
      <c r="C259" s="45">
        <f>'FY2017 Alpha RPDC '!C254</f>
        <v>1975</v>
      </c>
      <c r="D259" s="50" t="str">
        <f>'FY2017 Alpha RPDC '!D254</f>
        <v>RIVER VALLEY</v>
      </c>
      <c r="E259" s="91">
        <f>'FY2017 Alpha RPDC '!J254</f>
        <v>429.6</v>
      </c>
      <c r="F259" s="81">
        <f>'FY2017 Alpha RPDC '!K254</f>
        <v>6600</v>
      </c>
      <c r="G259" s="81">
        <f>'FY2017 Alpha RPDC '!L254</f>
        <v>2835360</v>
      </c>
      <c r="H259" s="81">
        <f>'FY2017 Alpha RPDC '!M254</f>
        <v>0</v>
      </c>
      <c r="I259" s="82">
        <f>'FY2017 Alpha RPDC '!N254</f>
        <v>2835360</v>
      </c>
      <c r="J259" s="53">
        <v>-175537</v>
      </c>
      <c r="K259" s="52">
        <v>-478187</v>
      </c>
      <c r="L259" s="51">
        <v>297807.60000000003</v>
      </c>
      <c r="M259" s="195">
        <v>315966.60000000003</v>
      </c>
      <c r="N259" s="51">
        <f>RealAuthFY10!N259</f>
        <v>79509.820000000007</v>
      </c>
      <c r="O259" s="195">
        <f>RealAuthFY10!O259</f>
        <v>0</v>
      </c>
      <c r="P259" s="53">
        <v>3994.98</v>
      </c>
      <c r="Q259" s="53">
        <v>119849.40000000001</v>
      </c>
      <c r="R259" s="52">
        <f t="shared" si="21"/>
        <v>326429</v>
      </c>
      <c r="S259" s="53">
        <f t="shared" si="22"/>
        <v>42753</v>
      </c>
      <c r="T259" s="52">
        <f t="shared" si="23"/>
        <v>27953</v>
      </c>
      <c r="U259" s="53">
        <f t="shared" si="24"/>
        <v>3395899.4</v>
      </c>
      <c r="V259" s="200"/>
      <c r="W259" s="204">
        <v>593.94000000000005</v>
      </c>
      <c r="X259" s="205">
        <v>326429</v>
      </c>
      <c r="Y259" s="206">
        <f t="shared" si="25"/>
        <v>605.82000000000005</v>
      </c>
      <c r="Z259" s="207">
        <v>77.790000000000006</v>
      </c>
      <c r="AA259" s="52">
        <v>42753</v>
      </c>
      <c r="AB259" s="206">
        <f t="shared" si="26"/>
        <v>79.350000000000009</v>
      </c>
      <c r="AC259" s="208">
        <v>50.86</v>
      </c>
      <c r="AD259" s="207">
        <v>27953</v>
      </c>
      <c r="AE259" s="206">
        <f t="shared" si="27"/>
        <v>51.88</v>
      </c>
    </row>
    <row r="260" spans="1:31" s="45" customFormat="1" ht="11" x14ac:dyDescent="0.3">
      <c r="A260" s="45">
        <f>'FY2017 Alpha RPDC '!A255</f>
        <v>248</v>
      </c>
      <c r="B260" s="45">
        <f>'FY2017 Alpha RPDC '!B255</f>
        <v>4824</v>
      </c>
      <c r="C260" s="45">
        <f>'FY2017 Alpha RPDC '!C255</f>
        <v>5510</v>
      </c>
      <c r="D260" s="50" t="str">
        <f>'FY2017 Alpha RPDC '!D255</f>
        <v>RIVERSIDE</v>
      </c>
      <c r="E260" s="91">
        <f>'FY2017 Alpha RPDC '!J255</f>
        <v>691</v>
      </c>
      <c r="F260" s="81">
        <f>'FY2017 Alpha RPDC '!K255</f>
        <v>6591</v>
      </c>
      <c r="G260" s="81">
        <f>'FY2017 Alpha RPDC '!L255</f>
        <v>4554381</v>
      </c>
      <c r="H260" s="81">
        <f>'FY2017 Alpha RPDC '!M255</f>
        <v>0</v>
      </c>
      <c r="I260" s="82">
        <f>'FY2017 Alpha RPDC '!N255</f>
        <v>4554381</v>
      </c>
      <c r="J260" s="53">
        <v>-304414.2</v>
      </c>
      <c r="K260" s="52">
        <v>-303820.79999999999</v>
      </c>
      <c r="L260" s="51">
        <v>59340</v>
      </c>
      <c r="M260" s="195">
        <v>462852</v>
      </c>
      <c r="N260" s="51">
        <f>RealAuthFY10!N260</f>
        <v>43060.6</v>
      </c>
      <c r="O260" s="195">
        <f>RealAuthFY10!O260</f>
        <v>0</v>
      </c>
      <c r="P260" s="53">
        <v>2610.96</v>
      </c>
      <c r="Q260" s="53">
        <v>0</v>
      </c>
      <c r="R260" s="52">
        <f t="shared" si="21"/>
        <v>431612.42</v>
      </c>
      <c r="S260" s="53">
        <f t="shared" si="22"/>
        <v>50588.109999999993</v>
      </c>
      <c r="T260" s="52">
        <f t="shared" si="23"/>
        <v>39704.86</v>
      </c>
      <c r="U260" s="53">
        <f t="shared" si="24"/>
        <v>5035914.95</v>
      </c>
      <c r="V260" s="200"/>
      <c r="W260" s="204">
        <v>612.37</v>
      </c>
      <c r="X260" s="205">
        <v>129394</v>
      </c>
      <c r="Y260" s="206">
        <f t="shared" si="25"/>
        <v>624.62</v>
      </c>
      <c r="Z260" s="207">
        <v>71.77</v>
      </c>
      <c r="AA260" s="52">
        <v>15165</v>
      </c>
      <c r="AB260" s="206">
        <f t="shared" si="26"/>
        <v>73.209999999999994</v>
      </c>
      <c r="AC260" s="208">
        <v>56.33</v>
      </c>
      <c r="AD260" s="207">
        <v>11903</v>
      </c>
      <c r="AE260" s="206">
        <f t="shared" si="27"/>
        <v>57.46</v>
      </c>
    </row>
    <row r="261" spans="1:31" s="45" customFormat="1" ht="11" x14ac:dyDescent="0.3">
      <c r="A261" s="45">
        <f>'FY2017 Alpha RPDC '!A256</f>
        <v>249</v>
      </c>
      <c r="B261" s="45">
        <f>'FY2017 Alpha RPDC '!B256</f>
        <v>5607</v>
      </c>
      <c r="C261" s="45">
        <f>'FY2017 Alpha RPDC '!C256</f>
        <v>5607</v>
      </c>
      <c r="D261" s="54" t="str">
        <f>'FY2017 Alpha RPDC '!D256</f>
        <v>ROCK VALLEY</v>
      </c>
      <c r="E261" s="94">
        <f>'FY2017 Alpha RPDC '!J256</f>
        <v>739.7</v>
      </c>
      <c r="F261" s="83">
        <f>'FY2017 Alpha RPDC '!K256</f>
        <v>6632</v>
      </c>
      <c r="G261" s="83">
        <f>'FY2017 Alpha RPDC '!L256</f>
        <v>4905690.4000000004</v>
      </c>
      <c r="H261" s="83">
        <f>'FY2017 Alpha RPDC '!M256</f>
        <v>0</v>
      </c>
      <c r="I261" s="84">
        <f>'FY2017 Alpha RPDC '!N256</f>
        <v>4905690.4000000004</v>
      </c>
      <c r="J261" s="57">
        <v>-141504</v>
      </c>
      <c r="K261" s="56">
        <v>-41272</v>
      </c>
      <c r="L261" s="55">
        <v>94336</v>
      </c>
      <c r="M261" s="214">
        <v>0</v>
      </c>
      <c r="N261" s="55">
        <f>RealAuthFY10!N261</f>
        <v>8440.26</v>
      </c>
      <c r="O261" s="214">
        <f>RealAuthFY10!O261</f>
        <v>0</v>
      </c>
      <c r="P261" s="57">
        <v>118037.92</v>
      </c>
      <c r="Q261" s="57">
        <v>0</v>
      </c>
      <c r="R261" s="56">
        <f t="shared" si="21"/>
        <v>389370.68300000008</v>
      </c>
      <c r="S261" s="57">
        <f t="shared" si="22"/>
        <v>37414.026000000005</v>
      </c>
      <c r="T261" s="56">
        <f t="shared" si="23"/>
        <v>61557.834000000003</v>
      </c>
      <c r="U261" s="57">
        <f t="shared" si="24"/>
        <v>5432071.1229999997</v>
      </c>
      <c r="V261" s="215"/>
      <c r="W261" s="216">
        <v>516.07000000000005</v>
      </c>
      <c r="X261" s="217">
        <v>311861</v>
      </c>
      <c r="Y261" s="218">
        <f t="shared" si="25"/>
        <v>526.3900000000001</v>
      </c>
      <c r="Z261" s="219">
        <v>49.59</v>
      </c>
      <c r="AA261" s="56">
        <v>29967</v>
      </c>
      <c r="AB261" s="218">
        <f t="shared" si="26"/>
        <v>50.580000000000005</v>
      </c>
      <c r="AC261" s="220">
        <v>81.59</v>
      </c>
      <c r="AD261" s="219">
        <v>49305</v>
      </c>
      <c r="AE261" s="218">
        <f t="shared" si="27"/>
        <v>83.22</v>
      </c>
    </row>
    <row r="262" spans="1:31" s="45" customFormat="1" ht="11" x14ac:dyDescent="0.3">
      <c r="A262" s="45">
        <f>'FY2017 Alpha RPDC '!A257</f>
        <v>250</v>
      </c>
      <c r="B262" s="45">
        <f>'FY2017 Alpha RPDC '!B257</f>
        <v>5643</v>
      </c>
      <c r="C262" s="45">
        <f>'FY2017 Alpha RPDC '!C257</f>
        <v>5643</v>
      </c>
      <c r="D262" s="50" t="str">
        <f>'FY2017 Alpha RPDC '!D257</f>
        <v>ROLAND-STORY</v>
      </c>
      <c r="E262" s="91">
        <f>'FY2017 Alpha RPDC '!J257</f>
        <v>1010.2</v>
      </c>
      <c r="F262" s="81">
        <f>'FY2017 Alpha RPDC '!K257</f>
        <v>6591</v>
      </c>
      <c r="G262" s="81">
        <f>'FY2017 Alpha RPDC '!L257</f>
        <v>6658228.2000000002</v>
      </c>
      <c r="H262" s="81">
        <f>'FY2017 Alpha RPDC '!M257</f>
        <v>0</v>
      </c>
      <c r="I262" s="82">
        <f>'FY2017 Alpha RPDC '!N257</f>
        <v>6658228.2000000002</v>
      </c>
      <c r="J262" s="53">
        <v>-252126</v>
      </c>
      <c r="K262" s="52">
        <v>-48024</v>
      </c>
      <c r="L262" s="51">
        <v>534267</v>
      </c>
      <c r="M262" s="195">
        <v>24012</v>
      </c>
      <c r="N262" s="51">
        <f>RealAuthFY10!N262</f>
        <v>59939.839999999997</v>
      </c>
      <c r="O262" s="195">
        <f>RealAuthFY10!O262</f>
        <v>0</v>
      </c>
      <c r="P262" s="53">
        <v>0</v>
      </c>
      <c r="Q262" s="53">
        <v>0</v>
      </c>
      <c r="R262" s="52">
        <f t="shared" si="21"/>
        <v>575278.59399999992</v>
      </c>
      <c r="S262" s="53">
        <f t="shared" si="22"/>
        <v>69673.494000000006</v>
      </c>
      <c r="T262" s="52">
        <f t="shared" si="23"/>
        <v>59278.536</v>
      </c>
      <c r="U262" s="53">
        <f t="shared" si="24"/>
        <v>7680527.6639999999</v>
      </c>
      <c r="V262" s="200"/>
      <c r="W262" s="204">
        <v>558.29999999999995</v>
      </c>
      <c r="X262" s="205">
        <v>377411</v>
      </c>
      <c r="Y262" s="206">
        <f t="shared" si="25"/>
        <v>569.46999999999991</v>
      </c>
      <c r="Z262" s="207">
        <v>67.62</v>
      </c>
      <c r="AA262" s="52">
        <v>45711</v>
      </c>
      <c r="AB262" s="206">
        <f t="shared" si="26"/>
        <v>68.97</v>
      </c>
      <c r="AC262" s="208">
        <v>57.53</v>
      </c>
      <c r="AD262" s="207">
        <v>38890</v>
      </c>
      <c r="AE262" s="206">
        <f t="shared" si="27"/>
        <v>58.68</v>
      </c>
    </row>
    <row r="263" spans="1:31" s="45" customFormat="1" ht="11" x14ac:dyDescent="0.3">
      <c r="A263" s="45" t="e">
        <f>'FY2017 Alpha RPDC '!#REF!</f>
        <v>#REF!</v>
      </c>
      <c r="B263" s="45" t="e">
        <f>'FY2017 Alpha RPDC '!#REF!</f>
        <v>#REF!</v>
      </c>
      <c r="C263" s="45" t="e">
        <f>'FY2017 Alpha RPDC '!#REF!</f>
        <v>#REF!</v>
      </c>
      <c r="D263" s="50" t="e">
        <f>'FY2017 Alpha RPDC '!#REF!</f>
        <v>#REF!</v>
      </c>
      <c r="E263" s="91" t="e">
        <f>'FY2017 Alpha RPDC '!#REF!</f>
        <v>#REF!</v>
      </c>
      <c r="F263" s="81" t="e">
        <f>'FY2017 Alpha RPDC '!#REF!</f>
        <v>#REF!</v>
      </c>
      <c r="G263" s="81" t="e">
        <f>'FY2017 Alpha RPDC '!#REF!</f>
        <v>#REF!</v>
      </c>
      <c r="H263" s="81" t="e">
        <f>'FY2017 Alpha RPDC '!#REF!</f>
        <v>#REF!</v>
      </c>
      <c r="I263" s="82" t="e">
        <f>'FY2017 Alpha RPDC '!#REF!</f>
        <v>#REF!</v>
      </c>
      <c r="J263" s="53">
        <v>-230204</v>
      </c>
      <c r="K263" s="52">
        <v>-163566</v>
      </c>
      <c r="L263" s="51">
        <v>12116</v>
      </c>
      <c r="M263" s="195">
        <v>0</v>
      </c>
      <c r="N263" s="51">
        <f>RealAuthFY10!N263</f>
        <v>26684.07</v>
      </c>
      <c r="O263" s="195">
        <f>RealAuthFY10!O263</f>
        <v>47544</v>
      </c>
      <c r="P263" s="53">
        <v>0</v>
      </c>
      <c r="Q263" s="53">
        <v>0</v>
      </c>
      <c r="R263" s="52" t="e">
        <f t="shared" si="21"/>
        <v>#REF!</v>
      </c>
      <c r="S263" s="53" t="e">
        <f t="shared" si="22"/>
        <v>#REF!</v>
      </c>
      <c r="T263" s="52" t="e">
        <f t="shared" si="23"/>
        <v>#REF!</v>
      </c>
      <c r="U263" s="53" t="e">
        <f t="shared" si="24"/>
        <v>#REF!</v>
      </c>
      <c r="V263" s="200"/>
      <c r="W263" s="204">
        <v>502.71</v>
      </c>
      <c r="X263" s="205">
        <v>49266</v>
      </c>
      <c r="Y263" s="206">
        <f t="shared" si="25"/>
        <v>512.76</v>
      </c>
      <c r="Z263" s="207">
        <v>38.090000000000003</v>
      </c>
      <c r="AA263" s="52">
        <v>3733</v>
      </c>
      <c r="AB263" s="206">
        <f t="shared" si="26"/>
        <v>38.85</v>
      </c>
      <c r="AC263" s="208">
        <v>49.71</v>
      </c>
      <c r="AD263" s="207">
        <v>4872</v>
      </c>
      <c r="AE263" s="206">
        <f t="shared" si="27"/>
        <v>50.7</v>
      </c>
    </row>
    <row r="264" spans="1:31" s="45" customFormat="1" ht="11" x14ac:dyDescent="0.3">
      <c r="A264" s="45">
        <f>'FY2017 Alpha RPDC '!A258</f>
        <v>251</v>
      </c>
      <c r="B264" s="45">
        <f>'FY2017 Alpha RPDC '!B258</f>
        <v>5697</v>
      </c>
      <c r="C264" s="45">
        <f>'FY2017 Alpha RPDC '!C258</f>
        <v>5697</v>
      </c>
      <c r="D264" s="50" t="str">
        <f>'FY2017 Alpha RPDC '!D258</f>
        <v>RUDD-ROCKFORD-MARBLE ROCK</v>
      </c>
      <c r="E264" s="91">
        <f>'FY2017 Alpha RPDC '!J258</f>
        <v>450.2</v>
      </c>
      <c r="F264" s="81">
        <f>'FY2017 Alpha RPDC '!K258</f>
        <v>6591</v>
      </c>
      <c r="G264" s="81">
        <f>'FY2017 Alpha RPDC '!L258</f>
        <v>2967268.1999999997</v>
      </c>
      <c r="H264" s="81">
        <f>'FY2017 Alpha RPDC '!M258</f>
        <v>0</v>
      </c>
      <c r="I264" s="82">
        <f>'FY2017 Alpha RPDC '!N258</f>
        <v>2967268.1999999997</v>
      </c>
      <c r="J264" s="53">
        <v>-117660</v>
      </c>
      <c r="K264" s="52">
        <v>-5883</v>
      </c>
      <c r="L264" s="51">
        <v>182373</v>
      </c>
      <c r="M264" s="195">
        <v>17649</v>
      </c>
      <c r="N264" s="51">
        <f>RealAuthFY10!N264</f>
        <v>45682.559999999998</v>
      </c>
      <c r="O264" s="195">
        <f>RealAuthFY10!O264</f>
        <v>0</v>
      </c>
      <c r="P264" s="53">
        <v>0</v>
      </c>
      <c r="Q264" s="53">
        <v>45887.4</v>
      </c>
      <c r="R264" s="52">
        <f t="shared" ref="R264:R327" si="28">IF(X264&gt;Y264*$E264,X264,Y264*$E264)</f>
        <v>229174.31</v>
      </c>
      <c r="S264" s="53">
        <f t="shared" ref="S264:S327" si="29">IF(AA264&gt;AB264*$E264,AA264,AB264*$E264)</f>
        <v>24806.02</v>
      </c>
      <c r="T264" s="52">
        <f t="shared" ref="T264:T327" si="30">IF(AD264&gt;AE264*$E264,AD264,AE264*$E264)</f>
        <v>25755.941999999999</v>
      </c>
      <c r="U264" s="53">
        <f t="shared" ref="U264:U327" si="31">SUM(I264:T264)</f>
        <v>3415053.4319999996</v>
      </c>
      <c r="V264" s="200"/>
      <c r="W264" s="204">
        <v>499.07</v>
      </c>
      <c r="X264" s="205">
        <v>172678</v>
      </c>
      <c r="Y264" s="206">
        <f t="shared" ref="Y264:Y327" si="32">ROUND(W264*R$5,2)+W264</f>
        <v>509.05</v>
      </c>
      <c r="Z264" s="207">
        <v>54.02</v>
      </c>
      <c r="AA264" s="52">
        <v>18691</v>
      </c>
      <c r="AB264" s="206">
        <f t="shared" ref="AB264:AB327" si="33">ROUND(Z264*S$5,2)+Z264</f>
        <v>55.1</v>
      </c>
      <c r="AC264" s="208">
        <v>56.09</v>
      </c>
      <c r="AD264" s="207">
        <v>19407</v>
      </c>
      <c r="AE264" s="206">
        <f t="shared" ref="AE264:AE327" si="34">ROUND(AC264*T$5,2)+AC264</f>
        <v>57.21</v>
      </c>
    </row>
    <row r="265" spans="1:31" s="45" customFormat="1" ht="11" x14ac:dyDescent="0.3">
      <c r="A265" s="45">
        <f>'FY2017 Alpha RPDC '!A259</f>
        <v>252</v>
      </c>
      <c r="B265" s="45">
        <f>'FY2017 Alpha RPDC '!B259</f>
        <v>5724</v>
      </c>
      <c r="C265" s="45">
        <f>'FY2017 Alpha RPDC '!C259</f>
        <v>5724</v>
      </c>
      <c r="D265" s="50" t="str">
        <f>'FY2017 Alpha RPDC '!D259</f>
        <v>RUTHVEN-AYRSHIRE</v>
      </c>
      <c r="E265" s="91">
        <f>'FY2017 Alpha RPDC '!J259</f>
        <v>246</v>
      </c>
      <c r="F265" s="81">
        <f>'FY2017 Alpha RPDC '!K259</f>
        <v>6605</v>
      </c>
      <c r="G265" s="81">
        <f>'FY2017 Alpha RPDC '!L259</f>
        <v>1624830</v>
      </c>
      <c r="H265" s="81">
        <f>'FY2017 Alpha RPDC '!M259</f>
        <v>0</v>
      </c>
      <c r="I265" s="82">
        <f>'FY2017 Alpha RPDC '!N259</f>
        <v>1624830</v>
      </c>
      <c r="J265" s="53">
        <v>-464757</v>
      </c>
      <c r="K265" s="52">
        <v>-70596</v>
      </c>
      <c r="L265" s="51">
        <v>206493.30000000002</v>
      </c>
      <c r="M265" s="195">
        <v>11766</v>
      </c>
      <c r="N265" s="51">
        <f>RealAuthFY10!N265</f>
        <v>51738.960000000006</v>
      </c>
      <c r="O265" s="195">
        <f>RealAuthFY10!O265</f>
        <v>0</v>
      </c>
      <c r="P265" s="53">
        <v>24590.94</v>
      </c>
      <c r="Q265" s="53">
        <v>257675.4</v>
      </c>
      <c r="R265" s="52">
        <f t="shared" si="28"/>
        <v>658255</v>
      </c>
      <c r="S265" s="53">
        <f t="shared" si="29"/>
        <v>72567</v>
      </c>
      <c r="T265" s="52">
        <f t="shared" si="30"/>
        <v>89358</v>
      </c>
      <c r="U265" s="53">
        <f t="shared" si="31"/>
        <v>2461921.5999999996</v>
      </c>
      <c r="V265" s="200"/>
      <c r="W265" s="204">
        <v>510.79</v>
      </c>
      <c r="X265" s="205">
        <v>658255</v>
      </c>
      <c r="Y265" s="206">
        <f t="shared" si="32"/>
        <v>521.01</v>
      </c>
      <c r="Z265" s="207">
        <v>56.31</v>
      </c>
      <c r="AA265" s="52">
        <v>72567</v>
      </c>
      <c r="AB265" s="206">
        <f t="shared" si="33"/>
        <v>57.440000000000005</v>
      </c>
      <c r="AC265" s="208">
        <v>69.34</v>
      </c>
      <c r="AD265" s="207">
        <v>89358</v>
      </c>
      <c r="AE265" s="206">
        <f t="shared" si="34"/>
        <v>70.73</v>
      </c>
    </row>
    <row r="266" spans="1:31" s="45" customFormat="1" ht="11" x14ac:dyDescent="0.3">
      <c r="A266" s="45">
        <f>'FY2017 Alpha RPDC '!A260</f>
        <v>253</v>
      </c>
      <c r="B266" s="45">
        <f>'FY2017 Alpha RPDC '!B260</f>
        <v>5805</v>
      </c>
      <c r="C266" s="45">
        <f>'FY2017 Alpha RPDC '!C260</f>
        <v>5805</v>
      </c>
      <c r="D266" s="54" t="str">
        <f>'FY2017 Alpha RPDC '!D260</f>
        <v>SAYDEL</v>
      </c>
      <c r="E266" s="94">
        <f>'FY2017 Alpha RPDC '!J260</f>
        <v>1150.4000000000001</v>
      </c>
      <c r="F266" s="83">
        <f>'FY2017 Alpha RPDC '!K260</f>
        <v>6659</v>
      </c>
      <c r="G266" s="83">
        <f>'FY2017 Alpha RPDC '!L260</f>
        <v>7660513.6000000006</v>
      </c>
      <c r="H266" s="83">
        <f>'FY2017 Alpha RPDC '!M260</f>
        <v>87739.779999999329</v>
      </c>
      <c r="I266" s="84">
        <f>'FY2017 Alpha RPDC '!N260</f>
        <v>7748253.3799999999</v>
      </c>
      <c r="J266" s="57">
        <v>-278078.40000000002</v>
      </c>
      <c r="K266" s="56">
        <v>-11808</v>
      </c>
      <c r="L266" s="55">
        <v>112176</v>
      </c>
      <c r="M266" s="214">
        <v>5904</v>
      </c>
      <c r="N266" s="55">
        <f>RealAuthFY10!N266</f>
        <v>14530.39</v>
      </c>
      <c r="O266" s="214">
        <f>RealAuthFY10!O266</f>
        <v>0</v>
      </c>
      <c r="P266" s="57">
        <v>0</v>
      </c>
      <c r="Q266" s="57">
        <v>0</v>
      </c>
      <c r="R266" s="56">
        <f t="shared" si="28"/>
        <v>624241.55200000003</v>
      </c>
      <c r="S266" s="57">
        <f t="shared" si="29"/>
        <v>62190.624000000011</v>
      </c>
      <c r="T266" s="56">
        <f t="shared" si="30"/>
        <v>56277.568000000007</v>
      </c>
      <c r="U266" s="57">
        <f t="shared" si="31"/>
        <v>8333687.1139999991</v>
      </c>
      <c r="V266" s="215"/>
      <c r="W266" s="216">
        <v>531.99</v>
      </c>
      <c r="X266" s="217">
        <v>222851</v>
      </c>
      <c r="Y266" s="218">
        <f t="shared" si="32"/>
        <v>542.63</v>
      </c>
      <c r="Z266" s="219">
        <v>53</v>
      </c>
      <c r="AA266" s="56">
        <v>22202</v>
      </c>
      <c r="AB266" s="218">
        <f t="shared" si="33"/>
        <v>54.06</v>
      </c>
      <c r="AC266" s="220">
        <v>47.96</v>
      </c>
      <c r="AD266" s="219">
        <v>20090</v>
      </c>
      <c r="AE266" s="218">
        <f t="shared" si="34"/>
        <v>48.92</v>
      </c>
    </row>
    <row r="267" spans="1:31" s="45" customFormat="1" ht="11" x14ac:dyDescent="0.3">
      <c r="A267" s="45">
        <f>'FY2017 Alpha RPDC '!A261</f>
        <v>254</v>
      </c>
      <c r="B267" s="45">
        <f>'FY2017 Alpha RPDC '!B261</f>
        <v>5823</v>
      </c>
      <c r="C267" s="45">
        <f>'FY2017 Alpha RPDC '!C261</f>
        <v>5823</v>
      </c>
      <c r="D267" s="50" t="str">
        <f>'FY2017 Alpha RPDC '!D261</f>
        <v>SCHALLER-CRESTLAND</v>
      </c>
      <c r="E267" s="91">
        <f>'FY2017 Alpha RPDC '!J261</f>
        <v>351.3</v>
      </c>
      <c r="F267" s="81">
        <f>'FY2017 Alpha RPDC '!K261</f>
        <v>6658</v>
      </c>
      <c r="G267" s="81">
        <f>'FY2017 Alpha RPDC '!L261</f>
        <v>2338955.4</v>
      </c>
      <c r="H267" s="81">
        <f>'FY2017 Alpha RPDC '!M261</f>
        <v>70613.720000000205</v>
      </c>
      <c r="I267" s="82">
        <f>'FY2017 Alpha RPDC '!N261</f>
        <v>2409569.12</v>
      </c>
      <c r="J267" s="53">
        <v>-70596</v>
      </c>
      <c r="K267" s="52">
        <v>-11766</v>
      </c>
      <c r="L267" s="51">
        <v>211788</v>
      </c>
      <c r="M267" s="195">
        <v>47064</v>
      </c>
      <c r="N267" s="51">
        <f>RealAuthFY10!N267</f>
        <v>4326</v>
      </c>
      <c r="O267" s="195">
        <f>RealAuthFY10!O267</f>
        <v>57680</v>
      </c>
      <c r="P267" s="53">
        <v>2588.52</v>
      </c>
      <c r="Q267" s="53">
        <v>0</v>
      </c>
      <c r="R267" s="52">
        <f t="shared" si="28"/>
        <v>237004.54500000001</v>
      </c>
      <c r="S267" s="53">
        <f t="shared" si="29"/>
        <v>29193.03</v>
      </c>
      <c r="T267" s="52">
        <f t="shared" si="30"/>
        <v>19570.923000000003</v>
      </c>
      <c r="U267" s="53">
        <f t="shared" si="31"/>
        <v>2936422.1379999998</v>
      </c>
      <c r="V267" s="200"/>
      <c r="W267" s="204">
        <v>661.42</v>
      </c>
      <c r="X267" s="205">
        <v>194325</v>
      </c>
      <c r="Y267" s="206">
        <f t="shared" si="32"/>
        <v>674.65</v>
      </c>
      <c r="Z267" s="207">
        <v>81.47</v>
      </c>
      <c r="AA267" s="52">
        <v>23936</v>
      </c>
      <c r="AB267" s="206">
        <f t="shared" si="33"/>
        <v>83.1</v>
      </c>
      <c r="AC267" s="208">
        <v>54.62</v>
      </c>
      <c r="AD267" s="207">
        <v>16047</v>
      </c>
      <c r="AE267" s="206">
        <f t="shared" si="34"/>
        <v>55.71</v>
      </c>
    </row>
    <row r="268" spans="1:31" s="45" customFormat="1" ht="11" x14ac:dyDescent="0.3">
      <c r="A268" s="45">
        <f>'FY2017 Alpha RPDC '!A262</f>
        <v>255</v>
      </c>
      <c r="B268" s="45">
        <f>'FY2017 Alpha RPDC '!B262</f>
        <v>5832</v>
      </c>
      <c r="C268" s="45">
        <f>'FY2017 Alpha RPDC '!C262</f>
        <v>5832</v>
      </c>
      <c r="D268" s="50" t="str">
        <f>'FY2017 Alpha RPDC '!D262</f>
        <v>SCHLESWIG</v>
      </c>
      <c r="E268" s="91">
        <f>'FY2017 Alpha RPDC '!J262</f>
        <v>293.2</v>
      </c>
      <c r="F268" s="81">
        <f>'FY2017 Alpha RPDC '!K262</f>
        <v>6591</v>
      </c>
      <c r="G268" s="81">
        <f>'FY2017 Alpha RPDC '!L262</f>
        <v>1932481.2</v>
      </c>
      <c r="H268" s="81">
        <f>'FY2017 Alpha RPDC '!M262</f>
        <v>124172.70999999996</v>
      </c>
      <c r="I268" s="82">
        <f>'FY2017 Alpha RPDC '!N262</f>
        <v>2056653.91</v>
      </c>
      <c r="J268" s="53">
        <v>-295189.2</v>
      </c>
      <c r="K268" s="52">
        <v>-11784</v>
      </c>
      <c r="L268" s="51">
        <v>200328</v>
      </c>
      <c r="M268" s="195">
        <v>11784</v>
      </c>
      <c r="N268" s="51">
        <f>RealAuthFY10!N268</f>
        <v>8318.8799999999992</v>
      </c>
      <c r="O268" s="195">
        <f>RealAuthFY10!O268</f>
        <v>46216</v>
      </c>
      <c r="P268" s="53">
        <v>3888.7200000000003</v>
      </c>
      <c r="Q268" s="53">
        <v>0</v>
      </c>
      <c r="R268" s="52">
        <f t="shared" si="28"/>
        <v>255118</v>
      </c>
      <c r="S268" s="53">
        <f t="shared" si="29"/>
        <v>27691</v>
      </c>
      <c r="T268" s="52">
        <f t="shared" si="30"/>
        <v>31317</v>
      </c>
      <c r="U268" s="53">
        <f t="shared" si="31"/>
        <v>2334342.3099999996</v>
      </c>
      <c r="V268" s="200"/>
      <c r="W268" s="204">
        <v>548.16999999999996</v>
      </c>
      <c r="X268" s="205">
        <v>255118</v>
      </c>
      <c r="Y268" s="206">
        <f t="shared" si="32"/>
        <v>559.13</v>
      </c>
      <c r="Z268" s="207">
        <v>59.5</v>
      </c>
      <c r="AA268" s="52">
        <v>27691</v>
      </c>
      <c r="AB268" s="206">
        <f t="shared" si="33"/>
        <v>60.69</v>
      </c>
      <c r="AC268" s="208">
        <v>67.290000000000006</v>
      </c>
      <c r="AD268" s="207">
        <v>31317</v>
      </c>
      <c r="AE268" s="206">
        <f t="shared" si="34"/>
        <v>68.64</v>
      </c>
    </row>
    <row r="269" spans="1:31" s="45" customFormat="1" ht="11" x14ac:dyDescent="0.3">
      <c r="A269" s="45">
        <f>'FY2017 Alpha RPDC '!A263</f>
        <v>256</v>
      </c>
      <c r="B269" s="45">
        <f>'FY2017 Alpha RPDC '!B263</f>
        <v>5877</v>
      </c>
      <c r="C269" s="45">
        <f>'FY2017 Alpha RPDC '!C263</f>
        <v>5877</v>
      </c>
      <c r="D269" s="50" t="str">
        <f>'FY2017 Alpha RPDC '!D263</f>
        <v>SERGEANT BLUFF-LUTON</v>
      </c>
      <c r="E269" s="91">
        <f>'FY2017 Alpha RPDC '!J263</f>
        <v>1403.2</v>
      </c>
      <c r="F269" s="81">
        <f>'FY2017 Alpha RPDC '!K263</f>
        <v>6591</v>
      </c>
      <c r="G269" s="81">
        <f>'FY2017 Alpha RPDC '!L263</f>
        <v>9248491.2000000011</v>
      </c>
      <c r="H269" s="81">
        <f>'FY2017 Alpha RPDC '!M263</f>
        <v>0</v>
      </c>
      <c r="I269" s="82">
        <f>'FY2017 Alpha RPDC '!N263</f>
        <v>9248491.2000000011</v>
      </c>
      <c r="J269" s="53">
        <v>-517704</v>
      </c>
      <c r="K269" s="52">
        <v>-11766</v>
      </c>
      <c r="L269" s="51">
        <v>82362</v>
      </c>
      <c r="M269" s="195">
        <v>0</v>
      </c>
      <c r="N269" s="51">
        <f>RealAuthFY10!N269</f>
        <v>19553.52</v>
      </c>
      <c r="O269" s="195">
        <f>RealAuthFY10!O269</f>
        <v>154351.68000000002</v>
      </c>
      <c r="P269" s="53">
        <v>2588.52</v>
      </c>
      <c r="Q269" s="53">
        <v>0</v>
      </c>
      <c r="R269" s="52">
        <f t="shared" si="28"/>
        <v>714509.44000000006</v>
      </c>
      <c r="S269" s="53">
        <f t="shared" si="29"/>
        <v>76769.072</v>
      </c>
      <c r="T269" s="52">
        <f t="shared" si="30"/>
        <v>70145.967999999993</v>
      </c>
      <c r="U269" s="53">
        <f t="shared" si="31"/>
        <v>9839301.4000000004</v>
      </c>
      <c r="V269" s="200"/>
      <c r="W269" s="204">
        <v>499.22</v>
      </c>
      <c r="X269" s="205">
        <v>333928</v>
      </c>
      <c r="Y269" s="206">
        <f t="shared" si="32"/>
        <v>509.20000000000005</v>
      </c>
      <c r="Z269" s="207">
        <v>53.64</v>
      </c>
      <c r="AA269" s="52">
        <v>35880</v>
      </c>
      <c r="AB269" s="206">
        <f t="shared" si="33"/>
        <v>54.71</v>
      </c>
      <c r="AC269" s="208">
        <v>49.01</v>
      </c>
      <c r="AD269" s="207">
        <v>32783</v>
      </c>
      <c r="AE269" s="206">
        <f t="shared" si="34"/>
        <v>49.989999999999995</v>
      </c>
    </row>
    <row r="270" spans="1:31" s="45" customFormat="1" ht="11" x14ac:dyDescent="0.3">
      <c r="A270" s="45" t="e">
        <f>'FY2017 Alpha RPDC '!#REF!</f>
        <v>#REF!</v>
      </c>
      <c r="B270" s="45" t="e">
        <f>'FY2017 Alpha RPDC '!#REF!</f>
        <v>#REF!</v>
      </c>
      <c r="C270" s="45" t="e">
        <f>'FY2017 Alpha RPDC '!#REF!</f>
        <v>#REF!</v>
      </c>
      <c r="D270" s="50" t="e">
        <f>'FY2017 Alpha RPDC '!#REF!</f>
        <v>#REF!</v>
      </c>
      <c r="E270" s="91" t="e">
        <f>'FY2017 Alpha RPDC '!#REF!</f>
        <v>#REF!</v>
      </c>
      <c r="F270" s="81" t="e">
        <f>'FY2017 Alpha RPDC '!#REF!</f>
        <v>#REF!</v>
      </c>
      <c r="G270" s="81" t="e">
        <f>'FY2017 Alpha RPDC '!#REF!</f>
        <v>#REF!</v>
      </c>
      <c r="H270" s="81" t="e">
        <f>'FY2017 Alpha RPDC '!#REF!</f>
        <v>#REF!</v>
      </c>
      <c r="I270" s="82" t="e">
        <f>'FY2017 Alpha RPDC '!#REF!</f>
        <v>#REF!</v>
      </c>
      <c r="J270" s="53">
        <v>-29620</v>
      </c>
      <c r="K270" s="52">
        <v>-29620</v>
      </c>
      <c r="L270" s="51">
        <v>568704</v>
      </c>
      <c r="M270" s="195">
        <v>47392</v>
      </c>
      <c r="N270" s="51">
        <f>RealAuthFY10!N270</f>
        <v>5634.73</v>
      </c>
      <c r="O270" s="195">
        <f>RealAuthFY10!O270</f>
        <v>0</v>
      </c>
      <c r="P270" s="53">
        <v>83409.919999999998</v>
      </c>
      <c r="Q270" s="53">
        <v>287906.40000000002</v>
      </c>
      <c r="R270" s="52" t="e">
        <f t="shared" si="28"/>
        <v>#REF!</v>
      </c>
      <c r="S270" s="53" t="e">
        <f t="shared" si="29"/>
        <v>#REF!</v>
      </c>
      <c r="T270" s="52" t="e">
        <f t="shared" si="30"/>
        <v>#REF!</v>
      </c>
      <c r="U270" s="53" t="e">
        <f t="shared" si="31"/>
        <v>#REF!</v>
      </c>
      <c r="V270" s="200"/>
      <c r="W270" s="204">
        <v>510.63</v>
      </c>
      <c r="X270" s="205">
        <v>291059</v>
      </c>
      <c r="Y270" s="206">
        <f t="shared" si="32"/>
        <v>520.84</v>
      </c>
      <c r="Z270" s="207">
        <v>53.45</v>
      </c>
      <c r="AA270" s="52">
        <v>30467</v>
      </c>
      <c r="AB270" s="206">
        <f t="shared" si="33"/>
        <v>54.52</v>
      </c>
      <c r="AC270" s="208">
        <v>72.5</v>
      </c>
      <c r="AD270" s="207">
        <v>41325</v>
      </c>
      <c r="AE270" s="206">
        <f t="shared" si="34"/>
        <v>73.95</v>
      </c>
    </row>
    <row r="271" spans="1:31" s="45" customFormat="1" ht="11" x14ac:dyDescent="0.3">
      <c r="A271" s="45">
        <f>'FY2017 Alpha RPDC '!A264</f>
        <v>257</v>
      </c>
      <c r="B271" s="45">
        <f>'FY2017 Alpha RPDC '!B264</f>
        <v>5895</v>
      </c>
      <c r="C271" s="45">
        <f>'FY2017 Alpha RPDC '!C264</f>
        <v>5895</v>
      </c>
      <c r="D271" s="54" t="str">
        <f>'FY2017 Alpha RPDC '!D264</f>
        <v>SEYMOUR</v>
      </c>
      <c r="E271" s="94">
        <f>'FY2017 Alpha RPDC '!J264</f>
        <v>297.7</v>
      </c>
      <c r="F271" s="83">
        <f>'FY2017 Alpha RPDC '!K264</f>
        <v>6591</v>
      </c>
      <c r="G271" s="83">
        <f>'FY2017 Alpha RPDC '!L264</f>
        <v>1962140.7</v>
      </c>
      <c r="H271" s="83">
        <f>'FY2017 Alpha RPDC '!M264</f>
        <v>0</v>
      </c>
      <c r="I271" s="84">
        <f>'FY2017 Alpha RPDC '!N264</f>
        <v>1962140.7</v>
      </c>
      <c r="J271" s="57">
        <v>-130456.3</v>
      </c>
      <c r="K271" s="56">
        <v>-5903</v>
      </c>
      <c r="L271" s="55">
        <v>153478</v>
      </c>
      <c r="M271" s="214">
        <v>17709</v>
      </c>
      <c r="N271" s="55">
        <f>RealAuthFY10!N271</f>
        <v>11865.4</v>
      </c>
      <c r="O271" s="214">
        <f>RealAuthFY10!O271</f>
        <v>57880</v>
      </c>
      <c r="P271" s="57">
        <v>0</v>
      </c>
      <c r="Q271" s="57">
        <v>60210.6</v>
      </c>
      <c r="R271" s="56">
        <f t="shared" si="28"/>
        <v>288272</v>
      </c>
      <c r="S271" s="57">
        <f t="shared" si="29"/>
        <v>29496</v>
      </c>
      <c r="T271" s="56">
        <f t="shared" si="30"/>
        <v>31480</v>
      </c>
      <c r="U271" s="57">
        <f t="shared" si="31"/>
        <v>2476172.4</v>
      </c>
      <c r="V271" s="215"/>
      <c r="W271" s="216">
        <v>585.79999999999995</v>
      </c>
      <c r="X271" s="217">
        <v>288272</v>
      </c>
      <c r="Y271" s="218">
        <f t="shared" si="32"/>
        <v>597.52</v>
      </c>
      <c r="Z271" s="219">
        <v>59.94</v>
      </c>
      <c r="AA271" s="56">
        <v>29496</v>
      </c>
      <c r="AB271" s="218">
        <f t="shared" si="33"/>
        <v>61.14</v>
      </c>
      <c r="AC271" s="220">
        <v>63.97</v>
      </c>
      <c r="AD271" s="219">
        <v>31480</v>
      </c>
      <c r="AE271" s="218">
        <f t="shared" si="34"/>
        <v>65.25</v>
      </c>
    </row>
    <row r="272" spans="1:31" s="45" customFormat="1" ht="11" x14ac:dyDescent="0.3">
      <c r="A272" s="45">
        <f>'FY2017 Alpha RPDC '!A265</f>
        <v>258</v>
      </c>
      <c r="B272" s="45">
        <f>'FY2017 Alpha RPDC '!B265</f>
        <v>5949</v>
      </c>
      <c r="C272" s="45">
        <f>'FY2017 Alpha RPDC '!C265</f>
        <v>5949</v>
      </c>
      <c r="D272" s="50" t="str">
        <f>'FY2017 Alpha RPDC '!D265</f>
        <v>SHELDON</v>
      </c>
      <c r="E272" s="91">
        <f>'FY2017 Alpha RPDC '!J265</f>
        <v>1079.5</v>
      </c>
      <c r="F272" s="81">
        <f>'FY2017 Alpha RPDC '!K265</f>
        <v>6591</v>
      </c>
      <c r="G272" s="81">
        <f>'FY2017 Alpha RPDC '!L265</f>
        <v>7114984.5</v>
      </c>
      <c r="H272" s="81">
        <f>'FY2017 Alpha RPDC '!M265</f>
        <v>0</v>
      </c>
      <c r="I272" s="82">
        <f>'FY2017 Alpha RPDC '!N265</f>
        <v>7114984.5</v>
      </c>
      <c r="J272" s="53">
        <v>-190785.00000000003</v>
      </c>
      <c r="K272" s="52">
        <v>-645825</v>
      </c>
      <c r="L272" s="51">
        <v>71100</v>
      </c>
      <c r="M272" s="195">
        <v>977625</v>
      </c>
      <c r="N272" s="51">
        <f>RealAuthFY10!N272</f>
        <v>116490.5</v>
      </c>
      <c r="O272" s="195">
        <f>RealAuthFY10!O272</f>
        <v>0</v>
      </c>
      <c r="P272" s="53">
        <v>0</v>
      </c>
      <c r="Q272" s="53">
        <v>0</v>
      </c>
      <c r="R272" s="52">
        <f t="shared" si="28"/>
        <v>613393.49</v>
      </c>
      <c r="S272" s="53">
        <f t="shared" si="29"/>
        <v>70243.064999999988</v>
      </c>
      <c r="T272" s="52">
        <f t="shared" si="30"/>
        <v>50455.83</v>
      </c>
      <c r="U272" s="53">
        <f t="shared" si="31"/>
        <v>8177682.3850000007</v>
      </c>
      <c r="V272" s="200"/>
      <c r="W272" s="204">
        <v>557.08000000000004</v>
      </c>
      <c r="X272" s="205">
        <v>174700</v>
      </c>
      <c r="Y272" s="206">
        <f t="shared" si="32"/>
        <v>568.22</v>
      </c>
      <c r="Z272" s="207">
        <v>63.79</v>
      </c>
      <c r="AA272" s="52">
        <v>20005</v>
      </c>
      <c r="AB272" s="206">
        <f t="shared" si="33"/>
        <v>65.069999999999993</v>
      </c>
      <c r="AC272" s="208">
        <v>45.82</v>
      </c>
      <c r="AD272" s="207">
        <v>14369</v>
      </c>
      <c r="AE272" s="206">
        <f t="shared" si="34"/>
        <v>46.74</v>
      </c>
    </row>
    <row r="273" spans="1:31" s="45" customFormat="1" ht="11" x14ac:dyDescent="0.3">
      <c r="A273" s="45">
        <f>'FY2017 Alpha RPDC '!A266</f>
        <v>259</v>
      </c>
      <c r="B273" s="45">
        <f>'FY2017 Alpha RPDC '!B266</f>
        <v>5976</v>
      </c>
      <c r="C273" s="45">
        <f>'FY2017 Alpha RPDC '!C266</f>
        <v>5976</v>
      </c>
      <c r="D273" s="50" t="str">
        <f>'FY2017 Alpha RPDC '!D266</f>
        <v>SHENANDOAH</v>
      </c>
      <c r="E273" s="91">
        <f>'FY2017 Alpha RPDC '!J266</f>
        <v>1003.5</v>
      </c>
      <c r="F273" s="81">
        <f>'FY2017 Alpha RPDC '!K266</f>
        <v>6591</v>
      </c>
      <c r="G273" s="81">
        <f>'FY2017 Alpha RPDC '!L266</f>
        <v>6614068.5</v>
      </c>
      <c r="H273" s="81">
        <f>'FY2017 Alpha RPDC '!M266</f>
        <v>0</v>
      </c>
      <c r="I273" s="82">
        <f>'FY2017 Alpha RPDC '!N266</f>
        <v>6614068.5</v>
      </c>
      <c r="J273" s="53">
        <v>-118836.59999999999</v>
      </c>
      <c r="K273" s="52">
        <v>-17649</v>
      </c>
      <c r="L273" s="51">
        <v>429459</v>
      </c>
      <c r="M273" s="195">
        <v>0</v>
      </c>
      <c r="N273" s="51">
        <f>RealAuthFY10!N273</f>
        <v>74234.159999999989</v>
      </c>
      <c r="O273" s="195">
        <f>RealAuthFY10!O273</f>
        <v>0</v>
      </c>
      <c r="P273" s="53">
        <v>14236.859999999999</v>
      </c>
      <c r="Q273" s="53">
        <v>0</v>
      </c>
      <c r="R273" s="52">
        <f t="shared" si="28"/>
        <v>495006.48000000004</v>
      </c>
      <c r="S273" s="53">
        <f t="shared" si="29"/>
        <v>62497.98</v>
      </c>
      <c r="T273" s="52">
        <f t="shared" si="30"/>
        <v>55794.6</v>
      </c>
      <c r="U273" s="53">
        <f t="shared" si="31"/>
        <v>7608811.9800000014</v>
      </c>
      <c r="V273" s="200"/>
      <c r="W273" s="204">
        <v>483.61</v>
      </c>
      <c r="X273" s="205">
        <v>479983</v>
      </c>
      <c r="Y273" s="206">
        <f t="shared" si="32"/>
        <v>493.28000000000003</v>
      </c>
      <c r="Z273" s="207">
        <v>61.06</v>
      </c>
      <c r="AA273" s="52">
        <v>60602</v>
      </c>
      <c r="AB273" s="206">
        <f t="shared" si="33"/>
        <v>62.28</v>
      </c>
      <c r="AC273" s="208">
        <v>54.51</v>
      </c>
      <c r="AD273" s="207">
        <v>54101</v>
      </c>
      <c r="AE273" s="206">
        <f t="shared" si="34"/>
        <v>55.6</v>
      </c>
    </row>
    <row r="274" spans="1:31" s="45" customFormat="1" ht="11" x14ac:dyDescent="0.3">
      <c r="A274" s="45">
        <f>'FY2017 Alpha RPDC '!A267</f>
        <v>260</v>
      </c>
      <c r="B274" s="45">
        <f>'FY2017 Alpha RPDC '!B267</f>
        <v>5994</v>
      </c>
      <c r="C274" s="45">
        <f>'FY2017 Alpha RPDC '!C267</f>
        <v>5994</v>
      </c>
      <c r="D274" s="50" t="str">
        <f>'FY2017 Alpha RPDC '!D267</f>
        <v>SIBLEY-OCHEYEDAN</v>
      </c>
      <c r="E274" s="91">
        <f>'FY2017 Alpha RPDC '!J267</f>
        <v>768.1</v>
      </c>
      <c r="F274" s="81">
        <f>'FY2017 Alpha RPDC '!K267</f>
        <v>6621</v>
      </c>
      <c r="G274" s="81">
        <f>'FY2017 Alpha RPDC '!L267</f>
        <v>5085590.1000000006</v>
      </c>
      <c r="H274" s="81">
        <f>'FY2017 Alpha RPDC '!M267</f>
        <v>35170.499999999069</v>
      </c>
      <c r="I274" s="82">
        <f>'FY2017 Alpha RPDC '!N267</f>
        <v>5120760.5999999996</v>
      </c>
      <c r="J274" s="53">
        <v>-223554</v>
      </c>
      <c r="K274" s="52">
        <v>-5883</v>
      </c>
      <c r="L274" s="51">
        <v>182373</v>
      </c>
      <c r="M274" s="195">
        <v>0</v>
      </c>
      <c r="N274" s="51">
        <f>RealAuthFY10!N274</f>
        <v>14650.72</v>
      </c>
      <c r="O274" s="195">
        <f>RealAuthFY10!O274</f>
        <v>52258.080000000002</v>
      </c>
      <c r="P274" s="53">
        <v>0</v>
      </c>
      <c r="Q274" s="53">
        <v>0</v>
      </c>
      <c r="R274" s="52">
        <f t="shared" si="28"/>
        <v>409750.62600000005</v>
      </c>
      <c r="S274" s="53">
        <f t="shared" si="29"/>
        <v>46216.577000000005</v>
      </c>
      <c r="T274" s="52">
        <f t="shared" si="30"/>
        <v>42161.008999999998</v>
      </c>
      <c r="U274" s="53">
        <f t="shared" si="31"/>
        <v>5638733.6119999988</v>
      </c>
      <c r="V274" s="200"/>
      <c r="W274" s="204">
        <v>523</v>
      </c>
      <c r="X274" s="205">
        <v>280328</v>
      </c>
      <c r="Y274" s="206">
        <f t="shared" si="32"/>
        <v>533.46</v>
      </c>
      <c r="Z274" s="207">
        <v>58.99</v>
      </c>
      <c r="AA274" s="52">
        <v>31619</v>
      </c>
      <c r="AB274" s="206">
        <f t="shared" si="33"/>
        <v>60.17</v>
      </c>
      <c r="AC274" s="208">
        <v>53.81</v>
      </c>
      <c r="AD274" s="207">
        <v>28842</v>
      </c>
      <c r="AE274" s="206">
        <f t="shared" si="34"/>
        <v>54.89</v>
      </c>
    </row>
    <row r="275" spans="1:31" s="45" customFormat="1" ht="11" x14ac:dyDescent="0.3">
      <c r="A275" s="45">
        <f>'FY2017 Alpha RPDC '!A268</f>
        <v>261</v>
      </c>
      <c r="B275" s="45">
        <f>'FY2017 Alpha RPDC '!B268</f>
        <v>6003</v>
      </c>
      <c r="C275" s="45">
        <f>'FY2017 Alpha RPDC '!C268</f>
        <v>6003</v>
      </c>
      <c r="D275" s="50" t="str">
        <f>'FY2017 Alpha RPDC '!D268</f>
        <v>SIDNEY</v>
      </c>
      <c r="E275" s="91">
        <f>'FY2017 Alpha RPDC '!J268</f>
        <v>332.8</v>
      </c>
      <c r="F275" s="81">
        <f>'FY2017 Alpha RPDC '!K268</f>
        <v>6603</v>
      </c>
      <c r="G275" s="81">
        <f>'FY2017 Alpha RPDC '!L268</f>
        <v>2197478.3999999999</v>
      </c>
      <c r="H275" s="81">
        <f>'FY2017 Alpha RPDC '!M268</f>
        <v>0</v>
      </c>
      <c r="I275" s="82">
        <f>'FY2017 Alpha RPDC '!N268</f>
        <v>2197478.3999999999</v>
      </c>
      <c r="J275" s="53">
        <v>-300747</v>
      </c>
      <c r="K275" s="52">
        <v>-23588</v>
      </c>
      <c r="L275" s="51">
        <v>94352</v>
      </c>
      <c r="M275" s="195">
        <v>112043</v>
      </c>
      <c r="N275" s="51">
        <f>RealAuthFY10!N275</f>
        <v>15958.319999999998</v>
      </c>
      <c r="O275" s="195">
        <f>RealAuthFY10!O275</f>
        <v>0</v>
      </c>
      <c r="P275" s="53">
        <v>0</v>
      </c>
      <c r="Q275" s="53">
        <v>0</v>
      </c>
      <c r="R275" s="52">
        <f t="shared" si="28"/>
        <v>190671.10400000002</v>
      </c>
      <c r="S275" s="53">
        <f t="shared" si="29"/>
        <v>20816.64</v>
      </c>
      <c r="T275" s="52">
        <f t="shared" si="30"/>
        <v>22683.648000000001</v>
      </c>
      <c r="U275" s="53">
        <f t="shared" si="31"/>
        <v>2329668.1120000002</v>
      </c>
      <c r="V275" s="200"/>
      <c r="W275" s="204">
        <v>561.70000000000005</v>
      </c>
      <c r="X275" s="205">
        <v>140425</v>
      </c>
      <c r="Y275" s="206">
        <f t="shared" si="32"/>
        <v>572.93000000000006</v>
      </c>
      <c r="Z275" s="207">
        <v>61.32</v>
      </c>
      <c r="AA275" s="52">
        <v>15330</v>
      </c>
      <c r="AB275" s="206">
        <f t="shared" si="33"/>
        <v>62.55</v>
      </c>
      <c r="AC275" s="208">
        <v>66.819999999999993</v>
      </c>
      <c r="AD275" s="207">
        <v>16705</v>
      </c>
      <c r="AE275" s="206">
        <f t="shared" si="34"/>
        <v>68.16</v>
      </c>
    </row>
    <row r="276" spans="1:31" s="45" customFormat="1" ht="11" x14ac:dyDescent="0.3">
      <c r="A276" s="45">
        <f>'FY2017 Alpha RPDC '!A270</f>
        <v>263</v>
      </c>
      <c r="B276" s="45">
        <f>'FY2017 Alpha RPDC '!B270</f>
        <v>6030</v>
      </c>
      <c r="C276" s="45">
        <f>'FY2017 Alpha RPDC '!C270</f>
        <v>6030</v>
      </c>
      <c r="D276" s="54" t="str">
        <f>'FY2017 Alpha RPDC '!D270</f>
        <v>SIOUX CENTER</v>
      </c>
      <c r="E276" s="94">
        <f>'FY2017 Alpha RPDC '!J270</f>
        <v>1194.9000000000001</v>
      </c>
      <c r="F276" s="83">
        <f>'FY2017 Alpha RPDC '!K270</f>
        <v>6591</v>
      </c>
      <c r="G276" s="83">
        <f>'FY2017 Alpha RPDC '!L270</f>
        <v>7875585.9000000004</v>
      </c>
      <c r="H276" s="83">
        <f>'FY2017 Alpha RPDC '!M270</f>
        <v>0</v>
      </c>
      <c r="I276" s="84">
        <f>'FY2017 Alpha RPDC '!N270</f>
        <v>7875585.9000000004</v>
      </c>
      <c r="J276" s="57">
        <v>-261756</v>
      </c>
      <c r="K276" s="56">
        <v>-987534</v>
      </c>
      <c r="L276" s="55">
        <v>47592</v>
      </c>
      <c r="M276" s="214">
        <v>642492</v>
      </c>
      <c r="N276" s="55">
        <f>RealAuthFY10!N276</f>
        <v>131848.4</v>
      </c>
      <c r="O276" s="214">
        <f>RealAuthFY10!O276</f>
        <v>0</v>
      </c>
      <c r="P276" s="57">
        <v>0</v>
      </c>
      <c r="Q276" s="57">
        <v>0</v>
      </c>
      <c r="R276" s="56">
        <f t="shared" si="28"/>
        <v>680937.66300000006</v>
      </c>
      <c r="S276" s="57">
        <f t="shared" si="29"/>
        <v>78481.032000000021</v>
      </c>
      <c r="T276" s="56">
        <f t="shared" si="30"/>
        <v>63042.923999999999</v>
      </c>
      <c r="U276" s="57">
        <f t="shared" si="31"/>
        <v>8270689.9189999998</v>
      </c>
      <c r="V276" s="215"/>
      <c r="W276" s="216">
        <v>558.70000000000005</v>
      </c>
      <c r="X276" s="217">
        <v>253315</v>
      </c>
      <c r="Y276" s="218">
        <f t="shared" si="32"/>
        <v>569.87</v>
      </c>
      <c r="Z276" s="219">
        <v>64.39</v>
      </c>
      <c r="AA276" s="56">
        <v>29194</v>
      </c>
      <c r="AB276" s="218">
        <f t="shared" si="33"/>
        <v>65.680000000000007</v>
      </c>
      <c r="AC276" s="220">
        <v>51.73</v>
      </c>
      <c r="AD276" s="219">
        <v>23454</v>
      </c>
      <c r="AE276" s="218">
        <f t="shared" si="34"/>
        <v>52.76</v>
      </c>
    </row>
    <row r="277" spans="1:31" s="45" customFormat="1" ht="11" x14ac:dyDescent="0.3">
      <c r="A277" s="45">
        <f>'FY2017 Alpha RPDC '!A271</f>
        <v>264</v>
      </c>
      <c r="B277" s="45">
        <f>'FY2017 Alpha RPDC '!B271</f>
        <v>6048</v>
      </c>
      <c r="C277" s="45">
        <f>'FY2017 Alpha RPDC '!C271</f>
        <v>6035</v>
      </c>
      <c r="D277" s="50" t="str">
        <f>'FY2017 Alpha RPDC '!D271</f>
        <v>SIOUX CENTRAL</v>
      </c>
      <c r="E277" s="91">
        <f>'FY2017 Alpha RPDC '!J271</f>
        <v>482.5</v>
      </c>
      <c r="F277" s="81">
        <f>'FY2017 Alpha RPDC '!K271</f>
        <v>6606</v>
      </c>
      <c r="G277" s="81">
        <f>'FY2017 Alpha RPDC '!L271</f>
        <v>3187395</v>
      </c>
      <c r="H277" s="81">
        <f>'FY2017 Alpha RPDC '!M271</f>
        <v>0</v>
      </c>
      <c r="I277" s="82">
        <f>'FY2017 Alpha RPDC '!N271</f>
        <v>3187395</v>
      </c>
      <c r="J277" s="53">
        <v>-52947</v>
      </c>
      <c r="K277" s="52">
        <v>-764790</v>
      </c>
      <c r="L277" s="51">
        <v>135309</v>
      </c>
      <c r="M277" s="195">
        <v>894216</v>
      </c>
      <c r="N277" s="51">
        <f>RealAuthFY10!N277</f>
        <v>164618.72</v>
      </c>
      <c r="O277" s="195">
        <f>RealAuthFY10!O277</f>
        <v>138143.6</v>
      </c>
      <c r="P277" s="53">
        <v>5177.04</v>
      </c>
      <c r="Q277" s="53">
        <v>0</v>
      </c>
      <c r="R277" s="52">
        <f t="shared" si="28"/>
        <v>259932.39999999997</v>
      </c>
      <c r="S277" s="53">
        <f t="shared" si="29"/>
        <v>27106.85</v>
      </c>
      <c r="T277" s="52">
        <f t="shared" si="30"/>
        <v>31743.675000000003</v>
      </c>
      <c r="U277" s="53">
        <f t="shared" si="31"/>
        <v>4025905.2850000001</v>
      </c>
      <c r="V277" s="200"/>
      <c r="W277" s="204">
        <v>528.16</v>
      </c>
      <c r="X277" s="205">
        <v>228324</v>
      </c>
      <c r="Y277" s="206">
        <f t="shared" si="32"/>
        <v>538.71999999999991</v>
      </c>
      <c r="Z277" s="207">
        <v>55.08</v>
      </c>
      <c r="AA277" s="52">
        <v>23811</v>
      </c>
      <c r="AB277" s="206">
        <f t="shared" si="33"/>
        <v>56.18</v>
      </c>
      <c r="AC277" s="208">
        <v>64.5</v>
      </c>
      <c r="AD277" s="207">
        <v>27883</v>
      </c>
      <c r="AE277" s="206">
        <f t="shared" si="34"/>
        <v>65.790000000000006</v>
      </c>
    </row>
    <row r="278" spans="1:31" s="45" customFormat="1" ht="11" x14ac:dyDescent="0.3">
      <c r="A278" s="45">
        <f>'FY2017 Alpha RPDC '!A272</f>
        <v>265</v>
      </c>
      <c r="B278" s="45">
        <f>'FY2017 Alpha RPDC '!B272</f>
        <v>6039</v>
      </c>
      <c r="C278" s="45">
        <f>'FY2017 Alpha RPDC '!C272</f>
        <v>6039</v>
      </c>
      <c r="D278" s="50" t="str">
        <f>'FY2017 Alpha RPDC '!D272</f>
        <v>SIOUX CITY</v>
      </c>
      <c r="E278" s="91">
        <f>'FY2017 Alpha RPDC '!J272</f>
        <v>14614.8</v>
      </c>
      <c r="F278" s="81">
        <f>'FY2017 Alpha RPDC '!K272</f>
        <v>6591</v>
      </c>
      <c r="G278" s="81">
        <f>'FY2017 Alpha RPDC '!L272</f>
        <v>96326146.799999997</v>
      </c>
      <c r="H278" s="81">
        <f>'FY2017 Alpha RPDC '!M272</f>
        <v>0</v>
      </c>
      <c r="I278" s="82">
        <f>'FY2017 Alpha RPDC '!N272</f>
        <v>96326146.799999997</v>
      </c>
      <c r="J278" s="53">
        <v>-562369.5</v>
      </c>
      <c r="K278" s="52">
        <v>-53559</v>
      </c>
      <c r="L278" s="51">
        <v>1208053</v>
      </c>
      <c r="M278" s="195">
        <v>5951</v>
      </c>
      <c r="N278" s="51">
        <f>RealAuthFY10!N278</f>
        <v>23110.560000000001</v>
      </c>
      <c r="O278" s="195">
        <f>RealAuthFY10!O278</f>
        <v>0</v>
      </c>
      <c r="P278" s="53">
        <v>36658.160000000003</v>
      </c>
      <c r="Q278" s="53">
        <v>0</v>
      </c>
      <c r="R278" s="52">
        <f t="shared" si="28"/>
        <v>8048954.9519999996</v>
      </c>
      <c r="S278" s="53">
        <f t="shared" si="29"/>
        <v>855111.94799999997</v>
      </c>
      <c r="T278" s="52">
        <f t="shared" si="30"/>
        <v>1040427.6120000001</v>
      </c>
      <c r="U278" s="53">
        <f t="shared" si="31"/>
        <v>106928485.53200001</v>
      </c>
      <c r="V278" s="200"/>
      <c r="W278" s="204">
        <v>539.94000000000005</v>
      </c>
      <c r="X278" s="205">
        <v>678057</v>
      </c>
      <c r="Y278" s="206">
        <f t="shared" si="32"/>
        <v>550.74</v>
      </c>
      <c r="Z278" s="207">
        <v>57.36</v>
      </c>
      <c r="AA278" s="52">
        <v>72033</v>
      </c>
      <c r="AB278" s="206">
        <f t="shared" si="33"/>
        <v>58.51</v>
      </c>
      <c r="AC278" s="208">
        <v>69.790000000000006</v>
      </c>
      <c r="AD278" s="207">
        <v>87642</v>
      </c>
      <c r="AE278" s="206">
        <f t="shared" si="34"/>
        <v>71.190000000000012</v>
      </c>
    </row>
    <row r="279" spans="1:31" s="45" customFormat="1" ht="11" x14ac:dyDescent="0.3">
      <c r="A279" s="45">
        <f>'FY2017 Alpha RPDC '!A273</f>
        <v>266</v>
      </c>
      <c r="B279" s="45">
        <f>'FY2017 Alpha RPDC '!B273</f>
        <v>6093</v>
      </c>
      <c r="C279" s="45">
        <f>'FY2017 Alpha RPDC '!C273</f>
        <v>6093</v>
      </c>
      <c r="D279" s="50" t="str">
        <f>'FY2017 Alpha RPDC '!D273</f>
        <v>SOLON</v>
      </c>
      <c r="E279" s="91">
        <f>'FY2017 Alpha RPDC '!J273</f>
        <v>1297</v>
      </c>
      <c r="F279" s="81">
        <f>'FY2017 Alpha RPDC '!K273</f>
        <v>6591</v>
      </c>
      <c r="G279" s="81">
        <f>'FY2017 Alpha RPDC '!L273</f>
        <v>8548527</v>
      </c>
      <c r="H279" s="81">
        <f>'FY2017 Alpha RPDC '!M273</f>
        <v>0</v>
      </c>
      <c r="I279" s="82">
        <f>'FY2017 Alpha RPDC '!N273</f>
        <v>8548527</v>
      </c>
      <c r="J279" s="53">
        <v>-303450</v>
      </c>
      <c r="K279" s="52">
        <v>-11900</v>
      </c>
      <c r="L279" s="51">
        <v>5950</v>
      </c>
      <c r="M279" s="195">
        <v>0</v>
      </c>
      <c r="N279" s="51">
        <f>RealAuthFY10!N279</f>
        <v>15754.500000000002</v>
      </c>
      <c r="O279" s="195">
        <f>RealAuthFY10!O279</f>
        <v>0</v>
      </c>
      <c r="P279" s="53">
        <v>5236</v>
      </c>
      <c r="Q279" s="53">
        <v>0</v>
      </c>
      <c r="R279" s="52">
        <f t="shared" si="28"/>
        <v>709744.34000000008</v>
      </c>
      <c r="S279" s="53">
        <f t="shared" si="29"/>
        <v>79791.44</v>
      </c>
      <c r="T279" s="52">
        <f t="shared" si="30"/>
        <v>66497.189999999988</v>
      </c>
      <c r="U279" s="53">
        <f t="shared" si="31"/>
        <v>9116150.4699999988</v>
      </c>
      <c r="V279" s="200"/>
      <c r="W279" s="204">
        <v>536.49</v>
      </c>
      <c r="X279" s="205">
        <v>210519</v>
      </c>
      <c r="Y279" s="206">
        <f t="shared" si="32"/>
        <v>547.22</v>
      </c>
      <c r="Z279" s="207">
        <v>60.31</v>
      </c>
      <c r="AA279" s="52">
        <v>23666</v>
      </c>
      <c r="AB279" s="206">
        <f t="shared" si="33"/>
        <v>61.52</v>
      </c>
      <c r="AC279" s="208">
        <v>50.26</v>
      </c>
      <c r="AD279" s="207">
        <v>19722</v>
      </c>
      <c r="AE279" s="206">
        <f t="shared" si="34"/>
        <v>51.269999999999996</v>
      </c>
    </row>
    <row r="280" spans="1:31" s="45" customFormat="1" ht="11" x14ac:dyDescent="0.3">
      <c r="A280" s="45">
        <f>'FY2017 Alpha RPDC '!A274</f>
        <v>267</v>
      </c>
      <c r="B280" s="45">
        <f>'FY2017 Alpha RPDC '!B274</f>
        <v>6091</v>
      </c>
      <c r="C280" s="45">
        <f>'FY2017 Alpha RPDC '!C274</f>
        <v>6091</v>
      </c>
      <c r="D280" s="50" t="str">
        <f>'FY2017 Alpha RPDC '!D274</f>
        <v>SOUTH CENTRAL CALHOUN</v>
      </c>
      <c r="E280" s="91">
        <f>'FY2017 Alpha RPDC '!J274</f>
        <v>920.9</v>
      </c>
      <c r="F280" s="81">
        <f>'FY2017 Alpha RPDC '!K274</f>
        <v>6624</v>
      </c>
      <c r="G280" s="81">
        <f>'FY2017 Alpha RPDC '!L274</f>
        <v>6100041.5999999996</v>
      </c>
      <c r="H280" s="81">
        <f>'FY2017 Alpha RPDC '!M274</f>
        <v>0</v>
      </c>
      <c r="I280" s="82">
        <f>'FY2017 Alpha RPDC '!N274</f>
        <v>6100041.5999999996</v>
      </c>
      <c r="J280" s="53">
        <v>-381218.39999999997</v>
      </c>
      <c r="K280" s="52">
        <v>-435342</v>
      </c>
      <c r="L280" s="51">
        <v>194139</v>
      </c>
      <c r="M280" s="195">
        <v>0</v>
      </c>
      <c r="N280" s="51">
        <f>RealAuthFY10!N280</f>
        <v>31262.560000000001</v>
      </c>
      <c r="O280" s="195">
        <f>RealAuthFY10!O280</f>
        <v>57680</v>
      </c>
      <c r="P280" s="53">
        <v>15531.12</v>
      </c>
      <c r="Q280" s="53">
        <v>0</v>
      </c>
      <c r="R280" s="52">
        <f t="shared" si="28"/>
        <v>403722.56</v>
      </c>
      <c r="S280" s="53">
        <f t="shared" si="29"/>
        <v>33843.074999999997</v>
      </c>
      <c r="T280" s="52">
        <f t="shared" si="30"/>
        <v>47932.845000000001</v>
      </c>
      <c r="U280" s="53">
        <f t="shared" si="31"/>
        <v>6067592.3599999985</v>
      </c>
      <c r="V280" s="200"/>
      <c r="W280" s="204">
        <v>429.8</v>
      </c>
      <c r="X280" s="205">
        <v>134012</v>
      </c>
      <c r="Y280" s="206">
        <f t="shared" si="32"/>
        <v>438.40000000000003</v>
      </c>
      <c r="Z280" s="207">
        <v>36.03</v>
      </c>
      <c r="AA280" s="52">
        <v>11234</v>
      </c>
      <c r="AB280" s="206">
        <f t="shared" si="33"/>
        <v>36.75</v>
      </c>
      <c r="AC280" s="208">
        <v>51.03</v>
      </c>
      <c r="AD280" s="207">
        <v>15911</v>
      </c>
      <c r="AE280" s="206">
        <f t="shared" si="34"/>
        <v>52.050000000000004</v>
      </c>
    </row>
    <row r="281" spans="1:31" s="45" customFormat="1" ht="11" x14ac:dyDescent="0.3">
      <c r="A281" s="45">
        <f>'FY2017 Alpha RPDC '!A275</f>
        <v>268</v>
      </c>
      <c r="B281" s="45">
        <f>'FY2017 Alpha RPDC '!B275</f>
        <v>6095</v>
      </c>
      <c r="C281" s="45">
        <f>'FY2017 Alpha RPDC '!C275</f>
        <v>6095</v>
      </c>
      <c r="D281" s="54" t="str">
        <f>'FY2017 Alpha RPDC '!D275</f>
        <v>SOUTH HAMILTON</v>
      </c>
      <c r="E281" s="94">
        <f>'FY2017 Alpha RPDC '!J275</f>
        <v>651.29999999999995</v>
      </c>
      <c r="F281" s="83">
        <f>'FY2017 Alpha RPDC '!K275</f>
        <v>6653</v>
      </c>
      <c r="G281" s="83">
        <f>'FY2017 Alpha RPDC '!L275</f>
        <v>4333098.8999999994</v>
      </c>
      <c r="H281" s="83">
        <f>'FY2017 Alpha RPDC '!M275</f>
        <v>0</v>
      </c>
      <c r="I281" s="84">
        <f>'FY2017 Alpha RPDC '!N275</f>
        <v>4333098.8999999994</v>
      </c>
      <c r="J281" s="57">
        <v>-312312</v>
      </c>
      <c r="K281" s="56">
        <v>-186186</v>
      </c>
      <c r="L281" s="55">
        <v>204204</v>
      </c>
      <c r="M281" s="214">
        <v>312312</v>
      </c>
      <c r="N281" s="55">
        <f>RealAuthFY10!N281</f>
        <v>25743.670000000002</v>
      </c>
      <c r="O281" s="214">
        <f>RealAuthFY10!O281</f>
        <v>58910</v>
      </c>
      <c r="P281" s="57">
        <v>0</v>
      </c>
      <c r="Q281" s="57">
        <v>0</v>
      </c>
      <c r="R281" s="56">
        <f t="shared" si="28"/>
        <v>413223.79800000001</v>
      </c>
      <c r="S281" s="57">
        <f t="shared" si="29"/>
        <v>39787.917000000001</v>
      </c>
      <c r="T281" s="56">
        <f t="shared" si="30"/>
        <v>56096.46899999999</v>
      </c>
      <c r="U281" s="57">
        <f t="shared" si="31"/>
        <v>4944878.7539999997</v>
      </c>
      <c r="V281" s="215"/>
      <c r="W281" s="216">
        <v>622.02</v>
      </c>
      <c r="X281" s="217">
        <v>100829</v>
      </c>
      <c r="Y281" s="218">
        <f t="shared" si="32"/>
        <v>634.46</v>
      </c>
      <c r="Z281" s="219">
        <v>59.89</v>
      </c>
      <c r="AA281" s="56">
        <v>9708</v>
      </c>
      <c r="AB281" s="218">
        <f t="shared" si="33"/>
        <v>61.09</v>
      </c>
      <c r="AC281" s="220">
        <v>84.44</v>
      </c>
      <c r="AD281" s="219">
        <v>13688</v>
      </c>
      <c r="AE281" s="218">
        <f t="shared" si="34"/>
        <v>86.13</v>
      </c>
    </row>
    <row r="282" spans="1:31" s="45" customFormat="1" ht="11" x14ac:dyDescent="0.3">
      <c r="A282" s="45">
        <f>'FY2017 Alpha RPDC '!A276</f>
        <v>269</v>
      </c>
      <c r="B282" s="45">
        <f>'FY2017 Alpha RPDC '!B276</f>
        <v>5157</v>
      </c>
      <c r="C282" s="45">
        <f>'FY2017 Alpha RPDC '!C276</f>
        <v>6099</v>
      </c>
      <c r="D282" s="50" t="str">
        <f>'FY2017 Alpha RPDC '!D276</f>
        <v>SOUTH O BRIEN</v>
      </c>
      <c r="E282" s="91">
        <f>'FY2017 Alpha RPDC '!J276</f>
        <v>624.6</v>
      </c>
      <c r="F282" s="81">
        <f>'FY2017 Alpha RPDC '!K276</f>
        <v>6644</v>
      </c>
      <c r="G282" s="81">
        <f>'FY2017 Alpha RPDC '!L276</f>
        <v>4149842.4000000004</v>
      </c>
      <c r="H282" s="81">
        <f>'FY2017 Alpha RPDC '!M276</f>
        <v>0</v>
      </c>
      <c r="I282" s="82">
        <f>'FY2017 Alpha RPDC '!N276</f>
        <v>4149842.4000000004</v>
      </c>
      <c r="J282" s="53">
        <v>-467698.5</v>
      </c>
      <c r="K282" s="52">
        <v>-29415</v>
      </c>
      <c r="L282" s="51">
        <v>1311909</v>
      </c>
      <c r="M282" s="195">
        <v>5883</v>
      </c>
      <c r="N282" s="51">
        <f>RealAuthFY10!N282</f>
        <v>56584.08</v>
      </c>
      <c r="O282" s="195">
        <f>RealAuthFY10!O282</f>
        <v>158389.28</v>
      </c>
      <c r="P282" s="53">
        <v>27179.46</v>
      </c>
      <c r="Q282" s="53">
        <v>0</v>
      </c>
      <c r="R282" s="52">
        <f t="shared" si="28"/>
        <v>693351</v>
      </c>
      <c r="S282" s="53">
        <f t="shared" si="29"/>
        <v>84796</v>
      </c>
      <c r="T282" s="52">
        <f t="shared" si="30"/>
        <v>81048</v>
      </c>
      <c r="U282" s="53">
        <f t="shared" si="31"/>
        <v>6071868.7200000007</v>
      </c>
      <c r="V282" s="200"/>
      <c r="W282" s="204">
        <v>504.99</v>
      </c>
      <c r="X282" s="205">
        <v>693351</v>
      </c>
      <c r="Y282" s="206">
        <f t="shared" si="32"/>
        <v>515.09</v>
      </c>
      <c r="Z282" s="207">
        <v>61.76</v>
      </c>
      <c r="AA282" s="52">
        <v>84796</v>
      </c>
      <c r="AB282" s="206">
        <f t="shared" si="33"/>
        <v>63</v>
      </c>
      <c r="AC282" s="208">
        <v>59.03</v>
      </c>
      <c r="AD282" s="207">
        <v>81048</v>
      </c>
      <c r="AE282" s="206">
        <f t="shared" si="34"/>
        <v>60.21</v>
      </c>
    </row>
    <row r="283" spans="1:31" s="45" customFormat="1" ht="11" x14ac:dyDescent="0.3">
      <c r="A283" s="45">
        <f>'FY2017 Alpha RPDC '!A277</f>
        <v>270</v>
      </c>
      <c r="B283" s="45">
        <f>'FY2017 Alpha RPDC '!B277</f>
        <v>6097</v>
      </c>
      <c r="C283" s="45">
        <f>'FY2017 Alpha RPDC '!C277</f>
        <v>6097</v>
      </c>
      <c r="D283" s="50" t="str">
        <f>'FY2017 Alpha RPDC '!D277</f>
        <v>SOUTH PAGE</v>
      </c>
      <c r="E283" s="91">
        <f>'FY2017 Alpha RPDC '!J277</f>
        <v>187</v>
      </c>
      <c r="F283" s="81">
        <f>'FY2017 Alpha RPDC '!K277</f>
        <v>6591</v>
      </c>
      <c r="G283" s="81">
        <f>'FY2017 Alpha RPDC '!L277</f>
        <v>1232517</v>
      </c>
      <c r="H283" s="81">
        <f>'FY2017 Alpha RPDC '!M277</f>
        <v>63064.540000000037</v>
      </c>
      <c r="I283" s="82">
        <f>'FY2017 Alpha RPDC '!N277</f>
        <v>1295581.54</v>
      </c>
      <c r="J283" s="53">
        <v>-116483.40000000001</v>
      </c>
      <c r="K283" s="52">
        <v>-17649</v>
      </c>
      <c r="L283" s="51">
        <v>105894</v>
      </c>
      <c r="M283" s="195">
        <v>11766</v>
      </c>
      <c r="N283" s="51">
        <f>RealAuthFY10!N283</f>
        <v>1788.08</v>
      </c>
      <c r="O283" s="195">
        <f>RealAuthFY10!O283</f>
        <v>0</v>
      </c>
      <c r="P283" s="53">
        <v>0</v>
      </c>
      <c r="Q283" s="53">
        <v>0</v>
      </c>
      <c r="R283" s="52">
        <f t="shared" si="28"/>
        <v>155048</v>
      </c>
      <c r="S283" s="53">
        <f t="shared" si="29"/>
        <v>17022</v>
      </c>
      <c r="T283" s="52">
        <f t="shared" si="30"/>
        <v>17253</v>
      </c>
      <c r="U283" s="53">
        <f t="shared" si="31"/>
        <v>1470220.2200000002</v>
      </c>
      <c r="V283" s="200"/>
      <c r="W283" s="204">
        <v>632.59</v>
      </c>
      <c r="X283" s="205">
        <v>155048</v>
      </c>
      <c r="Y283" s="206">
        <f t="shared" si="32"/>
        <v>645.24</v>
      </c>
      <c r="Z283" s="207">
        <v>69.45</v>
      </c>
      <c r="AA283" s="52">
        <v>17022</v>
      </c>
      <c r="AB283" s="206">
        <f t="shared" si="33"/>
        <v>70.84</v>
      </c>
      <c r="AC283" s="208">
        <v>70.39</v>
      </c>
      <c r="AD283" s="207">
        <v>17253</v>
      </c>
      <c r="AE283" s="206">
        <f t="shared" si="34"/>
        <v>71.8</v>
      </c>
    </row>
    <row r="284" spans="1:31" s="45" customFormat="1" ht="11" x14ac:dyDescent="0.3">
      <c r="A284" s="45">
        <f>'FY2017 Alpha RPDC '!A278</f>
        <v>271</v>
      </c>
      <c r="B284" s="45">
        <f>'FY2017 Alpha RPDC '!B278</f>
        <v>6098</v>
      </c>
      <c r="C284" s="45">
        <f>'FY2017 Alpha RPDC '!C278</f>
        <v>6098</v>
      </c>
      <c r="D284" s="50" t="str">
        <f>'FY2017 Alpha RPDC '!D278</f>
        <v>SOUTH TAMA COUNTY</v>
      </c>
      <c r="E284" s="91">
        <f>'FY2017 Alpha RPDC '!J278</f>
        <v>1544.1</v>
      </c>
      <c r="F284" s="81">
        <f>'FY2017 Alpha RPDC '!K278</f>
        <v>6611</v>
      </c>
      <c r="G284" s="81">
        <f>'FY2017 Alpha RPDC '!L278</f>
        <v>10208045.1</v>
      </c>
      <c r="H284" s="81">
        <f>'FY2017 Alpha RPDC '!M278</f>
        <v>0</v>
      </c>
      <c r="I284" s="82">
        <f>'FY2017 Alpha RPDC '!N278</f>
        <v>10208045.1</v>
      </c>
      <c r="J284" s="53">
        <v>-300033</v>
      </c>
      <c r="K284" s="52">
        <v>-11766</v>
      </c>
      <c r="L284" s="51">
        <v>152958</v>
      </c>
      <c r="M284" s="195">
        <v>11766</v>
      </c>
      <c r="N284" s="51">
        <f>RealAuthFY10!N284</f>
        <v>60737.039999999994</v>
      </c>
      <c r="O284" s="195">
        <f>RealAuthFY10!O284</f>
        <v>0</v>
      </c>
      <c r="P284" s="53">
        <v>25885.200000000001</v>
      </c>
      <c r="Q284" s="53">
        <v>289443.60000000003</v>
      </c>
      <c r="R284" s="52">
        <f t="shared" si="28"/>
        <v>750895.83</v>
      </c>
      <c r="S284" s="53">
        <f t="shared" si="29"/>
        <v>78409.398000000001</v>
      </c>
      <c r="T284" s="52">
        <f t="shared" si="30"/>
        <v>93140.111999999994</v>
      </c>
      <c r="U284" s="53">
        <f t="shared" si="31"/>
        <v>11359481.279999997</v>
      </c>
      <c r="V284" s="200"/>
      <c r="W284" s="204">
        <v>476.76</v>
      </c>
      <c r="X284" s="205">
        <v>484722</v>
      </c>
      <c r="Y284" s="206">
        <f t="shared" si="32"/>
        <v>486.3</v>
      </c>
      <c r="Z284" s="207">
        <v>49.78</v>
      </c>
      <c r="AA284" s="52">
        <v>50611</v>
      </c>
      <c r="AB284" s="206">
        <f t="shared" si="33"/>
        <v>50.78</v>
      </c>
      <c r="AC284" s="208">
        <v>59.14</v>
      </c>
      <c r="AD284" s="207">
        <v>60128</v>
      </c>
      <c r="AE284" s="206">
        <f t="shared" si="34"/>
        <v>60.32</v>
      </c>
    </row>
    <row r="285" spans="1:31" s="45" customFormat="1" ht="11" x14ac:dyDescent="0.3">
      <c r="A285" s="45">
        <f>'FY2017 Alpha RPDC '!A279</f>
        <v>272</v>
      </c>
      <c r="B285" s="45">
        <f>'FY2017 Alpha RPDC '!B279</f>
        <v>6100</v>
      </c>
      <c r="C285" s="45">
        <f>'FY2017 Alpha RPDC '!C279</f>
        <v>6100</v>
      </c>
      <c r="D285" s="50" t="str">
        <f>'FY2017 Alpha RPDC '!D279</f>
        <v>SOUTH WINNESHIEK</v>
      </c>
      <c r="E285" s="91">
        <f>'FY2017 Alpha RPDC '!J279</f>
        <v>546</v>
      </c>
      <c r="F285" s="81">
        <f>'FY2017 Alpha RPDC '!K279</f>
        <v>6591</v>
      </c>
      <c r="G285" s="81">
        <f>'FY2017 Alpha RPDC '!L279</f>
        <v>3598686</v>
      </c>
      <c r="H285" s="81">
        <f>'FY2017 Alpha RPDC '!M279</f>
        <v>45218.260000000242</v>
      </c>
      <c r="I285" s="82">
        <f>'FY2017 Alpha RPDC '!N279</f>
        <v>3643904.2600000002</v>
      </c>
      <c r="J285" s="53">
        <v>-276501</v>
      </c>
      <c r="K285" s="52">
        <v>-17649</v>
      </c>
      <c r="L285" s="51">
        <v>367099.2</v>
      </c>
      <c r="M285" s="195">
        <v>5883</v>
      </c>
      <c r="N285" s="51">
        <f>RealAuthFY10!N285</f>
        <v>29359.119999999999</v>
      </c>
      <c r="O285" s="195">
        <f>RealAuthFY10!O285</f>
        <v>0</v>
      </c>
      <c r="P285" s="53">
        <v>14236.859999999999</v>
      </c>
      <c r="Q285" s="53">
        <v>0</v>
      </c>
      <c r="R285" s="52">
        <f t="shared" si="28"/>
        <v>533853</v>
      </c>
      <c r="S285" s="53">
        <f t="shared" si="29"/>
        <v>57324</v>
      </c>
      <c r="T285" s="52">
        <f t="shared" si="30"/>
        <v>68125</v>
      </c>
      <c r="U285" s="53">
        <f t="shared" si="31"/>
        <v>4425634.4400000004</v>
      </c>
      <c r="V285" s="200"/>
      <c r="W285" s="204">
        <v>528.41</v>
      </c>
      <c r="X285" s="205">
        <v>533853</v>
      </c>
      <c r="Y285" s="206">
        <f t="shared" si="32"/>
        <v>538.98</v>
      </c>
      <c r="Z285" s="207">
        <v>56.74</v>
      </c>
      <c r="AA285" s="52">
        <v>57324</v>
      </c>
      <c r="AB285" s="206">
        <f t="shared" si="33"/>
        <v>57.870000000000005</v>
      </c>
      <c r="AC285" s="208">
        <v>67.430000000000007</v>
      </c>
      <c r="AD285" s="207">
        <v>68125</v>
      </c>
      <c r="AE285" s="206">
        <f t="shared" si="34"/>
        <v>68.78</v>
      </c>
    </row>
    <row r="286" spans="1:31" s="45" customFormat="1" ht="11" x14ac:dyDescent="0.3">
      <c r="A286" s="45">
        <f>'FY2017 Alpha RPDC '!A280</f>
        <v>273</v>
      </c>
      <c r="B286" s="45">
        <f>'FY2017 Alpha RPDC '!B280</f>
        <v>6101</v>
      </c>
      <c r="C286" s="45">
        <f>'FY2017 Alpha RPDC '!C280</f>
        <v>6101</v>
      </c>
      <c r="D286" s="54" t="str">
        <f>'FY2017 Alpha RPDC '!D280</f>
        <v>SOUTHEAST POLK</v>
      </c>
      <c r="E286" s="94">
        <f>'FY2017 Alpha RPDC '!J280</f>
        <v>6801.5</v>
      </c>
      <c r="F286" s="83">
        <f>'FY2017 Alpha RPDC '!K280</f>
        <v>6591</v>
      </c>
      <c r="G286" s="83">
        <f>'FY2017 Alpha RPDC '!L280</f>
        <v>44828686.5</v>
      </c>
      <c r="H286" s="83">
        <f>'FY2017 Alpha RPDC '!M280</f>
        <v>0</v>
      </c>
      <c r="I286" s="84">
        <f>'FY2017 Alpha RPDC '!N280</f>
        <v>44828686.5</v>
      </c>
      <c r="J286" s="57">
        <v>-53217</v>
      </c>
      <c r="K286" s="56">
        <v>-17739</v>
      </c>
      <c r="L286" s="55">
        <v>266085</v>
      </c>
      <c r="M286" s="214">
        <v>0</v>
      </c>
      <c r="N286" s="55">
        <f>RealAuthFY10!N286</f>
        <v>26322.920000000002</v>
      </c>
      <c r="O286" s="214">
        <f>RealAuthFY10!O286</f>
        <v>0</v>
      </c>
      <c r="P286" s="57">
        <v>41627.519999999997</v>
      </c>
      <c r="Q286" s="57">
        <v>0</v>
      </c>
      <c r="R286" s="56">
        <f t="shared" si="28"/>
        <v>3640638.9049999998</v>
      </c>
      <c r="S286" s="57">
        <f t="shared" si="29"/>
        <v>364220.32499999995</v>
      </c>
      <c r="T286" s="56">
        <f t="shared" si="30"/>
        <v>421352.92500000005</v>
      </c>
      <c r="U286" s="57">
        <f t="shared" si="31"/>
        <v>49517978.095000006</v>
      </c>
      <c r="V286" s="215"/>
      <c r="W286" s="216">
        <v>524.77</v>
      </c>
      <c r="X286" s="217">
        <v>424277</v>
      </c>
      <c r="Y286" s="218">
        <f t="shared" si="32"/>
        <v>535.27</v>
      </c>
      <c r="Z286" s="219">
        <v>52.5</v>
      </c>
      <c r="AA286" s="56">
        <v>42446</v>
      </c>
      <c r="AB286" s="218">
        <f t="shared" si="33"/>
        <v>53.55</v>
      </c>
      <c r="AC286" s="220">
        <v>60.74</v>
      </c>
      <c r="AD286" s="219">
        <v>49108</v>
      </c>
      <c r="AE286" s="218">
        <f t="shared" si="34"/>
        <v>61.95</v>
      </c>
    </row>
    <row r="287" spans="1:31" s="45" customFormat="1" ht="11" x14ac:dyDescent="0.3">
      <c r="A287" s="45">
        <f>'FY2017 Alpha RPDC '!A281</f>
        <v>274</v>
      </c>
      <c r="B287" s="45">
        <f>'FY2017 Alpha RPDC '!B281</f>
        <v>6094</v>
      </c>
      <c r="C287" s="45">
        <f>'FY2017 Alpha RPDC '!C281</f>
        <v>6094</v>
      </c>
      <c r="D287" s="50" t="str">
        <f>'FY2017 Alpha RPDC '!D281</f>
        <v>SOUTHEAST WARREN</v>
      </c>
      <c r="E287" s="91">
        <f>'FY2017 Alpha RPDC '!J281</f>
        <v>597.4</v>
      </c>
      <c r="F287" s="81">
        <f>'FY2017 Alpha RPDC '!K281</f>
        <v>6591</v>
      </c>
      <c r="G287" s="81">
        <f>'FY2017 Alpha RPDC '!L281</f>
        <v>3937463.4</v>
      </c>
      <c r="H287" s="81">
        <f>'FY2017 Alpha RPDC '!M281</f>
        <v>0</v>
      </c>
      <c r="I287" s="82">
        <f>'FY2017 Alpha RPDC '!N281</f>
        <v>3937463.4</v>
      </c>
      <c r="J287" s="53">
        <v>-148554</v>
      </c>
      <c r="K287" s="52">
        <v>-29475</v>
      </c>
      <c r="L287" s="51">
        <v>117900</v>
      </c>
      <c r="M287" s="195">
        <v>5895</v>
      </c>
      <c r="N287" s="51">
        <f>RealAuthFY10!N287</f>
        <v>43985.8</v>
      </c>
      <c r="O287" s="195">
        <f>RealAuthFY10!O287</f>
        <v>57800</v>
      </c>
      <c r="P287" s="53">
        <v>1296.9000000000001</v>
      </c>
      <c r="Q287" s="53">
        <v>0</v>
      </c>
      <c r="R287" s="52">
        <f t="shared" si="28"/>
        <v>346270.962</v>
      </c>
      <c r="S287" s="53">
        <f t="shared" si="29"/>
        <v>36130.751999999993</v>
      </c>
      <c r="T287" s="52">
        <f t="shared" si="30"/>
        <v>38293.340000000004</v>
      </c>
      <c r="U287" s="53">
        <f t="shared" si="31"/>
        <v>4407007.1540000001</v>
      </c>
      <c r="V287" s="200"/>
      <c r="W287" s="204">
        <v>568.26</v>
      </c>
      <c r="X287" s="205">
        <v>201619</v>
      </c>
      <c r="Y287" s="206">
        <f t="shared" si="32"/>
        <v>579.63</v>
      </c>
      <c r="Z287" s="207">
        <v>59.29</v>
      </c>
      <c r="AA287" s="52">
        <v>21036</v>
      </c>
      <c r="AB287" s="206">
        <f t="shared" si="33"/>
        <v>60.48</v>
      </c>
      <c r="AC287" s="208">
        <v>62.84</v>
      </c>
      <c r="AD287" s="207">
        <v>22296</v>
      </c>
      <c r="AE287" s="206">
        <f t="shared" si="34"/>
        <v>64.100000000000009</v>
      </c>
    </row>
    <row r="288" spans="1:31" s="45" customFormat="1" ht="11" x14ac:dyDescent="0.3">
      <c r="A288" s="45">
        <f>'FY2017 Alpha RPDC '!A282</f>
        <v>275</v>
      </c>
      <c r="B288" s="45">
        <f>'FY2017 Alpha RPDC '!B282</f>
        <v>6096</v>
      </c>
      <c r="C288" s="45">
        <f>'FY2017 Alpha RPDC '!C282</f>
        <v>6096</v>
      </c>
      <c r="D288" s="50" t="str">
        <f>'FY2017 Alpha RPDC '!D282</f>
        <v>SOUTHEAST WEBSTER - GRAND</v>
      </c>
      <c r="E288" s="91">
        <f>'FY2017 Alpha RPDC '!J282</f>
        <v>535.6</v>
      </c>
      <c r="F288" s="81">
        <f>'FY2017 Alpha RPDC '!K282</f>
        <v>6720</v>
      </c>
      <c r="G288" s="81">
        <f>'FY2017 Alpha RPDC '!L282</f>
        <v>3599232</v>
      </c>
      <c r="H288" s="81">
        <f>'FY2017 Alpha RPDC '!M282</f>
        <v>0</v>
      </c>
      <c r="I288" s="82">
        <f>'FY2017 Alpha RPDC '!N282</f>
        <v>3599232</v>
      </c>
      <c r="J288" s="53">
        <v>-159057</v>
      </c>
      <c r="K288" s="52">
        <v>-11782</v>
      </c>
      <c r="L288" s="51">
        <v>94256</v>
      </c>
      <c r="M288" s="195">
        <v>17673</v>
      </c>
      <c r="N288" s="51">
        <f>RealAuthFY10!N288</f>
        <v>90798.720000000001</v>
      </c>
      <c r="O288" s="195">
        <f>RealAuthFY10!O288</f>
        <v>121180.48</v>
      </c>
      <c r="P288" s="53">
        <v>0</v>
      </c>
      <c r="Q288" s="53">
        <v>0</v>
      </c>
      <c r="R288" s="52">
        <f t="shared" si="28"/>
        <v>315715</v>
      </c>
      <c r="S288" s="53">
        <f t="shared" si="29"/>
        <v>32591</v>
      </c>
      <c r="T288" s="52">
        <f t="shared" si="30"/>
        <v>33603</v>
      </c>
      <c r="U288" s="53">
        <f t="shared" si="31"/>
        <v>4134210.2</v>
      </c>
      <c r="V288" s="200"/>
      <c r="W288" s="204">
        <v>539.96</v>
      </c>
      <c r="X288" s="205">
        <v>315715</v>
      </c>
      <c r="Y288" s="206">
        <f t="shared" si="32"/>
        <v>550.76</v>
      </c>
      <c r="Z288" s="207">
        <v>55.74</v>
      </c>
      <c r="AA288" s="52">
        <v>32591</v>
      </c>
      <c r="AB288" s="206">
        <f t="shared" si="33"/>
        <v>56.85</v>
      </c>
      <c r="AC288" s="208">
        <v>57.47</v>
      </c>
      <c r="AD288" s="207">
        <v>33603</v>
      </c>
      <c r="AE288" s="206">
        <f t="shared" si="34"/>
        <v>58.62</v>
      </c>
    </row>
    <row r="289" spans="1:31" s="45" customFormat="1" ht="11" x14ac:dyDescent="0.3">
      <c r="A289" s="45">
        <f>'FY2017 Alpha RPDC '!A283</f>
        <v>276</v>
      </c>
      <c r="B289" s="45">
        <f>'FY2017 Alpha RPDC '!B283</f>
        <v>6102</v>
      </c>
      <c r="C289" s="45">
        <f>'FY2017 Alpha RPDC '!C283</f>
        <v>6102</v>
      </c>
      <c r="D289" s="50" t="str">
        <f>'FY2017 Alpha RPDC '!D283</f>
        <v>SPENCER</v>
      </c>
      <c r="E289" s="91">
        <f>'FY2017 Alpha RPDC '!J283</f>
        <v>1875</v>
      </c>
      <c r="F289" s="81">
        <f>'FY2017 Alpha RPDC '!K283</f>
        <v>6591</v>
      </c>
      <c r="G289" s="81">
        <f>'FY2017 Alpha RPDC '!L283</f>
        <v>12358125</v>
      </c>
      <c r="H289" s="81">
        <f>'FY2017 Alpha RPDC '!M283</f>
        <v>169301.9299999997</v>
      </c>
      <c r="I289" s="82">
        <f>'FY2017 Alpha RPDC '!N283</f>
        <v>12527426.93</v>
      </c>
      <c r="J289" s="53">
        <v>-152958</v>
      </c>
      <c r="K289" s="52">
        <v>-5883</v>
      </c>
      <c r="L289" s="51">
        <v>282384</v>
      </c>
      <c r="M289" s="195">
        <v>41181</v>
      </c>
      <c r="N289" s="51">
        <f>RealAuthFY10!N289</f>
        <v>2941.68</v>
      </c>
      <c r="O289" s="195">
        <f>RealAuthFY10!O289</f>
        <v>0</v>
      </c>
      <c r="P289" s="53">
        <v>102246.54</v>
      </c>
      <c r="Q289" s="53">
        <v>0</v>
      </c>
      <c r="R289" s="52">
        <f t="shared" si="28"/>
        <v>961200</v>
      </c>
      <c r="S289" s="53">
        <f t="shared" si="29"/>
        <v>126056.24999999999</v>
      </c>
      <c r="T289" s="52">
        <f t="shared" si="30"/>
        <v>131868.75</v>
      </c>
      <c r="U289" s="53">
        <f t="shared" si="31"/>
        <v>14016464.149999999</v>
      </c>
      <c r="V289" s="200"/>
      <c r="W289" s="204">
        <v>502.59</v>
      </c>
      <c r="X289" s="205">
        <v>501685</v>
      </c>
      <c r="Y289" s="206">
        <f t="shared" si="32"/>
        <v>512.64</v>
      </c>
      <c r="Z289" s="207">
        <v>65.91</v>
      </c>
      <c r="AA289" s="52">
        <v>65791</v>
      </c>
      <c r="AB289" s="206">
        <f t="shared" si="33"/>
        <v>67.22999999999999</v>
      </c>
      <c r="AC289" s="208">
        <v>68.95</v>
      </c>
      <c r="AD289" s="207">
        <v>68826</v>
      </c>
      <c r="AE289" s="206">
        <f t="shared" si="34"/>
        <v>70.33</v>
      </c>
    </row>
    <row r="290" spans="1:31" s="45" customFormat="1" ht="11" x14ac:dyDescent="0.3">
      <c r="A290" s="45" t="e">
        <f>'FY2017 Alpha RPDC '!#REF!</f>
        <v>#REF!</v>
      </c>
      <c r="B290" s="45" t="e">
        <f>'FY2017 Alpha RPDC '!#REF!</f>
        <v>#REF!</v>
      </c>
      <c r="C290" s="45" t="e">
        <f>'FY2017 Alpha RPDC '!#REF!</f>
        <v>#REF!</v>
      </c>
      <c r="D290" s="50" t="e">
        <f>'FY2017 Alpha RPDC '!#REF!</f>
        <v>#REF!</v>
      </c>
      <c r="E290" s="91" t="e">
        <f>'FY2017 Alpha RPDC '!#REF!</f>
        <v>#REF!</v>
      </c>
      <c r="F290" s="81" t="e">
        <f>'FY2017 Alpha RPDC '!#REF!</f>
        <v>#REF!</v>
      </c>
      <c r="G290" s="81" t="e">
        <f>'FY2017 Alpha RPDC '!#REF!</f>
        <v>#REF!</v>
      </c>
      <c r="H290" s="81" t="e">
        <f>'FY2017 Alpha RPDC '!#REF!</f>
        <v>#REF!</v>
      </c>
      <c r="I290" s="82" t="e">
        <f>'FY2017 Alpha RPDC '!#REF!</f>
        <v>#REF!</v>
      </c>
      <c r="J290" s="53">
        <v>-123858</v>
      </c>
      <c r="K290" s="52">
        <v>-23592</v>
      </c>
      <c r="L290" s="51">
        <v>406962</v>
      </c>
      <c r="M290" s="195">
        <v>792101.4</v>
      </c>
      <c r="N290" s="51">
        <f>RealAuthFY10!N290</f>
        <v>75294.66</v>
      </c>
      <c r="O290" s="195">
        <f>RealAuthFY10!O290</f>
        <v>0</v>
      </c>
      <c r="P290" s="53">
        <v>36331.68</v>
      </c>
      <c r="Q290" s="53">
        <v>0</v>
      </c>
      <c r="R290" s="52" t="e">
        <f t="shared" si="28"/>
        <v>#REF!</v>
      </c>
      <c r="S290" s="53" t="e">
        <f t="shared" si="29"/>
        <v>#REF!</v>
      </c>
      <c r="T290" s="52" t="e">
        <f t="shared" si="30"/>
        <v>#REF!</v>
      </c>
      <c r="U290" s="53" t="e">
        <f t="shared" si="31"/>
        <v>#REF!</v>
      </c>
      <c r="V290" s="200"/>
      <c r="W290" s="204">
        <v>617.49</v>
      </c>
      <c r="X290" s="205">
        <v>269843</v>
      </c>
      <c r="Y290" s="206">
        <f t="shared" si="32"/>
        <v>629.84</v>
      </c>
      <c r="Z290" s="207">
        <v>70.83</v>
      </c>
      <c r="AA290" s="52">
        <v>30953</v>
      </c>
      <c r="AB290" s="206">
        <f t="shared" si="33"/>
        <v>72.25</v>
      </c>
      <c r="AC290" s="208">
        <v>62.7</v>
      </c>
      <c r="AD290" s="207">
        <v>27400</v>
      </c>
      <c r="AE290" s="206">
        <f t="shared" si="34"/>
        <v>63.95</v>
      </c>
    </row>
    <row r="291" spans="1:31" s="45" customFormat="1" ht="11" x14ac:dyDescent="0.3">
      <c r="A291" s="45">
        <f>'FY2017 Alpha RPDC '!A284</f>
        <v>277</v>
      </c>
      <c r="B291" s="45">
        <f>'FY2017 Alpha RPDC '!B284</f>
        <v>6120</v>
      </c>
      <c r="C291" s="45">
        <f>'FY2017 Alpha RPDC '!C284</f>
        <v>6120</v>
      </c>
      <c r="D291" s="54" t="str">
        <f>'FY2017 Alpha RPDC '!D284</f>
        <v>SPIRIT LAKE</v>
      </c>
      <c r="E291" s="94">
        <f>'FY2017 Alpha RPDC '!J284</f>
        <v>1170.7</v>
      </c>
      <c r="F291" s="83">
        <f>'FY2017 Alpha RPDC '!K284</f>
        <v>6591</v>
      </c>
      <c r="G291" s="83">
        <f>'FY2017 Alpha RPDC '!L284</f>
        <v>7716083.7000000002</v>
      </c>
      <c r="H291" s="83">
        <f>'FY2017 Alpha RPDC '!M284</f>
        <v>0</v>
      </c>
      <c r="I291" s="84">
        <f>'FY2017 Alpha RPDC '!N284</f>
        <v>7716083.7000000002</v>
      </c>
      <c r="J291" s="57">
        <v>-2403205.5</v>
      </c>
      <c r="K291" s="56">
        <v>-211788</v>
      </c>
      <c r="L291" s="55">
        <v>1012464.2999999999</v>
      </c>
      <c r="M291" s="214">
        <v>447108</v>
      </c>
      <c r="N291" s="55">
        <f>RealAuthFY10!N291</f>
        <v>578991.84</v>
      </c>
      <c r="O291" s="214">
        <f>RealAuthFY10!O291</f>
        <v>0</v>
      </c>
      <c r="P291" s="57">
        <v>1940095.7399999998</v>
      </c>
      <c r="Q291" s="57">
        <v>1609588.8</v>
      </c>
      <c r="R291" s="56">
        <f t="shared" si="28"/>
        <v>6599214</v>
      </c>
      <c r="S291" s="57">
        <f t="shared" si="29"/>
        <v>793620</v>
      </c>
      <c r="T291" s="56">
        <f t="shared" si="30"/>
        <v>1015031</v>
      </c>
      <c r="U291" s="57">
        <f t="shared" si="31"/>
        <v>19097203.880000003</v>
      </c>
      <c r="V291" s="215"/>
      <c r="W291" s="216">
        <v>480.46</v>
      </c>
      <c r="X291" s="217">
        <v>6599214</v>
      </c>
      <c r="Y291" s="218">
        <f t="shared" si="32"/>
        <v>490.07</v>
      </c>
      <c r="Z291" s="219">
        <v>57.78</v>
      </c>
      <c r="AA291" s="56">
        <v>793620</v>
      </c>
      <c r="AB291" s="218">
        <f t="shared" si="33"/>
        <v>58.94</v>
      </c>
      <c r="AC291" s="220">
        <v>73.900000000000006</v>
      </c>
      <c r="AD291" s="219">
        <v>1015031</v>
      </c>
      <c r="AE291" s="218">
        <f t="shared" si="34"/>
        <v>75.38000000000001</v>
      </c>
    </row>
    <row r="292" spans="1:31" s="45" customFormat="1" ht="11" x14ac:dyDescent="0.3">
      <c r="A292" s="45">
        <f>'FY2017 Alpha RPDC '!A285</f>
        <v>278</v>
      </c>
      <c r="B292" s="45">
        <f>'FY2017 Alpha RPDC '!B285</f>
        <v>6138</v>
      </c>
      <c r="C292" s="45">
        <f>'FY2017 Alpha RPDC '!C285</f>
        <v>6138</v>
      </c>
      <c r="D292" s="50" t="str">
        <f>'FY2017 Alpha RPDC '!D285</f>
        <v>SPRINGVILLE</v>
      </c>
      <c r="E292" s="91">
        <f>'FY2017 Alpha RPDC '!J285</f>
        <v>359.3</v>
      </c>
      <c r="F292" s="81">
        <f>'FY2017 Alpha RPDC '!K285</f>
        <v>6633</v>
      </c>
      <c r="G292" s="81">
        <f>'FY2017 Alpha RPDC '!L285</f>
        <v>2383236.9</v>
      </c>
      <c r="H292" s="81">
        <f>'FY2017 Alpha RPDC '!M285</f>
        <v>26257.479999999981</v>
      </c>
      <c r="I292" s="82">
        <f>'FY2017 Alpha RPDC '!N285</f>
        <v>2409494.38</v>
      </c>
      <c r="J292" s="53">
        <v>-392396.10000000003</v>
      </c>
      <c r="K292" s="52">
        <v>-5883</v>
      </c>
      <c r="L292" s="51">
        <v>653013</v>
      </c>
      <c r="M292" s="195">
        <v>0</v>
      </c>
      <c r="N292" s="51">
        <f>RealAuthFY10!N292</f>
        <v>6402.4800000000005</v>
      </c>
      <c r="O292" s="195">
        <f>RealAuthFY10!O292</f>
        <v>0</v>
      </c>
      <c r="P292" s="53">
        <v>0</v>
      </c>
      <c r="Q292" s="53">
        <v>0</v>
      </c>
      <c r="R292" s="52">
        <f t="shared" si="28"/>
        <v>578032</v>
      </c>
      <c r="S292" s="53">
        <f t="shared" si="29"/>
        <v>58790</v>
      </c>
      <c r="T292" s="52">
        <f t="shared" si="30"/>
        <v>51625</v>
      </c>
      <c r="U292" s="53">
        <f t="shared" si="31"/>
        <v>3359077.76</v>
      </c>
      <c r="V292" s="200"/>
      <c r="W292" s="204">
        <v>471.94</v>
      </c>
      <c r="X292" s="205">
        <v>578032</v>
      </c>
      <c r="Y292" s="206">
        <f t="shared" si="32"/>
        <v>481.38</v>
      </c>
      <c r="Z292" s="207">
        <v>48</v>
      </c>
      <c r="AA292" s="52">
        <v>58790</v>
      </c>
      <c r="AB292" s="206">
        <f t="shared" si="33"/>
        <v>48.96</v>
      </c>
      <c r="AC292" s="208">
        <v>42.15</v>
      </c>
      <c r="AD292" s="207">
        <v>51625</v>
      </c>
      <c r="AE292" s="206">
        <f t="shared" si="34"/>
        <v>42.99</v>
      </c>
    </row>
    <row r="293" spans="1:31" s="45" customFormat="1" ht="11" x14ac:dyDescent="0.3">
      <c r="A293" s="45" t="e">
        <f>'FY2017 Alpha RPDC '!#REF!</f>
        <v>#REF!</v>
      </c>
      <c r="B293" s="45" t="e">
        <f>'FY2017 Alpha RPDC '!#REF!</f>
        <v>#REF!</v>
      </c>
      <c r="C293" s="45" t="e">
        <f>'FY2017 Alpha RPDC '!#REF!</f>
        <v>#REF!</v>
      </c>
      <c r="D293" s="50" t="e">
        <f>'FY2017 Alpha RPDC '!#REF!</f>
        <v>#REF!</v>
      </c>
      <c r="E293" s="91" t="e">
        <f>'FY2017 Alpha RPDC '!#REF!</f>
        <v>#REF!</v>
      </c>
      <c r="F293" s="81" t="e">
        <f>'FY2017 Alpha RPDC '!#REF!</f>
        <v>#REF!</v>
      </c>
      <c r="G293" s="81" t="e">
        <f>'FY2017 Alpha RPDC '!#REF!</f>
        <v>#REF!</v>
      </c>
      <c r="H293" s="81" t="e">
        <f>'FY2017 Alpha RPDC '!#REF!</f>
        <v>#REF!</v>
      </c>
      <c r="I293" s="82" t="e">
        <f>'FY2017 Alpha RPDC '!#REF!</f>
        <v>#REF!</v>
      </c>
      <c r="J293" s="53">
        <v>-347942</v>
      </c>
      <c r="K293" s="52">
        <v>-275954</v>
      </c>
      <c r="L293" s="51">
        <v>17997</v>
      </c>
      <c r="M293" s="195">
        <v>0</v>
      </c>
      <c r="N293" s="51">
        <f>RealAuthFY10!N293</f>
        <v>0</v>
      </c>
      <c r="O293" s="195">
        <f>RealAuthFY10!O293</f>
        <v>0</v>
      </c>
      <c r="P293" s="53">
        <v>0</v>
      </c>
      <c r="Q293" s="53">
        <v>0</v>
      </c>
      <c r="R293" s="52" t="e">
        <f t="shared" si="28"/>
        <v>#REF!</v>
      </c>
      <c r="S293" s="53" t="e">
        <f t="shared" si="29"/>
        <v>#REF!</v>
      </c>
      <c r="T293" s="52" t="e">
        <f t="shared" si="30"/>
        <v>#REF!</v>
      </c>
      <c r="U293" s="53" t="e">
        <f t="shared" si="31"/>
        <v>#REF!</v>
      </c>
      <c r="V293" s="200"/>
      <c r="W293" s="204" t="e">
        <v>#REF!</v>
      </c>
      <c r="X293" s="205">
        <v>74408</v>
      </c>
      <c r="Y293" s="206" t="e">
        <f t="shared" si="32"/>
        <v>#REF!</v>
      </c>
      <c r="Z293" s="207">
        <v>41.3</v>
      </c>
      <c r="AA293" s="52">
        <v>6360</v>
      </c>
      <c r="AB293" s="206">
        <f t="shared" si="33"/>
        <v>42.129999999999995</v>
      </c>
      <c r="AC293" s="208">
        <v>37.85</v>
      </c>
      <c r="AD293" s="207">
        <v>5829</v>
      </c>
      <c r="AE293" s="206">
        <f t="shared" si="34"/>
        <v>38.61</v>
      </c>
    </row>
    <row r="294" spans="1:31" s="45" customFormat="1" ht="11" x14ac:dyDescent="0.3">
      <c r="A294" s="45">
        <f>'FY2017 Alpha RPDC '!A286</f>
        <v>279</v>
      </c>
      <c r="B294" s="45">
        <f>'FY2017 Alpha RPDC '!B286</f>
        <v>5751</v>
      </c>
      <c r="C294" s="45">
        <f>'FY2017 Alpha RPDC '!C286</f>
        <v>5751</v>
      </c>
      <c r="D294" s="50" t="str">
        <f>'FY2017 Alpha RPDC '!D286</f>
        <v>ST ANSGAR</v>
      </c>
      <c r="E294" s="91">
        <f>'FY2017 Alpha RPDC '!J286</f>
        <v>608.4</v>
      </c>
      <c r="F294" s="81">
        <f>'FY2017 Alpha RPDC '!K286</f>
        <v>6617</v>
      </c>
      <c r="G294" s="81">
        <f>'FY2017 Alpha RPDC '!L286</f>
        <v>4025782.8</v>
      </c>
      <c r="H294" s="81">
        <f>'FY2017 Alpha RPDC '!M286</f>
        <v>126995.8200000003</v>
      </c>
      <c r="I294" s="82">
        <f>'FY2017 Alpha RPDC '!N286</f>
        <v>4152778.62</v>
      </c>
      <c r="J294" s="53">
        <v>-401881.99999999994</v>
      </c>
      <c r="K294" s="52">
        <v>-17835</v>
      </c>
      <c r="L294" s="51">
        <v>700321</v>
      </c>
      <c r="M294" s="195">
        <v>11890</v>
      </c>
      <c r="N294" s="51">
        <f>RealAuthFY10!N294</f>
        <v>26001.8</v>
      </c>
      <c r="O294" s="195">
        <f>RealAuthFY10!O294</f>
        <v>0</v>
      </c>
      <c r="P294" s="53">
        <v>3923.7000000000003</v>
      </c>
      <c r="Q294" s="53">
        <v>0</v>
      </c>
      <c r="R294" s="52">
        <f t="shared" si="28"/>
        <v>393104</v>
      </c>
      <c r="S294" s="53">
        <f t="shared" si="29"/>
        <v>46762</v>
      </c>
      <c r="T294" s="52">
        <f t="shared" si="30"/>
        <v>43623</v>
      </c>
      <c r="U294" s="53">
        <f t="shared" si="31"/>
        <v>4958687.12</v>
      </c>
      <c r="V294" s="200"/>
      <c r="W294" s="204">
        <v>562.22</v>
      </c>
      <c r="X294" s="205">
        <v>393104</v>
      </c>
      <c r="Y294" s="206">
        <f t="shared" si="32"/>
        <v>573.46</v>
      </c>
      <c r="Z294" s="207">
        <v>66.88</v>
      </c>
      <c r="AA294" s="52">
        <v>46762</v>
      </c>
      <c r="AB294" s="206">
        <f t="shared" si="33"/>
        <v>68.22</v>
      </c>
      <c r="AC294" s="208">
        <v>62.39</v>
      </c>
      <c r="AD294" s="207">
        <v>43623</v>
      </c>
      <c r="AE294" s="206">
        <f t="shared" si="34"/>
        <v>63.64</v>
      </c>
    </row>
    <row r="295" spans="1:31" s="45" customFormat="1" ht="11" x14ac:dyDescent="0.3">
      <c r="A295" s="45">
        <f>'FY2017 Alpha RPDC '!A287</f>
        <v>280</v>
      </c>
      <c r="B295" s="45">
        <f>'FY2017 Alpha RPDC '!B287</f>
        <v>6165</v>
      </c>
      <c r="C295" s="45">
        <f>'FY2017 Alpha RPDC '!C287</f>
        <v>6165</v>
      </c>
      <c r="D295" s="50" t="str">
        <f>'FY2017 Alpha RPDC '!D287</f>
        <v>STANTON</v>
      </c>
      <c r="E295" s="91">
        <f>'FY2017 Alpha RPDC '!J287</f>
        <v>186</v>
      </c>
      <c r="F295" s="81">
        <f>'FY2017 Alpha RPDC '!K287</f>
        <v>6591</v>
      </c>
      <c r="G295" s="81">
        <f>'FY2017 Alpha RPDC '!L287</f>
        <v>1225926</v>
      </c>
      <c r="H295" s="81">
        <f>'FY2017 Alpha RPDC '!M287</f>
        <v>0</v>
      </c>
      <c r="I295" s="82">
        <f>'FY2017 Alpha RPDC '!N287</f>
        <v>1225926</v>
      </c>
      <c r="J295" s="53">
        <v>-273056</v>
      </c>
      <c r="K295" s="52">
        <v>0</v>
      </c>
      <c r="L295" s="51">
        <v>112784</v>
      </c>
      <c r="M295" s="195">
        <v>0</v>
      </c>
      <c r="N295" s="51">
        <f>RealAuthFY10!N295</f>
        <v>9953.91</v>
      </c>
      <c r="O295" s="195">
        <f>RealAuthFY10!O295</f>
        <v>0</v>
      </c>
      <c r="P295" s="53">
        <v>2611.84</v>
      </c>
      <c r="Q295" s="53">
        <v>0</v>
      </c>
      <c r="R295" s="52">
        <f t="shared" si="28"/>
        <v>332752</v>
      </c>
      <c r="S295" s="53">
        <f t="shared" si="29"/>
        <v>39377</v>
      </c>
      <c r="T295" s="52">
        <f t="shared" si="30"/>
        <v>32125</v>
      </c>
      <c r="U295" s="53">
        <f t="shared" si="31"/>
        <v>1482473.75</v>
      </c>
      <c r="V295" s="200"/>
      <c r="W295" s="204">
        <v>514.38</v>
      </c>
      <c r="X295" s="205">
        <v>332752</v>
      </c>
      <c r="Y295" s="206">
        <f t="shared" si="32"/>
        <v>524.66999999999996</v>
      </c>
      <c r="Z295" s="207">
        <v>60.87</v>
      </c>
      <c r="AA295" s="52">
        <v>39377</v>
      </c>
      <c r="AB295" s="206">
        <f t="shared" si="33"/>
        <v>62.089999999999996</v>
      </c>
      <c r="AC295" s="208">
        <v>49.66</v>
      </c>
      <c r="AD295" s="207">
        <v>32125</v>
      </c>
      <c r="AE295" s="206">
        <f t="shared" si="34"/>
        <v>50.65</v>
      </c>
    </row>
    <row r="296" spans="1:31" s="45" customFormat="1" ht="11" x14ac:dyDescent="0.3">
      <c r="A296" s="45">
        <f>'FY2017 Alpha RPDC '!A288</f>
        <v>281</v>
      </c>
      <c r="B296" s="45">
        <f>'FY2017 Alpha RPDC '!B288</f>
        <v>6175</v>
      </c>
      <c r="C296" s="45">
        <f>'FY2017 Alpha RPDC '!C288</f>
        <v>6175</v>
      </c>
      <c r="D296" s="54" t="str">
        <f>'FY2017 Alpha RPDC '!D288</f>
        <v>STARMONT</v>
      </c>
      <c r="E296" s="94">
        <f>'FY2017 Alpha RPDC '!J288</f>
        <v>620.4</v>
      </c>
      <c r="F296" s="83">
        <f>'FY2017 Alpha RPDC '!K288</f>
        <v>6605</v>
      </c>
      <c r="G296" s="83">
        <f>'FY2017 Alpha RPDC '!L288</f>
        <v>4097742</v>
      </c>
      <c r="H296" s="83">
        <f>'FY2017 Alpha RPDC '!M288</f>
        <v>0</v>
      </c>
      <c r="I296" s="84">
        <f>'FY2017 Alpha RPDC '!N288</f>
        <v>4097742</v>
      </c>
      <c r="J296" s="57">
        <v>-370629</v>
      </c>
      <c r="K296" s="56">
        <v>-11766</v>
      </c>
      <c r="L296" s="55">
        <v>52947</v>
      </c>
      <c r="M296" s="214">
        <v>0</v>
      </c>
      <c r="N296" s="55">
        <f>RealAuthFY10!N296</f>
        <v>4787.4399999999996</v>
      </c>
      <c r="O296" s="214">
        <f>RealAuthFY10!O296</f>
        <v>0</v>
      </c>
      <c r="P296" s="57">
        <v>0</v>
      </c>
      <c r="Q296" s="57">
        <v>0</v>
      </c>
      <c r="R296" s="56">
        <f t="shared" si="28"/>
        <v>375000.78</v>
      </c>
      <c r="S296" s="57">
        <f t="shared" si="29"/>
        <v>37075.103999999999</v>
      </c>
      <c r="T296" s="56">
        <f t="shared" si="30"/>
        <v>28972.68</v>
      </c>
      <c r="U296" s="57">
        <f t="shared" si="31"/>
        <v>4214130.0039999997</v>
      </c>
      <c r="V296" s="215"/>
      <c r="W296" s="216">
        <v>592.6</v>
      </c>
      <c r="X296" s="217">
        <v>134105</v>
      </c>
      <c r="Y296" s="218">
        <f t="shared" si="32"/>
        <v>604.45000000000005</v>
      </c>
      <c r="Z296" s="219">
        <v>58.59</v>
      </c>
      <c r="AA296" s="56">
        <v>13259</v>
      </c>
      <c r="AB296" s="218">
        <f t="shared" si="33"/>
        <v>59.760000000000005</v>
      </c>
      <c r="AC296" s="220">
        <v>45.78</v>
      </c>
      <c r="AD296" s="219">
        <v>10360</v>
      </c>
      <c r="AE296" s="218">
        <f t="shared" si="34"/>
        <v>46.7</v>
      </c>
    </row>
    <row r="297" spans="1:31" s="45" customFormat="1" ht="11" x14ac:dyDescent="0.3">
      <c r="A297" s="45">
        <f>'FY2017 Alpha RPDC '!A289</f>
        <v>282</v>
      </c>
      <c r="B297" s="45">
        <f>'FY2017 Alpha RPDC '!B289</f>
        <v>6219</v>
      </c>
      <c r="C297" s="45">
        <f>'FY2017 Alpha RPDC '!C289</f>
        <v>6219</v>
      </c>
      <c r="D297" s="50" t="str">
        <f>'FY2017 Alpha RPDC '!D289</f>
        <v>STORM LAKE</v>
      </c>
      <c r="E297" s="91">
        <f>'FY2017 Alpha RPDC '!J289</f>
        <v>2321.6999999999998</v>
      </c>
      <c r="F297" s="81">
        <f>'FY2017 Alpha RPDC '!K289</f>
        <v>6591</v>
      </c>
      <c r="G297" s="81">
        <f>'FY2017 Alpha RPDC '!L289</f>
        <v>15302324.699999999</v>
      </c>
      <c r="H297" s="81">
        <f>'FY2017 Alpha RPDC '!M289</f>
        <v>0</v>
      </c>
      <c r="I297" s="82">
        <f>'FY2017 Alpha RPDC '!N289</f>
        <v>15302324.699999999</v>
      </c>
      <c r="J297" s="53">
        <v>-566688</v>
      </c>
      <c r="K297" s="52">
        <v>-47224</v>
      </c>
      <c r="L297" s="51">
        <v>123963</v>
      </c>
      <c r="M297" s="195">
        <v>17709</v>
      </c>
      <c r="N297" s="51">
        <f>RealAuthFY10!N297</f>
        <v>0</v>
      </c>
      <c r="O297" s="195">
        <f>RealAuthFY10!O297</f>
        <v>0</v>
      </c>
      <c r="P297" s="53">
        <v>132463.32</v>
      </c>
      <c r="Q297" s="53">
        <v>290427.60000000003</v>
      </c>
      <c r="R297" s="52">
        <f t="shared" si="28"/>
        <v>1221864.2760000001</v>
      </c>
      <c r="S297" s="53">
        <f t="shared" si="29"/>
        <v>125464.66799999999</v>
      </c>
      <c r="T297" s="52">
        <f t="shared" si="30"/>
        <v>160824.15899999999</v>
      </c>
      <c r="U297" s="53">
        <f t="shared" si="31"/>
        <v>16761128.722999999</v>
      </c>
      <c r="V297" s="200"/>
      <c r="W297" s="204">
        <v>515.96</v>
      </c>
      <c r="X297" s="205">
        <v>822543</v>
      </c>
      <c r="Y297" s="206">
        <f t="shared" si="32"/>
        <v>526.28000000000009</v>
      </c>
      <c r="Z297" s="207">
        <v>52.98</v>
      </c>
      <c r="AA297" s="52">
        <v>84461</v>
      </c>
      <c r="AB297" s="206">
        <f t="shared" si="33"/>
        <v>54.04</v>
      </c>
      <c r="AC297" s="208">
        <v>67.91</v>
      </c>
      <c r="AD297" s="207">
        <v>108262</v>
      </c>
      <c r="AE297" s="206">
        <f t="shared" si="34"/>
        <v>69.27</v>
      </c>
    </row>
    <row r="298" spans="1:31" s="45" customFormat="1" ht="11" x14ac:dyDescent="0.3">
      <c r="A298" s="45">
        <f>'FY2017 Alpha RPDC '!A290</f>
        <v>283</v>
      </c>
      <c r="B298" s="45">
        <f>'FY2017 Alpha RPDC '!B290</f>
        <v>6246</v>
      </c>
      <c r="C298" s="45">
        <f>'FY2017 Alpha RPDC '!C290</f>
        <v>6246</v>
      </c>
      <c r="D298" s="50" t="str">
        <f>'FY2017 Alpha RPDC '!D290</f>
        <v>STRATFORD</v>
      </c>
      <c r="E298" s="91">
        <f>'FY2017 Alpha RPDC '!J290</f>
        <v>169.7</v>
      </c>
      <c r="F298" s="81">
        <f>'FY2017 Alpha RPDC '!K290</f>
        <v>6766</v>
      </c>
      <c r="G298" s="81">
        <f>'FY2017 Alpha RPDC '!L290</f>
        <v>1148190.2</v>
      </c>
      <c r="H298" s="81">
        <f>'FY2017 Alpha RPDC '!M290</f>
        <v>34108.729999999981</v>
      </c>
      <c r="I298" s="82">
        <f>'FY2017 Alpha RPDC '!N290</f>
        <v>1182298.93</v>
      </c>
      <c r="J298" s="53">
        <v>-329448</v>
      </c>
      <c r="K298" s="52">
        <v>-76479</v>
      </c>
      <c r="L298" s="51">
        <v>158841</v>
      </c>
      <c r="M298" s="195">
        <v>0</v>
      </c>
      <c r="N298" s="51">
        <f>RealAuthFY10!N298</f>
        <v>27628.720000000001</v>
      </c>
      <c r="O298" s="195">
        <f>RealAuthFY10!O298</f>
        <v>0</v>
      </c>
      <c r="P298" s="53">
        <v>1294.26</v>
      </c>
      <c r="Q298" s="53">
        <v>201198.6</v>
      </c>
      <c r="R298" s="52">
        <f t="shared" si="28"/>
        <v>318689</v>
      </c>
      <c r="S298" s="53">
        <f t="shared" si="29"/>
        <v>36775</v>
      </c>
      <c r="T298" s="52">
        <f t="shared" si="30"/>
        <v>25996</v>
      </c>
      <c r="U298" s="53">
        <f t="shared" si="31"/>
        <v>1546794.51</v>
      </c>
      <c r="V298" s="200"/>
      <c r="W298" s="204">
        <v>517.1</v>
      </c>
      <c r="X298" s="205">
        <v>318689</v>
      </c>
      <c r="Y298" s="206">
        <f t="shared" si="32"/>
        <v>527.44000000000005</v>
      </c>
      <c r="Z298" s="207">
        <v>59.67</v>
      </c>
      <c r="AA298" s="52">
        <v>36775</v>
      </c>
      <c r="AB298" s="206">
        <f t="shared" si="33"/>
        <v>60.86</v>
      </c>
      <c r="AC298" s="208">
        <v>42.18</v>
      </c>
      <c r="AD298" s="207">
        <v>25996</v>
      </c>
      <c r="AE298" s="206">
        <f t="shared" si="34"/>
        <v>43.02</v>
      </c>
    </row>
    <row r="299" spans="1:31" s="45" customFormat="1" ht="11" x14ac:dyDescent="0.3">
      <c r="A299" s="45">
        <f>'FY2017 Alpha RPDC '!A291</f>
        <v>284</v>
      </c>
      <c r="B299" s="45">
        <f>'FY2017 Alpha RPDC '!B291</f>
        <v>6273</v>
      </c>
      <c r="C299" s="45">
        <f>'FY2017 Alpha RPDC '!C291</f>
        <v>6273</v>
      </c>
      <c r="D299" s="50" t="str">
        <f>'FY2017 Alpha RPDC '!D291</f>
        <v>SUMNER-FREDERICKSBURG</v>
      </c>
      <c r="E299" s="91">
        <f>'FY2017 Alpha RPDC '!J291</f>
        <v>832.5</v>
      </c>
      <c r="F299" s="81">
        <f>'FY2017 Alpha RPDC '!K291</f>
        <v>6591</v>
      </c>
      <c r="G299" s="81">
        <f>'FY2017 Alpha RPDC '!L291</f>
        <v>5487007.5</v>
      </c>
      <c r="H299" s="81">
        <f>'FY2017 Alpha RPDC '!M291</f>
        <v>0</v>
      </c>
      <c r="I299" s="82">
        <f>'FY2017 Alpha RPDC '!N291</f>
        <v>5487007.5</v>
      </c>
      <c r="J299" s="53">
        <v>-1274846.0999999999</v>
      </c>
      <c r="K299" s="52">
        <v>-94128</v>
      </c>
      <c r="L299" s="51">
        <v>1820788.5</v>
      </c>
      <c r="M299" s="195">
        <v>52947</v>
      </c>
      <c r="N299" s="51">
        <f>RealAuthFY10!N299</f>
        <v>288803.76</v>
      </c>
      <c r="O299" s="195">
        <f>RealAuthFY10!O299</f>
        <v>0</v>
      </c>
      <c r="P299" s="53">
        <v>102246.54</v>
      </c>
      <c r="Q299" s="53">
        <v>0</v>
      </c>
      <c r="R299" s="52">
        <f t="shared" si="28"/>
        <v>2763723</v>
      </c>
      <c r="S299" s="53">
        <f t="shared" si="29"/>
        <v>316984</v>
      </c>
      <c r="T299" s="52">
        <f t="shared" si="30"/>
        <v>309049</v>
      </c>
      <c r="U299" s="53">
        <f t="shared" si="31"/>
        <v>9772575.1999999993</v>
      </c>
      <c r="V299" s="200"/>
      <c r="W299" s="204">
        <v>463.23</v>
      </c>
      <c r="X299" s="205">
        <v>2763723</v>
      </c>
      <c r="Y299" s="206">
        <f t="shared" si="32"/>
        <v>472.49</v>
      </c>
      <c r="Z299" s="207">
        <v>53.13</v>
      </c>
      <c r="AA299" s="52">
        <v>316984</v>
      </c>
      <c r="AB299" s="206">
        <f t="shared" si="33"/>
        <v>54.190000000000005</v>
      </c>
      <c r="AC299" s="208">
        <v>51.8</v>
      </c>
      <c r="AD299" s="207">
        <v>309049</v>
      </c>
      <c r="AE299" s="206">
        <f t="shared" si="34"/>
        <v>52.839999999999996</v>
      </c>
    </row>
    <row r="300" spans="1:31" s="45" customFormat="1" ht="11" x14ac:dyDescent="0.3">
      <c r="A300" s="45">
        <f>'FY2017 Alpha RPDC '!A292</f>
        <v>285</v>
      </c>
      <c r="B300" s="45">
        <f>'FY2017 Alpha RPDC '!B292</f>
        <v>6408</v>
      </c>
      <c r="C300" s="45">
        <f>'FY2017 Alpha RPDC '!C292</f>
        <v>6408</v>
      </c>
      <c r="D300" s="50" t="str">
        <f>'FY2017 Alpha RPDC '!D292</f>
        <v>TIPTON</v>
      </c>
      <c r="E300" s="91">
        <f>'FY2017 Alpha RPDC '!J292</f>
        <v>871.4</v>
      </c>
      <c r="F300" s="81">
        <f>'FY2017 Alpha RPDC '!K292</f>
        <v>6642</v>
      </c>
      <c r="G300" s="81">
        <f>'FY2017 Alpha RPDC '!L292</f>
        <v>5787838.7999999998</v>
      </c>
      <c r="H300" s="81">
        <f>'FY2017 Alpha RPDC '!M292</f>
        <v>69375.419999999925</v>
      </c>
      <c r="I300" s="82">
        <f>'FY2017 Alpha RPDC '!N292</f>
        <v>5857214.2199999997</v>
      </c>
      <c r="J300" s="53">
        <v>-547119</v>
      </c>
      <c r="K300" s="52">
        <v>-5883</v>
      </c>
      <c r="L300" s="51">
        <v>201198.6</v>
      </c>
      <c r="M300" s="195">
        <v>11766</v>
      </c>
      <c r="N300" s="51">
        <f>RealAuthFY10!N300</f>
        <v>173.04</v>
      </c>
      <c r="O300" s="195">
        <f>RealAuthFY10!O300</f>
        <v>0</v>
      </c>
      <c r="P300" s="53">
        <v>0</v>
      </c>
      <c r="Q300" s="53">
        <v>98834.400000000009</v>
      </c>
      <c r="R300" s="52">
        <f t="shared" si="28"/>
        <v>452256.6</v>
      </c>
      <c r="S300" s="53">
        <f t="shared" si="29"/>
        <v>47186.310000000005</v>
      </c>
      <c r="T300" s="52">
        <f t="shared" si="30"/>
        <v>44389.115999999995</v>
      </c>
      <c r="U300" s="53">
        <f t="shared" si="31"/>
        <v>6160016.2859999994</v>
      </c>
      <c r="V300" s="200"/>
      <c r="W300" s="204">
        <v>508.82</v>
      </c>
      <c r="X300" s="205">
        <v>289620</v>
      </c>
      <c r="Y300" s="206">
        <f t="shared" si="32"/>
        <v>519</v>
      </c>
      <c r="Z300" s="207">
        <v>53.09</v>
      </c>
      <c r="AA300" s="52">
        <v>30219</v>
      </c>
      <c r="AB300" s="206">
        <f t="shared" si="33"/>
        <v>54.150000000000006</v>
      </c>
      <c r="AC300" s="208">
        <v>49.94</v>
      </c>
      <c r="AD300" s="207">
        <v>28426</v>
      </c>
      <c r="AE300" s="206">
        <f t="shared" si="34"/>
        <v>50.94</v>
      </c>
    </row>
    <row r="301" spans="1:31" s="45" customFormat="1" ht="11" x14ac:dyDescent="0.3">
      <c r="A301" s="45">
        <f>'FY2017 Alpha RPDC '!A293</f>
        <v>286</v>
      </c>
      <c r="B301" s="45">
        <f>'FY2017 Alpha RPDC '!B293</f>
        <v>6453</v>
      </c>
      <c r="C301" s="45">
        <f>'FY2017 Alpha RPDC '!C293</f>
        <v>6453</v>
      </c>
      <c r="D301" s="54" t="str">
        <f>'FY2017 Alpha RPDC '!D293</f>
        <v>TREYNOR</v>
      </c>
      <c r="E301" s="94">
        <f>'FY2017 Alpha RPDC '!J293</f>
        <v>572.20000000000005</v>
      </c>
      <c r="F301" s="83">
        <f>'FY2017 Alpha RPDC '!K293</f>
        <v>6591</v>
      </c>
      <c r="G301" s="83">
        <f>'FY2017 Alpha RPDC '!L293</f>
        <v>3771370.2</v>
      </c>
      <c r="H301" s="83">
        <f>'FY2017 Alpha RPDC '!M293</f>
        <v>0</v>
      </c>
      <c r="I301" s="84">
        <f>'FY2017 Alpha RPDC '!N293</f>
        <v>3771370.2</v>
      </c>
      <c r="J301" s="57">
        <v>-341481.6</v>
      </c>
      <c r="K301" s="56">
        <v>-78156</v>
      </c>
      <c r="L301" s="55">
        <v>330660</v>
      </c>
      <c r="M301" s="214">
        <v>0</v>
      </c>
      <c r="N301" s="55">
        <f>RealAuthFY10!N301</f>
        <v>69348.72</v>
      </c>
      <c r="O301" s="214">
        <f>RealAuthFY10!O301</f>
        <v>0</v>
      </c>
      <c r="P301" s="57">
        <v>0</v>
      </c>
      <c r="Q301" s="57">
        <v>140680.79999999999</v>
      </c>
      <c r="R301" s="56">
        <f t="shared" si="28"/>
        <v>326176.88799999998</v>
      </c>
      <c r="S301" s="57">
        <f t="shared" si="29"/>
        <v>38068.466</v>
      </c>
      <c r="T301" s="56">
        <f t="shared" si="30"/>
        <v>39384.526000000005</v>
      </c>
      <c r="U301" s="57">
        <f t="shared" si="31"/>
        <v>4296052</v>
      </c>
      <c r="V301" s="215"/>
      <c r="W301" s="216">
        <v>558.86</v>
      </c>
      <c r="X301" s="217">
        <v>315309</v>
      </c>
      <c r="Y301" s="218">
        <f t="shared" si="32"/>
        <v>570.04</v>
      </c>
      <c r="Z301" s="219">
        <v>65.23</v>
      </c>
      <c r="AA301" s="56">
        <v>36803</v>
      </c>
      <c r="AB301" s="218">
        <f t="shared" si="33"/>
        <v>66.53</v>
      </c>
      <c r="AC301" s="220">
        <v>67.48</v>
      </c>
      <c r="AD301" s="219">
        <v>38072</v>
      </c>
      <c r="AE301" s="218">
        <f t="shared" si="34"/>
        <v>68.83</v>
      </c>
    </row>
    <row r="302" spans="1:31" s="45" customFormat="1" ht="11" x14ac:dyDescent="0.3">
      <c r="A302" s="45" t="e">
        <f>'FY2017 Alpha RPDC '!#REF!</f>
        <v>#REF!</v>
      </c>
      <c r="B302" s="45" t="e">
        <f>'FY2017 Alpha RPDC '!#REF!</f>
        <v>#REF!</v>
      </c>
      <c r="C302" s="45" t="e">
        <f>'FY2017 Alpha RPDC '!#REF!</f>
        <v>#REF!</v>
      </c>
      <c r="D302" s="50" t="e">
        <f>'FY2017 Alpha RPDC '!#REF!</f>
        <v>#REF!</v>
      </c>
      <c r="E302" s="91" t="e">
        <f>'FY2017 Alpha RPDC '!#REF!</f>
        <v>#REF!</v>
      </c>
      <c r="F302" s="81" t="e">
        <f>'FY2017 Alpha RPDC '!#REF!</f>
        <v>#REF!</v>
      </c>
      <c r="G302" s="81" t="e">
        <f>'FY2017 Alpha RPDC '!#REF!</f>
        <v>#REF!</v>
      </c>
      <c r="H302" s="81" t="e">
        <f>'FY2017 Alpha RPDC '!#REF!</f>
        <v>#REF!</v>
      </c>
      <c r="I302" s="82" t="e">
        <f>'FY2017 Alpha RPDC '!#REF!</f>
        <v>#REF!</v>
      </c>
      <c r="J302" s="53">
        <v>-237160</v>
      </c>
      <c r="K302" s="52">
        <v>-59290</v>
      </c>
      <c r="L302" s="51">
        <v>95456.900000000009</v>
      </c>
      <c r="M302" s="195">
        <v>5929</v>
      </c>
      <c r="N302" s="51">
        <f>RealAuthFY10!N302</f>
        <v>89361.18</v>
      </c>
      <c r="O302" s="195">
        <f>RealAuthFY10!O302</f>
        <v>0</v>
      </c>
      <c r="P302" s="53">
        <v>0</v>
      </c>
      <c r="Q302" s="53">
        <v>92492.4</v>
      </c>
      <c r="R302" s="52" t="e">
        <f t="shared" si="28"/>
        <v>#REF!</v>
      </c>
      <c r="S302" s="53" t="e">
        <f t="shared" si="29"/>
        <v>#REF!</v>
      </c>
      <c r="T302" s="52" t="e">
        <f t="shared" si="30"/>
        <v>#REF!</v>
      </c>
      <c r="U302" s="53" t="e">
        <f t="shared" si="31"/>
        <v>#REF!</v>
      </c>
      <c r="V302" s="200"/>
      <c r="W302" s="204">
        <v>536.08000000000004</v>
      </c>
      <c r="X302" s="205">
        <v>274741</v>
      </c>
      <c r="Y302" s="206">
        <f t="shared" si="32"/>
        <v>546.80000000000007</v>
      </c>
      <c r="Z302" s="207">
        <v>52.76</v>
      </c>
      <c r="AA302" s="52">
        <v>27040</v>
      </c>
      <c r="AB302" s="206">
        <f t="shared" si="33"/>
        <v>53.82</v>
      </c>
      <c r="AC302" s="208">
        <v>54.41</v>
      </c>
      <c r="AD302" s="207">
        <v>27885</v>
      </c>
      <c r="AE302" s="206">
        <f t="shared" si="34"/>
        <v>55.5</v>
      </c>
    </row>
    <row r="303" spans="1:31" s="45" customFormat="1" ht="11" x14ac:dyDescent="0.3">
      <c r="A303" s="45">
        <f>'FY2017 Alpha RPDC '!A294</f>
        <v>287</v>
      </c>
      <c r="B303" s="45">
        <f>'FY2017 Alpha RPDC '!B294</f>
        <v>6460</v>
      </c>
      <c r="C303" s="45">
        <f>'FY2017 Alpha RPDC '!C294</f>
        <v>6460</v>
      </c>
      <c r="D303" s="50" t="str">
        <f>'FY2017 Alpha RPDC '!D294</f>
        <v>TRI-CENTER</v>
      </c>
      <c r="E303" s="91">
        <f>'FY2017 Alpha RPDC '!J294</f>
        <v>647.6</v>
      </c>
      <c r="F303" s="81">
        <f>'FY2017 Alpha RPDC '!K294</f>
        <v>6623</v>
      </c>
      <c r="G303" s="81">
        <f>'FY2017 Alpha RPDC '!L294</f>
        <v>4289054.8</v>
      </c>
      <c r="H303" s="81">
        <f>'FY2017 Alpha RPDC '!M294</f>
        <v>0</v>
      </c>
      <c r="I303" s="82">
        <f>'FY2017 Alpha RPDC '!N294</f>
        <v>4289054.8</v>
      </c>
      <c r="J303" s="53">
        <v>-211788</v>
      </c>
      <c r="K303" s="52">
        <v>-52947</v>
      </c>
      <c r="L303" s="51">
        <v>758318.70000000007</v>
      </c>
      <c r="M303" s="195">
        <v>88245</v>
      </c>
      <c r="N303" s="51">
        <f>RealAuthFY10!N303</f>
        <v>192132.08000000002</v>
      </c>
      <c r="O303" s="195">
        <f>RealAuthFY10!O303</f>
        <v>0</v>
      </c>
      <c r="P303" s="53">
        <v>12942.6</v>
      </c>
      <c r="Q303" s="53">
        <v>0</v>
      </c>
      <c r="R303" s="52">
        <f t="shared" si="28"/>
        <v>945961</v>
      </c>
      <c r="S303" s="53">
        <f t="shared" si="29"/>
        <v>115465</v>
      </c>
      <c r="T303" s="52">
        <f t="shared" si="30"/>
        <v>111308</v>
      </c>
      <c r="U303" s="53">
        <f t="shared" si="31"/>
        <v>6248692.1799999997</v>
      </c>
      <c r="V303" s="200"/>
      <c r="W303" s="204">
        <v>505.24</v>
      </c>
      <c r="X303" s="205">
        <v>945961</v>
      </c>
      <c r="Y303" s="206">
        <f t="shared" si="32"/>
        <v>515.34</v>
      </c>
      <c r="Z303" s="207">
        <v>61.67</v>
      </c>
      <c r="AA303" s="52">
        <v>115465</v>
      </c>
      <c r="AB303" s="206">
        <f t="shared" si="33"/>
        <v>62.9</v>
      </c>
      <c r="AC303" s="208">
        <v>59.45</v>
      </c>
      <c r="AD303" s="207">
        <v>111308</v>
      </c>
      <c r="AE303" s="206">
        <f t="shared" si="34"/>
        <v>60.64</v>
      </c>
    </row>
    <row r="304" spans="1:31" s="45" customFormat="1" ht="11" x14ac:dyDescent="0.3">
      <c r="A304" s="45">
        <f>'FY2017 Alpha RPDC '!A295</f>
        <v>288</v>
      </c>
      <c r="B304" s="45">
        <f>'FY2017 Alpha RPDC '!B295</f>
        <v>6462</v>
      </c>
      <c r="C304" s="45">
        <f>'FY2017 Alpha RPDC '!C295</f>
        <v>6462</v>
      </c>
      <c r="D304" s="50" t="str">
        <f>'FY2017 Alpha RPDC '!D295</f>
        <v>TRI-COUNTY</v>
      </c>
      <c r="E304" s="91">
        <f>'FY2017 Alpha RPDC '!J295</f>
        <v>265.10000000000002</v>
      </c>
      <c r="F304" s="81">
        <f>'FY2017 Alpha RPDC '!K295</f>
        <v>6591</v>
      </c>
      <c r="G304" s="81">
        <f>'FY2017 Alpha RPDC '!L295</f>
        <v>1747274.1</v>
      </c>
      <c r="H304" s="81">
        <f>'FY2017 Alpha RPDC '!M295</f>
        <v>0</v>
      </c>
      <c r="I304" s="82">
        <f>'FY2017 Alpha RPDC '!N295</f>
        <v>1747274.1</v>
      </c>
      <c r="J304" s="53">
        <v>-329448</v>
      </c>
      <c r="K304" s="52">
        <v>-11766</v>
      </c>
      <c r="L304" s="51">
        <v>505938</v>
      </c>
      <c r="M304" s="195">
        <v>5883</v>
      </c>
      <c r="N304" s="51">
        <f>RealAuthFY10!N304</f>
        <v>62698.159999999996</v>
      </c>
      <c r="O304" s="195">
        <f>RealAuthFY10!O304</f>
        <v>0</v>
      </c>
      <c r="P304" s="53">
        <v>0</v>
      </c>
      <c r="Q304" s="53">
        <v>0</v>
      </c>
      <c r="R304" s="52">
        <f t="shared" si="28"/>
        <v>613925</v>
      </c>
      <c r="S304" s="53">
        <f t="shared" si="29"/>
        <v>73386</v>
      </c>
      <c r="T304" s="52">
        <f t="shared" si="30"/>
        <v>68511</v>
      </c>
      <c r="U304" s="53">
        <f t="shared" si="31"/>
        <v>2736401.26</v>
      </c>
      <c r="V304" s="200"/>
      <c r="W304" s="204">
        <v>500.02</v>
      </c>
      <c r="X304" s="205">
        <v>613925</v>
      </c>
      <c r="Y304" s="206">
        <f t="shared" si="32"/>
        <v>510.02</v>
      </c>
      <c r="Z304" s="207">
        <v>59.77</v>
      </c>
      <c r="AA304" s="52">
        <v>73386</v>
      </c>
      <c r="AB304" s="206">
        <f t="shared" si="33"/>
        <v>60.970000000000006</v>
      </c>
      <c r="AC304" s="208">
        <v>55.8</v>
      </c>
      <c r="AD304" s="207">
        <v>68511</v>
      </c>
      <c r="AE304" s="206">
        <f t="shared" si="34"/>
        <v>56.919999999999995</v>
      </c>
    </row>
    <row r="305" spans="1:31" s="45" customFormat="1" ht="11" x14ac:dyDescent="0.3">
      <c r="A305" s="45">
        <f>'FY2017 Alpha RPDC '!A296</f>
        <v>289</v>
      </c>
      <c r="B305" s="45">
        <f>'FY2017 Alpha RPDC '!B296</f>
        <v>6471</v>
      </c>
      <c r="C305" s="45">
        <f>'FY2017 Alpha RPDC '!C296</f>
        <v>6471</v>
      </c>
      <c r="D305" s="50" t="str">
        <f>'FY2017 Alpha RPDC '!D296</f>
        <v>TRIPOLI</v>
      </c>
      <c r="E305" s="91">
        <f>'FY2017 Alpha RPDC '!J296</f>
        <v>452</v>
      </c>
      <c r="F305" s="81">
        <f>'FY2017 Alpha RPDC '!K296</f>
        <v>6630</v>
      </c>
      <c r="G305" s="81">
        <f>'FY2017 Alpha RPDC '!L296</f>
        <v>2996760</v>
      </c>
      <c r="H305" s="81">
        <f>'FY2017 Alpha RPDC '!M296</f>
        <v>0</v>
      </c>
      <c r="I305" s="82">
        <f>'FY2017 Alpha RPDC '!N296</f>
        <v>2996760</v>
      </c>
      <c r="J305" s="53">
        <v>-414157.50000000006</v>
      </c>
      <c r="K305" s="52">
        <v>-35550</v>
      </c>
      <c r="L305" s="51">
        <v>367350</v>
      </c>
      <c r="M305" s="195">
        <v>0</v>
      </c>
      <c r="N305" s="51">
        <f>RealAuthFY10!N305</f>
        <v>7088.2</v>
      </c>
      <c r="O305" s="195">
        <f>RealAuthFY10!O305</f>
        <v>0</v>
      </c>
      <c r="P305" s="53">
        <v>0</v>
      </c>
      <c r="Q305" s="53">
        <v>0</v>
      </c>
      <c r="R305" s="52">
        <f t="shared" si="28"/>
        <v>250923.28</v>
      </c>
      <c r="S305" s="53">
        <f t="shared" si="29"/>
        <v>23336.76</v>
      </c>
      <c r="T305" s="52">
        <f t="shared" si="30"/>
        <v>20792</v>
      </c>
      <c r="U305" s="53">
        <f t="shared" si="31"/>
        <v>3216542.7399999998</v>
      </c>
      <c r="V305" s="200"/>
      <c r="W305" s="204">
        <v>544.25</v>
      </c>
      <c r="X305" s="205">
        <v>241212</v>
      </c>
      <c r="Y305" s="206">
        <f t="shared" si="32"/>
        <v>555.14</v>
      </c>
      <c r="Z305" s="207">
        <v>50.62</v>
      </c>
      <c r="AA305" s="52">
        <v>22435</v>
      </c>
      <c r="AB305" s="206">
        <f t="shared" si="33"/>
        <v>51.629999999999995</v>
      </c>
      <c r="AC305" s="208">
        <v>45.1</v>
      </c>
      <c r="AD305" s="207">
        <v>19988</v>
      </c>
      <c r="AE305" s="206">
        <f t="shared" si="34"/>
        <v>46</v>
      </c>
    </row>
    <row r="306" spans="1:31" s="45" customFormat="1" ht="11" x14ac:dyDescent="0.3">
      <c r="A306" s="45">
        <f>'FY2017 Alpha RPDC '!A297</f>
        <v>290</v>
      </c>
      <c r="B306" s="45">
        <f>'FY2017 Alpha RPDC '!B297</f>
        <v>6509</v>
      </c>
      <c r="C306" s="45">
        <f>'FY2017 Alpha RPDC '!C297</f>
        <v>6509</v>
      </c>
      <c r="D306" s="54" t="str">
        <f>'FY2017 Alpha RPDC '!D297</f>
        <v>TURKEY VALLEY</v>
      </c>
      <c r="E306" s="94">
        <f>'FY2017 Alpha RPDC '!J297</f>
        <v>341.2</v>
      </c>
      <c r="F306" s="83">
        <f>'FY2017 Alpha RPDC '!K297</f>
        <v>6758</v>
      </c>
      <c r="G306" s="83">
        <f>'FY2017 Alpha RPDC '!L297</f>
        <v>2305829.6</v>
      </c>
      <c r="H306" s="83">
        <f>'FY2017 Alpha RPDC '!M297</f>
        <v>106672.56000000006</v>
      </c>
      <c r="I306" s="84">
        <f>'FY2017 Alpha RPDC '!N297</f>
        <v>2412502.16</v>
      </c>
      <c r="J306" s="57">
        <v>-154224.9</v>
      </c>
      <c r="K306" s="56">
        <v>0</v>
      </c>
      <c r="L306" s="55">
        <v>166633.79999999999</v>
      </c>
      <c r="M306" s="214">
        <v>0</v>
      </c>
      <c r="N306" s="55">
        <f>RealAuthFY10!N306</f>
        <v>22770.420000000002</v>
      </c>
      <c r="O306" s="214">
        <f>RealAuthFY10!O306</f>
        <v>78856.34</v>
      </c>
      <c r="P306" s="57">
        <v>0</v>
      </c>
      <c r="Q306" s="57">
        <v>0</v>
      </c>
      <c r="R306" s="56">
        <f t="shared" si="28"/>
        <v>330775</v>
      </c>
      <c r="S306" s="57">
        <f t="shared" si="29"/>
        <v>39008</v>
      </c>
      <c r="T306" s="56">
        <f t="shared" si="30"/>
        <v>36178</v>
      </c>
      <c r="U306" s="57">
        <f t="shared" si="31"/>
        <v>2932498.82</v>
      </c>
      <c r="V306" s="215"/>
      <c r="W306" s="216">
        <v>486.22</v>
      </c>
      <c r="X306" s="217">
        <v>330775</v>
      </c>
      <c r="Y306" s="218">
        <f t="shared" si="32"/>
        <v>495.94000000000005</v>
      </c>
      <c r="Z306" s="219">
        <v>57.34</v>
      </c>
      <c r="AA306" s="56">
        <v>39008</v>
      </c>
      <c r="AB306" s="218">
        <f t="shared" si="33"/>
        <v>58.49</v>
      </c>
      <c r="AC306" s="220">
        <v>53.18</v>
      </c>
      <c r="AD306" s="219">
        <v>36178</v>
      </c>
      <c r="AE306" s="218">
        <f t="shared" si="34"/>
        <v>54.24</v>
      </c>
    </row>
    <row r="307" spans="1:31" s="45" customFormat="1" ht="11" x14ac:dyDescent="0.3">
      <c r="A307" s="45">
        <f>'FY2017 Alpha RPDC '!A298</f>
        <v>291</v>
      </c>
      <c r="B307" s="45">
        <f>'FY2017 Alpha RPDC '!B298</f>
        <v>6512</v>
      </c>
      <c r="C307" s="45">
        <f>'FY2017 Alpha RPDC '!C298</f>
        <v>6512</v>
      </c>
      <c r="D307" s="50" t="str">
        <f>'FY2017 Alpha RPDC '!D298</f>
        <v>TWIN CEDARS</v>
      </c>
      <c r="E307" s="91">
        <f>'FY2017 Alpha RPDC '!J298</f>
        <v>343.5</v>
      </c>
      <c r="F307" s="81">
        <f>'FY2017 Alpha RPDC '!K298</f>
        <v>6641</v>
      </c>
      <c r="G307" s="81">
        <f>'FY2017 Alpha RPDC '!L298</f>
        <v>2281183.5</v>
      </c>
      <c r="H307" s="81">
        <f>'FY2017 Alpha RPDC '!M298</f>
        <v>79450.10999999987</v>
      </c>
      <c r="I307" s="82">
        <f>'FY2017 Alpha RPDC '!N298</f>
        <v>2360633.61</v>
      </c>
      <c r="J307" s="53">
        <v>-47064</v>
      </c>
      <c r="K307" s="52">
        <v>-11766</v>
      </c>
      <c r="L307" s="51">
        <v>454755.89999999997</v>
      </c>
      <c r="M307" s="195">
        <v>0</v>
      </c>
      <c r="N307" s="51">
        <f>RealAuthFY10!N307</f>
        <v>1038.24</v>
      </c>
      <c r="O307" s="195">
        <f>RealAuthFY10!O307</f>
        <v>0</v>
      </c>
      <c r="P307" s="53">
        <v>0</v>
      </c>
      <c r="Q307" s="53">
        <v>49417.200000000004</v>
      </c>
      <c r="R307" s="52">
        <f t="shared" si="28"/>
        <v>206196.18</v>
      </c>
      <c r="S307" s="53">
        <f t="shared" si="29"/>
        <v>25824.329999999998</v>
      </c>
      <c r="T307" s="52">
        <f t="shared" si="30"/>
        <v>19912.695</v>
      </c>
      <c r="U307" s="53">
        <f t="shared" si="31"/>
        <v>3058948.1550000003</v>
      </c>
      <c r="V307" s="200"/>
      <c r="W307" s="204">
        <v>588.51</v>
      </c>
      <c r="X307" s="205">
        <v>122469</v>
      </c>
      <c r="Y307" s="206">
        <f t="shared" si="32"/>
        <v>600.28</v>
      </c>
      <c r="Z307" s="207">
        <v>73.709999999999994</v>
      </c>
      <c r="AA307" s="52">
        <v>15339</v>
      </c>
      <c r="AB307" s="206">
        <f t="shared" si="33"/>
        <v>75.179999999999993</v>
      </c>
      <c r="AC307" s="208">
        <v>56.83</v>
      </c>
      <c r="AD307" s="207">
        <v>11826</v>
      </c>
      <c r="AE307" s="206">
        <f t="shared" si="34"/>
        <v>57.97</v>
      </c>
    </row>
    <row r="308" spans="1:31" s="45" customFormat="1" ht="11" x14ac:dyDescent="0.3">
      <c r="A308" s="45">
        <f>'FY2017 Alpha RPDC '!A299</f>
        <v>292</v>
      </c>
      <c r="B308" s="45">
        <f>'FY2017 Alpha RPDC '!B299</f>
        <v>6516</v>
      </c>
      <c r="C308" s="45">
        <f>'FY2017 Alpha RPDC '!C299</f>
        <v>6516</v>
      </c>
      <c r="D308" s="50" t="str">
        <f>'FY2017 Alpha RPDC '!D299</f>
        <v>TWIN RIVERS</v>
      </c>
      <c r="E308" s="91">
        <f>'FY2017 Alpha RPDC '!J299</f>
        <v>162</v>
      </c>
      <c r="F308" s="81">
        <f>'FY2017 Alpha RPDC '!K299</f>
        <v>6766</v>
      </c>
      <c r="G308" s="81">
        <f>'FY2017 Alpha RPDC '!L299</f>
        <v>1096092</v>
      </c>
      <c r="H308" s="81">
        <f>'FY2017 Alpha RPDC '!M299</f>
        <v>67482.540000000037</v>
      </c>
      <c r="I308" s="82">
        <f>'FY2017 Alpha RPDC '!N299</f>
        <v>1163574.54</v>
      </c>
      <c r="J308" s="53">
        <v>-352050.9</v>
      </c>
      <c r="K308" s="52">
        <v>-17691</v>
      </c>
      <c r="L308" s="51">
        <v>318438</v>
      </c>
      <c r="M308" s="195">
        <v>5897</v>
      </c>
      <c r="N308" s="51">
        <f>RealAuthFY10!N308</f>
        <v>0</v>
      </c>
      <c r="O308" s="195">
        <f>RealAuthFY10!O308</f>
        <v>0</v>
      </c>
      <c r="P308" s="53">
        <v>0</v>
      </c>
      <c r="Q308" s="53">
        <v>70764</v>
      </c>
      <c r="R308" s="52">
        <f t="shared" si="28"/>
        <v>370326</v>
      </c>
      <c r="S308" s="53">
        <f t="shared" si="29"/>
        <v>40938</v>
      </c>
      <c r="T308" s="52">
        <f t="shared" si="30"/>
        <v>45446</v>
      </c>
      <c r="U308" s="53">
        <f t="shared" si="31"/>
        <v>1645641.6400000001</v>
      </c>
      <c r="V308" s="200"/>
      <c r="W308" s="204">
        <v>552.89</v>
      </c>
      <c r="X308" s="205">
        <v>370326</v>
      </c>
      <c r="Y308" s="206">
        <f t="shared" si="32"/>
        <v>563.94999999999993</v>
      </c>
      <c r="Z308" s="207">
        <v>61.12</v>
      </c>
      <c r="AA308" s="52">
        <v>40938</v>
      </c>
      <c r="AB308" s="206">
        <f t="shared" si="33"/>
        <v>62.339999999999996</v>
      </c>
      <c r="AC308" s="208">
        <v>67.849999999999994</v>
      </c>
      <c r="AD308" s="207">
        <v>45446</v>
      </c>
      <c r="AE308" s="206">
        <f t="shared" si="34"/>
        <v>69.209999999999994</v>
      </c>
    </row>
    <row r="309" spans="1:31" s="45" customFormat="1" ht="11" x14ac:dyDescent="0.3">
      <c r="A309" s="45">
        <f>'FY2017 Alpha RPDC '!A300</f>
        <v>293</v>
      </c>
      <c r="B309" s="45">
        <f>'FY2017 Alpha RPDC '!B300</f>
        <v>6534</v>
      </c>
      <c r="C309" s="45">
        <f>'FY2017 Alpha RPDC '!C300</f>
        <v>6534</v>
      </c>
      <c r="D309" s="50" t="str">
        <f>'FY2017 Alpha RPDC '!D300</f>
        <v>UNDERWOOD</v>
      </c>
      <c r="E309" s="91">
        <f>'FY2017 Alpha RPDC '!J300</f>
        <v>697.4</v>
      </c>
      <c r="F309" s="81">
        <f>'FY2017 Alpha RPDC '!K300</f>
        <v>6591</v>
      </c>
      <c r="G309" s="81">
        <f>'FY2017 Alpha RPDC '!L300</f>
        <v>4596563.3999999994</v>
      </c>
      <c r="H309" s="81">
        <f>'FY2017 Alpha RPDC '!M300</f>
        <v>0</v>
      </c>
      <c r="I309" s="82">
        <f>'FY2017 Alpha RPDC '!N300</f>
        <v>4596563.3999999994</v>
      </c>
      <c r="J309" s="53">
        <v>-229437</v>
      </c>
      <c r="K309" s="52">
        <v>-41181</v>
      </c>
      <c r="L309" s="51">
        <v>459462.3</v>
      </c>
      <c r="M309" s="195">
        <v>211788</v>
      </c>
      <c r="N309" s="51">
        <f>RealAuthFY10!N309</f>
        <v>334601.68</v>
      </c>
      <c r="O309" s="195">
        <f>RealAuthFY10!O309</f>
        <v>0</v>
      </c>
      <c r="P309" s="53">
        <v>865859.94000000006</v>
      </c>
      <c r="Q309" s="53">
        <v>317682</v>
      </c>
      <c r="R309" s="52">
        <f t="shared" si="28"/>
        <v>984350</v>
      </c>
      <c r="S309" s="53">
        <f t="shared" si="29"/>
        <v>113822</v>
      </c>
      <c r="T309" s="52">
        <f t="shared" si="30"/>
        <v>149550</v>
      </c>
      <c r="U309" s="53">
        <f t="shared" si="31"/>
        <v>7763061.3199999994</v>
      </c>
      <c r="V309" s="200"/>
      <c r="W309" s="204">
        <v>483.52</v>
      </c>
      <c r="X309" s="205">
        <v>984350</v>
      </c>
      <c r="Y309" s="206">
        <f t="shared" si="32"/>
        <v>493.19</v>
      </c>
      <c r="Z309" s="207">
        <v>55.91</v>
      </c>
      <c r="AA309" s="52">
        <v>113822</v>
      </c>
      <c r="AB309" s="206">
        <f t="shared" si="33"/>
        <v>57.029999999999994</v>
      </c>
      <c r="AC309" s="208">
        <v>73.459999999999994</v>
      </c>
      <c r="AD309" s="207">
        <v>149550</v>
      </c>
      <c r="AE309" s="206">
        <f t="shared" si="34"/>
        <v>74.929999999999993</v>
      </c>
    </row>
    <row r="310" spans="1:31" s="45" customFormat="1" ht="11" x14ac:dyDescent="0.3">
      <c r="A310" s="45">
        <f>'FY2017 Alpha RPDC '!A301</f>
        <v>294</v>
      </c>
      <c r="B310" s="45">
        <f>'FY2017 Alpha RPDC '!B301</f>
        <v>1935</v>
      </c>
      <c r="C310" s="45">
        <f>'FY2017 Alpha RPDC '!C301</f>
        <v>6536</v>
      </c>
      <c r="D310" s="50" t="str">
        <f>'FY2017 Alpha RPDC '!D301</f>
        <v>UNION</v>
      </c>
      <c r="E310" s="91">
        <f>'FY2017 Alpha RPDC '!J301</f>
        <v>1126.5</v>
      </c>
      <c r="F310" s="81">
        <f>'FY2017 Alpha RPDC '!K301</f>
        <v>6673</v>
      </c>
      <c r="G310" s="81">
        <f>'FY2017 Alpha RPDC '!L301</f>
        <v>7517134.5</v>
      </c>
      <c r="H310" s="81">
        <f>'FY2017 Alpha RPDC '!M301</f>
        <v>123157.95999999996</v>
      </c>
      <c r="I310" s="82">
        <f>'FY2017 Alpha RPDC '!N301</f>
        <v>7640292.46</v>
      </c>
      <c r="J310" s="53">
        <v>-199914</v>
      </c>
      <c r="K310" s="52">
        <v>-430118</v>
      </c>
      <c r="L310" s="51">
        <v>35136.400000000001</v>
      </c>
      <c r="M310" s="195">
        <v>0</v>
      </c>
      <c r="N310" s="51">
        <f>RealAuthFY10!N310</f>
        <v>4754.4000000000005</v>
      </c>
      <c r="O310" s="195">
        <f>RealAuthFY10!O310</f>
        <v>0</v>
      </c>
      <c r="P310" s="53">
        <v>0</v>
      </c>
      <c r="Q310" s="53">
        <v>36348</v>
      </c>
      <c r="R310" s="52">
        <f t="shared" si="28"/>
        <v>546836.89500000002</v>
      </c>
      <c r="S310" s="53">
        <f t="shared" si="29"/>
        <v>51819</v>
      </c>
      <c r="T310" s="52">
        <f t="shared" si="30"/>
        <v>59625.644999999997</v>
      </c>
      <c r="U310" s="53">
        <f t="shared" si="31"/>
        <v>7744780.8000000007</v>
      </c>
      <c r="V310" s="200"/>
      <c r="W310" s="204">
        <v>475.91</v>
      </c>
      <c r="X310" s="205">
        <v>101274</v>
      </c>
      <c r="Y310" s="206">
        <f t="shared" si="32"/>
        <v>485.43</v>
      </c>
      <c r="Z310" s="207">
        <v>45.1</v>
      </c>
      <c r="AA310" s="52">
        <v>9597</v>
      </c>
      <c r="AB310" s="206">
        <f t="shared" si="33"/>
        <v>46</v>
      </c>
      <c r="AC310" s="208">
        <v>51.89</v>
      </c>
      <c r="AD310" s="207">
        <v>11042</v>
      </c>
      <c r="AE310" s="206">
        <f t="shared" si="34"/>
        <v>52.93</v>
      </c>
    </row>
    <row r="311" spans="1:31" s="45" customFormat="1" ht="11" x14ac:dyDescent="0.3">
      <c r="A311" s="45">
        <f>'FY2017 Alpha RPDC '!A302</f>
        <v>295</v>
      </c>
      <c r="B311" s="45">
        <f>'FY2017 Alpha RPDC '!B302</f>
        <v>6561</v>
      </c>
      <c r="C311" s="45">
        <f>'FY2017 Alpha RPDC '!C302</f>
        <v>6561</v>
      </c>
      <c r="D311" s="54" t="str">
        <f>'FY2017 Alpha RPDC '!D302</f>
        <v>UNITED</v>
      </c>
      <c r="E311" s="94">
        <f>'FY2017 Alpha RPDC '!J302</f>
        <v>342.6</v>
      </c>
      <c r="F311" s="83">
        <f>'FY2017 Alpha RPDC '!K302</f>
        <v>6591</v>
      </c>
      <c r="G311" s="83">
        <f>'FY2017 Alpha RPDC '!L302</f>
        <v>2258076.6</v>
      </c>
      <c r="H311" s="83">
        <f>'FY2017 Alpha RPDC '!M302</f>
        <v>0</v>
      </c>
      <c r="I311" s="84">
        <f>'FY2017 Alpha RPDC '!N302</f>
        <v>2258076.6</v>
      </c>
      <c r="J311" s="57">
        <v>-176490</v>
      </c>
      <c r="K311" s="56">
        <v>-735375</v>
      </c>
      <c r="L311" s="55">
        <v>117660</v>
      </c>
      <c r="M311" s="214">
        <v>417693</v>
      </c>
      <c r="N311" s="55">
        <f>RealAuthFY10!N311</f>
        <v>81732.56</v>
      </c>
      <c r="O311" s="214">
        <f>RealAuthFY10!O311</f>
        <v>120205.12</v>
      </c>
      <c r="P311" s="57">
        <v>0</v>
      </c>
      <c r="Q311" s="57">
        <v>0</v>
      </c>
      <c r="R311" s="56">
        <f t="shared" si="28"/>
        <v>266614</v>
      </c>
      <c r="S311" s="57">
        <f t="shared" si="29"/>
        <v>26295</v>
      </c>
      <c r="T311" s="56">
        <f t="shared" si="30"/>
        <v>27362</v>
      </c>
      <c r="U311" s="57">
        <f t="shared" si="31"/>
        <v>2403773.2800000003</v>
      </c>
      <c r="V311" s="215"/>
      <c r="W311" s="216">
        <v>459.52</v>
      </c>
      <c r="X311" s="217">
        <v>266614</v>
      </c>
      <c r="Y311" s="218">
        <f t="shared" si="32"/>
        <v>468.71</v>
      </c>
      <c r="Z311" s="219">
        <v>45.32</v>
      </c>
      <c r="AA311" s="56">
        <v>26295</v>
      </c>
      <c r="AB311" s="218">
        <f t="shared" si="33"/>
        <v>46.23</v>
      </c>
      <c r="AC311" s="220">
        <v>47.16</v>
      </c>
      <c r="AD311" s="219">
        <v>27362</v>
      </c>
      <c r="AE311" s="218">
        <f t="shared" si="34"/>
        <v>48.099999999999994</v>
      </c>
    </row>
    <row r="312" spans="1:31" s="45" customFormat="1" ht="11" x14ac:dyDescent="0.3">
      <c r="A312" s="45" t="e">
        <f>'FY2017 Alpha RPDC '!#REF!</f>
        <v>#REF!</v>
      </c>
      <c r="B312" s="45" t="e">
        <f>'FY2017 Alpha RPDC '!#REF!</f>
        <v>#REF!</v>
      </c>
      <c r="C312" s="45" t="e">
        <f>'FY2017 Alpha RPDC '!#REF!</f>
        <v>#REF!</v>
      </c>
      <c r="D312" s="50" t="e">
        <f>'FY2017 Alpha RPDC '!#REF!</f>
        <v>#REF!</v>
      </c>
      <c r="E312" s="91" t="e">
        <f>'FY2017 Alpha RPDC '!#REF!</f>
        <v>#REF!</v>
      </c>
      <c r="F312" s="81" t="e">
        <f>'FY2017 Alpha RPDC '!#REF!</f>
        <v>#REF!</v>
      </c>
      <c r="G312" s="81" t="e">
        <f>'FY2017 Alpha RPDC '!#REF!</f>
        <v>#REF!</v>
      </c>
      <c r="H312" s="81" t="e">
        <f>'FY2017 Alpha RPDC '!#REF!</f>
        <v>#REF!</v>
      </c>
      <c r="I312" s="82" t="e">
        <f>'FY2017 Alpha RPDC '!#REF!</f>
        <v>#REF!</v>
      </c>
      <c r="J312" s="53">
        <v>-307840</v>
      </c>
      <c r="K312" s="52">
        <v>-313760</v>
      </c>
      <c r="L312" s="51">
        <v>76960</v>
      </c>
      <c r="M312" s="195">
        <v>455840</v>
      </c>
      <c r="N312" s="51">
        <f>RealAuthFY10!N312</f>
        <v>38545.199999999997</v>
      </c>
      <c r="O312" s="195">
        <f>RealAuthFY10!O312</f>
        <v>46440</v>
      </c>
      <c r="P312" s="53">
        <v>0</v>
      </c>
      <c r="Q312" s="53">
        <v>21312</v>
      </c>
      <c r="R312" s="52" t="e">
        <f t="shared" si="28"/>
        <v>#REF!</v>
      </c>
      <c r="S312" s="53" t="e">
        <f t="shared" si="29"/>
        <v>#REF!</v>
      </c>
      <c r="T312" s="52" t="e">
        <f t="shared" si="30"/>
        <v>#REF!</v>
      </c>
      <c r="U312" s="53" t="e">
        <f t="shared" si="31"/>
        <v>#REF!</v>
      </c>
      <c r="V312" s="200"/>
      <c r="W312" s="204" t="e">
        <v>#REF!</v>
      </c>
      <c r="X312" s="205">
        <v>83686</v>
      </c>
      <c r="Y312" s="206" t="e">
        <f t="shared" si="32"/>
        <v>#REF!</v>
      </c>
      <c r="Z312" s="207">
        <v>43.8</v>
      </c>
      <c r="AA312" s="52">
        <v>7012</v>
      </c>
      <c r="AB312" s="206">
        <f t="shared" si="33"/>
        <v>44.68</v>
      </c>
      <c r="AC312" s="208">
        <v>60.85</v>
      </c>
      <c r="AD312" s="207">
        <v>9742</v>
      </c>
      <c r="AE312" s="206">
        <f t="shared" si="34"/>
        <v>62.07</v>
      </c>
    </row>
    <row r="313" spans="1:31" s="45" customFormat="1" ht="11" x14ac:dyDescent="0.3">
      <c r="A313" s="45">
        <f>'FY2017 Alpha RPDC '!A303</f>
        <v>296</v>
      </c>
      <c r="B313" s="45">
        <f>'FY2017 Alpha RPDC '!B303</f>
        <v>6579</v>
      </c>
      <c r="C313" s="45">
        <f>'FY2017 Alpha RPDC '!C303</f>
        <v>6579</v>
      </c>
      <c r="D313" s="50" t="str">
        <f>'FY2017 Alpha RPDC '!D303</f>
        <v>URBANDALE</v>
      </c>
      <c r="E313" s="91">
        <f>'FY2017 Alpha RPDC '!J303</f>
        <v>3408.7</v>
      </c>
      <c r="F313" s="81">
        <f>'FY2017 Alpha RPDC '!K303</f>
        <v>6591</v>
      </c>
      <c r="G313" s="81">
        <f>'FY2017 Alpha RPDC '!L303</f>
        <v>22466741.699999999</v>
      </c>
      <c r="H313" s="81">
        <f>'FY2017 Alpha RPDC '!M303</f>
        <v>0</v>
      </c>
      <c r="I313" s="82">
        <f>'FY2017 Alpha RPDC '!N303</f>
        <v>22466741.699999999</v>
      </c>
      <c r="J313" s="53">
        <v>-120460.2</v>
      </c>
      <c r="K313" s="52">
        <v>-11868</v>
      </c>
      <c r="L313" s="51">
        <v>421907.39999999997</v>
      </c>
      <c r="M313" s="195">
        <v>17802</v>
      </c>
      <c r="N313" s="51">
        <f>RealAuthFY10!N313</f>
        <v>28222.149999999998</v>
      </c>
      <c r="O313" s="195">
        <f>RealAuthFY10!O313</f>
        <v>0</v>
      </c>
      <c r="P313" s="53">
        <v>2610.96</v>
      </c>
      <c r="Q313" s="53">
        <v>0</v>
      </c>
      <c r="R313" s="52">
        <f t="shared" si="28"/>
        <v>1692419.5499999998</v>
      </c>
      <c r="S313" s="53">
        <f t="shared" si="29"/>
        <v>178002.31400000001</v>
      </c>
      <c r="T313" s="52">
        <f t="shared" si="30"/>
        <v>196511.55500000002</v>
      </c>
      <c r="U313" s="53">
        <f t="shared" si="31"/>
        <v>24871889.428999998</v>
      </c>
      <c r="V313" s="200"/>
      <c r="W313" s="204">
        <v>486.76</v>
      </c>
      <c r="X313" s="205">
        <v>407564</v>
      </c>
      <c r="Y313" s="206">
        <f t="shared" si="32"/>
        <v>496.5</v>
      </c>
      <c r="Z313" s="207">
        <v>51.2</v>
      </c>
      <c r="AA313" s="52">
        <v>42870</v>
      </c>
      <c r="AB313" s="206">
        <f t="shared" si="33"/>
        <v>52.220000000000006</v>
      </c>
      <c r="AC313" s="208">
        <v>56.52</v>
      </c>
      <c r="AD313" s="207">
        <v>47324</v>
      </c>
      <c r="AE313" s="206">
        <f t="shared" si="34"/>
        <v>57.650000000000006</v>
      </c>
    </row>
    <row r="314" spans="1:31" s="45" customFormat="1" ht="11" x14ac:dyDescent="0.3">
      <c r="A314" s="45">
        <f>'FY2017 Alpha RPDC '!A304</f>
        <v>297</v>
      </c>
      <c r="B314" s="45">
        <f>'FY2017 Alpha RPDC '!B304</f>
        <v>6591</v>
      </c>
      <c r="C314" s="45">
        <f>'FY2017 Alpha RPDC '!C304</f>
        <v>6591</v>
      </c>
      <c r="D314" s="50" t="str">
        <f>'FY2017 Alpha RPDC '!D304</f>
        <v>VALLEY</v>
      </c>
      <c r="E314" s="91">
        <f>'FY2017 Alpha RPDC '!J304</f>
        <v>381.1</v>
      </c>
      <c r="F314" s="81">
        <f>'FY2017 Alpha RPDC '!K304</f>
        <v>6614</v>
      </c>
      <c r="G314" s="81">
        <f>'FY2017 Alpha RPDC '!L304</f>
        <v>2520595.4000000004</v>
      </c>
      <c r="H314" s="81">
        <f>'FY2017 Alpha RPDC '!M304</f>
        <v>53678.459999999497</v>
      </c>
      <c r="I314" s="82">
        <f>'FY2017 Alpha RPDC '!N304</f>
        <v>2574273.86</v>
      </c>
      <c r="J314" s="53">
        <v>-111777</v>
      </c>
      <c r="K314" s="52">
        <v>-294150</v>
      </c>
      <c r="L314" s="51">
        <v>35298</v>
      </c>
      <c r="M314" s="195">
        <v>217671</v>
      </c>
      <c r="N314" s="51">
        <f>RealAuthFY10!N314</f>
        <v>35011.760000000002</v>
      </c>
      <c r="O314" s="195">
        <f>RealAuthFY10!O314</f>
        <v>57680</v>
      </c>
      <c r="P314" s="53">
        <v>0</v>
      </c>
      <c r="Q314" s="53">
        <v>0</v>
      </c>
      <c r="R314" s="52">
        <f t="shared" si="28"/>
        <v>228903.90400000001</v>
      </c>
      <c r="S314" s="53">
        <f t="shared" si="29"/>
        <v>24226.527000000002</v>
      </c>
      <c r="T314" s="52">
        <f t="shared" si="30"/>
        <v>17218.098000000002</v>
      </c>
      <c r="U314" s="53">
        <f t="shared" si="31"/>
        <v>2784356.1490000002</v>
      </c>
      <c r="V314" s="200"/>
      <c r="W314" s="204">
        <v>588.86</v>
      </c>
      <c r="X314" s="205">
        <v>103051</v>
      </c>
      <c r="Y314" s="206">
        <f t="shared" si="32"/>
        <v>600.64</v>
      </c>
      <c r="Z314" s="207">
        <v>62.32</v>
      </c>
      <c r="AA314" s="52">
        <v>10906</v>
      </c>
      <c r="AB314" s="206">
        <f t="shared" si="33"/>
        <v>63.57</v>
      </c>
      <c r="AC314" s="208">
        <v>44.29</v>
      </c>
      <c r="AD314" s="207">
        <v>7751</v>
      </c>
      <c r="AE314" s="206">
        <f t="shared" si="34"/>
        <v>45.18</v>
      </c>
    </row>
    <row r="315" spans="1:31" s="45" customFormat="1" ht="11" x14ac:dyDescent="0.3">
      <c r="A315" s="45">
        <f>'FY2017 Alpha RPDC '!A305</f>
        <v>298</v>
      </c>
      <c r="B315" s="45">
        <f>'FY2017 Alpha RPDC '!B305</f>
        <v>6592</v>
      </c>
      <c r="C315" s="45">
        <f>'FY2017 Alpha RPDC '!C305</f>
        <v>6592</v>
      </c>
      <c r="D315" s="50" t="str">
        <f>'FY2017 Alpha RPDC '!D305</f>
        <v>VAN BUREN</v>
      </c>
      <c r="E315" s="91">
        <f>'FY2017 Alpha RPDC '!J305</f>
        <v>631.1</v>
      </c>
      <c r="F315" s="81">
        <f>'FY2017 Alpha RPDC '!K305</f>
        <v>6592</v>
      </c>
      <c r="G315" s="81">
        <f>'FY2017 Alpha RPDC '!L305</f>
        <v>4160211.2</v>
      </c>
      <c r="H315" s="81">
        <f>'FY2017 Alpha RPDC '!M305</f>
        <v>0</v>
      </c>
      <c r="I315" s="82">
        <f>'FY2017 Alpha RPDC '!N305</f>
        <v>4160211.2</v>
      </c>
      <c r="J315" s="53">
        <v>-258852</v>
      </c>
      <c r="K315" s="52">
        <v>-11766</v>
      </c>
      <c r="L315" s="51">
        <v>1011876</v>
      </c>
      <c r="M315" s="195">
        <v>0</v>
      </c>
      <c r="N315" s="51">
        <f>RealAuthFY10!N315</f>
        <v>26878.880000000001</v>
      </c>
      <c r="O315" s="195">
        <f>RealAuthFY10!O315</f>
        <v>0</v>
      </c>
      <c r="P315" s="53">
        <v>0</v>
      </c>
      <c r="Q315" s="53">
        <v>0</v>
      </c>
      <c r="R315" s="52">
        <f t="shared" si="28"/>
        <v>324612.59600000002</v>
      </c>
      <c r="S315" s="53">
        <f t="shared" si="29"/>
        <v>33643.940999999999</v>
      </c>
      <c r="T315" s="52">
        <f t="shared" si="30"/>
        <v>34931.385000000002</v>
      </c>
      <c r="U315" s="53">
        <f t="shared" si="31"/>
        <v>5321536.0019999994</v>
      </c>
      <c r="V315" s="200"/>
      <c r="W315" s="204">
        <v>504.27</v>
      </c>
      <c r="X315" s="205">
        <v>298477</v>
      </c>
      <c r="Y315" s="206">
        <f t="shared" si="32"/>
        <v>514.36</v>
      </c>
      <c r="Z315" s="207">
        <v>52.26</v>
      </c>
      <c r="AA315" s="52">
        <v>30933</v>
      </c>
      <c r="AB315" s="206">
        <f t="shared" si="33"/>
        <v>53.309999999999995</v>
      </c>
      <c r="AC315" s="208">
        <v>54.26</v>
      </c>
      <c r="AD315" s="207">
        <v>32116</v>
      </c>
      <c r="AE315" s="206">
        <f t="shared" si="34"/>
        <v>55.35</v>
      </c>
    </row>
    <row r="316" spans="1:31" s="45" customFormat="1" ht="11" x14ac:dyDescent="0.3">
      <c r="A316" s="45">
        <f>'FY2017 Alpha RPDC '!A306</f>
        <v>299</v>
      </c>
      <c r="B316" s="45">
        <f>'FY2017 Alpha RPDC '!B306</f>
        <v>6615</v>
      </c>
      <c r="C316" s="45">
        <f>'FY2017 Alpha RPDC '!C306</f>
        <v>6615</v>
      </c>
      <c r="D316" s="54" t="str">
        <f>'FY2017 Alpha RPDC '!D306</f>
        <v>VAN METER</v>
      </c>
      <c r="E316" s="94">
        <f>'FY2017 Alpha RPDC '!J306</f>
        <v>605.9</v>
      </c>
      <c r="F316" s="83">
        <f>'FY2017 Alpha RPDC '!K306</f>
        <v>6591</v>
      </c>
      <c r="G316" s="83">
        <f>'FY2017 Alpha RPDC '!L306</f>
        <v>3993486.9</v>
      </c>
      <c r="H316" s="83">
        <f>'FY2017 Alpha RPDC '!M306</f>
        <v>0</v>
      </c>
      <c r="I316" s="84">
        <f>'FY2017 Alpha RPDC '!N306</f>
        <v>3993486.9</v>
      </c>
      <c r="J316" s="57">
        <v>-283920</v>
      </c>
      <c r="K316" s="56">
        <v>-23660</v>
      </c>
      <c r="L316" s="55">
        <v>591500</v>
      </c>
      <c r="M316" s="214">
        <v>5915</v>
      </c>
      <c r="N316" s="55">
        <f>RealAuthFY10!N316</f>
        <v>8468</v>
      </c>
      <c r="O316" s="214">
        <f>RealAuthFY10!O316</f>
        <v>0</v>
      </c>
      <c r="P316" s="57">
        <v>0</v>
      </c>
      <c r="Q316" s="57">
        <v>0</v>
      </c>
      <c r="R316" s="56">
        <f t="shared" si="28"/>
        <v>363845</v>
      </c>
      <c r="S316" s="57">
        <f t="shared" si="29"/>
        <v>40663</v>
      </c>
      <c r="T316" s="56">
        <f t="shared" si="30"/>
        <v>38914</v>
      </c>
      <c r="U316" s="57">
        <f t="shared" si="31"/>
        <v>4735211.9000000004</v>
      </c>
      <c r="V316" s="215"/>
      <c r="W316" s="216">
        <v>501.44</v>
      </c>
      <c r="X316" s="217">
        <v>363845</v>
      </c>
      <c r="Y316" s="218">
        <f t="shared" si="32"/>
        <v>511.46999999999997</v>
      </c>
      <c r="Z316" s="219">
        <v>56.04</v>
      </c>
      <c r="AA316" s="56">
        <v>40663</v>
      </c>
      <c r="AB316" s="218">
        <f t="shared" si="33"/>
        <v>57.16</v>
      </c>
      <c r="AC316" s="220">
        <v>53.63</v>
      </c>
      <c r="AD316" s="219">
        <v>38914</v>
      </c>
      <c r="AE316" s="218">
        <f t="shared" si="34"/>
        <v>54.7</v>
      </c>
    </row>
    <row r="317" spans="1:31" s="45" customFormat="1" ht="11" x14ac:dyDescent="0.3">
      <c r="A317" s="45">
        <f>'FY2017 Alpha RPDC '!A307</f>
        <v>300</v>
      </c>
      <c r="B317" s="45">
        <f>'FY2017 Alpha RPDC '!B307</f>
        <v>6651</v>
      </c>
      <c r="C317" s="45">
        <f>'FY2017 Alpha RPDC '!C307</f>
        <v>6651</v>
      </c>
      <c r="D317" s="50" t="str">
        <f>'FY2017 Alpha RPDC '!D307</f>
        <v>VILLISCA</v>
      </c>
      <c r="E317" s="91">
        <f>'FY2017 Alpha RPDC '!J307</f>
        <v>303</v>
      </c>
      <c r="F317" s="81">
        <f>'FY2017 Alpha RPDC '!K307</f>
        <v>6591</v>
      </c>
      <c r="G317" s="81">
        <f>'FY2017 Alpha RPDC '!L307</f>
        <v>1997073</v>
      </c>
      <c r="H317" s="81">
        <f>'FY2017 Alpha RPDC '!M307</f>
        <v>196952.02000000002</v>
      </c>
      <c r="I317" s="82">
        <f>'FY2017 Alpha RPDC '!N307</f>
        <v>2194025.02</v>
      </c>
      <c r="J317" s="53">
        <v>-135309</v>
      </c>
      <c r="K317" s="52">
        <v>-29415</v>
      </c>
      <c r="L317" s="51">
        <v>58830</v>
      </c>
      <c r="M317" s="195">
        <v>0</v>
      </c>
      <c r="N317" s="51">
        <f>RealAuthFY10!N317</f>
        <v>34723.360000000001</v>
      </c>
      <c r="O317" s="195">
        <f>RealAuthFY10!O317</f>
        <v>0</v>
      </c>
      <c r="P317" s="53">
        <v>0</v>
      </c>
      <c r="Q317" s="53">
        <v>70596</v>
      </c>
      <c r="R317" s="52">
        <f t="shared" si="28"/>
        <v>186895</v>
      </c>
      <c r="S317" s="53">
        <f t="shared" si="29"/>
        <v>16528</v>
      </c>
      <c r="T317" s="52">
        <f t="shared" si="30"/>
        <v>21749</v>
      </c>
      <c r="U317" s="53">
        <f t="shared" si="31"/>
        <v>2418622.38</v>
      </c>
      <c r="V317" s="200"/>
      <c r="W317" s="204">
        <v>588.46</v>
      </c>
      <c r="X317" s="205">
        <v>186895</v>
      </c>
      <c r="Y317" s="206">
        <f t="shared" si="32"/>
        <v>600.23</v>
      </c>
      <c r="Z317" s="207">
        <v>52.04</v>
      </c>
      <c r="AA317" s="52">
        <v>16528</v>
      </c>
      <c r="AB317" s="206">
        <f t="shared" si="33"/>
        <v>53.08</v>
      </c>
      <c r="AC317" s="208">
        <v>68.48</v>
      </c>
      <c r="AD317" s="207">
        <v>21749</v>
      </c>
      <c r="AE317" s="206">
        <f t="shared" si="34"/>
        <v>69.850000000000009</v>
      </c>
    </row>
    <row r="318" spans="1:31" s="45" customFormat="1" ht="11" x14ac:dyDescent="0.3">
      <c r="A318" s="45" t="e">
        <f>'FY2017 Alpha RPDC '!#REF!</f>
        <v>#REF!</v>
      </c>
      <c r="B318" s="45" t="e">
        <f>'FY2017 Alpha RPDC '!#REF!</f>
        <v>#REF!</v>
      </c>
      <c r="C318" s="45" t="e">
        <f>'FY2017 Alpha RPDC '!#REF!</f>
        <v>#REF!</v>
      </c>
      <c r="D318" s="50" t="e">
        <f>'FY2017 Alpha RPDC '!#REF!</f>
        <v>#REF!</v>
      </c>
      <c r="E318" s="91" t="e">
        <f>'FY2017 Alpha RPDC '!#REF!</f>
        <v>#REF!</v>
      </c>
      <c r="F318" s="81" t="e">
        <f>'FY2017 Alpha RPDC '!#REF!</f>
        <v>#REF!</v>
      </c>
      <c r="G318" s="81" t="e">
        <f>'FY2017 Alpha RPDC '!#REF!</f>
        <v>#REF!</v>
      </c>
      <c r="H318" s="81" t="e">
        <f>'FY2017 Alpha RPDC '!#REF!</f>
        <v>#REF!</v>
      </c>
      <c r="I318" s="82" t="e">
        <f>'FY2017 Alpha RPDC '!#REF!</f>
        <v>#REF!</v>
      </c>
      <c r="J318" s="53">
        <v>-142128</v>
      </c>
      <c r="K318" s="52">
        <v>-29610</v>
      </c>
      <c r="L318" s="51">
        <v>165816</v>
      </c>
      <c r="M318" s="195">
        <v>17766</v>
      </c>
      <c r="N318" s="51">
        <f>RealAuthFY10!N318</f>
        <v>7607.17</v>
      </c>
      <c r="O318" s="195">
        <f>RealAuthFY10!O318</f>
        <v>0</v>
      </c>
      <c r="P318" s="53">
        <v>0</v>
      </c>
      <c r="Q318" s="53">
        <v>0</v>
      </c>
      <c r="R318" s="52" t="e">
        <f t="shared" si="28"/>
        <v>#REF!</v>
      </c>
      <c r="S318" s="53" t="e">
        <f t="shared" si="29"/>
        <v>#REF!</v>
      </c>
      <c r="T318" s="52" t="e">
        <f t="shared" si="30"/>
        <v>#REF!</v>
      </c>
      <c r="U318" s="53" t="e">
        <f t="shared" si="31"/>
        <v>#REF!</v>
      </c>
      <c r="V318" s="200"/>
      <c r="W318" s="204">
        <v>492.3</v>
      </c>
      <c r="X318" s="205">
        <v>243689</v>
      </c>
      <c r="Y318" s="206">
        <f t="shared" si="32"/>
        <v>502.15000000000003</v>
      </c>
      <c r="Z318" s="207">
        <v>49.24</v>
      </c>
      <c r="AA318" s="52">
        <v>24374</v>
      </c>
      <c r="AB318" s="206">
        <f t="shared" si="33"/>
        <v>50.22</v>
      </c>
      <c r="AC318" s="208">
        <v>57.02</v>
      </c>
      <c r="AD318" s="207">
        <v>28225</v>
      </c>
      <c r="AE318" s="206">
        <f t="shared" si="34"/>
        <v>58.160000000000004</v>
      </c>
    </row>
    <row r="319" spans="1:31" s="45" customFormat="1" ht="11" x14ac:dyDescent="0.3">
      <c r="A319" s="45">
        <f>'FY2017 Alpha RPDC '!A308</f>
        <v>301</v>
      </c>
      <c r="B319" s="45">
        <f>'FY2017 Alpha RPDC '!B308</f>
        <v>6660</v>
      </c>
      <c r="C319" s="45">
        <f>'FY2017 Alpha RPDC '!C308</f>
        <v>6660</v>
      </c>
      <c r="D319" s="50" t="str">
        <f>'FY2017 Alpha RPDC '!D308</f>
        <v>VINTON-SHELLSBURG</v>
      </c>
      <c r="E319" s="91">
        <f>'FY2017 Alpha RPDC '!J308</f>
        <v>1591</v>
      </c>
      <c r="F319" s="81">
        <f>'FY2017 Alpha RPDC '!K308</f>
        <v>6591</v>
      </c>
      <c r="G319" s="81">
        <f>'FY2017 Alpha RPDC '!L308</f>
        <v>10486281</v>
      </c>
      <c r="H319" s="81">
        <f>'FY2017 Alpha RPDC '!M308</f>
        <v>0</v>
      </c>
      <c r="I319" s="82">
        <f>'FY2017 Alpha RPDC '!N308</f>
        <v>10486281</v>
      </c>
      <c r="J319" s="53">
        <v>-235950</v>
      </c>
      <c r="K319" s="52">
        <v>-6050</v>
      </c>
      <c r="L319" s="51">
        <v>302500</v>
      </c>
      <c r="M319" s="195">
        <v>0</v>
      </c>
      <c r="N319" s="51">
        <f>RealAuthFY10!N319</f>
        <v>0</v>
      </c>
      <c r="O319" s="195">
        <f>RealAuthFY10!O319</f>
        <v>0</v>
      </c>
      <c r="P319" s="53">
        <v>0</v>
      </c>
      <c r="Q319" s="53">
        <v>0</v>
      </c>
      <c r="R319" s="52">
        <f t="shared" si="28"/>
        <v>882829.99</v>
      </c>
      <c r="S319" s="53">
        <f t="shared" si="29"/>
        <v>101362.61</v>
      </c>
      <c r="T319" s="52">
        <f t="shared" si="30"/>
        <v>67124.289999999994</v>
      </c>
      <c r="U319" s="53">
        <f t="shared" si="31"/>
        <v>11598097.889999999</v>
      </c>
      <c r="V319" s="200"/>
      <c r="W319" s="204">
        <v>544.01</v>
      </c>
      <c r="X319" s="205">
        <v>253019</v>
      </c>
      <c r="Y319" s="206">
        <f t="shared" si="32"/>
        <v>554.89</v>
      </c>
      <c r="Z319" s="207">
        <v>62.46</v>
      </c>
      <c r="AA319" s="52">
        <v>29050</v>
      </c>
      <c r="AB319" s="206">
        <f t="shared" si="33"/>
        <v>63.71</v>
      </c>
      <c r="AC319" s="208">
        <v>41.36</v>
      </c>
      <c r="AD319" s="207">
        <v>19237</v>
      </c>
      <c r="AE319" s="206">
        <f t="shared" si="34"/>
        <v>42.19</v>
      </c>
    </row>
    <row r="320" spans="1:31" s="45" customFormat="1" ht="11" x14ac:dyDescent="0.3">
      <c r="A320" s="45">
        <f>'FY2017 Alpha RPDC '!A309</f>
        <v>302</v>
      </c>
      <c r="B320" s="45">
        <f>'FY2017 Alpha RPDC '!B309</f>
        <v>6700</v>
      </c>
      <c r="C320" s="45">
        <f>'FY2017 Alpha RPDC '!C309</f>
        <v>6700</v>
      </c>
      <c r="D320" s="50" t="str">
        <f>'FY2017 Alpha RPDC '!D309</f>
        <v>WACO</v>
      </c>
      <c r="E320" s="91">
        <f>'FY2017 Alpha RPDC '!J309</f>
        <v>467.8</v>
      </c>
      <c r="F320" s="81">
        <f>'FY2017 Alpha RPDC '!K309</f>
        <v>6715</v>
      </c>
      <c r="G320" s="81">
        <f>'FY2017 Alpha RPDC '!L309</f>
        <v>3141277</v>
      </c>
      <c r="H320" s="81">
        <f>'FY2017 Alpha RPDC '!M309</f>
        <v>69738.229999999981</v>
      </c>
      <c r="I320" s="82">
        <f>'FY2017 Alpha RPDC '!N309</f>
        <v>3211015.23</v>
      </c>
      <c r="J320" s="53">
        <v>-192229.19999999998</v>
      </c>
      <c r="K320" s="52">
        <v>-5933</v>
      </c>
      <c r="L320" s="51">
        <v>379712</v>
      </c>
      <c r="M320" s="195">
        <v>0</v>
      </c>
      <c r="N320" s="51">
        <f>RealAuthFY10!N320</f>
        <v>0</v>
      </c>
      <c r="O320" s="195">
        <f>RealAuthFY10!O320</f>
        <v>0</v>
      </c>
      <c r="P320" s="53">
        <v>0</v>
      </c>
      <c r="Q320" s="53">
        <v>0</v>
      </c>
      <c r="R320" s="52">
        <f t="shared" si="28"/>
        <v>263778.38599999994</v>
      </c>
      <c r="S320" s="53">
        <f t="shared" si="29"/>
        <v>27169.824000000001</v>
      </c>
      <c r="T320" s="52">
        <f t="shared" si="30"/>
        <v>32058.334000000003</v>
      </c>
      <c r="U320" s="53">
        <f t="shared" si="31"/>
        <v>3715571.5739999996</v>
      </c>
      <c r="V320" s="200"/>
      <c r="W320" s="204">
        <v>552.80999999999995</v>
      </c>
      <c r="X320" s="205">
        <v>234226</v>
      </c>
      <c r="Y320" s="206">
        <f t="shared" si="32"/>
        <v>563.86999999999989</v>
      </c>
      <c r="Z320" s="207">
        <v>56.94</v>
      </c>
      <c r="AA320" s="52">
        <v>24125</v>
      </c>
      <c r="AB320" s="206">
        <f t="shared" si="33"/>
        <v>58.08</v>
      </c>
      <c r="AC320" s="208">
        <v>67.19</v>
      </c>
      <c r="AD320" s="207">
        <v>28468</v>
      </c>
      <c r="AE320" s="206">
        <f t="shared" si="34"/>
        <v>68.53</v>
      </c>
    </row>
    <row r="321" spans="1:31" s="45" customFormat="1" ht="11" x14ac:dyDescent="0.3">
      <c r="A321" s="45">
        <f>'FY2017 Alpha RPDC '!A310</f>
        <v>303</v>
      </c>
      <c r="B321" s="45">
        <f>'FY2017 Alpha RPDC '!B310</f>
        <v>6750</v>
      </c>
      <c r="C321" s="45">
        <f>'FY2017 Alpha RPDC '!C310</f>
        <v>6750</v>
      </c>
      <c r="D321" s="54" t="str">
        <f>'FY2017 Alpha RPDC '!D310</f>
        <v>WALNUT</v>
      </c>
      <c r="E321" s="94">
        <f>'FY2017 Alpha RPDC '!J310</f>
        <v>160</v>
      </c>
      <c r="F321" s="83">
        <f>'FY2017 Alpha RPDC '!K310</f>
        <v>6591</v>
      </c>
      <c r="G321" s="83">
        <f>'FY2017 Alpha RPDC '!L310</f>
        <v>1054560</v>
      </c>
      <c r="H321" s="83">
        <f>'FY2017 Alpha RPDC '!M310</f>
        <v>0</v>
      </c>
      <c r="I321" s="84">
        <f>'FY2017 Alpha RPDC '!N310</f>
        <v>1054560</v>
      </c>
      <c r="J321" s="57">
        <v>-157508</v>
      </c>
      <c r="K321" s="56">
        <v>-399828</v>
      </c>
      <c r="L321" s="55">
        <v>42406</v>
      </c>
      <c r="M321" s="214">
        <v>224146</v>
      </c>
      <c r="N321" s="55">
        <f>RealAuthFY10!N321</f>
        <v>58003.68</v>
      </c>
      <c r="O321" s="214">
        <f>RealAuthFY10!O321</f>
        <v>0</v>
      </c>
      <c r="P321" s="57">
        <v>6663.8</v>
      </c>
      <c r="Q321" s="57">
        <v>36348</v>
      </c>
      <c r="R321" s="56">
        <f t="shared" si="28"/>
        <v>101013</v>
      </c>
      <c r="S321" s="57">
        <f t="shared" si="29"/>
        <v>9678</v>
      </c>
      <c r="T321" s="56">
        <f t="shared" si="30"/>
        <v>9398</v>
      </c>
      <c r="U321" s="57">
        <f t="shared" si="31"/>
        <v>984880.4800000001</v>
      </c>
      <c r="V321" s="215"/>
      <c r="W321" s="216">
        <v>573.94000000000005</v>
      </c>
      <c r="X321" s="217">
        <v>101013</v>
      </c>
      <c r="Y321" s="218">
        <f t="shared" si="32"/>
        <v>585.42000000000007</v>
      </c>
      <c r="Z321" s="219">
        <v>54.99</v>
      </c>
      <c r="AA321" s="56">
        <v>9678</v>
      </c>
      <c r="AB321" s="218">
        <f t="shared" si="33"/>
        <v>56.09</v>
      </c>
      <c r="AC321" s="220">
        <v>53.4</v>
      </c>
      <c r="AD321" s="219">
        <v>9398</v>
      </c>
      <c r="AE321" s="218">
        <f t="shared" si="34"/>
        <v>54.47</v>
      </c>
    </row>
    <row r="322" spans="1:31" s="45" customFormat="1" ht="11" x14ac:dyDescent="0.3">
      <c r="A322" s="45">
        <f>'FY2017 Alpha RPDC '!A311</f>
        <v>304</v>
      </c>
      <c r="B322" s="45">
        <f>'FY2017 Alpha RPDC '!B311</f>
        <v>6759</v>
      </c>
      <c r="C322" s="45">
        <f>'FY2017 Alpha RPDC '!C311</f>
        <v>6759</v>
      </c>
      <c r="D322" s="50" t="str">
        <f>'FY2017 Alpha RPDC '!D311</f>
        <v>WAPELLO</v>
      </c>
      <c r="E322" s="91">
        <f>'FY2017 Alpha RPDC '!J311</f>
        <v>668.2</v>
      </c>
      <c r="F322" s="81">
        <f>'FY2017 Alpha RPDC '!K311</f>
        <v>6614</v>
      </c>
      <c r="G322" s="81">
        <f>'FY2017 Alpha RPDC '!L311</f>
        <v>4419474.8000000007</v>
      </c>
      <c r="H322" s="81">
        <f>'FY2017 Alpha RPDC '!M311</f>
        <v>16900.709999999031</v>
      </c>
      <c r="I322" s="82">
        <f>'FY2017 Alpha RPDC '!N311</f>
        <v>4436375.51</v>
      </c>
      <c r="J322" s="53">
        <v>-447108</v>
      </c>
      <c r="K322" s="52">
        <v>0</v>
      </c>
      <c r="L322" s="51">
        <v>500055</v>
      </c>
      <c r="M322" s="195">
        <v>0</v>
      </c>
      <c r="N322" s="51">
        <f>RealAuthFY10!N322</f>
        <v>30455.040000000001</v>
      </c>
      <c r="O322" s="195">
        <f>RealAuthFY10!O322</f>
        <v>0</v>
      </c>
      <c r="P322" s="53">
        <v>0</v>
      </c>
      <c r="Q322" s="53">
        <v>0</v>
      </c>
      <c r="R322" s="52">
        <f t="shared" si="28"/>
        <v>358493</v>
      </c>
      <c r="S322" s="53">
        <f t="shared" si="29"/>
        <v>36292</v>
      </c>
      <c r="T322" s="52">
        <f t="shared" si="30"/>
        <v>40178</v>
      </c>
      <c r="U322" s="53">
        <f t="shared" si="31"/>
        <v>4954740.55</v>
      </c>
      <c r="V322" s="200"/>
      <c r="W322" s="204">
        <v>469.6</v>
      </c>
      <c r="X322" s="205">
        <v>358493</v>
      </c>
      <c r="Y322" s="206">
        <f t="shared" si="32"/>
        <v>478.99</v>
      </c>
      <c r="Z322" s="207">
        <v>47.54</v>
      </c>
      <c r="AA322" s="52">
        <v>36292</v>
      </c>
      <c r="AB322" s="206">
        <f t="shared" si="33"/>
        <v>48.49</v>
      </c>
      <c r="AC322" s="208">
        <v>52.63</v>
      </c>
      <c r="AD322" s="207">
        <v>40178</v>
      </c>
      <c r="AE322" s="206">
        <f t="shared" si="34"/>
        <v>53.68</v>
      </c>
    </row>
    <row r="323" spans="1:31" s="45" customFormat="1" ht="11" x14ac:dyDescent="0.3">
      <c r="A323" s="45">
        <f>'FY2017 Alpha RPDC '!A312</f>
        <v>305</v>
      </c>
      <c r="B323" s="45">
        <f>'FY2017 Alpha RPDC '!B312</f>
        <v>6762</v>
      </c>
      <c r="C323" s="45">
        <f>'FY2017 Alpha RPDC '!C312</f>
        <v>6762</v>
      </c>
      <c r="D323" s="50" t="str">
        <f>'FY2017 Alpha RPDC '!D312</f>
        <v>WAPSIE VALLEY</v>
      </c>
      <c r="E323" s="91">
        <f>'FY2017 Alpha RPDC '!J312</f>
        <v>689.8</v>
      </c>
      <c r="F323" s="81">
        <f>'FY2017 Alpha RPDC '!K312</f>
        <v>6637</v>
      </c>
      <c r="G323" s="81">
        <f>'FY2017 Alpha RPDC '!L312</f>
        <v>4578202.5999999996</v>
      </c>
      <c r="H323" s="81">
        <f>'FY2017 Alpha RPDC '!M312</f>
        <v>0</v>
      </c>
      <c r="I323" s="82">
        <f>'FY2017 Alpha RPDC '!N312</f>
        <v>4578202.5999999996</v>
      </c>
      <c r="J323" s="53">
        <v>-326285.5</v>
      </c>
      <c r="K323" s="52">
        <v>-11930</v>
      </c>
      <c r="L323" s="51">
        <v>388918</v>
      </c>
      <c r="M323" s="195">
        <v>0</v>
      </c>
      <c r="N323" s="51">
        <f>RealAuthFY10!N323</f>
        <v>17257.5</v>
      </c>
      <c r="O323" s="195">
        <f>RealAuthFY10!O323</f>
        <v>0</v>
      </c>
      <c r="P323" s="53">
        <v>0</v>
      </c>
      <c r="Q323" s="53">
        <v>0</v>
      </c>
      <c r="R323" s="52">
        <f t="shared" si="28"/>
        <v>580728</v>
      </c>
      <c r="S323" s="53">
        <f t="shared" si="29"/>
        <v>45985</v>
      </c>
      <c r="T323" s="52">
        <f t="shared" si="30"/>
        <v>67378</v>
      </c>
      <c r="U323" s="53">
        <f t="shared" si="31"/>
        <v>5340253.5999999996</v>
      </c>
      <c r="V323" s="200"/>
      <c r="W323" s="204">
        <v>457.41</v>
      </c>
      <c r="X323" s="205">
        <v>580728</v>
      </c>
      <c r="Y323" s="206">
        <f t="shared" si="32"/>
        <v>466.56</v>
      </c>
      <c r="Z323" s="207">
        <v>36.22</v>
      </c>
      <c r="AA323" s="52">
        <v>45985</v>
      </c>
      <c r="AB323" s="206">
        <f t="shared" si="33"/>
        <v>36.94</v>
      </c>
      <c r="AC323" s="208">
        <v>53.07</v>
      </c>
      <c r="AD323" s="207">
        <v>67378</v>
      </c>
      <c r="AE323" s="206">
        <f t="shared" si="34"/>
        <v>54.13</v>
      </c>
    </row>
    <row r="324" spans="1:31" s="45" customFormat="1" ht="11" x14ac:dyDescent="0.3">
      <c r="A324" s="45">
        <f>'FY2017 Alpha RPDC '!A313</f>
        <v>306</v>
      </c>
      <c r="B324" s="45">
        <f>'FY2017 Alpha RPDC '!B313</f>
        <v>6768</v>
      </c>
      <c r="C324" s="45">
        <f>'FY2017 Alpha RPDC '!C313</f>
        <v>6768</v>
      </c>
      <c r="D324" s="50" t="str">
        <f>'FY2017 Alpha RPDC '!D313</f>
        <v>WASHINGTON</v>
      </c>
      <c r="E324" s="91">
        <f>'FY2017 Alpha RPDC '!J313</f>
        <v>1705.1</v>
      </c>
      <c r="F324" s="81">
        <f>'FY2017 Alpha RPDC '!K313</f>
        <v>6591</v>
      </c>
      <c r="G324" s="81">
        <f>'FY2017 Alpha RPDC '!L313</f>
        <v>11238314.1</v>
      </c>
      <c r="H324" s="81">
        <f>'FY2017 Alpha RPDC '!M313</f>
        <v>203819.34999999963</v>
      </c>
      <c r="I324" s="82">
        <f>'FY2017 Alpha RPDC '!N313</f>
        <v>11442133.449999999</v>
      </c>
      <c r="J324" s="53">
        <v>-789498.6</v>
      </c>
      <c r="K324" s="52">
        <v>-558885</v>
      </c>
      <c r="L324" s="51">
        <v>264735</v>
      </c>
      <c r="M324" s="195">
        <v>0</v>
      </c>
      <c r="N324" s="51">
        <f>RealAuthFY10!N324</f>
        <v>0</v>
      </c>
      <c r="O324" s="195">
        <f>RealAuthFY10!O324</f>
        <v>0</v>
      </c>
      <c r="P324" s="53">
        <v>9059.82</v>
      </c>
      <c r="Q324" s="53">
        <v>98834.400000000009</v>
      </c>
      <c r="R324" s="52">
        <f t="shared" si="28"/>
        <v>731112.77800000005</v>
      </c>
      <c r="S324" s="53">
        <f t="shared" si="29"/>
        <v>58740.695</v>
      </c>
      <c r="T324" s="52">
        <f t="shared" si="30"/>
        <v>100583.84899999999</v>
      </c>
      <c r="U324" s="53">
        <f t="shared" si="31"/>
        <v>11356816.392000001</v>
      </c>
      <c r="V324" s="200"/>
      <c r="W324" s="204">
        <v>420.37</v>
      </c>
      <c r="X324" s="205">
        <v>148559</v>
      </c>
      <c r="Y324" s="206">
        <f t="shared" si="32"/>
        <v>428.78000000000003</v>
      </c>
      <c r="Z324" s="207">
        <v>33.770000000000003</v>
      </c>
      <c r="AA324" s="52">
        <v>11934</v>
      </c>
      <c r="AB324" s="206">
        <f t="shared" si="33"/>
        <v>34.450000000000003</v>
      </c>
      <c r="AC324" s="208">
        <v>57.83</v>
      </c>
      <c r="AD324" s="207">
        <v>20437</v>
      </c>
      <c r="AE324" s="206">
        <f t="shared" si="34"/>
        <v>58.989999999999995</v>
      </c>
    </row>
    <row r="325" spans="1:31" s="45" customFormat="1" ht="11" x14ac:dyDescent="0.3">
      <c r="A325" s="45">
        <f>'FY2017 Alpha RPDC '!A314</f>
        <v>307</v>
      </c>
      <c r="B325" s="45">
        <f>'FY2017 Alpha RPDC '!B314</f>
        <v>6795</v>
      </c>
      <c r="C325" s="45">
        <f>'FY2017 Alpha RPDC '!C314</f>
        <v>6795</v>
      </c>
      <c r="D325" s="50" t="str">
        <f>'FY2017 Alpha RPDC '!D314</f>
        <v>WATERLOO</v>
      </c>
      <c r="E325" s="91">
        <f>'FY2017 Alpha RPDC '!J314</f>
        <v>10935.7</v>
      </c>
      <c r="F325" s="81">
        <f>'FY2017 Alpha RPDC '!K314</f>
        <v>6591</v>
      </c>
      <c r="G325" s="81">
        <f>'FY2017 Alpha RPDC '!L314</f>
        <v>72077198.700000003</v>
      </c>
      <c r="H325" s="81">
        <f>'FY2017 Alpha RPDC '!M314</f>
        <v>412866.71999999881</v>
      </c>
      <c r="I325" s="82">
        <f>'FY2017 Alpha RPDC '!N314</f>
        <v>72490065.420000002</v>
      </c>
      <c r="J325" s="53">
        <v>-893039.4</v>
      </c>
      <c r="K325" s="52">
        <v>-35298</v>
      </c>
      <c r="L325" s="51">
        <v>3295068.3000000003</v>
      </c>
      <c r="M325" s="195">
        <v>29415</v>
      </c>
      <c r="N325" s="51">
        <f>RealAuthFY10!N325</f>
        <v>239948.80000000002</v>
      </c>
      <c r="O325" s="195">
        <f>RealAuthFY10!O325</f>
        <v>0</v>
      </c>
      <c r="P325" s="53">
        <v>284737.2</v>
      </c>
      <c r="Q325" s="53">
        <v>0</v>
      </c>
      <c r="R325" s="52">
        <f t="shared" si="28"/>
        <v>5631994.8569999998</v>
      </c>
      <c r="S325" s="53">
        <f t="shared" si="29"/>
        <v>668499.34100000001</v>
      </c>
      <c r="T325" s="52">
        <f t="shared" si="30"/>
        <v>629458.89200000011</v>
      </c>
      <c r="U325" s="53">
        <f t="shared" si="31"/>
        <v>82340850.409999996</v>
      </c>
      <c r="V325" s="200"/>
      <c r="W325" s="204">
        <v>504.91</v>
      </c>
      <c r="X325" s="205">
        <v>1659084</v>
      </c>
      <c r="Y325" s="206">
        <f t="shared" si="32"/>
        <v>515.01</v>
      </c>
      <c r="Z325" s="207">
        <v>59.93</v>
      </c>
      <c r="AA325" s="52">
        <v>196924</v>
      </c>
      <c r="AB325" s="206">
        <f t="shared" si="33"/>
        <v>61.13</v>
      </c>
      <c r="AC325" s="208">
        <v>56.43</v>
      </c>
      <c r="AD325" s="207">
        <v>185423</v>
      </c>
      <c r="AE325" s="206">
        <f t="shared" si="34"/>
        <v>57.56</v>
      </c>
    </row>
    <row r="326" spans="1:31" s="45" customFormat="1" ht="11" x14ac:dyDescent="0.3">
      <c r="A326" s="45">
        <f>'FY2017 Alpha RPDC '!A315</f>
        <v>308</v>
      </c>
      <c r="B326" s="45">
        <f>'FY2017 Alpha RPDC '!B315</f>
        <v>6822</v>
      </c>
      <c r="C326" s="45">
        <f>'FY2017 Alpha RPDC '!C315</f>
        <v>6822</v>
      </c>
      <c r="D326" s="54" t="str">
        <f>'FY2017 Alpha RPDC '!D315</f>
        <v>WAUKEE</v>
      </c>
      <c r="E326" s="94">
        <f>'FY2017 Alpha RPDC '!J315</f>
        <v>9448.4</v>
      </c>
      <c r="F326" s="83">
        <f>'FY2017 Alpha RPDC '!K315</f>
        <v>6591</v>
      </c>
      <c r="G326" s="83">
        <f>'FY2017 Alpha RPDC '!L315</f>
        <v>62274404.399999999</v>
      </c>
      <c r="H326" s="83">
        <f>'FY2017 Alpha RPDC '!M315</f>
        <v>0</v>
      </c>
      <c r="I326" s="84">
        <f>'FY2017 Alpha RPDC '!N315</f>
        <v>62274404.399999999</v>
      </c>
      <c r="J326" s="57">
        <v>-90361.8</v>
      </c>
      <c r="K326" s="56">
        <v>0</v>
      </c>
      <c r="L326" s="55">
        <v>129932</v>
      </c>
      <c r="M326" s="214">
        <v>0</v>
      </c>
      <c r="N326" s="55">
        <f>RealAuthFY10!N326</f>
        <v>637.01</v>
      </c>
      <c r="O326" s="214">
        <f>RealAuthFY10!O326</f>
        <v>0</v>
      </c>
      <c r="P326" s="57">
        <v>3897.96</v>
      </c>
      <c r="Q326" s="57">
        <v>88590</v>
      </c>
      <c r="R326" s="56">
        <f t="shared" si="28"/>
        <v>4928568.892</v>
      </c>
      <c r="S326" s="57">
        <f t="shared" si="29"/>
        <v>532228.37199999997</v>
      </c>
      <c r="T326" s="56">
        <f t="shared" si="30"/>
        <v>553770.72399999993</v>
      </c>
      <c r="U326" s="57">
        <f t="shared" si="31"/>
        <v>68421667.557999998</v>
      </c>
      <c r="V326" s="215"/>
      <c r="W326" s="216">
        <v>511.4</v>
      </c>
      <c r="X326" s="217">
        <v>244194</v>
      </c>
      <c r="Y326" s="218">
        <f t="shared" si="32"/>
        <v>521.63</v>
      </c>
      <c r="Z326" s="219">
        <v>55.23</v>
      </c>
      <c r="AA326" s="56">
        <v>26372</v>
      </c>
      <c r="AB326" s="218">
        <f t="shared" si="33"/>
        <v>56.33</v>
      </c>
      <c r="AC326" s="220">
        <v>57.46</v>
      </c>
      <c r="AD326" s="219">
        <v>27437</v>
      </c>
      <c r="AE326" s="218">
        <f t="shared" si="34"/>
        <v>58.61</v>
      </c>
    </row>
    <row r="327" spans="1:31" s="45" customFormat="1" ht="11" x14ac:dyDescent="0.3">
      <c r="A327" s="45">
        <f>'FY2017 Alpha RPDC '!A316</f>
        <v>309</v>
      </c>
      <c r="B327" s="45">
        <f>'FY2017 Alpha RPDC '!B316</f>
        <v>6840</v>
      </c>
      <c r="C327" s="45">
        <f>'FY2017 Alpha RPDC '!C316</f>
        <v>6840</v>
      </c>
      <c r="D327" s="50" t="str">
        <f>'FY2017 Alpha RPDC '!D316</f>
        <v>WAVERLY-SHELL ROCK</v>
      </c>
      <c r="E327" s="91">
        <f>'FY2017 Alpha RPDC '!J316</f>
        <v>1995.9</v>
      </c>
      <c r="F327" s="81">
        <f>'FY2017 Alpha RPDC '!K316</f>
        <v>6591</v>
      </c>
      <c r="G327" s="81">
        <f>'FY2017 Alpha RPDC '!L316</f>
        <v>13154976.9</v>
      </c>
      <c r="H327" s="81">
        <f>'FY2017 Alpha RPDC '!M316</f>
        <v>28053.150000000373</v>
      </c>
      <c r="I327" s="82">
        <f>'FY2017 Alpha RPDC '!N316</f>
        <v>13183030.050000001</v>
      </c>
      <c r="J327" s="53">
        <v>-428355.2</v>
      </c>
      <c r="K327" s="52">
        <v>0</v>
      </c>
      <c r="L327" s="51">
        <v>253012</v>
      </c>
      <c r="M327" s="195">
        <v>0</v>
      </c>
      <c r="N327" s="51">
        <f>RealAuthFY10!N327</f>
        <v>48401.91</v>
      </c>
      <c r="O327" s="195">
        <f>RealAuthFY10!O327</f>
        <v>0</v>
      </c>
      <c r="P327" s="53">
        <v>0</v>
      </c>
      <c r="Q327" s="53">
        <v>112972.8</v>
      </c>
      <c r="R327" s="52">
        <f t="shared" si="28"/>
        <v>1021741.128</v>
      </c>
      <c r="S327" s="53">
        <f t="shared" si="29"/>
        <v>99415.778999999995</v>
      </c>
      <c r="T327" s="52">
        <f t="shared" si="30"/>
        <v>121869.65400000001</v>
      </c>
      <c r="U327" s="53">
        <f t="shared" si="31"/>
        <v>14412088.121000001</v>
      </c>
      <c r="V327" s="200"/>
      <c r="W327" s="204">
        <v>501.88</v>
      </c>
      <c r="X327" s="205">
        <v>369534</v>
      </c>
      <c r="Y327" s="206">
        <f t="shared" si="32"/>
        <v>511.92</v>
      </c>
      <c r="Z327" s="207">
        <v>48.83</v>
      </c>
      <c r="AA327" s="52">
        <v>35954</v>
      </c>
      <c r="AB327" s="206">
        <f t="shared" si="33"/>
        <v>49.809999999999995</v>
      </c>
      <c r="AC327" s="208">
        <v>59.86</v>
      </c>
      <c r="AD327" s="207">
        <v>44075</v>
      </c>
      <c r="AE327" s="206">
        <f t="shared" si="34"/>
        <v>61.06</v>
      </c>
    </row>
    <row r="328" spans="1:31" s="45" customFormat="1" ht="11" x14ac:dyDescent="0.3">
      <c r="A328" s="45">
        <f>'FY2017 Alpha RPDC '!A317</f>
        <v>310</v>
      </c>
      <c r="B328" s="45">
        <f>'FY2017 Alpha RPDC '!B317</f>
        <v>6854</v>
      </c>
      <c r="C328" s="45">
        <f>'FY2017 Alpha RPDC '!C317</f>
        <v>6854</v>
      </c>
      <c r="D328" s="50" t="str">
        <f>'FY2017 Alpha RPDC '!D317</f>
        <v>WAYNE</v>
      </c>
      <c r="E328" s="91">
        <f>'FY2017 Alpha RPDC '!J317</f>
        <v>548.79999999999995</v>
      </c>
      <c r="F328" s="81">
        <f>'FY2017 Alpha RPDC '!K317</f>
        <v>6614</v>
      </c>
      <c r="G328" s="81">
        <f>'FY2017 Alpha RPDC '!L317</f>
        <v>3629763.1999999997</v>
      </c>
      <c r="H328" s="81">
        <f>'FY2017 Alpha RPDC '!M317</f>
        <v>0</v>
      </c>
      <c r="I328" s="82">
        <f>'FY2017 Alpha RPDC '!N317</f>
        <v>3629763.1999999997</v>
      </c>
      <c r="J328" s="53">
        <v>-341214</v>
      </c>
      <c r="K328" s="52">
        <v>-5883</v>
      </c>
      <c r="L328" s="51">
        <v>488289</v>
      </c>
      <c r="M328" s="195">
        <v>0</v>
      </c>
      <c r="N328" s="51">
        <f>RealAuthFY10!N328</f>
        <v>5710.32</v>
      </c>
      <c r="O328" s="195">
        <f>RealAuthFY10!O328</f>
        <v>0</v>
      </c>
      <c r="P328" s="53">
        <v>0</v>
      </c>
      <c r="Q328" s="53">
        <v>0</v>
      </c>
      <c r="R328" s="52">
        <f t="shared" ref="R328:R367" si="35">IF(X328&gt;Y328*$E328,X328,Y328*$E328)</f>
        <v>301232</v>
      </c>
      <c r="S328" s="53">
        <f t="shared" ref="S328:S367" si="36">IF(AA328&gt;AB328*$E328,AA328,AB328*$E328)</f>
        <v>30592</v>
      </c>
      <c r="T328" s="52">
        <f t="shared" ref="T328:T367" si="37">IF(AD328&gt;AE328*$E328,AD328,AE328*$E328)</f>
        <v>31954</v>
      </c>
      <c r="U328" s="53">
        <f t="shared" ref="U328:U367" si="38">SUM(I328:T328)</f>
        <v>4140443.5199999996</v>
      </c>
      <c r="V328" s="200"/>
      <c r="W328" s="204">
        <v>515.19000000000005</v>
      </c>
      <c r="X328" s="205">
        <v>301232</v>
      </c>
      <c r="Y328" s="206">
        <f t="shared" ref="Y328:Y367" si="39">ROUND(W328*R$5,2)+W328</f>
        <v>525.49</v>
      </c>
      <c r="Z328" s="207">
        <v>52.32</v>
      </c>
      <c r="AA328" s="52">
        <v>30592</v>
      </c>
      <c r="AB328" s="206">
        <f t="shared" ref="AB328:AB367" si="40">ROUND(Z328*S$5,2)+Z328</f>
        <v>53.37</v>
      </c>
      <c r="AC328" s="208">
        <v>54.65</v>
      </c>
      <c r="AD328" s="207">
        <v>31954</v>
      </c>
      <c r="AE328" s="206">
        <f t="shared" ref="AE328:AE367" si="41">ROUND(AC328*T$5,2)+AC328</f>
        <v>55.74</v>
      </c>
    </row>
    <row r="329" spans="1:31" s="45" customFormat="1" ht="11" x14ac:dyDescent="0.3">
      <c r="A329" s="45">
        <f>'FY2017 Alpha RPDC '!A318</f>
        <v>311</v>
      </c>
      <c r="B329" s="45">
        <f>'FY2017 Alpha RPDC '!B318</f>
        <v>6867</v>
      </c>
      <c r="C329" s="45">
        <f>'FY2017 Alpha RPDC '!C318</f>
        <v>6867</v>
      </c>
      <c r="D329" s="50" t="str">
        <f>'FY2017 Alpha RPDC '!D318</f>
        <v>WEBSTER CITY</v>
      </c>
      <c r="E329" s="91">
        <f>'FY2017 Alpha RPDC '!J318</f>
        <v>1529.2</v>
      </c>
      <c r="F329" s="81">
        <f>'FY2017 Alpha RPDC '!K318</f>
        <v>6591</v>
      </c>
      <c r="G329" s="81">
        <f>'FY2017 Alpha RPDC '!L318</f>
        <v>10078957.200000001</v>
      </c>
      <c r="H329" s="81">
        <f>'FY2017 Alpha RPDC '!M318</f>
        <v>0</v>
      </c>
      <c r="I329" s="82">
        <f>'FY2017 Alpha RPDC '!N318</f>
        <v>10078957.200000001</v>
      </c>
      <c r="J329" s="53">
        <v>-480960</v>
      </c>
      <c r="K329" s="52">
        <v>-6012</v>
      </c>
      <c r="L329" s="51">
        <v>649296</v>
      </c>
      <c r="M329" s="195">
        <v>48096</v>
      </c>
      <c r="N329" s="51">
        <f>RealAuthFY10!N329</f>
        <v>8314.77</v>
      </c>
      <c r="O329" s="195">
        <f>RealAuthFY10!O329</f>
        <v>0</v>
      </c>
      <c r="P329" s="53">
        <v>0</v>
      </c>
      <c r="Q329" s="53">
        <v>0</v>
      </c>
      <c r="R329" s="52">
        <f t="shared" si="35"/>
        <v>878708.90399999998</v>
      </c>
      <c r="S329" s="53">
        <f t="shared" si="36"/>
        <v>97731.171999999991</v>
      </c>
      <c r="T329" s="52">
        <f t="shared" si="37"/>
        <v>86323.340000000011</v>
      </c>
      <c r="U329" s="53">
        <f t="shared" si="38"/>
        <v>11360455.386</v>
      </c>
      <c r="V329" s="200"/>
      <c r="W329" s="204">
        <v>563.35</v>
      </c>
      <c r="X329" s="205">
        <v>159879</v>
      </c>
      <c r="Y329" s="206">
        <f t="shared" si="39"/>
        <v>574.62</v>
      </c>
      <c r="Z329" s="207">
        <v>62.66</v>
      </c>
      <c r="AA329" s="52">
        <v>17783</v>
      </c>
      <c r="AB329" s="206">
        <f t="shared" si="40"/>
        <v>63.91</v>
      </c>
      <c r="AC329" s="208">
        <v>55.34</v>
      </c>
      <c r="AD329" s="207">
        <v>15705</v>
      </c>
      <c r="AE329" s="206">
        <f t="shared" si="41"/>
        <v>56.45</v>
      </c>
    </row>
    <row r="330" spans="1:31" s="45" customFormat="1" ht="11" x14ac:dyDescent="0.3">
      <c r="A330" s="45">
        <f>'FY2017 Alpha RPDC '!A319</f>
        <v>312</v>
      </c>
      <c r="B330" s="45">
        <f>'FY2017 Alpha RPDC '!B319</f>
        <v>6921</v>
      </c>
      <c r="C330" s="45">
        <f>'FY2017 Alpha RPDC '!C319</f>
        <v>6921</v>
      </c>
      <c r="D330" s="50" t="str">
        <f>'FY2017 Alpha RPDC '!D319</f>
        <v>WEST BEND-MALLARD</v>
      </c>
      <c r="E330" s="91">
        <f>'FY2017 Alpha RPDC '!J319</f>
        <v>321.10000000000002</v>
      </c>
      <c r="F330" s="81">
        <f>'FY2017 Alpha RPDC '!K319</f>
        <v>6643</v>
      </c>
      <c r="G330" s="81">
        <f>'FY2017 Alpha RPDC '!L319</f>
        <v>2133067.3000000003</v>
      </c>
      <c r="H330" s="81">
        <f>'FY2017 Alpha RPDC '!M319</f>
        <v>150849.73999999976</v>
      </c>
      <c r="I330" s="82">
        <f>'FY2017 Alpha RPDC '!N319</f>
        <v>2283917.04</v>
      </c>
      <c r="J330" s="53">
        <v>-178254.9</v>
      </c>
      <c r="K330" s="52">
        <v>-23532</v>
      </c>
      <c r="L330" s="51">
        <v>29415</v>
      </c>
      <c r="M330" s="195">
        <v>5883</v>
      </c>
      <c r="N330" s="51">
        <f>RealAuthFY10!N330</f>
        <v>8767.36</v>
      </c>
      <c r="O330" s="195">
        <f>RealAuthFY10!O330</f>
        <v>0</v>
      </c>
      <c r="P330" s="53">
        <v>2588.52</v>
      </c>
      <c r="Q330" s="53">
        <v>95304.599999999991</v>
      </c>
      <c r="R330" s="52">
        <f t="shared" si="35"/>
        <v>196114</v>
      </c>
      <c r="S330" s="53">
        <f t="shared" si="36"/>
        <v>20898</v>
      </c>
      <c r="T330" s="52">
        <f t="shared" si="37"/>
        <v>23980</v>
      </c>
      <c r="U330" s="53">
        <f t="shared" si="38"/>
        <v>2465080.62</v>
      </c>
      <c r="V330" s="200"/>
      <c r="W330" s="204">
        <v>510.98</v>
      </c>
      <c r="X330" s="205">
        <v>196114</v>
      </c>
      <c r="Y330" s="206">
        <f t="shared" si="39"/>
        <v>521.20000000000005</v>
      </c>
      <c r="Z330" s="207">
        <v>54.45</v>
      </c>
      <c r="AA330" s="52">
        <v>20898</v>
      </c>
      <c r="AB330" s="206">
        <f t="shared" si="40"/>
        <v>55.540000000000006</v>
      </c>
      <c r="AC330" s="208">
        <v>62.48</v>
      </c>
      <c r="AD330" s="207">
        <v>23980</v>
      </c>
      <c r="AE330" s="206">
        <f t="shared" si="41"/>
        <v>63.73</v>
      </c>
    </row>
    <row r="331" spans="1:31" s="45" customFormat="1" ht="11" x14ac:dyDescent="0.3">
      <c r="A331" s="45">
        <f>'FY2017 Alpha RPDC '!A320</f>
        <v>313</v>
      </c>
      <c r="B331" s="45">
        <f>'FY2017 Alpha RPDC '!B320</f>
        <v>6930</v>
      </c>
      <c r="C331" s="45">
        <f>'FY2017 Alpha RPDC '!C320</f>
        <v>6930</v>
      </c>
      <c r="D331" s="54" t="str">
        <f>'FY2017 Alpha RPDC '!D320</f>
        <v>WEST BRANCH</v>
      </c>
      <c r="E331" s="94">
        <f>'FY2017 Alpha RPDC '!J320</f>
        <v>769.1</v>
      </c>
      <c r="F331" s="83">
        <f>'FY2017 Alpha RPDC '!K320</f>
        <v>6623</v>
      </c>
      <c r="G331" s="83">
        <f>'FY2017 Alpha RPDC '!L320</f>
        <v>5093749.3</v>
      </c>
      <c r="H331" s="83">
        <f>'FY2017 Alpha RPDC '!M320</f>
        <v>150288.87000000011</v>
      </c>
      <c r="I331" s="84">
        <f>'FY2017 Alpha RPDC '!N320</f>
        <v>5244038.17</v>
      </c>
      <c r="J331" s="57">
        <v>-600654.29999999993</v>
      </c>
      <c r="K331" s="56">
        <v>-82362</v>
      </c>
      <c r="L331" s="55">
        <v>266499.89999999997</v>
      </c>
      <c r="M331" s="214">
        <v>17649</v>
      </c>
      <c r="N331" s="55">
        <f>RealAuthFY10!N331</f>
        <v>65409.120000000003</v>
      </c>
      <c r="O331" s="214">
        <f>RealAuthFY10!O331</f>
        <v>0</v>
      </c>
      <c r="P331" s="57">
        <v>0</v>
      </c>
      <c r="Q331" s="57">
        <v>240026.4</v>
      </c>
      <c r="R331" s="56">
        <f t="shared" si="35"/>
        <v>920302</v>
      </c>
      <c r="S331" s="57">
        <f t="shared" si="36"/>
        <v>103407</v>
      </c>
      <c r="T331" s="56">
        <f t="shared" si="37"/>
        <v>97837</v>
      </c>
      <c r="U331" s="57">
        <f t="shared" si="38"/>
        <v>6272152.290000001</v>
      </c>
      <c r="V331" s="215"/>
      <c r="W331" s="216">
        <v>518.86</v>
      </c>
      <c r="X331" s="217">
        <v>920302</v>
      </c>
      <c r="Y331" s="218">
        <f t="shared" si="39"/>
        <v>529.24</v>
      </c>
      <c r="Z331" s="219">
        <v>58.3</v>
      </c>
      <c r="AA331" s="56">
        <v>103407</v>
      </c>
      <c r="AB331" s="218">
        <f t="shared" si="40"/>
        <v>59.47</v>
      </c>
      <c r="AC331" s="220">
        <v>55.16</v>
      </c>
      <c r="AD331" s="219">
        <v>97837</v>
      </c>
      <c r="AE331" s="218">
        <f t="shared" si="41"/>
        <v>56.26</v>
      </c>
    </row>
    <row r="332" spans="1:31" s="45" customFormat="1" ht="11" x14ac:dyDescent="0.3">
      <c r="A332" s="45">
        <f>'FY2017 Alpha RPDC '!A321</f>
        <v>314</v>
      </c>
      <c r="B332" s="45">
        <f>'FY2017 Alpha RPDC '!B321</f>
        <v>6937</v>
      </c>
      <c r="C332" s="45">
        <f>'FY2017 Alpha RPDC '!C321</f>
        <v>6937</v>
      </c>
      <c r="D332" s="50" t="str">
        <f>'FY2017 Alpha RPDC '!D321</f>
        <v>WEST BURLINGTON</v>
      </c>
      <c r="E332" s="91">
        <f>'FY2017 Alpha RPDC '!J321</f>
        <v>472.3</v>
      </c>
      <c r="F332" s="81">
        <f>'FY2017 Alpha RPDC '!K321</f>
        <v>6591</v>
      </c>
      <c r="G332" s="81">
        <f>'FY2017 Alpha RPDC '!L321</f>
        <v>3112929.3000000003</v>
      </c>
      <c r="H332" s="81">
        <f>'FY2017 Alpha RPDC '!M321</f>
        <v>0</v>
      </c>
      <c r="I332" s="82">
        <f>'FY2017 Alpha RPDC '!N321</f>
        <v>3112929.3000000003</v>
      </c>
      <c r="J332" s="53">
        <v>-446920.80000000005</v>
      </c>
      <c r="K332" s="52">
        <v>-12014</v>
      </c>
      <c r="L332" s="51">
        <v>409677.4</v>
      </c>
      <c r="M332" s="195">
        <v>0</v>
      </c>
      <c r="N332" s="51">
        <f>RealAuthFY10!N332</f>
        <v>14081.880000000001</v>
      </c>
      <c r="O332" s="195">
        <f>RealAuthFY10!O332</f>
        <v>0</v>
      </c>
      <c r="P332" s="53">
        <v>0</v>
      </c>
      <c r="Q332" s="53">
        <v>126147</v>
      </c>
      <c r="R332" s="52">
        <f t="shared" si="35"/>
        <v>298675</v>
      </c>
      <c r="S332" s="53">
        <f t="shared" si="36"/>
        <v>31676</v>
      </c>
      <c r="T332" s="52">
        <f t="shared" si="37"/>
        <v>31450</v>
      </c>
      <c r="U332" s="53">
        <f t="shared" si="38"/>
        <v>3565701.78</v>
      </c>
      <c r="V332" s="200"/>
      <c r="W332" s="204">
        <v>569.99</v>
      </c>
      <c r="X332" s="205">
        <v>298675</v>
      </c>
      <c r="Y332" s="206">
        <f t="shared" si="39"/>
        <v>581.39</v>
      </c>
      <c r="Z332" s="207">
        <v>60.45</v>
      </c>
      <c r="AA332" s="52">
        <v>31676</v>
      </c>
      <c r="AB332" s="206">
        <f t="shared" si="40"/>
        <v>61.660000000000004</v>
      </c>
      <c r="AC332" s="208">
        <v>60.02</v>
      </c>
      <c r="AD332" s="207">
        <v>31450</v>
      </c>
      <c r="AE332" s="206">
        <f t="shared" si="41"/>
        <v>61.220000000000006</v>
      </c>
    </row>
    <row r="333" spans="1:31" s="45" customFormat="1" ht="11" x14ac:dyDescent="0.3">
      <c r="A333" s="45">
        <f>'FY2017 Alpha RPDC '!A322</f>
        <v>315</v>
      </c>
      <c r="B333" s="45">
        <f>'FY2017 Alpha RPDC '!B322</f>
        <v>6943</v>
      </c>
      <c r="C333" s="45">
        <f>'FY2017 Alpha RPDC '!C322</f>
        <v>6943</v>
      </c>
      <c r="D333" s="50" t="str">
        <f>'FY2017 Alpha RPDC '!D322</f>
        <v>WEST CENTRAL</v>
      </c>
      <c r="E333" s="91">
        <f>'FY2017 Alpha RPDC '!J322</f>
        <v>277.2</v>
      </c>
      <c r="F333" s="81">
        <f>'FY2017 Alpha RPDC '!K322</f>
        <v>6591</v>
      </c>
      <c r="G333" s="81">
        <f>'FY2017 Alpha RPDC '!L322</f>
        <v>1827025.2</v>
      </c>
      <c r="H333" s="81">
        <f>'FY2017 Alpha RPDC '!M322</f>
        <v>0</v>
      </c>
      <c r="I333" s="82">
        <f>'FY2017 Alpha RPDC '!N322</f>
        <v>1827025.2</v>
      </c>
      <c r="J333" s="53">
        <v>-258726.59999999998</v>
      </c>
      <c r="K333" s="52">
        <v>-909678</v>
      </c>
      <c r="L333" s="51">
        <v>106326</v>
      </c>
      <c r="M333" s="195">
        <v>762003</v>
      </c>
      <c r="N333" s="51">
        <f>RealAuthFY10!N333</f>
        <v>158758.72</v>
      </c>
      <c r="O333" s="195">
        <f>RealAuthFY10!O333</f>
        <v>163797.76000000001</v>
      </c>
      <c r="P333" s="53">
        <v>0</v>
      </c>
      <c r="Q333" s="53">
        <v>0</v>
      </c>
      <c r="R333" s="52">
        <f t="shared" si="35"/>
        <v>274878</v>
      </c>
      <c r="S333" s="53">
        <f t="shared" si="36"/>
        <v>28791</v>
      </c>
      <c r="T333" s="52">
        <f t="shared" si="37"/>
        <v>29252</v>
      </c>
      <c r="U333" s="53">
        <f t="shared" si="38"/>
        <v>2182427.08</v>
      </c>
      <c r="V333" s="200"/>
      <c r="W333" s="204">
        <v>542.38</v>
      </c>
      <c r="X333" s="205">
        <v>274878</v>
      </c>
      <c r="Y333" s="206">
        <f t="shared" si="39"/>
        <v>553.23</v>
      </c>
      <c r="Z333" s="207">
        <v>56.81</v>
      </c>
      <c r="AA333" s="52">
        <v>28791</v>
      </c>
      <c r="AB333" s="206">
        <f t="shared" si="40"/>
        <v>57.95</v>
      </c>
      <c r="AC333" s="208">
        <v>57.72</v>
      </c>
      <c r="AD333" s="207">
        <v>29252</v>
      </c>
      <c r="AE333" s="206">
        <f t="shared" si="41"/>
        <v>58.87</v>
      </c>
    </row>
    <row r="334" spans="1:31" s="45" customFormat="1" ht="11" x14ac:dyDescent="0.3">
      <c r="A334" s="45">
        <f>'FY2017 Alpha RPDC '!A323</f>
        <v>316</v>
      </c>
      <c r="B334" s="45">
        <f>'FY2017 Alpha RPDC '!B323</f>
        <v>6264</v>
      </c>
      <c r="C334" s="45">
        <f>'FY2017 Alpha RPDC '!C323</f>
        <v>6264</v>
      </c>
      <c r="D334" s="50" t="str">
        <f>'FY2017 Alpha RPDC '!D323</f>
        <v>WEST CENTRAL VALLEY</v>
      </c>
      <c r="E334" s="91">
        <f>'FY2017 Alpha RPDC '!J323</f>
        <v>917.2</v>
      </c>
      <c r="F334" s="81">
        <f>'FY2017 Alpha RPDC '!K323</f>
        <v>6657</v>
      </c>
      <c r="G334" s="81">
        <f>'FY2017 Alpha RPDC '!L323</f>
        <v>6105800.4000000004</v>
      </c>
      <c r="H334" s="81">
        <f>'FY2017 Alpha RPDC '!M323</f>
        <v>122732.23999999929</v>
      </c>
      <c r="I334" s="82">
        <f>'FY2017 Alpha RPDC '!N323</f>
        <v>6228532.6399999997</v>
      </c>
      <c r="J334" s="53">
        <v>-229437</v>
      </c>
      <c r="K334" s="52">
        <v>-29415</v>
      </c>
      <c r="L334" s="51">
        <v>70596</v>
      </c>
      <c r="M334" s="195">
        <v>0</v>
      </c>
      <c r="N334" s="51">
        <f>RealAuthFY10!N334</f>
        <v>83520.639999999999</v>
      </c>
      <c r="O334" s="195">
        <f>RealAuthFY10!O334</f>
        <v>0</v>
      </c>
      <c r="P334" s="53">
        <v>0</v>
      </c>
      <c r="Q334" s="53">
        <v>31768.2</v>
      </c>
      <c r="R334" s="52">
        <f t="shared" si="35"/>
        <v>481153.94799999997</v>
      </c>
      <c r="S334" s="53">
        <f t="shared" si="36"/>
        <v>41943.555999999997</v>
      </c>
      <c r="T334" s="52">
        <f t="shared" si="37"/>
        <v>57462.58</v>
      </c>
      <c r="U334" s="53">
        <f t="shared" si="38"/>
        <v>6736125.5639999993</v>
      </c>
      <c r="V334" s="200"/>
      <c r="W334" s="204">
        <v>514.29999999999995</v>
      </c>
      <c r="X334" s="205">
        <v>113455</v>
      </c>
      <c r="Y334" s="206">
        <f t="shared" si="39"/>
        <v>524.58999999999992</v>
      </c>
      <c r="Z334" s="207">
        <v>44.83</v>
      </c>
      <c r="AA334" s="52">
        <v>9889</v>
      </c>
      <c r="AB334" s="206">
        <f t="shared" si="40"/>
        <v>45.73</v>
      </c>
      <c r="AC334" s="208">
        <v>61.42</v>
      </c>
      <c r="AD334" s="207">
        <v>13549</v>
      </c>
      <c r="AE334" s="206">
        <f t="shared" si="41"/>
        <v>62.65</v>
      </c>
    </row>
    <row r="335" spans="1:31" s="45" customFormat="1" ht="11" x14ac:dyDescent="0.3">
      <c r="A335" s="45">
        <f>'FY2017 Alpha RPDC '!A324</f>
        <v>317</v>
      </c>
      <c r="B335" s="45">
        <f>'FY2017 Alpha RPDC '!B324</f>
        <v>6950</v>
      </c>
      <c r="C335" s="45">
        <f>'FY2017 Alpha RPDC '!C324</f>
        <v>6950</v>
      </c>
      <c r="D335" s="50" t="str">
        <f>'FY2017 Alpha RPDC '!D324</f>
        <v>WEST DELAWARE</v>
      </c>
      <c r="E335" s="91">
        <f>'FY2017 Alpha RPDC '!J324</f>
        <v>1505.1</v>
      </c>
      <c r="F335" s="81">
        <f>'FY2017 Alpha RPDC '!K324</f>
        <v>6594</v>
      </c>
      <c r="G335" s="81">
        <f>'FY2017 Alpha RPDC '!L324</f>
        <v>9924629.3999999985</v>
      </c>
      <c r="H335" s="81">
        <f>'FY2017 Alpha RPDC '!M324</f>
        <v>0</v>
      </c>
      <c r="I335" s="82">
        <f>'FY2017 Alpha RPDC '!N324</f>
        <v>9924629.3999999985</v>
      </c>
      <c r="J335" s="53">
        <v>-265770</v>
      </c>
      <c r="K335" s="52">
        <v>-64966</v>
      </c>
      <c r="L335" s="51">
        <v>76778</v>
      </c>
      <c r="M335" s="195">
        <v>129932</v>
      </c>
      <c r="N335" s="51">
        <f>RealAuthFY10!N335</f>
        <v>1389.84</v>
      </c>
      <c r="O335" s="195">
        <f>RealAuthFY10!O335</f>
        <v>0</v>
      </c>
      <c r="P335" s="53">
        <v>23387.759999999998</v>
      </c>
      <c r="Q335" s="53">
        <v>0</v>
      </c>
      <c r="R335" s="52">
        <f t="shared" si="35"/>
        <v>816682.31099999999</v>
      </c>
      <c r="S335" s="53">
        <f t="shared" si="36"/>
        <v>83307.285000000003</v>
      </c>
      <c r="T335" s="52">
        <f t="shared" si="37"/>
        <v>101940.423</v>
      </c>
      <c r="U335" s="53">
        <f t="shared" si="38"/>
        <v>10827311.018999999</v>
      </c>
      <c r="V335" s="200"/>
      <c r="W335" s="204">
        <v>531.97</v>
      </c>
      <c r="X335" s="205">
        <v>411053</v>
      </c>
      <c r="Y335" s="206">
        <f t="shared" si="39"/>
        <v>542.61</v>
      </c>
      <c r="Z335" s="207">
        <v>54.26</v>
      </c>
      <c r="AA335" s="52">
        <v>41927</v>
      </c>
      <c r="AB335" s="206">
        <f t="shared" si="40"/>
        <v>55.35</v>
      </c>
      <c r="AC335" s="208">
        <v>66.400000000000006</v>
      </c>
      <c r="AD335" s="207">
        <v>51307</v>
      </c>
      <c r="AE335" s="206">
        <f t="shared" si="41"/>
        <v>67.73</v>
      </c>
    </row>
    <row r="336" spans="1:31" s="45" customFormat="1" ht="11" x14ac:dyDescent="0.3">
      <c r="A336" s="45">
        <f>'FY2017 Alpha RPDC '!A325</f>
        <v>318</v>
      </c>
      <c r="B336" s="45">
        <f>'FY2017 Alpha RPDC '!B325</f>
        <v>6957</v>
      </c>
      <c r="C336" s="45">
        <f>'FY2017 Alpha RPDC '!C325</f>
        <v>6957</v>
      </c>
      <c r="D336" s="54" t="str">
        <f>'FY2017 Alpha RPDC '!D325</f>
        <v>WEST DES MOINES</v>
      </c>
      <c r="E336" s="94">
        <f>'FY2017 Alpha RPDC '!J325</f>
        <v>9012.5</v>
      </c>
      <c r="F336" s="83">
        <f>'FY2017 Alpha RPDC '!K325</f>
        <v>6591</v>
      </c>
      <c r="G336" s="83">
        <f>'FY2017 Alpha RPDC '!L325</f>
        <v>59401387.5</v>
      </c>
      <c r="H336" s="83">
        <f>'FY2017 Alpha RPDC '!M325</f>
        <v>143931.1099999994</v>
      </c>
      <c r="I336" s="84">
        <f>'FY2017 Alpha RPDC '!N325</f>
        <v>59545318.609999999</v>
      </c>
      <c r="J336" s="57">
        <v>-167197.79999999999</v>
      </c>
      <c r="K336" s="56">
        <v>-35574</v>
      </c>
      <c r="L336" s="55">
        <v>219373</v>
      </c>
      <c r="M336" s="214">
        <v>0</v>
      </c>
      <c r="N336" s="55">
        <f>RealAuthFY10!N336</f>
        <v>5116.32</v>
      </c>
      <c r="O336" s="214">
        <f>RealAuthFY10!O336</f>
        <v>0</v>
      </c>
      <c r="P336" s="57">
        <v>76958.42</v>
      </c>
      <c r="Q336" s="57">
        <v>0</v>
      </c>
      <c r="R336" s="56">
        <f t="shared" si="35"/>
        <v>4661445.25</v>
      </c>
      <c r="S336" s="57">
        <f t="shared" si="36"/>
        <v>469461.12500000006</v>
      </c>
      <c r="T336" s="56">
        <f t="shared" si="37"/>
        <v>536424</v>
      </c>
      <c r="U336" s="57">
        <f t="shared" si="38"/>
        <v>65311324.925000004</v>
      </c>
      <c r="V336" s="215"/>
      <c r="W336" s="216">
        <v>507.08</v>
      </c>
      <c r="X336" s="217">
        <v>354855</v>
      </c>
      <c r="Y336" s="218">
        <f t="shared" si="39"/>
        <v>517.22</v>
      </c>
      <c r="Z336" s="219">
        <v>51.07</v>
      </c>
      <c r="AA336" s="56">
        <v>35739</v>
      </c>
      <c r="AB336" s="218">
        <f t="shared" si="40"/>
        <v>52.09</v>
      </c>
      <c r="AC336" s="220">
        <v>58.35</v>
      </c>
      <c r="AD336" s="219">
        <v>40833</v>
      </c>
      <c r="AE336" s="218">
        <f t="shared" si="41"/>
        <v>59.52</v>
      </c>
    </row>
    <row r="337" spans="1:31" s="45" customFormat="1" ht="11" x14ac:dyDescent="0.3">
      <c r="A337" s="45">
        <f>'FY2017 Alpha RPDC '!A326</f>
        <v>319</v>
      </c>
      <c r="B337" s="45">
        <f>'FY2017 Alpha RPDC '!B326</f>
        <v>5922</v>
      </c>
      <c r="C337" s="45">
        <f>'FY2017 Alpha RPDC '!C326</f>
        <v>5922</v>
      </c>
      <c r="D337" s="50" t="str">
        <f>'FY2017 Alpha RPDC '!D326</f>
        <v>WEST FORK</v>
      </c>
      <c r="E337" s="91">
        <f>'FY2017 Alpha RPDC '!J326</f>
        <v>676.1</v>
      </c>
      <c r="F337" s="81">
        <f>'FY2017 Alpha RPDC '!K326</f>
        <v>6647</v>
      </c>
      <c r="G337" s="81">
        <f>'FY2017 Alpha RPDC '!L326</f>
        <v>4494036.7</v>
      </c>
      <c r="H337" s="81">
        <f>'FY2017 Alpha RPDC '!M326</f>
        <v>60191.669999999925</v>
      </c>
      <c r="I337" s="82">
        <f>'FY2017 Alpha RPDC '!N326</f>
        <v>4554228.37</v>
      </c>
      <c r="J337" s="53">
        <v>-697723.79999999993</v>
      </c>
      <c r="K337" s="52">
        <v>-35298</v>
      </c>
      <c r="L337" s="51">
        <v>425340.89999999997</v>
      </c>
      <c r="M337" s="195">
        <v>11766</v>
      </c>
      <c r="N337" s="51">
        <f>RealAuthFY10!N337</f>
        <v>28955.359999999997</v>
      </c>
      <c r="O337" s="195">
        <f>RealAuthFY10!O337</f>
        <v>0</v>
      </c>
      <c r="P337" s="53">
        <v>62124.480000000003</v>
      </c>
      <c r="Q337" s="53">
        <v>296503.2</v>
      </c>
      <c r="R337" s="52">
        <f t="shared" si="35"/>
        <v>883603</v>
      </c>
      <c r="S337" s="53">
        <f t="shared" si="36"/>
        <v>97512</v>
      </c>
      <c r="T337" s="52">
        <f t="shared" si="37"/>
        <v>108694</v>
      </c>
      <c r="U337" s="53">
        <f t="shared" si="38"/>
        <v>5735705.5100000016</v>
      </c>
      <c r="V337" s="200"/>
      <c r="W337" s="204">
        <v>499.38</v>
      </c>
      <c r="X337" s="205">
        <v>883603</v>
      </c>
      <c r="Y337" s="206">
        <f t="shared" si="39"/>
        <v>509.37</v>
      </c>
      <c r="Z337" s="207">
        <v>55.11</v>
      </c>
      <c r="AA337" s="52">
        <v>97512</v>
      </c>
      <c r="AB337" s="206">
        <f t="shared" si="40"/>
        <v>56.21</v>
      </c>
      <c r="AC337" s="208">
        <v>61.43</v>
      </c>
      <c r="AD337" s="207">
        <v>108694</v>
      </c>
      <c r="AE337" s="206">
        <f t="shared" si="41"/>
        <v>62.66</v>
      </c>
    </row>
    <row r="338" spans="1:31" s="45" customFormat="1" ht="11" x14ac:dyDescent="0.3">
      <c r="A338" s="45">
        <f>'FY2017 Alpha RPDC '!A327</f>
        <v>320</v>
      </c>
      <c r="B338" s="45">
        <f>'FY2017 Alpha RPDC '!B327</f>
        <v>819</v>
      </c>
      <c r="C338" s="45">
        <f>'FY2017 Alpha RPDC '!C327</f>
        <v>819</v>
      </c>
      <c r="D338" s="50" t="str">
        <f>'FY2017 Alpha RPDC '!D327</f>
        <v>WEST HANCOCK</v>
      </c>
      <c r="E338" s="91">
        <f>'FY2017 Alpha RPDC '!J327</f>
        <v>602</v>
      </c>
      <c r="F338" s="81">
        <f>'FY2017 Alpha RPDC '!K327</f>
        <v>6609</v>
      </c>
      <c r="G338" s="81">
        <f>'FY2017 Alpha RPDC '!L327</f>
        <v>3978618</v>
      </c>
      <c r="H338" s="81">
        <f>'FY2017 Alpha RPDC '!M327</f>
        <v>58693.379999999888</v>
      </c>
      <c r="I338" s="82">
        <f>'FY2017 Alpha RPDC '!N327</f>
        <v>4037311.38</v>
      </c>
      <c r="J338" s="53">
        <v>-2326726.5</v>
      </c>
      <c r="K338" s="52">
        <v>-341214</v>
      </c>
      <c r="L338" s="51">
        <v>264146.7</v>
      </c>
      <c r="M338" s="195">
        <v>94128</v>
      </c>
      <c r="N338" s="51">
        <f>RealAuthFY10!N338</f>
        <v>148641.35999999999</v>
      </c>
      <c r="O338" s="195">
        <f>RealAuthFY10!O338</f>
        <v>0</v>
      </c>
      <c r="P338" s="53">
        <v>574651.44000000006</v>
      </c>
      <c r="Q338" s="53">
        <v>578887.20000000007</v>
      </c>
      <c r="R338" s="52">
        <f t="shared" si="35"/>
        <v>5172362</v>
      </c>
      <c r="S338" s="53">
        <f t="shared" si="36"/>
        <v>559061</v>
      </c>
      <c r="T338" s="52">
        <f t="shared" si="37"/>
        <v>741408</v>
      </c>
      <c r="U338" s="53">
        <f t="shared" si="38"/>
        <v>9502656.5800000001</v>
      </c>
      <c r="V338" s="200"/>
      <c r="W338" s="204">
        <v>481.93</v>
      </c>
      <c r="X338" s="205">
        <v>5172362</v>
      </c>
      <c r="Y338" s="206">
        <f t="shared" si="39"/>
        <v>491.57</v>
      </c>
      <c r="Z338" s="207">
        <v>52.09</v>
      </c>
      <c r="AA338" s="52">
        <v>559061</v>
      </c>
      <c r="AB338" s="206">
        <f t="shared" si="40"/>
        <v>53.13</v>
      </c>
      <c r="AC338" s="208">
        <v>69.08</v>
      </c>
      <c r="AD338" s="207">
        <v>741408</v>
      </c>
      <c r="AE338" s="206">
        <f t="shared" si="41"/>
        <v>70.459999999999994</v>
      </c>
    </row>
    <row r="339" spans="1:31" s="45" customFormat="1" ht="11" x14ac:dyDescent="0.3">
      <c r="A339" s="45">
        <f>'FY2017 Alpha RPDC '!A328</f>
        <v>321</v>
      </c>
      <c r="B339" s="45">
        <f>'FY2017 Alpha RPDC '!B328</f>
        <v>6969</v>
      </c>
      <c r="C339" s="45">
        <f>'FY2017 Alpha RPDC '!C328</f>
        <v>6969</v>
      </c>
      <c r="D339" s="50" t="str">
        <f>'FY2017 Alpha RPDC '!D328</f>
        <v>WEST HARRISON</v>
      </c>
      <c r="E339" s="91">
        <f>'FY2017 Alpha RPDC '!J328</f>
        <v>341.6</v>
      </c>
      <c r="F339" s="81">
        <f>'FY2017 Alpha RPDC '!K328</f>
        <v>6761</v>
      </c>
      <c r="G339" s="81">
        <f>'FY2017 Alpha RPDC '!L328</f>
        <v>2309557.6</v>
      </c>
      <c r="H339" s="81">
        <f>'FY2017 Alpha RPDC '!M328</f>
        <v>162172.97999999998</v>
      </c>
      <c r="I339" s="82">
        <f>'FY2017 Alpha RPDC '!N328</f>
        <v>2471730.58</v>
      </c>
      <c r="J339" s="53">
        <v>-1706658.3</v>
      </c>
      <c r="K339" s="52">
        <v>-105894</v>
      </c>
      <c r="L339" s="51">
        <v>977754.6</v>
      </c>
      <c r="M339" s="195">
        <v>11766</v>
      </c>
      <c r="N339" s="51">
        <f>RealAuthFY10!N339</f>
        <v>293245.12</v>
      </c>
      <c r="O339" s="195">
        <f>RealAuthFY10!O339</f>
        <v>0</v>
      </c>
      <c r="P339" s="53">
        <v>121660.44</v>
      </c>
      <c r="Q339" s="53">
        <v>0</v>
      </c>
      <c r="R339" s="52">
        <f t="shared" si="35"/>
        <v>2559060</v>
      </c>
      <c r="S339" s="53">
        <f t="shared" si="36"/>
        <v>259582</v>
      </c>
      <c r="T339" s="52">
        <f t="shared" si="37"/>
        <v>343126</v>
      </c>
      <c r="U339" s="53">
        <f t="shared" si="38"/>
        <v>5225372.4399999995</v>
      </c>
      <c r="V339" s="200"/>
      <c r="W339" s="204">
        <v>428.84</v>
      </c>
      <c r="X339" s="205">
        <v>2559060</v>
      </c>
      <c r="Y339" s="206">
        <f t="shared" si="39"/>
        <v>437.41999999999996</v>
      </c>
      <c r="Z339" s="207">
        <v>43.5</v>
      </c>
      <c r="AA339" s="52">
        <v>259582</v>
      </c>
      <c r="AB339" s="206">
        <f t="shared" si="40"/>
        <v>44.37</v>
      </c>
      <c r="AC339" s="208">
        <v>57.5</v>
      </c>
      <c r="AD339" s="207">
        <v>343126</v>
      </c>
      <c r="AE339" s="206">
        <f t="shared" si="41"/>
        <v>58.65</v>
      </c>
    </row>
    <row r="340" spans="1:31" s="45" customFormat="1" ht="11" x14ac:dyDescent="0.3">
      <c r="A340" s="45">
        <f>'FY2017 Alpha RPDC '!A329</f>
        <v>322</v>
      </c>
      <c r="B340" s="45">
        <f>'FY2017 Alpha RPDC '!B329</f>
        <v>6975</v>
      </c>
      <c r="C340" s="45">
        <f>'FY2017 Alpha RPDC '!C329</f>
        <v>6975</v>
      </c>
      <c r="D340" s="50" t="str">
        <f>'FY2017 Alpha RPDC '!D329</f>
        <v>WEST LIBERTY</v>
      </c>
      <c r="E340" s="91">
        <f>'FY2017 Alpha RPDC '!J329</f>
        <v>1260.5999999999999</v>
      </c>
      <c r="F340" s="81">
        <f>'FY2017 Alpha RPDC '!K329</f>
        <v>6591</v>
      </c>
      <c r="G340" s="81">
        <f>'FY2017 Alpha RPDC '!L329</f>
        <v>8308614.5999999996</v>
      </c>
      <c r="H340" s="81">
        <f>'FY2017 Alpha RPDC '!M329</f>
        <v>0</v>
      </c>
      <c r="I340" s="82">
        <f>'FY2017 Alpha RPDC '!N329</f>
        <v>8308614.5999999996</v>
      </c>
      <c r="J340" s="53">
        <v>-247086</v>
      </c>
      <c r="K340" s="52">
        <v>-17649</v>
      </c>
      <c r="L340" s="51">
        <v>654189.6</v>
      </c>
      <c r="M340" s="195">
        <v>370629</v>
      </c>
      <c r="N340" s="51">
        <f>RealAuthFY10!N340</f>
        <v>35819.279999999999</v>
      </c>
      <c r="O340" s="195">
        <f>RealAuthFY10!O340</f>
        <v>0</v>
      </c>
      <c r="P340" s="53">
        <v>6471.3</v>
      </c>
      <c r="Q340" s="53">
        <v>0</v>
      </c>
      <c r="R340" s="52">
        <f t="shared" si="35"/>
        <v>884189</v>
      </c>
      <c r="S340" s="53">
        <f t="shared" si="36"/>
        <v>97238</v>
      </c>
      <c r="T340" s="52">
        <f t="shared" si="37"/>
        <v>92620</v>
      </c>
      <c r="U340" s="53">
        <f t="shared" si="38"/>
        <v>10185035.779999999</v>
      </c>
      <c r="V340" s="200"/>
      <c r="W340" s="204">
        <v>461.38</v>
      </c>
      <c r="X340" s="205">
        <v>884189</v>
      </c>
      <c r="Y340" s="206">
        <f t="shared" si="39"/>
        <v>470.61</v>
      </c>
      <c r="Z340" s="207">
        <v>50.74</v>
      </c>
      <c r="AA340" s="52">
        <v>97238</v>
      </c>
      <c r="AB340" s="206">
        <f t="shared" si="40"/>
        <v>51.75</v>
      </c>
      <c r="AC340" s="208">
        <v>48.33</v>
      </c>
      <c r="AD340" s="207">
        <v>92620</v>
      </c>
      <c r="AE340" s="206">
        <f t="shared" si="41"/>
        <v>49.3</v>
      </c>
    </row>
    <row r="341" spans="1:31" s="45" customFormat="1" ht="11" x14ac:dyDescent="0.3">
      <c r="A341" s="45">
        <f>'FY2017 Alpha RPDC '!A330</f>
        <v>323</v>
      </c>
      <c r="B341" s="45">
        <f>'FY2017 Alpha RPDC '!B330</f>
        <v>6983</v>
      </c>
      <c r="C341" s="45">
        <f>'FY2017 Alpha RPDC '!C330</f>
        <v>6983</v>
      </c>
      <c r="D341" s="54" t="str">
        <f>'FY2017 Alpha RPDC '!D330</f>
        <v>WEST LYON</v>
      </c>
      <c r="E341" s="94">
        <f>'FY2017 Alpha RPDC '!J330</f>
        <v>908</v>
      </c>
      <c r="F341" s="83">
        <f>'FY2017 Alpha RPDC '!K330</f>
        <v>6591</v>
      </c>
      <c r="G341" s="83">
        <f>'FY2017 Alpha RPDC '!L330</f>
        <v>5984628</v>
      </c>
      <c r="H341" s="83">
        <f>'FY2017 Alpha RPDC '!M330</f>
        <v>0</v>
      </c>
      <c r="I341" s="84">
        <f>'FY2017 Alpha RPDC '!N330</f>
        <v>5984628</v>
      </c>
      <c r="J341" s="57">
        <v>-64713</v>
      </c>
      <c r="K341" s="56">
        <v>0</v>
      </c>
      <c r="L341" s="55">
        <v>363569.39999999997</v>
      </c>
      <c r="M341" s="214">
        <v>5883</v>
      </c>
      <c r="N341" s="55">
        <f>RealAuthFY10!N341</f>
        <v>0</v>
      </c>
      <c r="O341" s="214">
        <f>RealAuthFY10!O341</f>
        <v>61544.56</v>
      </c>
      <c r="P341" s="57">
        <v>3882.78</v>
      </c>
      <c r="Q341" s="57">
        <v>105894</v>
      </c>
      <c r="R341" s="56">
        <f t="shared" si="35"/>
        <v>548876.92000000004</v>
      </c>
      <c r="S341" s="57">
        <f t="shared" si="36"/>
        <v>61444.36</v>
      </c>
      <c r="T341" s="56">
        <f t="shared" si="37"/>
        <v>62570.28</v>
      </c>
      <c r="U341" s="57">
        <f t="shared" si="38"/>
        <v>7133580.3000000007</v>
      </c>
      <c r="V341" s="215"/>
      <c r="W341" s="216">
        <v>592.64</v>
      </c>
      <c r="X341" s="217">
        <v>316233</v>
      </c>
      <c r="Y341" s="218">
        <f t="shared" si="39"/>
        <v>604.49</v>
      </c>
      <c r="Z341" s="219">
        <v>66.34</v>
      </c>
      <c r="AA341" s="56">
        <v>35399</v>
      </c>
      <c r="AB341" s="218">
        <f t="shared" si="40"/>
        <v>67.67</v>
      </c>
      <c r="AC341" s="220">
        <v>67.56</v>
      </c>
      <c r="AD341" s="219">
        <v>36050</v>
      </c>
      <c r="AE341" s="218">
        <f t="shared" si="41"/>
        <v>68.91</v>
      </c>
    </row>
    <row r="342" spans="1:31" s="45" customFormat="1" ht="11" x14ac:dyDescent="0.3">
      <c r="A342" s="45">
        <f>'FY2017 Alpha RPDC '!A331</f>
        <v>324</v>
      </c>
      <c r="B342" s="45">
        <f>'FY2017 Alpha RPDC '!B331</f>
        <v>6985</v>
      </c>
      <c r="C342" s="45">
        <f>'FY2017 Alpha RPDC '!C331</f>
        <v>6985</v>
      </c>
      <c r="D342" s="50" t="str">
        <f>'FY2017 Alpha RPDC '!D331</f>
        <v>WEST MARSHALL</v>
      </c>
      <c r="E342" s="91">
        <f>'FY2017 Alpha RPDC '!J331</f>
        <v>869.4</v>
      </c>
      <c r="F342" s="81">
        <f>'FY2017 Alpha RPDC '!K331</f>
        <v>6598</v>
      </c>
      <c r="G342" s="81">
        <f>'FY2017 Alpha RPDC '!L331</f>
        <v>5736301.2000000002</v>
      </c>
      <c r="H342" s="81">
        <f>'FY2017 Alpha RPDC '!M331</f>
        <v>0</v>
      </c>
      <c r="I342" s="82">
        <f>'FY2017 Alpha RPDC '!N331</f>
        <v>5736301.2000000002</v>
      </c>
      <c r="J342" s="53">
        <v>-220024.19999999998</v>
      </c>
      <c r="K342" s="52">
        <v>-35298</v>
      </c>
      <c r="L342" s="51">
        <v>423576</v>
      </c>
      <c r="M342" s="195">
        <v>429459</v>
      </c>
      <c r="N342" s="51">
        <f>RealAuthFY10!N342</f>
        <v>197957.76000000001</v>
      </c>
      <c r="O342" s="195">
        <f>RealAuthFY10!O342</f>
        <v>0</v>
      </c>
      <c r="P342" s="53">
        <v>54358.92</v>
      </c>
      <c r="Q342" s="53">
        <v>441225</v>
      </c>
      <c r="R342" s="52">
        <f t="shared" si="35"/>
        <v>780984</v>
      </c>
      <c r="S342" s="53">
        <f t="shared" si="36"/>
        <v>86123</v>
      </c>
      <c r="T342" s="52">
        <f t="shared" si="37"/>
        <v>98099</v>
      </c>
      <c r="U342" s="53">
        <f t="shared" si="38"/>
        <v>7992761.6799999997</v>
      </c>
      <c r="V342" s="200"/>
      <c r="W342" s="204">
        <v>504.74</v>
      </c>
      <c r="X342" s="205">
        <v>780984</v>
      </c>
      <c r="Y342" s="206">
        <f t="shared" si="39"/>
        <v>514.83000000000004</v>
      </c>
      <c r="Z342" s="207">
        <v>55.66</v>
      </c>
      <c r="AA342" s="52">
        <v>86123</v>
      </c>
      <c r="AB342" s="206">
        <f t="shared" si="40"/>
        <v>56.769999999999996</v>
      </c>
      <c r="AC342" s="208">
        <v>63.4</v>
      </c>
      <c r="AD342" s="207">
        <v>98099</v>
      </c>
      <c r="AE342" s="206">
        <f t="shared" si="41"/>
        <v>64.67</v>
      </c>
    </row>
    <row r="343" spans="1:31" s="45" customFormat="1" ht="11" x14ac:dyDescent="0.3">
      <c r="A343" s="45">
        <f>'FY2017 Alpha RPDC '!A332</f>
        <v>325</v>
      </c>
      <c r="B343" s="45">
        <f>'FY2017 Alpha RPDC '!B332</f>
        <v>6987</v>
      </c>
      <c r="C343" s="45">
        <f>'FY2017 Alpha RPDC '!C332</f>
        <v>6987</v>
      </c>
      <c r="D343" s="50" t="str">
        <f>'FY2017 Alpha RPDC '!D332</f>
        <v>WEST MONONA</v>
      </c>
      <c r="E343" s="91">
        <f>'FY2017 Alpha RPDC '!J332</f>
        <v>691.9</v>
      </c>
      <c r="F343" s="81">
        <f>'FY2017 Alpha RPDC '!K332</f>
        <v>6600</v>
      </c>
      <c r="G343" s="81">
        <f>'FY2017 Alpha RPDC '!L332</f>
        <v>4566540</v>
      </c>
      <c r="H343" s="81">
        <f>'FY2017 Alpha RPDC '!M332</f>
        <v>0</v>
      </c>
      <c r="I343" s="82">
        <f>'FY2017 Alpha RPDC '!N332</f>
        <v>4566540</v>
      </c>
      <c r="J343" s="53">
        <v>-284880</v>
      </c>
      <c r="K343" s="52">
        <v>-29675</v>
      </c>
      <c r="L343" s="51">
        <v>231465</v>
      </c>
      <c r="M343" s="195">
        <v>0</v>
      </c>
      <c r="N343" s="51">
        <f>RealAuthFY10!N343</f>
        <v>9661.1999999999989</v>
      </c>
      <c r="O343" s="195">
        <f>RealAuthFY10!O343</f>
        <v>0</v>
      </c>
      <c r="P343" s="53">
        <v>0</v>
      </c>
      <c r="Q343" s="53">
        <v>0</v>
      </c>
      <c r="R343" s="52">
        <f t="shared" si="35"/>
        <v>406242.16599999997</v>
      </c>
      <c r="S343" s="53">
        <f t="shared" si="36"/>
        <v>42766.339</v>
      </c>
      <c r="T343" s="52">
        <f t="shared" si="37"/>
        <v>36324.75</v>
      </c>
      <c r="U343" s="53">
        <f t="shared" si="38"/>
        <v>4978444.4550000001</v>
      </c>
      <c r="V343" s="200"/>
      <c r="W343" s="204">
        <v>575.63</v>
      </c>
      <c r="X343" s="205">
        <v>199801</v>
      </c>
      <c r="Y343" s="206">
        <f t="shared" si="39"/>
        <v>587.14</v>
      </c>
      <c r="Z343" s="207">
        <v>60.6</v>
      </c>
      <c r="AA343" s="52">
        <v>21034</v>
      </c>
      <c r="AB343" s="206">
        <f t="shared" si="40"/>
        <v>61.81</v>
      </c>
      <c r="AC343" s="208">
        <v>51.47</v>
      </c>
      <c r="AD343" s="207">
        <v>17865</v>
      </c>
      <c r="AE343" s="206">
        <f t="shared" si="41"/>
        <v>52.5</v>
      </c>
    </row>
    <row r="344" spans="1:31" s="45" customFormat="1" ht="11" x14ac:dyDescent="0.3">
      <c r="A344" s="45">
        <f>'FY2017 Alpha RPDC '!A333</f>
        <v>326</v>
      </c>
      <c r="B344" s="45">
        <f>'FY2017 Alpha RPDC '!B333</f>
        <v>6990</v>
      </c>
      <c r="C344" s="45">
        <f>'FY2017 Alpha RPDC '!C333</f>
        <v>6990</v>
      </c>
      <c r="D344" s="50" t="str">
        <f>'FY2017 Alpha RPDC '!D333</f>
        <v>WEST SIOUX</v>
      </c>
      <c r="E344" s="91">
        <f>'FY2017 Alpha RPDC '!J333</f>
        <v>819.1</v>
      </c>
      <c r="F344" s="81">
        <f>'FY2017 Alpha RPDC '!K333</f>
        <v>6614</v>
      </c>
      <c r="G344" s="81">
        <f>'FY2017 Alpha RPDC '!L333</f>
        <v>5417527.4000000004</v>
      </c>
      <c r="H344" s="81">
        <f>'FY2017 Alpha RPDC '!M333</f>
        <v>0</v>
      </c>
      <c r="I344" s="82">
        <f>'FY2017 Alpha RPDC '!N333</f>
        <v>5417527.4000000004</v>
      </c>
      <c r="J344" s="53">
        <v>-250796</v>
      </c>
      <c r="K344" s="52">
        <v>-5915</v>
      </c>
      <c r="L344" s="51">
        <v>283920</v>
      </c>
      <c r="M344" s="195">
        <v>0</v>
      </c>
      <c r="N344" s="51">
        <f>RealAuthFY10!N344</f>
        <v>4350</v>
      </c>
      <c r="O344" s="195">
        <f>RealAuthFY10!O344</f>
        <v>0</v>
      </c>
      <c r="P344" s="53">
        <v>5205.2</v>
      </c>
      <c r="Q344" s="53">
        <v>0</v>
      </c>
      <c r="R344" s="52">
        <f t="shared" si="35"/>
        <v>411278.30100000004</v>
      </c>
      <c r="S344" s="53">
        <f t="shared" si="36"/>
        <v>43117.423999999999</v>
      </c>
      <c r="T344" s="52">
        <f t="shared" si="37"/>
        <v>43486.019</v>
      </c>
      <c r="U344" s="53">
        <f t="shared" si="38"/>
        <v>5952173.3440000005</v>
      </c>
      <c r="V344" s="200"/>
      <c r="W344" s="204">
        <v>492.26</v>
      </c>
      <c r="X344" s="205">
        <v>386572</v>
      </c>
      <c r="Y344" s="206">
        <f t="shared" si="39"/>
        <v>502.11</v>
      </c>
      <c r="Z344" s="207">
        <v>51.61</v>
      </c>
      <c r="AA344" s="52">
        <v>40529</v>
      </c>
      <c r="AB344" s="206">
        <f t="shared" si="40"/>
        <v>52.64</v>
      </c>
      <c r="AC344" s="208">
        <v>52.05</v>
      </c>
      <c r="AD344" s="207">
        <v>40875</v>
      </c>
      <c r="AE344" s="206">
        <f t="shared" si="41"/>
        <v>53.089999999999996</v>
      </c>
    </row>
    <row r="345" spans="1:31" s="45" customFormat="1" ht="11" x14ac:dyDescent="0.3">
      <c r="A345" s="45">
        <f>'FY2017 Alpha RPDC '!A334</f>
        <v>327</v>
      </c>
      <c r="B345" s="45">
        <f>'FY2017 Alpha RPDC '!B334</f>
        <v>6961</v>
      </c>
      <c r="C345" s="45">
        <f>'FY2017 Alpha RPDC '!C334</f>
        <v>6961</v>
      </c>
      <c r="D345" s="50" t="str">
        <f>'FY2017 Alpha RPDC '!D334</f>
        <v>WESTERN DUBUQUE</v>
      </c>
      <c r="E345" s="91">
        <f>'FY2017 Alpha RPDC '!J334</f>
        <v>3050.7</v>
      </c>
      <c r="F345" s="81">
        <f>'FY2017 Alpha RPDC '!K334</f>
        <v>6646</v>
      </c>
      <c r="G345" s="81">
        <f>'FY2017 Alpha RPDC '!L334</f>
        <v>20274952.199999999</v>
      </c>
      <c r="H345" s="81">
        <f>'FY2017 Alpha RPDC '!M334</f>
        <v>0</v>
      </c>
      <c r="I345" s="82">
        <f>'FY2017 Alpha RPDC '!N334</f>
        <v>20274952.199999999</v>
      </c>
      <c r="J345" s="53">
        <v>-123543</v>
      </c>
      <c r="K345" s="52">
        <v>-23532</v>
      </c>
      <c r="L345" s="51">
        <v>1889031.3</v>
      </c>
      <c r="M345" s="195">
        <v>58830</v>
      </c>
      <c r="N345" s="51">
        <f>RealAuthFY10!N345</f>
        <v>6921.5999999999995</v>
      </c>
      <c r="O345" s="195">
        <f>RealAuthFY10!O345</f>
        <v>0</v>
      </c>
      <c r="P345" s="53">
        <v>0</v>
      </c>
      <c r="Q345" s="53">
        <v>165900.6</v>
      </c>
      <c r="R345" s="52">
        <f t="shared" si="35"/>
        <v>1948909.1879999996</v>
      </c>
      <c r="S345" s="53">
        <f t="shared" si="36"/>
        <v>255221.56199999998</v>
      </c>
      <c r="T345" s="52">
        <f t="shared" si="37"/>
        <v>327797.71499999997</v>
      </c>
      <c r="U345" s="53">
        <f t="shared" si="38"/>
        <v>24780489.165000003</v>
      </c>
      <c r="V345" s="200"/>
      <c r="W345" s="204">
        <v>626.30999999999995</v>
      </c>
      <c r="X345" s="205">
        <v>283280</v>
      </c>
      <c r="Y345" s="206">
        <f t="shared" si="39"/>
        <v>638.83999999999992</v>
      </c>
      <c r="Z345" s="207">
        <v>82.02</v>
      </c>
      <c r="AA345" s="52">
        <v>37098</v>
      </c>
      <c r="AB345" s="206">
        <f t="shared" si="40"/>
        <v>83.66</v>
      </c>
      <c r="AC345" s="208">
        <v>105.34</v>
      </c>
      <c r="AD345" s="207">
        <v>47645</v>
      </c>
      <c r="AE345" s="206">
        <f t="shared" si="41"/>
        <v>107.45</v>
      </c>
    </row>
    <row r="346" spans="1:31" s="45" customFormat="1" ht="11" x14ac:dyDescent="0.3">
      <c r="A346" s="45">
        <f>'FY2017 Alpha RPDC '!A335</f>
        <v>328</v>
      </c>
      <c r="B346" s="45">
        <f>'FY2017 Alpha RPDC '!B335</f>
        <v>6992</v>
      </c>
      <c r="C346" s="45">
        <f>'FY2017 Alpha RPDC '!C335</f>
        <v>6992</v>
      </c>
      <c r="D346" s="54" t="str">
        <f>'FY2017 Alpha RPDC '!D335</f>
        <v>WESTWOOD</v>
      </c>
      <c r="E346" s="94">
        <f>'FY2017 Alpha RPDC '!J335</f>
        <v>526</v>
      </c>
      <c r="F346" s="83">
        <f>'FY2017 Alpha RPDC '!K335</f>
        <v>6620</v>
      </c>
      <c r="G346" s="83">
        <f>'FY2017 Alpha RPDC '!L335</f>
        <v>3482120</v>
      </c>
      <c r="H346" s="83">
        <f>'FY2017 Alpha RPDC '!M335</f>
        <v>0</v>
      </c>
      <c r="I346" s="84">
        <f>'FY2017 Alpha RPDC '!N335</f>
        <v>3482120</v>
      </c>
      <c r="J346" s="57">
        <v>-226495.5</v>
      </c>
      <c r="K346" s="56">
        <v>-11766</v>
      </c>
      <c r="L346" s="55">
        <v>119424.90000000001</v>
      </c>
      <c r="M346" s="214">
        <v>0</v>
      </c>
      <c r="N346" s="55">
        <f>RealAuthFY10!N346</f>
        <v>40952.799999999996</v>
      </c>
      <c r="O346" s="214">
        <f>RealAuthFY10!O346</f>
        <v>0</v>
      </c>
      <c r="P346" s="57">
        <v>0</v>
      </c>
      <c r="Q346" s="57">
        <v>0</v>
      </c>
      <c r="R346" s="56">
        <f t="shared" si="35"/>
        <v>288768.74</v>
      </c>
      <c r="S346" s="57">
        <f t="shared" si="36"/>
        <v>29719</v>
      </c>
      <c r="T346" s="56">
        <f t="shared" si="37"/>
        <v>26552.480000000003</v>
      </c>
      <c r="U346" s="57">
        <f t="shared" si="38"/>
        <v>3749276.4199999995</v>
      </c>
      <c r="V346" s="215"/>
      <c r="W346" s="216">
        <v>538.23</v>
      </c>
      <c r="X346" s="217">
        <v>163730</v>
      </c>
      <c r="Y346" s="218">
        <f t="shared" si="39"/>
        <v>548.99</v>
      </c>
      <c r="Z346" s="219">
        <v>55.39</v>
      </c>
      <c r="AA346" s="56">
        <v>16850</v>
      </c>
      <c r="AB346" s="218">
        <f t="shared" si="40"/>
        <v>56.5</v>
      </c>
      <c r="AC346" s="220">
        <v>49.49</v>
      </c>
      <c r="AD346" s="219">
        <v>15055</v>
      </c>
      <c r="AE346" s="218">
        <f t="shared" si="41"/>
        <v>50.480000000000004</v>
      </c>
    </row>
    <row r="347" spans="1:31" s="45" customFormat="1" ht="11" x14ac:dyDescent="0.3">
      <c r="A347" s="45">
        <f>'FY2017 Alpha RPDC '!A336</f>
        <v>329</v>
      </c>
      <c r="B347" s="45">
        <f>'FY2017 Alpha RPDC '!B336</f>
        <v>7002</v>
      </c>
      <c r="C347" s="45">
        <f>'FY2017 Alpha RPDC '!C336</f>
        <v>7002</v>
      </c>
      <c r="D347" s="50" t="str">
        <f>'FY2017 Alpha RPDC '!D336</f>
        <v>WHITING</v>
      </c>
      <c r="E347" s="91">
        <f>'FY2017 Alpha RPDC '!J336</f>
        <v>185.6</v>
      </c>
      <c r="F347" s="81">
        <f>'FY2017 Alpha RPDC '!K336</f>
        <v>6591</v>
      </c>
      <c r="G347" s="81">
        <f>'FY2017 Alpha RPDC '!L336</f>
        <v>1223289.5999999999</v>
      </c>
      <c r="H347" s="81">
        <f>'FY2017 Alpha RPDC '!M336</f>
        <v>0</v>
      </c>
      <c r="I347" s="82">
        <f>'FY2017 Alpha RPDC '!N336</f>
        <v>1223289.5999999999</v>
      </c>
      <c r="J347" s="53">
        <v>-831075.29999999993</v>
      </c>
      <c r="K347" s="52">
        <v>-41643</v>
      </c>
      <c r="L347" s="51">
        <v>154674</v>
      </c>
      <c r="M347" s="195">
        <v>0</v>
      </c>
      <c r="N347" s="51">
        <f>RealAuthFY10!N347</f>
        <v>58515.02</v>
      </c>
      <c r="O347" s="195">
        <f>RealAuthFY10!O347</f>
        <v>0</v>
      </c>
      <c r="P347" s="53">
        <v>0</v>
      </c>
      <c r="Q347" s="53">
        <v>174900.6</v>
      </c>
      <c r="R347" s="52">
        <f t="shared" si="35"/>
        <v>491478</v>
      </c>
      <c r="S347" s="53">
        <f t="shared" si="36"/>
        <v>46858</v>
      </c>
      <c r="T347" s="52">
        <f t="shared" si="37"/>
        <v>51928</v>
      </c>
      <c r="U347" s="53">
        <f t="shared" si="38"/>
        <v>1328924.92</v>
      </c>
      <c r="V347" s="200"/>
      <c r="W347" s="204">
        <v>511.85</v>
      </c>
      <c r="X347" s="205">
        <v>491478</v>
      </c>
      <c r="Y347" s="206">
        <f t="shared" si="39"/>
        <v>522.09</v>
      </c>
      <c r="Z347" s="207">
        <v>48.8</v>
      </c>
      <c r="AA347" s="52">
        <v>46858</v>
      </c>
      <c r="AB347" s="206">
        <f t="shared" si="40"/>
        <v>49.779999999999994</v>
      </c>
      <c r="AC347" s="208">
        <v>54.08</v>
      </c>
      <c r="AD347" s="207">
        <v>51928</v>
      </c>
      <c r="AE347" s="206">
        <f t="shared" si="41"/>
        <v>55.16</v>
      </c>
    </row>
    <row r="348" spans="1:31" s="45" customFormat="1" ht="11" x14ac:dyDescent="0.3">
      <c r="A348" s="45">
        <f>'FY2017 Alpha RPDC '!A337</f>
        <v>330</v>
      </c>
      <c r="B348" s="45">
        <f>'FY2017 Alpha RPDC '!B337</f>
        <v>7029</v>
      </c>
      <c r="C348" s="45">
        <f>'FY2017 Alpha RPDC '!C337</f>
        <v>7029</v>
      </c>
      <c r="D348" s="50" t="str">
        <f>'FY2017 Alpha RPDC '!D337</f>
        <v>WILLIAMSBURG</v>
      </c>
      <c r="E348" s="91">
        <f>'FY2017 Alpha RPDC '!J337</f>
        <v>1146.0999999999999</v>
      </c>
      <c r="F348" s="81">
        <f>'FY2017 Alpha RPDC '!K337</f>
        <v>6607</v>
      </c>
      <c r="G348" s="81">
        <f>'FY2017 Alpha RPDC '!L337</f>
        <v>7572282.6999999993</v>
      </c>
      <c r="H348" s="81">
        <f>'FY2017 Alpha RPDC '!M337</f>
        <v>0</v>
      </c>
      <c r="I348" s="82">
        <f>'FY2017 Alpha RPDC '!N337</f>
        <v>7572282.6999999993</v>
      </c>
      <c r="J348" s="53">
        <v>-708674.4</v>
      </c>
      <c r="K348" s="52">
        <v>-29430</v>
      </c>
      <c r="L348" s="51">
        <v>406134</v>
      </c>
      <c r="M348" s="195">
        <v>29430</v>
      </c>
      <c r="N348" s="51">
        <f>RealAuthFY10!N348</f>
        <v>162799.91</v>
      </c>
      <c r="O348" s="195">
        <f>RealAuthFY10!O348</f>
        <v>0</v>
      </c>
      <c r="P348" s="53">
        <v>0</v>
      </c>
      <c r="Q348" s="53">
        <v>0</v>
      </c>
      <c r="R348" s="52">
        <f t="shared" si="35"/>
        <v>813101</v>
      </c>
      <c r="S348" s="53">
        <f t="shared" si="36"/>
        <v>89838</v>
      </c>
      <c r="T348" s="52">
        <f t="shared" si="37"/>
        <v>86568</v>
      </c>
      <c r="U348" s="53">
        <f t="shared" si="38"/>
        <v>8422049.209999999</v>
      </c>
      <c r="V348" s="200"/>
      <c r="W348" s="204">
        <v>497.34</v>
      </c>
      <c r="X348" s="205">
        <v>813101</v>
      </c>
      <c r="Y348" s="206">
        <f t="shared" si="39"/>
        <v>507.28999999999996</v>
      </c>
      <c r="Z348" s="207">
        <v>54.95</v>
      </c>
      <c r="AA348" s="52">
        <v>89838</v>
      </c>
      <c r="AB348" s="206">
        <f t="shared" si="40"/>
        <v>56.050000000000004</v>
      </c>
      <c r="AC348" s="208">
        <v>52.95</v>
      </c>
      <c r="AD348" s="207">
        <v>86568</v>
      </c>
      <c r="AE348" s="206">
        <f t="shared" si="41"/>
        <v>54.010000000000005</v>
      </c>
    </row>
    <row r="349" spans="1:31" s="45" customFormat="1" ht="11" x14ac:dyDescent="0.3">
      <c r="A349" s="45">
        <f>'FY2017 Alpha RPDC '!A338</f>
        <v>331</v>
      </c>
      <c r="B349" s="45">
        <f>'FY2017 Alpha RPDC '!B338</f>
        <v>7038</v>
      </c>
      <c r="C349" s="45">
        <f>'FY2017 Alpha RPDC '!C338</f>
        <v>7038</v>
      </c>
      <c r="D349" s="50" t="str">
        <f>'FY2017 Alpha RPDC '!D338</f>
        <v>WILTON</v>
      </c>
      <c r="E349" s="91">
        <f>'FY2017 Alpha RPDC '!J338</f>
        <v>799.1</v>
      </c>
      <c r="F349" s="81">
        <f>'FY2017 Alpha RPDC '!K338</f>
        <v>6591</v>
      </c>
      <c r="G349" s="81">
        <f>'FY2017 Alpha RPDC '!L338</f>
        <v>5266868.1000000006</v>
      </c>
      <c r="H349" s="81">
        <f>'FY2017 Alpha RPDC '!M338</f>
        <v>0</v>
      </c>
      <c r="I349" s="82">
        <f>'FY2017 Alpha RPDC '!N338</f>
        <v>5266868.1000000006</v>
      </c>
      <c r="J349" s="53">
        <v>-2982681</v>
      </c>
      <c r="K349" s="52">
        <v>-135309</v>
      </c>
      <c r="L349" s="51">
        <v>2872668.9</v>
      </c>
      <c r="M349" s="195">
        <v>82362</v>
      </c>
      <c r="N349" s="51">
        <f>RealAuthFY10!N349</f>
        <v>539596.4</v>
      </c>
      <c r="O349" s="195">
        <f>RealAuthFY10!O349</f>
        <v>0</v>
      </c>
      <c r="P349" s="53">
        <v>434871.36</v>
      </c>
      <c r="Q349" s="53">
        <v>0</v>
      </c>
      <c r="R349" s="52">
        <f t="shared" si="35"/>
        <v>4160031</v>
      </c>
      <c r="S349" s="53">
        <f t="shared" si="36"/>
        <v>474467</v>
      </c>
      <c r="T349" s="52">
        <f t="shared" si="37"/>
        <v>454926</v>
      </c>
      <c r="U349" s="53">
        <f t="shared" si="38"/>
        <v>11167800.760000002</v>
      </c>
      <c r="V349" s="200"/>
      <c r="W349" s="204">
        <v>470.48</v>
      </c>
      <c r="X349" s="205">
        <v>4160031</v>
      </c>
      <c r="Y349" s="206">
        <f t="shared" si="39"/>
        <v>479.89000000000004</v>
      </c>
      <c r="Z349" s="207">
        <v>53.66</v>
      </c>
      <c r="AA349" s="52">
        <v>474467</v>
      </c>
      <c r="AB349" s="206">
        <f t="shared" si="40"/>
        <v>54.73</v>
      </c>
      <c r="AC349" s="208">
        <v>51.45</v>
      </c>
      <c r="AD349" s="207">
        <v>454926</v>
      </c>
      <c r="AE349" s="206">
        <f t="shared" si="41"/>
        <v>52.480000000000004</v>
      </c>
    </row>
    <row r="350" spans="1:31" s="45" customFormat="1" ht="11" x14ac:dyDescent="0.3">
      <c r="A350" s="45">
        <f>'FY2017 Alpha RPDC '!A339</f>
        <v>332</v>
      </c>
      <c r="B350" s="45">
        <f>'FY2017 Alpha RPDC '!B339</f>
        <v>7047</v>
      </c>
      <c r="C350" s="45">
        <f>'FY2017 Alpha RPDC '!C339</f>
        <v>7047</v>
      </c>
      <c r="D350" s="50" t="str">
        <f>'FY2017 Alpha RPDC '!D339</f>
        <v>WINFIELD-MT UNION</v>
      </c>
      <c r="E350" s="91">
        <f>'FY2017 Alpha RPDC '!J339</f>
        <v>358.1</v>
      </c>
      <c r="F350" s="81">
        <f>'FY2017 Alpha RPDC '!K339</f>
        <v>6621</v>
      </c>
      <c r="G350" s="81">
        <f>'FY2017 Alpha RPDC '!L339</f>
        <v>2370980.1</v>
      </c>
      <c r="H350" s="81">
        <f>'FY2017 Alpha RPDC '!M339</f>
        <v>43868.290000000037</v>
      </c>
      <c r="I350" s="82">
        <f>'FY2017 Alpha RPDC '!N339</f>
        <v>2414848.39</v>
      </c>
      <c r="J350" s="53">
        <v>-155786.4</v>
      </c>
      <c r="K350" s="52">
        <v>-17703</v>
      </c>
      <c r="L350" s="51">
        <v>123921</v>
      </c>
      <c r="M350" s="195">
        <v>5901</v>
      </c>
      <c r="N350" s="51">
        <f>RealAuthFY10!N350</f>
        <v>32748.760000000002</v>
      </c>
      <c r="O350" s="195">
        <f>RealAuthFY10!O350</f>
        <v>0</v>
      </c>
      <c r="P350" s="53">
        <v>29859.059999999998</v>
      </c>
      <c r="Q350" s="53">
        <v>0</v>
      </c>
      <c r="R350" s="52">
        <f t="shared" si="35"/>
        <v>309461</v>
      </c>
      <c r="S350" s="53">
        <f t="shared" si="36"/>
        <v>31212</v>
      </c>
      <c r="T350" s="52">
        <f t="shared" si="37"/>
        <v>35185</v>
      </c>
      <c r="U350" s="53">
        <f t="shared" si="38"/>
        <v>2809646.81</v>
      </c>
      <c r="V350" s="200"/>
      <c r="W350" s="204">
        <v>502.29</v>
      </c>
      <c r="X350" s="205">
        <v>309461</v>
      </c>
      <c r="Y350" s="206">
        <f t="shared" si="39"/>
        <v>512.34</v>
      </c>
      <c r="Z350" s="207">
        <v>50.66</v>
      </c>
      <c r="AA350" s="52">
        <v>31212</v>
      </c>
      <c r="AB350" s="206">
        <f t="shared" si="40"/>
        <v>51.669999999999995</v>
      </c>
      <c r="AC350" s="208">
        <v>57.11</v>
      </c>
      <c r="AD350" s="207">
        <v>35185</v>
      </c>
      <c r="AE350" s="206">
        <f t="shared" si="41"/>
        <v>58.25</v>
      </c>
    </row>
    <row r="351" spans="1:31" s="45" customFormat="1" ht="11" x14ac:dyDescent="0.3">
      <c r="A351" s="45">
        <f>'FY2017 Alpha RPDC '!A340</f>
        <v>333</v>
      </c>
      <c r="B351" s="45">
        <f>'FY2017 Alpha RPDC '!B340</f>
        <v>7056</v>
      </c>
      <c r="C351" s="45">
        <f>'FY2017 Alpha RPDC '!C340</f>
        <v>7056</v>
      </c>
      <c r="D351" s="54" t="str">
        <f>'FY2017 Alpha RPDC '!D340</f>
        <v>WINTERSET</v>
      </c>
      <c r="E351" s="94">
        <f>'FY2017 Alpha RPDC '!J340</f>
        <v>1722.6</v>
      </c>
      <c r="F351" s="83">
        <f>'FY2017 Alpha RPDC '!K340</f>
        <v>6591</v>
      </c>
      <c r="G351" s="83">
        <f>'FY2017 Alpha RPDC '!L340</f>
        <v>11353656.6</v>
      </c>
      <c r="H351" s="83">
        <f>'FY2017 Alpha RPDC '!M340</f>
        <v>0</v>
      </c>
      <c r="I351" s="84">
        <f>'FY2017 Alpha RPDC '!N340</f>
        <v>11353656.6</v>
      </c>
      <c r="J351" s="57">
        <v>-289938.7</v>
      </c>
      <c r="K351" s="56">
        <v>0</v>
      </c>
      <c r="L351" s="55">
        <v>84742</v>
      </c>
      <c r="M351" s="214">
        <v>6053</v>
      </c>
      <c r="N351" s="55">
        <f>RealAuthFY10!N351</f>
        <v>62230.240000000005</v>
      </c>
      <c r="O351" s="214">
        <f>RealAuthFY10!O351</f>
        <v>0</v>
      </c>
      <c r="P351" s="57">
        <v>0</v>
      </c>
      <c r="Q351" s="57">
        <v>58108.799999999996</v>
      </c>
      <c r="R351" s="56">
        <f t="shared" si="35"/>
        <v>902952.46799999988</v>
      </c>
      <c r="S351" s="57">
        <f t="shared" si="36"/>
        <v>97964.261999999988</v>
      </c>
      <c r="T351" s="56">
        <f t="shared" si="37"/>
        <v>78429.978000000003</v>
      </c>
      <c r="U351" s="57">
        <f t="shared" si="38"/>
        <v>12354198.648000002</v>
      </c>
      <c r="V351" s="215"/>
      <c r="W351" s="216">
        <v>513.9</v>
      </c>
      <c r="X351" s="217">
        <v>258594</v>
      </c>
      <c r="Y351" s="218">
        <f t="shared" si="39"/>
        <v>524.17999999999995</v>
      </c>
      <c r="Z351" s="219">
        <v>55.75</v>
      </c>
      <c r="AA351" s="56">
        <v>28053</v>
      </c>
      <c r="AB351" s="218">
        <f t="shared" si="40"/>
        <v>56.87</v>
      </c>
      <c r="AC351" s="220">
        <v>44.64</v>
      </c>
      <c r="AD351" s="219">
        <v>22463</v>
      </c>
      <c r="AE351" s="218">
        <f t="shared" si="41"/>
        <v>45.53</v>
      </c>
    </row>
    <row r="352" spans="1:31" s="45" customFormat="1" ht="11" x14ac:dyDescent="0.3">
      <c r="A352" s="45">
        <f>'FY2017 Alpha RPDC '!A341</f>
        <v>334</v>
      </c>
      <c r="B352" s="45">
        <f>'FY2017 Alpha RPDC '!B341</f>
        <v>7092</v>
      </c>
      <c r="C352" s="45">
        <f>'FY2017 Alpha RPDC '!C341</f>
        <v>7092</v>
      </c>
      <c r="D352" s="50" t="str">
        <f>'FY2017 Alpha RPDC '!D341</f>
        <v>WOODBINE</v>
      </c>
      <c r="E352" s="91">
        <f>'FY2017 Alpha RPDC '!J341</f>
        <v>476.1</v>
      </c>
      <c r="F352" s="81">
        <f>'FY2017 Alpha RPDC '!K341</f>
        <v>6591</v>
      </c>
      <c r="G352" s="81">
        <f>'FY2017 Alpha RPDC '!L341</f>
        <v>3137975.1</v>
      </c>
      <c r="H352" s="81">
        <f>'FY2017 Alpha RPDC '!M341</f>
        <v>0</v>
      </c>
      <c r="I352" s="82">
        <f>'FY2017 Alpha RPDC '!N341</f>
        <v>3137975.1</v>
      </c>
      <c r="J352" s="53">
        <v>-510056.10000000003</v>
      </c>
      <c r="K352" s="52">
        <v>-17649</v>
      </c>
      <c r="L352" s="51">
        <v>135309</v>
      </c>
      <c r="M352" s="195">
        <v>0</v>
      </c>
      <c r="N352" s="51">
        <f>RealAuthFY10!N352</f>
        <v>70831.039999999994</v>
      </c>
      <c r="O352" s="195">
        <f>RealAuthFY10!O352</f>
        <v>0</v>
      </c>
      <c r="P352" s="53">
        <v>252380.69999999998</v>
      </c>
      <c r="Q352" s="53">
        <v>250615.80000000002</v>
      </c>
      <c r="R352" s="52">
        <f t="shared" si="35"/>
        <v>607226</v>
      </c>
      <c r="S352" s="53">
        <f t="shared" si="36"/>
        <v>62545</v>
      </c>
      <c r="T352" s="52">
        <f t="shared" si="37"/>
        <v>84899</v>
      </c>
      <c r="U352" s="53">
        <f t="shared" si="38"/>
        <v>4074076.54</v>
      </c>
      <c r="V352" s="200"/>
      <c r="W352" s="204">
        <v>503.88</v>
      </c>
      <c r="X352" s="205">
        <v>607226</v>
      </c>
      <c r="Y352" s="206">
        <f t="shared" si="39"/>
        <v>513.96</v>
      </c>
      <c r="Z352" s="207">
        <v>51.9</v>
      </c>
      <c r="AA352" s="52">
        <v>62545</v>
      </c>
      <c r="AB352" s="206">
        <f t="shared" si="40"/>
        <v>52.94</v>
      </c>
      <c r="AC352" s="208">
        <v>70.45</v>
      </c>
      <c r="AD352" s="207">
        <v>84899</v>
      </c>
      <c r="AE352" s="206">
        <f t="shared" si="41"/>
        <v>71.86</v>
      </c>
    </row>
    <row r="353" spans="1:31" s="45" customFormat="1" ht="11" x14ac:dyDescent="0.3">
      <c r="A353" s="45" t="e">
        <f>'FY2017 Alpha RPDC '!#REF!</f>
        <v>#REF!</v>
      </c>
      <c r="B353" s="45" t="e">
        <f>'FY2017 Alpha RPDC '!#REF!</f>
        <v>#REF!</v>
      </c>
      <c r="C353" s="45" t="e">
        <f>'FY2017 Alpha RPDC '!#REF!</f>
        <v>#REF!</v>
      </c>
      <c r="D353" s="50" t="e">
        <f>'FY2017 Alpha RPDC '!#REF!</f>
        <v>#REF!</v>
      </c>
      <c r="E353" s="91" t="e">
        <f>'FY2017 Alpha RPDC '!#REF!</f>
        <v>#REF!</v>
      </c>
      <c r="F353" s="81" t="e">
        <f>'FY2017 Alpha RPDC '!#REF!</f>
        <v>#REF!</v>
      </c>
      <c r="G353" s="81" t="e">
        <f>'FY2017 Alpha RPDC '!#REF!</f>
        <v>#REF!</v>
      </c>
      <c r="H353" s="81" t="e">
        <f>'FY2017 Alpha RPDC '!#REF!</f>
        <v>#REF!</v>
      </c>
      <c r="I353" s="82" t="e">
        <f>'FY2017 Alpha RPDC '!#REF!</f>
        <v>#REF!</v>
      </c>
      <c r="J353" s="53">
        <v>-164724</v>
      </c>
      <c r="K353" s="52">
        <v>-11766</v>
      </c>
      <c r="L353" s="51">
        <v>76479</v>
      </c>
      <c r="M353" s="195">
        <v>0</v>
      </c>
      <c r="N353" s="51">
        <f>RealAuthFY10!N353</f>
        <v>0</v>
      </c>
      <c r="O353" s="195">
        <f>RealAuthFY10!O353</f>
        <v>0</v>
      </c>
      <c r="P353" s="53">
        <v>12942.6</v>
      </c>
      <c r="Q353" s="53">
        <v>0</v>
      </c>
      <c r="R353" s="52" t="e">
        <f t="shared" si="35"/>
        <v>#REF!</v>
      </c>
      <c r="S353" s="53" t="e">
        <f t="shared" si="36"/>
        <v>#REF!</v>
      </c>
      <c r="T353" s="52" t="e">
        <f t="shared" si="37"/>
        <v>#REF!</v>
      </c>
      <c r="U353" s="53" t="e">
        <f t="shared" si="38"/>
        <v>#REF!</v>
      </c>
      <c r="V353" s="200"/>
      <c r="W353" s="204">
        <v>463.26</v>
      </c>
      <c r="X353" s="205">
        <v>349252</v>
      </c>
      <c r="Y353" s="206">
        <f t="shared" si="39"/>
        <v>472.53</v>
      </c>
      <c r="Z353" s="207">
        <v>52.02</v>
      </c>
      <c r="AA353" s="52">
        <v>39218</v>
      </c>
      <c r="AB353" s="206">
        <f t="shared" si="40"/>
        <v>53.06</v>
      </c>
      <c r="AC353" s="208">
        <v>52.39</v>
      </c>
      <c r="AD353" s="207">
        <v>39497</v>
      </c>
      <c r="AE353" s="206">
        <f t="shared" si="41"/>
        <v>53.44</v>
      </c>
    </row>
    <row r="354" spans="1:31" s="45" customFormat="1" ht="11" x14ac:dyDescent="0.3">
      <c r="A354" s="45">
        <f>'FY2017 Alpha RPDC '!A342</f>
        <v>335</v>
      </c>
      <c r="B354" s="45">
        <f>'FY2017 Alpha RPDC '!B342</f>
        <v>7098</v>
      </c>
      <c r="C354" s="45">
        <f>'FY2017 Alpha RPDC '!C342</f>
        <v>7098</v>
      </c>
      <c r="D354" s="50" t="str">
        <f>'FY2017 Alpha RPDC '!D342</f>
        <v>WOODBURY CENTRAL</v>
      </c>
      <c r="E354" s="91">
        <f>'FY2017 Alpha RPDC '!J342</f>
        <v>551.4</v>
      </c>
      <c r="F354" s="81">
        <f>'FY2017 Alpha RPDC '!K342</f>
        <v>6591</v>
      </c>
      <c r="G354" s="81">
        <f>'FY2017 Alpha RPDC '!L342</f>
        <v>3634277.4</v>
      </c>
      <c r="H354" s="81">
        <f>'FY2017 Alpha RPDC '!M342</f>
        <v>0</v>
      </c>
      <c r="I354" s="82">
        <f>'FY2017 Alpha RPDC '!N342</f>
        <v>3634277.4</v>
      </c>
      <c r="J354" s="53">
        <v>-309225</v>
      </c>
      <c r="K354" s="52">
        <v>-29450</v>
      </c>
      <c r="L354" s="51">
        <v>384028</v>
      </c>
      <c r="M354" s="195">
        <v>0</v>
      </c>
      <c r="N354" s="51">
        <f>RealAuthFY10!N354</f>
        <v>15188.25</v>
      </c>
      <c r="O354" s="195">
        <f>RealAuthFY10!O354</f>
        <v>0</v>
      </c>
      <c r="P354" s="53">
        <v>0</v>
      </c>
      <c r="Q354" s="53">
        <v>0</v>
      </c>
      <c r="R354" s="52">
        <f t="shared" si="35"/>
        <v>440861</v>
      </c>
      <c r="S354" s="53">
        <f t="shared" si="36"/>
        <v>41889</v>
      </c>
      <c r="T354" s="52">
        <f t="shared" si="37"/>
        <v>52808</v>
      </c>
      <c r="U354" s="53">
        <f t="shared" si="38"/>
        <v>4230376.6500000004</v>
      </c>
      <c r="V354" s="200"/>
      <c r="W354" s="204">
        <v>497.81</v>
      </c>
      <c r="X354" s="205">
        <v>440861</v>
      </c>
      <c r="Y354" s="206">
        <f t="shared" si="39"/>
        <v>507.77</v>
      </c>
      <c r="Z354" s="207">
        <v>47.3</v>
      </c>
      <c r="AA354" s="52">
        <v>41889</v>
      </c>
      <c r="AB354" s="206">
        <f t="shared" si="40"/>
        <v>48.25</v>
      </c>
      <c r="AC354" s="208">
        <v>59.63</v>
      </c>
      <c r="AD354" s="207">
        <v>52808</v>
      </c>
      <c r="AE354" s="206">
        <f t="shared" si="41"/>
        <v>60.82</v>
      </c>
    </row>
    <row r="355" spans="1:31" s="45" customFormat="1" ht="11" x14ac:dyDescent="0.3">
      <c r="A355" s="45">
        <f>'FY2017 Alpha RPDC '!A343</f>
        <v>336</v>
      </c>
      <c r="B355" s="45">
        <f>'FY2017 Alpha RPDC '!B343</f>
        <v>7110</v>
      </c>
      <c r="C355" s="45">
        <f>'FY2017 Alpha RPDC '!C343</f>
        <v>7110</v>
      </c>
      <c r="D355" s="50" t="str">
        <f>'FY2017 Alpha RPDC '!D343</f>
        <v>WOODWARD-GRANGER</v>
      </c>
      <c r="E355" s="91">
        <f>'FY2017 Alpha RPDC '!J343</f>
        <v>927.1</v>
      </c>
      <c r="F355" s="81">
        <f>'FY2017 Alpha RPDC '!K343</f>
        <v>6683</v>
      </c>
      <c r="G355" s="81">
        <f>'FY2017 Alpha RPDC '!L343</f>
        <v>6195809.2999999998</v>
      </c>
      <c r="H355" s="81">
        <f>'FY2017 Alpha RPDC '!M343</f>
        <v>0</v>
      </c>
      <c r="I355" s="82">
        <f>'FY2017 Alpha RPDC '!N343</f>
        <v>6195809.2999999998</v>
      </c>
      <c r="J355" s="53">
        <v>-306384</v>
      </c>
      <c r="K355" s="52">
        <v>-53028</v>
      </c>
      <c r="L355" s="51">
        <v>200328</v>
      </c>
      <c r="M355" s="195">
        <v>0</v>
      </c>
      <c r="N355" s="51">
        <f>RealAuthFY10!N355</f>
        <v>2772.96</v>
      </c>
      <c r="O355" s="195">
        <f>RealAuthFY10!O355</f>
        <v>0</v>
      </c>
      <c r="P355" s="53">
        <v>2592.48</v>
      </c>
      <c r="Q355" s="53">
        <v>0</v>
      </c>
      <c r="R355" s="52">
        <f t="shared" si="35"/>
        <v>490806.74</v>
      </c>
      <c r="S355" s="53">
        <f t="shared" si="36"/>
        <v>51305.714000000007</v>
      </c>
      <c r="T355" s="52">
        <f t="shared" si="37"/>
        <v>54745.254999999997</v>
      </c>
      <c r="U355" s="53">
        <f t="shared" si="38"/>
        <v>6638948.449</v>
      </c>
      <c r="V355" s="200"/>
      <c r="W355" s="204">
        <v>519.02</v>
      </c>
      <c r="X355" s="205">
        <v>343799</v>
      </c>
      <c r="Y355" s="206">
        <f t="shared" si="39"/>
        <v>529.4</v>
      </c>
      <c r="Z355" s="207">
        <v>54.25</v>
      </c>
      <c r="AA355" s="52">
        <v>35935</v>
      </c>
      <c r="AB355" s="206">
        <f t="shared" si="40"/>
        <v>55.34</v>
      </c>
      <c r="AC355" s="208">
        <v>57.89</v>
      </c>
      <c r="AD355" s="207">
        <v>38346</v>
      </c>
      <c r="AE355" s="206">
        <f t="shared" si="41"/>
        <v>59.05</v>
      </c>
    </row>
    <row r="356" spans="1:31" s="45" customFormat="1" ht="11" x14ac:dyDescent="0.3">
      <c r="A356" s="45" t="e">
        <f>'FY2017 Alpha RPDC '!#REF!</f>
        <v>#REF!</v>
      </c>
      <c r="B356" s="45" t="e">
        <f>'FY2017 Alpha RPDC '!#REF!</f>
        <v>#REF!</v>
      </c>
      <c r="C356" s="45" t="e">
        <f>'FY2017 Alpha RPDC '!#REF!</f>
        <v>#REF!</v>
      </c>
      <c r="D356" s="54" t="e">
        <f>'FY2017 Alpha RPDC '!#REF!</f>
        <v>#REF!</v>
      </c>
      <c r="E356" s="94" t="e">
        <f>'FY2017 Alpha RPDC '!#REF!</f>
        <v>#REF!</v>
      </c>
      <c r="F356" s="83" t="e">
        <f>'FY2017 Alpha RPDC '!#REF!</f>
        <v>#REF!</v>
      </c>
      <c r="G356" s="83" t="e">
        <f>'FY2017 Alpha RPDC '!#REF!</f>
        <v>#REF!</v>
      </c>
      <c r="H356" s="83" t="e">
        <f>'FY2017 Alpha RPDC '!#REF!</f>
        <v>#REF!</v>
      </c>
      <c r="I356" s="84" t="e">
        <f>'FY2017 Alpha RPDC '!#REF!</f>
        <v>#REF!</v>
      </c>
      <c r="J356" s="57">
        <v>-301206</v>
      </c>
      <c r="K356" s="56">
        <v>-5906</v>
      </c>
      <c r="L356" s="55">
        <v>41342</v>
      </c>
      <c r="M356" s="214">
        <v>0</v>
      </c>
      <c r="N356" s="55">
        <f>RealAuthFY10!N356</f>
        <v>16272.710000000001</v>
      </c>
      <c r="O356" s="214">
        <f>RealAuthFY10!O356</f>
        <v>0</v>
      </c>
      <c r="P356" s="57">
        <v>80557.84</v>
      </c>
      <c r="Q356" s="57">
        <v>184267.19999999998</v>
      </c>
      <c r="R356" s="56" t="e">
        <f t="shared" si="35"/>
        <v>#REF!</v>
      </c>
      <c r="S356" s="57" t="e">
        <f t="shared" si="36"/>
        <v>#REF!</v>
      </c>
      <c r="T356" s="56" t="e">
        <f t="shared" si="37"/>
        <v>#REF!</v>
      </c>
      <c r="U356" s="57" t="e">
        <f t="shared" si="38"/>
        <v>#REF!</v>
      </c>
      <c r="V356" s="215"/>
      <c r="W356" s="216">
        <v>529.38</v>
      </c>
      <c r="X356" s="217">
        <v>378877</v>
      </c>
      <c r="Y356" s="218">
        <f t="shared" si="39"/>
        <v>539.97</v>
      </c>
      <c r="Z356" s="219">
        <v>60.95</v>
      </c>
      <c r="AA356" s="56">
        <v>43622</v>
      </c>
      <c r="AB356" s="218">
        <f t="shared" si="40"/>
        <v>62.17</v>
      </c>
      <c r="AC356" s="220">
        <v>62.3</v>
      </c>
      <c r="AD356" s="219">
        <v>44588</v>
      </c>
      <c r="AE356" s="218">
        <f t="shared" si="41"/>
        <v>63.55</v>
      </c>
    </row>
    <row r="357" spans="1:31" s="45" customFormat="1" ht="11" x14ac:dyDescent="0.3">
      <c r="A357" s="45" t="e">
        <f>'FY2017 Alpha RPDC '!#REF!</f>
        <v>#REF!</v>
      </c>
      <c r="B357" s="45" t="e">
        <f>'FY2017 Alpha RPDC '!#REF!</f>
        <v>#REF!</v>
      </c>
      <c r="C357" s="45" t="e">
        <f>'FY2017 Alpha RPDC '!#REF!</f>
        <v>#REF!</v>
      </c>
      <c r="D357" s="50" t="e">
        <f>'FY2017 Alpha RPDC '!#REF!</f>
        <v>#REF!</v>
      </c>
      <c r="E357" s="91" t="e">
        <f>'FY2017 Alpha RPDC '!#REF!</f>
        <v>#REF!</v>
      </c>
      <c r="F357" s="81" t="e">
        <f>'FY2017 Alpha RPDC '!#REF!</f>
        <v>#REF!</v>
      </c>
      <c r="G357" s="81" t="e">
        <f>'FY2017 Alpha RPDC '!#REF!</f>
        <v>#REF!</v>
      </c>
      <c r="H357" s="81" t="e">
        <f>'FY2017 Alpha RPDC '!#REF!</f>
        <v>#REF!</v>
      </c>
      <c r="I357" s="82" t="e">
        <f>'FY2017 Alpha RPDC '!#REF!</f>
        <v>#REF!</v>
      </c>
      <c r="J357" s="53">
        <v>-403784</v>
      </c>
      <c r="K357" s="52">
        <v>-41566</v>
      </c>
      <c r="L357" s="51">
        <v>694746</v>
      </c>
      <c r="M357" s="195">
        <v>35628</v>
      </c>
      <c r="N357" s="51">
        <f>RealAuthFY10!N357</f>
        <v>102892.41</v>
      </c>
      <c r="O357" s="195">
        <f>RealAuthFY10!O357</f>
        <v>0</v>
      </c>
      <c r="P357" s="53">
        <v>23514.48</v>
      </c>
      <c r="Q357" s="53">
        <v>944142</v>
      </c>
      <c r="R357" s="52" t="e">
        <f t="shared" si="35"/>
        <v>#REF!</v>
      </c>
      <c r="S357" s="53" t="e">
        <f t="shared" si="36"/>
        <v>#REF!</v>
      </c>
      <c r="T357" s="52" t="e">
        <f t="shared" si="37"/>
        <v>#REF!</v>
      </c>
      <c r="U357" s="53" t="e">
        <f t="shared" si="38"/>
        <v>#REF!</v>
      </c>
      <c r="V357" s="200"/>
      <c r="W357" s="204">
        <v>492.4</v>
      </c>
      <c r="X357" s="205">
        <v>1373648</v>
      </c>
      <c r="Y357" s="206">
        <f t="shared" si="39"/>
        <v>502.25</v>
      </c>
      <c r="Z357" s="207">
        <v>54.52</v>
      </c>
      <c r="AA357" s="52">
        <v>152094</v>
      </c>
      <c r="AB357" s="206">
        <f t="shared" si="40"/>
        <v>55.610000000000007</v>
      </c>
      <c r="AC357" s="208">
        <v>55.64</v>
      </c>
      <c r="AD357" s="207">
        <v>155219</v>
      </c>
      <c r="AE357" s="206">
        <f t="shared" si="41"/>
        <v>56.75</v>
      </c>
    </row>
    <row r="358" spans="1:31" s="45" customFormat="1" ht="11" x14ac:dyDescent="0.3">
      <c r="A358" s="45" t="e">
        <f>'FY2017 Alpha RPDC '!#REF!</f>
        <v>#REF!</v>
      </c>
      <c r="B358" s="45" t="e">
        <f>'FY2017 Alpha RPDC '!#REF!</f>
        <v>#REF!</v>
      </c>
      <c r="C358" s="45" t="e">
        <f>'FY2017 Alpha RPDC '!#REF!</f>
        <v>#REF!</v>
      </c>
      <c r="D358" s="50" t="e">
        <f>'FY2017 Alpha RPDC '!#REF!</f>
        <v>#REF!</v>
      </c>
      <c r="E358" s="91" t="e">
        <f>'FY2017 Alpha RPDC '!#REF!</f>
        <v>#REF!</v>
      </c>
      <c r="F358" s="81" t="e">
        <f>'FY2017 Alpha RPDC '!#REF!</f>
        <v>#REF!</v>
      </c>
      <c r="G358" s="81" t="e">
        <f>'FY2017 Alpha RPDC '!#REF!</f>
        <v>#REF!</v>
      </c>
      <c r="H358" s="81" t="e">
        <f>'FY2017 Alpha RPDC '!#REF!</f>
        <v>#REF!</v>
      </c>
      <c r="I358" s="82" t="e">
        <f>'FY2017 Alpha RPDC '!#REF!</f>
        <v>#REF!</v>
      </c>
      <c r="J358" s="53">
        <v>-179724.79999999999</v>
      </c>
      <c r="K358" s="52">
        <v>-5912</v>
      </c>
      <c r="L358" s="51">
        <v>260128</v>
      </c>
      <c r="M358" s="195">
        <v>11824</v>
      </c>
      <c r="N358" s="51">
        <f>RealAuthFY10!N358</f>
        <v>9623.02</v>
      </c>
      <c r="O358" s="195">
        <f>RealAuthFY10!O358</f>
        <v>0</v>
      </c>
      <c r="P358" s="53">
        <v>5202.5600000000004</v>
      </c>
      <c r="Q358" s="53">
        <v>0</v>
      </c>
      <c r="R358" s="52" t="e">
        <f t="shared" si="35"/>
        <v>#REF!</v>
      </c>
      <c r="S358" s="53" t="e">
        <f t="shared" si="36"/>
        <v>#REF!</v>
      </c>
      <c r="T358" s="52" t="e">
        <f t="shared" si="37"/>
        <v>#REF!</v>
      </c>
      <c r="U358" s="53" t="e">
        <f t="shared" si="38"/>
        <v>#REF!</v>
      </c>
      <c r="V358" s="200"/>
      <c r="W358" s="204">
        <v>532.63</v>
      </c>
      <c r="X358" s="205">
        <v>314092</v>
      </c>
      <c r="Y358" s="206">
        <f t="shared" si="39"/>
        <v>543.28</v>
      </c>
      <c r="Z358" s="207">
        <v>61.61</v>
      </c>
      <c r="AA358" s="52">
        <v>36331</v>
      </c>
      <c r="AB358" s="206">
        <f t="shared" si="40"/>
        <v>62.839999999999996</v>
      </c>
      <c r="AC358" s="208">
        <v>59.61</v>
      </c>
      <c r="AD358" s="207">
        <v>35152</v>
      </c>
      <c r="AE358" s="206">
        <f t="shared" si="41"/>
        <v>60.8</v>
      </c>
    </row>
    <row r="359" spans="1:31" s="45" customFormat="1" ht="11" x14ac:dyDescent="0.3">
      <c r="A359" s="45" t="e">
        <f>'FY2017 Alpha RPDC '!#REF!</f>
        <v>#REF!</v>
      </c>
      <c r="B359" s="45" t="e">
        <f>'FY2017 Alpha RPDC '!#REF!</f>
        <v>#REF!</v>
      </c>
      <c r="C359" s="45" t="e">
        <f>'FY2017 Alpha RPDC '!#REF!</f>
        <v>#REF!</v>
      </c>
      <c r="D359" s="50" t="e">
        <f>'FY2017 Alpha RPDC '!#REF!</f>
        <v>#REF!</v>
      </c>
      <c r="E359" s="91" t="e">
        <f>'FY2017 Alpha RPDC '!#REF!</f>
        <v>#REF!</v>
      </c>
      <c r="F359" s="81" t="e">
        <f>'FY2017 Alpha RPDC '!#REF!</f>
        <v>#REF!</v>
      </c>
      <c r="G359" s="81" t="e">
        <f>'FY2017 Alpha RPDC '!#REF!</f>
        <v>#REF!</v>
      </c>
      <c r="H359" s="81" t="e">
        <f>'FY2017 Alpha RPDC '!#REF!</f>
        <v>#REF!</v>
      </c>
      <c r="I359" s="82" t="e">
        <f>'FY2017 Alpha RPDC '!#REF!</f>
        <v>#REF!</v>
      </c>
      <c r="J359" s="53">
        <v>-111777</v>
      </c>
      <c r="K359" s="52">
        <v>-5883</v>
      </c>
      <c r="L359" s="51">
        <v>305916</v>
      </c>
      <c r="M359" s="195">
        <v>0</v>
      </c>
      <c r="N359" s="51">
        <f>RealAuthFY10!N359</f>
        <v>3460.7999999999997</v>
      </c>
      <c r="O359" s="195">
        <f>RealAuthFY10!O359</f>
        <v>0</v>
      </c>
      <c r="P359" s="53">
        <v>0</v>
      </c>
      <c r="Q359" s="53">
        <v>60006.6</v>
      </c>
      <c r="R359" s="52" t="e">
        <f t="shared" si="35"/>
        <v>#REF!</v>
      </c>
      <c r="S359" s="53" t="e">
        <f t="shared" si="36"/>
        <v>#REF!</v>
      </c>
      <c r="T359" s="52" t="e">
        <f t="shared" si="37"/>
        <v>#REF!</v>
      </c>
      <c r="U359" s="53" t="e">
        <f t="shared" si="38"/>
        <v>#REF!</v>
      </c>
      <c r="V359" s="200"/>
      <c r="W359" s="204">
        <v>633</v>
      </c>
      <c r="X359" s="205">
        <v>123435</v>
      </c>
      <c r="Y359" s="206">
        <f t="shared" si="39"/>
        <v>645.66</v>
      </c>
      <c r="Z359" s="207">
        <v>71.31</v>
      </c>
      <c r="AA359" s="52">
        <v>13905</v>
      </c>
      <c r="AB359" s="206">
        <f t="shared" si="40"/>
        <v>72.740000000000009</v>
      </c>
      <c r="AC359" s="208">
        <v>78.63</v>
      </c>
      <c r="AD359" s="207">
        <v>15333</v>
      </c>
      <c r="AE359" s="206">
        <f t="shared" si="41"/>
        <v>80.199999999999989</v>
      </c>
    </row>
    <row r="360" spans="1:31" s="45" customFormat="1" ht="11" x14ac:dyDescent="0.3">
      <c r="A360" s="45" t="e">
        <f>'FY2017 Alpha RPDC '!#REF!</f>
        <v>#REF!</v>
      </c>
      <c r="B360" s="45" t="e">
        <f>'FY2017 Alpha RPDC '!#REF!</f>
        <v>#REF!</v>
      </c>
      <c r="C360" s="45" t="e">
        <f>'FY2017 Alpha RPDC '!#REF!</f>
        <v>#REF!</v>
      </c>
      <c r="D360" s="50" t="e">
        <f>'FY2017 Alpha RPDC '!#REF!</f>
        <v>#REF!</v>
      </c>
      <c r="E360" s="91" t="e">
        <f>'FY2017 Alpha RPDC '!#REF!</f>
        <v>#REF!</v>
      </c>
      <c r="F360" s="81" t="e">
        <f>'FY2017 Alpha RPDC '!#REF!</f>
        <v>#REF!</v>
      </c>
      <c r="G360" s="81" t="e">
        <f>'FY2017 Alpha RPDC '!#REF!</f>
        <v>#REF!</v>
      </c>
      <c r="H360" s="81" t="e">
        <f>'FY2017 Alpha RPDC '!#REF!</f>
        <v>#REF!</v>
      </c>
      <c r="I360" s="82" t="e">
        <f>'FY2017 Alpha RPDC '!#REF!</f>
        <v>#REF!</v>
      </c>
      <c r="J360" s="53">
        <v>-214723.6</v>
      </c>
      <c r="K360" s="52">
        <v>-11798</v>
      </c>
      <c r="L360" s="51">
        <v>389334</v>
      </c>
      <c r="M360" s="195">
        <v>0</v>
      </c>
      <c r="N360" s="51">
        <f>RealAuthFY10!N360</f>
        <v>36670.559999999998</v>
      </c>
      <c r="O360" s="195">
        <f>RealAuthFY10!O360</f>
        <v>0</v>
      </c>
      <c r="P360" s="53">
        <v>98631.28</v>
      </c>
      <c r="Q360" s="53">
        <v>0</v>
      </c>
      <c r="R360" s="52" t="e">
        <f t="shared" si="35"/>
        <v>#REF!</v>
      </c>
      <c r="S360" s="53" t="e">
        <f t="shared" si="36"/>
        <v>#REF!</v>
      </c>
      <c r="T360" s="52" t="e">
        <f t="shared" si="37"/>
        <v>#REF!</v>
      </c>
      <c r="U360" s="53" t="e">
        <f t="shared" si="38"/>
        <v>#REF!</v>
      </c>
      <c r="V360" s="200"/>
      <c r="W360" s="204">
        <v>498.35</v>
      </c>
      <c r="X360" s="205">
        <v>546291</v>
      </c>
      <c r="Y360" s="206">
        <f t="shared" si="39"/>
        <v>508.32000000000005</v>
      </c>
      <c r="Z360" s="207">
        <v>54.15</v>
      </c>
      <c r="AA360" s="52">
        <v>59359</v>
      </c>
      <c r="AB360" s="206">
        <f t="shared" si="40"/>
        <v>55.23</v>
      </c>
      <c r="AC360" s="208">
        <v>44.92</v>
      </c>
      <c r="AD360" s="207">
        <v>49241</v>
      </c>
      <c r="AE360" s="206">
        <f t="shared" si="41"/>
        <v>45.82</v>
      </c>
    </row>
    <row r="361" spans="1:31" s="45" customFormat="1" ht="11" x14ac:dyDescent="0.3">
      <c r="A361" s="45" t="e">
        <f>'FY2017 Alpha RPDC '!#REF!</f>
        <v>#REF!</v>
      </c>
      <c r="B361" s="45" t="e">
        <f>'FY2017 Alpha RPDC '!#REF!</f>
        <v>#REF!</v>
      </c>
      <c r="C361" s="45" t="e">
        <f>'FY2017 Alpha RPDC '!#REF!</f>
        <v>#REF!</v>
      </c>
      <c r="D361" s="58" t="e">
        <f>'FY2017 Alpha RPDC '!#REF!</f>
        <v>#REF!</v>
      </c>
      <c r="E361" s="94" t="e">
        <f>'FY2017 Alpha RPDC '!#REF!</f>
        <v>#REF!</v>
      </c>
      <c r="F361" s="83" t="e">
        <f>'FY2017 Alpha RPDC '!#REF!</f>
        <v>#REF!</v>
      </c>
      <c r="G361" s="83" t="e">
        <f>'FY2017 Alpha RPDC '!#REF!</f>
        <v>#REF!</v>
      </c>
      <c r="H361" s="83" t="e">
        <f>'FY2017 Alpha RPDC '!#REF!</f>
        <v>#REF!</v>
      </c>
      <c r="I361" s="84" t="e">
        <f>'FY2017 Alpha RPDC '!#REF!</f>
        <v>#REF!</v>
      </c>
      <c r="J361" s="57">
        <v>-170018.69999999998</v>
      </c>
      <c r="K361" s="56">
        <v>-52947</v>
      </c>
      <c r="L361" s="55">
        <v>347685.3</v>
      </c>
      <c r="M361" s="214">
        <v>11766</v>
      </c>
      <c r="N361" s="55">
        <f>RealAuthFY10!N361</f>
        <v>16842.560000000001</v>
      </c>
      <c r="O361" s="214">
        <f>RealAuthFY10!O361</f>
        <v>0</v>
      </c>
      <c r="P361" s="57">
        <v>0</v>
      </c>
      <c r="Q361" s="57">
        <v>0</v>
      </c>
      <c r="R361" s="56" t="e">
        <f t="shared" si="35"/>
        <v>#REF!</v>
      </c>
      <c r="S361" s="57" t="e">
        <f t="shared" si="36"/>
        <v>#REF!</v>
      </c>
      <c r="T361" s="56" t="e">
        <f t="shared" si="37"/>
        <v>#REF!</v>
      </c>
      <c r="U361" s="57" t="e">
        <f t="shared" si="38"/>
        <v>#REF!</v>
      </c>
      <c r="V361" s="215"/>
      <c r="W361" s="216">
        <v>512.37</v>
      </c>
      <c r="X361" s="217">
        <v>431416</v>
      </c>
      <c r="Y361" s="218">
        <f t="shared" si="39"/>
        <v>522.62</v>
      </c>
      <c r="Z361" s="219">
        <v>57.06</v>
      </c>
      <c r="AA361" s="56">
        <v>48045</v>
      </c>
      <c r="AB361" s="218">
        <f t="shared" si="40"/>
        <v>58.2</v>
      </c>
      <c r="AC361" s="220">
        <v>57.19</v>
      </c>
      <c r="AD361" s="219">
        <v>48154</v>
      </c>
      <c r="AE361" s="218">
        <f t="shared" si="41"/>
        <v>58.33</v>
      </c>
    </row>
    <row r="362" spans="1:31" s="45" customFormat="1" ht="11" x14ac:dyDescent="0.3">
      <c r="A362" s="45" t="e">
        <f>'FY2017 Alpha RPDC '!#REF!</f>
        <v>#REF!</v>
      </c>
      <c r="B362" s="45" t="e">
        <f>'FY2017 Alpha RPDC '!#REF!</f>
        <v>#REF!</v>
      </c>
      <c r="C362" s="45" t="e">
        <f>'FY2017 Alpha RPDC '!#REF!</f>
        <v>#REF!</v>
      </c>
      <c r="D362" s="50" t="e">
        <f>'FY2017 Alpha RPDC '!#REF!</f>
        <v>#REF!</v>
      </c>
      <c r="E362" s="91" t="e">
        <f>'FY2017 Alpha RPDC '!#REF!</f>
        <v>#REF!</v>
      </c>
      <c r="F362" s="81" t="e">
        <f>'FY2017 Alpha RPDC '!#REF!</f>
        <v>#REF!</v>
      </c>
      <c r="G362" s="81" t="e">
        <f>'FY2017 Alpha RPDC '!#REF!</f>
        <v>#REF!</v>
      </c>
      <c r="H362" s="81" t="e">
        <f>'FY2017 Alpha RPDC '!#REF!</f>
        <v>#REF!</v>
      </c>
      <c r="I362" s="82" t="e">
        <f>'FY2017 Alpha RPDC '!#REF!</f>
        <v>#REF!</v>
      </c>
      <c r="J362" s="53">
        <v>-114120.90000000001</v>
      </c>
      <c r="K362" s="52">
        <v>-5913</v>
      </c>
      <c r="L362" s="51">
        <v>206955</v>
      </c>
      <c r="M362" s="195">
        <v>195129</v>
      </c>
      <c r="N362" s="51">
        <f>RealAuthFY10!N362</f>
        <v>33396.479999999996</v>
      </c>
      <c r="O362" s="195">
        <f>RealAuthFY10!O362</f>
        <v>0</v>
      </c>
      <c r="P362" s="53">
        <v>0</v>
      </c>
      <c r="Q362" s="53">
        <v>85147.199999999997</v>
      </c>
      <c r="R362" s="52" t="e">
        <f t="shared" si="35"/>
        <v>#REF!</v>
      </c>
      <c r="S362" s="53" t="e">
        <f t="shared" si="36"/>
        <v>#REF!</v>
      </c>
      <c r="T362" s="52" t="e">
        <f t="shared" si="37"/>
        <v>#REF!</v>
      </c>
      <c r="U362" s="53" t="e">
        <f t="shared" si="38"/>
        <v>#REF!</v>
      </c>
      <c r="V362" s="200"/>
      <c r="W362" s="204">
        <v>525.23</v>
      </c>
      <c r="X362" s="205">
        <v>204052</v>
      </c>
      <c r="Y362" s="206">
        <f t="shared" si="39"/>
        <v>535.73</v>
      </c>
      <c r="Z362" s="207">
        <v>56.52</v>
      </c>
      <c r="AA362" s="52">
        <v>21958</v>
      </c>
      <c r="AB362" s="206">
        <f t="shared" si="40"/>
        <v>57.650000000000006</v>
      </c>
      <c r="AC362" s="208">
        <v>64.62</v>
      </c>
      <c r="AD362" s="207">
        <v>25105</v>
      </c>
      <c r="AE362" s="206">
        <f t="shared" si="41"/>
        <v>65.910000000000011</v>
      </c>
    </row>
    <row r="363" spans="1:31" s="45" customFormat="1" ht="11" x14ac:dyDescent="0.3">
      <c r="A363" s="45" t="e">
        <f>'FY2017 Alpha RPDC '!#REF!</f>
        <v>#REF!</v>
      </c>
      <c r="B363" s="45" t="e">
        <f>'FY2017 Alpha RPDC '!#REF!</f>
        <v>#REF!</v>
      </c>
      <c r="C363" s="45" t="e">
        <f>'FY2017 Alpha RPDC '!#REF!</f>
        <v>#REF!</v>
      </c>
      <c r="D363" s="50" t="e">
        <f>'FY2017 Alpha RPDC '!#REF!</f>
        <v>#REF!</v>
      </c>
      <c r="E363" s="91" t="e">
        <f>'FY2017 Alpha RPDC '!#REF!</f>
        <v>#REF!</v>
      </c>
      <c r="F363" s="81" t="e">
        <f>'FY2017 Alpha RPDC '!#REF!</f>
        <v>#REF!</v>
      </c>
      <c r="G363" s="81" t="e">
        <f>'FY2017 Alpha RPDC '!#REF!</f>
        <v>#REF!</v>
      </c>
      <c r="H363" s="81" t="e">
        <f>'FY2017 Alpha RPDC '!#REF!</f>
        <v>#REF!</v>
      </c>
      <c r="I363" s="82" t="e">
        <f>'FY2017 Alpha RPDC '!#REF!</f>
        <v>#REF!</v>
      </c>
      <c r="J363" s="53">
        <v>-524763.6</v>
      </c>
      <c r="K363" s="52">
        <v>-29415</v>
      </c>
      <c r="L363" s="51">
        <v>500643.3</v>
      </c>
      <c r="M363" s="195">
        <v>11766</v>
      </c>
      <c r="N363" s="51">
        <f>RealAuthFY10!N363</f>
        <v>6748.5599999999995</v>
      </c>
      <c r="O363" s="195">
        <f>RealAuthFY10!O363</f>
        <v>0</v>
      </c>
      <c r="P363" s="53">
        <v>14236.859999999999</v>
      </c>
      <c r="Q363" s="53">
        <v>0</v>
      </c>
      <c r="R363" s="52" t="e">
        <f t="shared" si="35"/>
        <v>#REF!</v>
      </c>
      <c r="S363" s="53" t="e">
        <f t="shared" si="36"/>
        <v>#REF!</v>
      </c>
      <c r="T363" s="52" t="e">
        <f t="shared" si="37"/>
        <v>#REF!</v>
      </c>
      <c r="U363" s="53" t="e">
        <f t="shared" si="38"/>
        <v>#REF!</v>
      </c>
      <c r="V363" s="200"/>
      <c r="W363" s="204">
        <v>479.17</v>
      </c>
      <c r="X363" s="205">
        <v>833372</v>
      </c>
      <c r="Y363" s="206">
        <f t="shared" si="39"/>
        <v>488.75</v>
      </c>
      <c r="Z363" s="207">
        <v>51.38</v>
      </c>
      <c r="AA363" s="52">
        <v>89360</v>
      </c>
      <c r="AB363" s="206">
        <f t="shared" si="40"/>
        <v>52.410000000000004</v>
      </c>
      <c r="AC363" s="208">
        <v>62.74</v>
      </c>
      <c r="AD363" s="207">
        <v>109117</v>
      </c>
      <c r="AE363" s="206">
        <f t="shared" si="41"/>
        <v>63.99</v>
      </c>
    </row>
    <row r="364" spans="1:31" s="45" customFormat="1" ht="11" x14ac:dyDescent="0.3">
      <c r="A364" s="45" t="e">
        <f>'FY2017 Alpha RPDC '!#REF!</f>
        <v>#REF!</v>
      </c>
      <c r="B364" s="45" t="e">
        <f>'FY2017 Alpha RPDC '!#REF!</f>
        <v>#REF!</v>
      </c>
      <c r="C364" s="45" t="e">
        <f>'FY2017 Alpha RPDC '!#REF!</f>
        <v>#REF!</v>
      </c>
      <c r="D364" s="50" t="e">
        <f>'FY2017 Alpha RPDC '!#REF!</f>
        <v>#REF!</v>
      </c>
      <c r="E364" s="91" t="e">
        <f>'FY2017 Alpha RPDC '!#REF!</f>
        <v>#REF!</v>
      </c>
      <c r="F364" s="81" t="e">
        <f>'FY2017 Alpha RPDC '!#REF!</f>
        <v>#REF!</v>
      </c>
      <c r="G364" s="81" t="e">
        <f>'FY2017 Alpha RPDC '!#REF!</f>
        <v>#REF!</v>
      </c>
      <c r="H364" s="81" t="e">
        <f>'FY2017 Alpha RPDC '!#REF!</f>
        <v>#REF!</v>
      </c>
      <c r="I364" s="82" t="e">
        <f>'FY2017 Alpha RPDC '!#REF!</f>
        <v>#REF!</v>
      </c>
      <c r="J364" s="53">
        <v>-202368</v>
      </c>
      <c r="K364" s="52">
        <v>-238080</v>
      </c>
      <c r="L364" s="51">
        <v>35712</v>
      </c>
      <c r="M364" s="195">
        <v>291648</v>
      </c>
      <c r="N364" s="51">
        <f>RealAuthFY10!N364</f>
        <v>25099.1</v>
      </c>
      <c r="O364" s="195">
        <f>RealAuthFY10!O364</f>
        <v>58370</v>
      </c>
      <c r="P364" s="53">
        <v>0</v>
      </c>
      <c r="Q364" s="53">
        <v>0</v>
      </c>
      <c r="R364" s="52" t="e">
        <f t="shared" si="35"/>
        <v>#REF!</v>
      </c>
      <c r="S364" s="53" t="e">
        <f t="shared" si="36"/>
        <v>#REF!</v>
      </c>
      <c r="T364" s="52" t="e">
        <f t="shared" si="37"/>
        <v>#REF!</v>
      </c>
      <c r="U364" s="53" t="e">
        <f t="shared" si="38"/>
        <v>#REF!</v>
      </c>
      <c r="V364" s="200"/>
      <c r="W364" s="204">
        <v>559.14</v>
      </c>
      <c r="X364" s="205">
        <v>76602</v>
      </c>
      <c r="Y364" s="206">
        <f t="shared" si="39"/>
        <v>570.31999999999994</v>
      </c>
      <c r="Z364" s="207">
        <v>55.93</v>
      </c>
      <c r="AA364" s="52">
        <v>7662</v>
      </c>
      <c r="AB364" s="206">
        <f t="shared" si="40"/>
        <v>57.05</v>
      </c>
      <c r="AC364" s="208">
        <v>53.08</v>
      </c>
      <c r="AD364" s="207">
        <v>7272</v>
      </c>
      <c r="AE364" s="206">
        <f t="shared" si="41"/>
        <v>54.14</v>
      </c>
    </row>
    <row r="365" spans="1:31" s="45" customFormat="1" ht="11" x14ac:dyDescent="0.3">
      <c r="A365" s="45" t="e">
        <f>'FY2017 Alpha RPDC '!#REF!</f>
        <v>#REF!</v>
      </c>
      <c r="B365" s="45" t="e">
        <f>'FY2017 Alpha RPDC '!#REF!</f>
        <v>#REF!</v>
      </c>
      <c r="C365" s="45" t="e">
        <f>'FY2017 Alpha RPDC '!#REF!</f>
        <v>#REF!</v>
      </c>
      <c r="D365" s="50" t="e">
        <f>'FY2017 Alpha RPDC '!#REF!</f>
        <v>#REF!</v>
      </c>
      <c r="E365" s="91" t="e">
        <f>'FY2017 Alpha RPDC '!#REF!</f>
        <v>#REF!</v>
      </c>
      <c r="F365" s="81" t="e">
        <f>'FY2017 Alpha RPDC '!#REF!</f>
        <v>#REF!</v>
      </c>
      <c r="G365" s="81" t="e">
        <f>'FY2017 Alpha RPDC '!#REF!</f>
        <v>#REF!</v>
      </c>
      <c r="H365" s="81" t="e">
        <f>'FY2017 Alpha RPDC '!#REF!</f>
        <v>#REF!</v>
      </c>
      <c r="I365" s="82" t="e">
        <f>'FY2017 Alpha RPDC '!#REF!</f>
        <v>#REF!</v>
      </c>
      <c r="J365" s="53">
        <v>-264735</v>
      </c>
      <c r="K365" s="52">
        <v>-5883</v>
      </c>
      <c r="L365" s="51">
        <v>88245</v>
      </c>
      <c r="M365" s="195">
        <v>35298</v>
      </c>
      <c r="N365" s="51">
        <f>RealAuthFY10!N365</f>
        <v>126434.56000000001</v>
      </c>
      <c r="O365" s="195">
        <f>RealAuthFY10!O365</f>
        <v>57680</v>
      </c>
      <c r="P365" s="53">
        <v>0</v>
      </c>
      <c r="Q365" s="53">
        <v>0</v>
      </c>
      <c r="R365" s="52" t="e">
        <f t="shared" si="35"/>
        <v>#REF!</v>
      </c>
      <c r="S365" s="53" t="e">
        <f t="shared" si="36"/>
        <v>#REF!</v>
      </c>
      <c r="T365" s="52" t="e">
        <f t="shared" si="37"/>
        <v>#REF!</v>
      </c>
      <c r="U365" s="53" t="e">
        <f t="shared" si="38"/>
        <v>#REF!</v>
      </c>
      <c r="V365" s="200"/>
      <c r="W365" s="204">
        <v>549.04</v>
      </c>
      <c r="X365" s="205">
        <v>239601</v>
      </c>
      <c r="Y365" s="206">
        <f t="shared" si="39"/>
        <v>560.02</v>
      </c>
      <c r="Z365" s="207">
        <v>61.36</v>
      </c>
      <c r="AA365" s="52">
        <v>26778</v>
      </c>
      <c r="AB365" s="206">
        <f t="shared" si="40"/>
        <v>62.589999999999996</v>
      </c>
      <c r="AC365" s="208">
        <v>63.27</v>
      </c>
      <c r="AD365" s="207">
        <v>27611</v>
      </c>
      <c r="AE365" s="206">
        <f t="shared" si="41"/>
        <v>64.540000000000006</v>
      </c>
    </row>
    <row r="366" spans="1:31" s="45" customFormat="1" ht="11" x14ac:dyDescent="0.3">
      <c r="A366" s="45" t="e">
        <f>'FY2017 Alpha RPDC '!#REF!</f>
        <v>#REF!</v>
      </c>
      <c r="B366" s="45" t="e">
        <f>'FY2017 Alpha RPDC '!#REF!</f>
        <v>#REF!</v>
      </c>
      <c r="C366" s="45" t="e">
        <f>'FY2017 Alpha RPDC '!#REF!</f>
        <v>#REF!</v>
      </c>
      <c r="D366" s="54" t="e">
        <f>'FY2017 Alpha RPDC '!#REF!</f>
        <v>#REF!</v>
      </c>
      <c r="E366" s="94" t="e">
        <f>'FY2017 Alpha RPDC '!#REF!</f>
        <v>#REF!</v>
      </c>
      <c r="F366" s="83" t="e">
        <f>'FY2017 Alpha RPDC '!#REF!</f>
        <v>#REF!</v>
      </c>
      <c r="G366" s="83" t="e">
        <f>'FY2017 Alpha RPDC '!#REF!</f>
        <v>#REF!</v>
      </c>
      <c r="H366" s="83" t="e">
        <f>'FY2017 Alpha RPDC '!#REF!</f>
        <v>#REF!</v>
      </c>
      <c r="I366" s="84" t="e">
        <f>'FY2017 Alpha RPDC '!#REF!</f>
        <v>#REF!</v>
      </c>
      <c r="J366" s="57">
        <v>-147075</v>
      </c>
      <c r="K366" s="56">
        <v>-23532</v>
      </c>
      <c r="L366" s="55">
        <v>282384</v>
      </c>
      <c r="M366" s="214">
        <v>29415</v>
      </c>
      <c r="N366" s="55">
        <f>RealAuthFY10!N366</f>
        <v>79829.119999999995</v>
      </c>
      <c r="O366" s="214">
        <f>RealAuthFY10!O366</f>
        <v>0</v>
      </c>
      <c r="P366" s="57">
        <v>0</v>
      </c>
      <c r="Q366" s="57">
        <v>0</v>
      </c>
      <c r="R366" s="56" t="e">
        <f t="shared" si="35"/>
        <v>#REF!</v>
      </c>
      <c r="S366" s="57" t="e">
        <f t="shared" si="36"/>
        <v>#REF!</v>
      </c>
      <c r="T366" s="56" t="e">
        <f t="shared" si="37"/>
        <v>#REF!</v>
      </c>
      <c r="U366" s="57" t="e">
        <f t="shared" si="38"/>
        <v>#REF!</v>
      </c>
      <c r="V366" s="215"/>
      <c r="W366" s="216">
        <v>500.37</v>
      </c>
      <c r="X366" s="217">
        <v>297270</v>
      </c>
      <c r="Y366" s="218">
        <f t="shared" si="39"/>
        <v>510.38</v>
      </c>
      <c r="Z366" s="219">
        <v>54.11</v>
      </c>
      <c r="AA366" s="56">
        <v>32147</v>
      </c>
      <c r="AB366" s="218">
        <f t="shared" si="40"/>
        <v>55.19</v>
      </c>
      <c r="AC366" s="220">
        <v>56.09</v>
      </c>
      <c r="AD366" s="219">
        <v>33323</v>
      </c>
      <c r="AE366" s="218">
        <f t="shared" si="41"/>
        <v>57.21</v>
      </c>
    </row>
    <row r="367" spans="1:31" s="45" customFormat="1" ht="11" x14ac:dyDescent="0.3">
      <c r="A367" s="45" t="e">
        <f>'FY2017 Alpha RPDC '!#REF!</f>
        <v>#REF!</v>
      </c>
      <c r="B367" s="45" t="e">
        <f>'FY2017 Alpha RPDC '!#REF!</f>
        <v>#REF!</v>
      </c>
      <c r="C367" s="45" t="e">
        <f>'FY2017 Alpha RPDC '!#REF!</f>
        <v>#REF!</v>
      </c>
      <c r="D367" s="59" t="e">
        <f>'FY2017 Alpha RPDC '!#REF!</f>
        <v>#REF!</v>
      </c>
      <c r="E367" s="92" t="e">
        <f>'FY2017 Alpha RPDC '!#REF!</f>
        <v>#REF!</v>
      </c>
      <c r="F367" s="85" t="e">
        <f>'FY2017 Alpha RPDC '!#REF!</f>
        <v>#REF!</v>
      </c>
      <c r="G367" s="85" t="e">
        <f>'FY2017 Alpha RPDC '!#REF!</f>
        <v>#REF!</v>
      </c>
      <c r="H367" s="85" t="e">
        <f>'FY2017 Alpha RPDC '!#REF!</f>
        <v>#REF!</v>
      </c>
      <c r="I367" s="86" t="e">
        <f>'FY2017 Alpha RPDC '!#REF!</f>
        <v>#REF!</v>
      </c>
      <c r="J367" s="62">
        <v>-472025</v>
      </c>
      <c r="K367" s="61">
        <v>-17925</v>
      </c>
      <c r="L367" s="60">
        <v>244975</v>
      </c>
      <c r="M367" s="196">
        <v>896250</v>
      </c>
      <c r="N367" s="60">
        <f>RealAuthFY10!N367</f>
        <v>9493.2000000000007</v>
      </c>
      <c r="O367" s="196">
        <f>RealAuthFY10!O367</f>
        <v>0</v>
      </c>
      <c r="P367" s="62">
        <v>5258</v>
      </c>
      <c r="Q367" s="62">
        <v>0</v>
      </c>
      <c r="R367" s="61" t="e">
        <f t="shared" si="35"/>
        <v>#REF!</v>
      </c>
      <c r="S367" s="62" t="e">
        <f t="shared" si="36"/>
        <v>#REF!</v>
      </c>
      <c r="T367" s="61" t="e">
        <f t="shared" si="37"/>
        <v>#REF!</v>
      </c>
      <c r="U367" s="62" t="e">
        <f t="shared" si="38"/>
        <v>#REF!</v>
      </c>
      <c r="V367" s="200"/>
      <c r="W367" s="209">
        <v>493.27</v>
      </c>
      <c r="X367" s="210">
        <v>395011</v>
      </c>
      <c r="Y367" s="211">
        <f t="shared" si="39"/>
        <v>503.14</v>
      </c>
      <c r="Z367" s="212">
        <v>50.92</v>
      </c>
      <c r="AA367" s="61">
        <v>40777</v>
      </c>
      <c r="AB367" s="211">
        <f t="shared" si="40"/>
        <v>51.940000000000005</v>
      </c>
      <c r="AC367" s="213">
        <v>53.48</v>
      </c>
      <c r="AD367" s="212">
        <v>42827</v>
      </c>
      <c r="AE367" s="211">
        <f t="shared" si="41"/>
        <v>54.55</v>
      </c>
    </row>
    <row r="368" spans="1:31" s="45" customFormat="1" ht="11" x14ac:dyDescent="0.3">
      <c r="E368" s="63"/>
    </row>
    <row r="369" spans="4:31" s="45" customFormat="1" ht="11" x14ac:dyDescent="0.3">
      <c r="D369" s="64" t="s">
        <v>78</v>
      </c>
      <c r="E369" s="65" t="e">
        <f t="shared" ref="E369:U369" si="42">MIN(E$7:E$367)</f>
        <v>#REF!</v>
      </c>
      <c r="F369" s="66" t="e">
        <f t="shared" si="42"/>
        <v>#REF!</v>
      </c>
      <c r="G369" s="67" t="e">
        <f t="shared" si="42"/>
        <v>#REF!</v>
      </c>
      <c r="H369" s="67" t="e">
        <f t="shared" si="42"/>
        <v>#REF!</v>
      </c>
      <c r="I369" s="67" t="e">
        <f t="shared" si="42"/>
        <v>#REF!</v>
      </c>
      <c r="J369" s="67">
        <f t="shared" si="42"/>
        <v>-6685353.4000000004</v>
      </c>
      <c r="K369" s="67">
        <f t="shared" si="42"/>
        <v>-987534</v>
      </c>
      <c r="L369" s="67">
        <f t="shared" si="42"/>
        <v>0</v>
      </c>
      <c r="M369" s="67">
        <f t="shared" si="42"/>
        <v>0</v>
      </c>
      <c r="N369" s="67">
        <f t="shared" si="42"/>
        <v>0</v>
      </c>
      <c r="O369" s="67">
        <f t="shared" si="42"/>
        <v>0</v>
      </c>
      <c r="P369" s="67">
        <f t="shared" si="42"/>
        <v>0</v>
      </c>
      <c r="Q369" s="67">
        <f t="shared" si="42"/>
        <v>0</v>
      </c>
      <c r="R369" s="67" t="e">
        <f t="shared" si="42"/>
        <v>#REF!</v>
      </c>
      <c r="S369" s="67" t="e">
        <f t="shared" si="42"/>
        <v>#REF!</v>
      </c>
      <c r="T369" s="67" t="e">
        <f t="shared" si="42"/>
        <v>#REF!</v>
      </c>
      <c r="U369" s="67" t="e">
        <f t="shared" si="42"/>
        <v>#REF!</v>
      </c>
      <c r="W369" s="67" t="e">
        <f>MIN(W$7:W$367)</f>
        <v>#REF!</v>
      </c>
      <c r="X369" s="67">
        <f t="shared" ref="X369:AE369" si="43">MIN(X$7:X$367)</f>
        <v>41922</v>
      </c>
      <c r="Y369" s="67" t="e">
        <f t="shared" si="43"/>
        <v>#REF!</v>
      </c>
      <c r="Z369" s="67">
        <f t="shared" si="43"/>
        <v>30.24</v>
      </c>
      <c r="AA369" s="67">
        <f t="shared" si="43"/>
        <v>3733</v>
      </c>
      <c r="AB369" s="67">
        <f t="shared" si="43"/>
        <v>30.84</v>
      </c>
      <c r="AC369" s="67">
        <f t="shared" si="43"/>
        <v>1.85</v>
      </c>
      <c r="AD369" s="67">
        <f t="shared" si="43"/>
        <v>137</v>
      </c>
      <c r="AE369" s="67">
        <f t="shared" si="43"/>
        <v>1.8900000000000001</v>
      </c>
    </row>
    <row r="370" spans="4:31" s="45" customFormat="1" ht="11" x14ac:dyDescent="0.3">
      <c r="D370" s="68" t="s">
        <v>79</v>
      </c>
      <c r="E370" s="69" t="e">
        <f t="shared" ref="E370:U370" si="44">MAX(E$7:E$367)</f>
        <v>#REF!</v>
      </c>
      <c r="F370" s="70" t="e">
        <f t="shared" si="44"/>
        <v>#REF!</v>
      </c>
      <c r="G370" s="71" t="e">
        <f t="shared" si="44"/>
        <v>#REF!</v>
      </c>
      <c r="H370" s="71" t="e">
        <f t="shared" si="44"/>
        <v>#REF!</v>
      </c>
      <c r="I370" s="71" t="e">
        <f t="shared" si="44"/>
        <v>#REF!</v>
      </c>
      <c r="J370" s="71">
        <f t="shared" si="44"/>
        <v>-17829</v>
      </c>
      <c r="K370" s="71">
        <f t="shared" si="44"/>
        <v>0</v>
      </c>
      <c r="L370" s="71">
        <f t="shared" si="44"/>
        <v>3906409.5000000005</v>
      </c>
      <c r="M370" s="71">
        <f t="shared" si="44"/>
        <v>977625</v>
      </c>
      <c r="N370" s="71">
        <f t="shared" si="44"/>
        <v>1489055.4000000001</v>
      </c>
      <c r="O370" s="71">
        <f t="shared" si="44"/>
        <v>198268.2</v>
      </c>
      <c r="P370" s="71">
        <f t="shared" si="44"/>
        <v>4061200.4400000004</v>
      </c>
      <c r="Q370" s="71">
        <f t="shared" si="44"/>
        <v>4299002.3999999994</v>
      </c>
      <c r="R370" s="71" t="e">
        <f t="shared" si="44"/>
        <v>#REF!</v>
      </c>
      <c r="S370" s="71" t="e">
        <f t="shared" si="44"/>
        <v>#REF!</v>
      </c>
      <c r="T370" s="71" t="e">
        <f t="shared" si="44"/>
        <v>#REF!</v>
      </c>
      <c r="U370" s="71" t="e">
        <f t="shared" si="44"/>
        <v>#REF!</v>
      </c>
      <c r="W370" s="71" t="e">
        <f t="shared" ref="W370:AE370" si="45">MAX(W$7:W$367)</f>
        <v>#REF!</v>
      </c>
      <c r="X370" s="71">
        <f t="shared" si="45"/>
        <v>16168155</v>
      </c>
      <c r="Y370" s="71" t="e">
        <f t="shared" si="45"/>
        <v>#REF!</v>
      </c>
      <c r="Z370" s="71">
        <f t="shared" si="45"/>
        <v>104.99</v>
      </c>
      <c r="AA370" s="71">
        <f t="shared" si="45"/>
        <v>2042144</v>
      </c>
      <c r="AB370" s="71">
        <f t="shared" si="45"/>
        <v>107.08999999999999</v>
      </c>
      <c r="AC370" s="71">
        <f t="shared" si="45"/>
        <v>105.34</v>
      </c>
      <c r="AD370" s="71">
        <f t="shared" si="45"/>
        <v>2494962</v>
      </c>
      <c r="AE370" s="71">
        <f t="shared" si="45"/>
        <v>107.45</v>
      </c>
    </row>
    <row r="371" spans="4:31" s="45" customFormat="1" ht="11" x14ac:dyDescent="0.3">
      <c r="D371" s="68" t="s">
        <v>80</v>
      </c>
      <c r="E371" s="69" t="e">
        <f t="shared" ref="E371:U371" si="46">AVERAGE(E$7:E$367)</f>
        <v>#REF!</v>
      </c>
      <c r="F371" s="70" t="e">
        <f t="shared" si="46"/>
        <v>#REF!</v>
      </c>
      <c r="G371" s="71" t="e">
        <f t="shared" si="46"/>
        <v>#REF!</v>
      </c>
      <c r="H371" s="71" t="e">
        <f t="shared" si="46"/>
        <v>#REF!</v>
      </c>
      <c r="I371" s="71" t="e">
        <f t="shared" si="46"/>
        <v>#REF!</v>
      </c>
      <c r="J371" s="71">
        <f t="shared" si="46"/>
        <v>-407635.0135734072</v>
      </c>
      <c r="K371" s="71">
        <f t="shared" si="46"/>
        <v>-97792.092243767329</v>
      </c>
      <c r="L371" s="71">
        <f t="shared" si="46"/>
        <v>406112.35484764556</v>
      </c>
      <c r="M371" s="71">
        <f t="shared" si="46"/>
        <v>97628.400000000023</v>
      </c>
      <c r="N371" s="71">
        <f t="shared" si="46"/>
        <v>57312.174155124667</v>
      </c>
      <c r="O371" s="71">
        <f t="shared" si="46"/>
        <v>16708.905013850417</v>
      </c>
      <c r="P371" s="71">
        <f t="shared" si="46"/>
        <v>47044.271634348996</v>
      </c>
      <c r="Q371" s="71">
        <f t="shared" si="46"/>
        <v>134264.50969529091</v>
      </c>
      <c r="R371" s="71" t="e">
        <f t="shared" si="46"/>
        <v>#REF!</v>
      </c>
      <c r="S371" s="71" t="e">
        <f t="shared" si="46"/>
        <v>#REF!</v>
      </c>
      <c r="T371" s="71" t="e">
        <f t="shared" si="46"/>
        <v>#REF!</v>
      </c>
      <c r="U371" s="71" t="e">
        <f t="shared" si="46"/>
        <v>#REF!</v>
      </c>
      <c r="W371" s="71" t="e">
        <f t="shared" ref="W371:AE371" si="47">AVERAGE(W$7:W$367)</f>
        <v>#REF!</v>
      </c>
      <c r="X371" s="71">
        <f t="shared" si="47"/>
        <v>656848.29362880881</v>
      </c>
      <c r="Y371" s="71" t="e">
        <f t="shared" si="47"/>
        <v>#REF!</v>
      </c>
      <c r="Z371" s="71">
        <f t="shared" si="47"/>
        <v>55.907590027700863</v>
      </c>
      <c r="AA371" s="71">
        <f t="shared" si="47"/>
        <v>74374.343490304716</v>
      </c>
      <c r="AB371" s="71">
        <f t="shared" si="47"/>
        <v>57.026066481994491</v>
      </c>
      <c r="AC371" s="71">
        <f t="shared" si="47"/>
        <v>58.092603878116392</v>
      </c>
      <c r="AD371" s="71">
        <f t="shared" si="47"/>
        <v>81025.595567867029</v>
      </c>
      <c r="AE371" s="71">
        <f t="shared" si="47"/>
        <v>59.254570637119109</v>
      </c>
    </row>
    <row r="372" spans="4:31" s="45" customFormat="1" ht="11" x14ac:dyDescent="0.3">
      <c r="D372" s="68" t="s">
        <v>81</v>
      </c>
      <c r="E372" s="69" t="e">
        <f t="shared" ref="E372:U372" si="48">MEDIAN(E$7:E$367)</f>
        <v>#REF!</v>
      </c>
      <c r="F372" s="70" t="e">
        <f t="shared" si="48"/>
        <v>#REF!</v>
      </c>
      <c r="G372" s="71" t="e">
        <f t="shared" si="48"/>
        <v>#REF!</v>
      </c>
      <c r="H372" s="71" t="e">
        <f t="shared" si="48"/>
        <v>#REF!</v>
      </c>
      <c r="I372" s="71" t="e">
        <f t="shared" si="48"/>
        <v>#REF!</v>
      </c>
      <c r="J372" s="71">
        <f t="shared" si="48"/>
        <v>-268369.39999999997</v>
      </c>
      <c r="K372" s="71">
        <f t="shared" si="48"/>
        <v>-29415</v>
      </c>
      <c r="L372" s="71">
        <f t="shared" si="48"/>
        <v>243212</v>
      </c>
      <c r="M372" s="71">
        <f t="shared" si="48"/>
        <v>11766</v>
      </c>
      <c r="N372" s="71">
        <f t="shared" si="48"/>
        <v>27859.439999999999</v>
      </c>
      <c r="O372" s="71">
        <f t="shared" si="48"/>
        <v>0</v>
      </c>
      <c r="P372" s="71">
        <f t="shared" si="48"/>
        <v>1294.26</v>
      </c>
      <c r="Q372" s="71">
        <f t="shared" si="48"/>
        <v>0</v>
      </c>
      <c r="R372" s="71" t="e">
        <f t="shared" si="48"/>
        <v>#REF!</v>
      </c>
      <c r="S372" s="71" t="e">
        <f t="shared" si="48"/>
        <v>#REF!</v>
      </c>
      <c r="T372" s="71" t="e">
        <f t="shared" si="48"/>
        <v>#REF!</v>
      </c>
      <c r="U372" s="71" t="e">
        <f t="shared" si="48"/>
        <v>#REF!</v>
      </c>
      <c r="W372" s="71" t="e">
        <f t="shared" ref="W372:AE372" si="49">MEDIAN(W$7:W$367)</f>
        <v>#REF!</v>
      </c>
      <c r="X372" s="71">
        <f t="shared" si="49"/>
        <v>330775</v>
      </c>
      <c r="Y372" s="71" t="e">
        <f t="shared" si="49"/>
        <v>#REF!</v>
      </c>
      <c r="Z372" s="71">
        <f t="shared" si="49"/>
        <v>55.66</v>
      </c>
      <c r="AA372" s="71">
        <f t="shared" si="49"/>
        <v>35880</v>
      </c>
      <c r="AB372" s="71">
        <f t="shared" si="49"/>
        <v>56.769999999999996</v>
      </c>
      <c r="AC372" s="71">
        <f t="shared" si="49"/>
        <v>57.5</v>
      </c>
      <c r="AD372" s="71">
        <f t="shared" si="49"/>
        <v>35698</v>
      </c>
      <c r="AE372" s="71">
        <f t="shared" si="49"/>
        <v>58.65</v>
      </c>
    </row>
    <row r="373" spans="4:31" s="45" customFormat="1" ht="11" x14ac:dyDescent="0.3">
      <c r="D373" s="68" t="s">
        <v>82</v>
      </c>
      <c r="E373" s="69">
        <f t="shared" ref="E373:U373" si="50">COUNTIF(E$7:E$367,"&gt;0")</f>
        <v>335</v>
      </c>
      <c r="F373" s="72">
        <f t="shared" si="50"/>
        <v>335</v>
      </c>
      <c r="G373" s="73">
        <f t="shared" si="50"/>
        <v>335</v>
      </c>
      <c r="H373" s="73">
        <f t="shared" si="50"/>
        <v>111</v>
      </c>
      <c r="I373" s="73">
        <f t="shared" si="50"/>
        <v>335</v>
      </c>
      <c r="J373" s="73">
        <f t="shared" si="50"/>
        <v>0</v>
      </c>
      <c r="K373" s="73">
        <f t="shared" si="50"/>
        <v>0</v>
      </c>
      <c r="L373" s="73">
        <f t="shared" si="50"/>
        <v>359</v>
      </c>
      <c r="M373" s="73">
        <f t="shared" si="50"/>
        <v>225</v>
      </c>
      <c r="N373" s="73">
        <f t="shared" si="50"/>
        <v>336</v>
      </c>
      <c r="O373" s="73">
        <f t="shared" si="50"/>
        <v>75</v>
      </c>
      <c r="P373" s="73">
        <f t="shared" si="50"/>
        <v>182</v>
      </c>
      <c r="Q373" s="73">
        <f t="shared" si="50"/>
        <v>174</v>
      </c>
      <c r="R373" s="73">
        <f t="shared" si="50"/>
        <v>335</v>
      </c>
      <c r="S373" s="73">
        <f t="shared" si="50"/>
        <v>335</v>
      </c>
      <c r="T373" s="73">
        <f t="shared" si="50"/>
        <v>335</v>
      </c>
      <c r="U373" s="73">
        <f t="shared" si="50"/>
        <v>335</v>
      </c>
      <c r="W373" s="87">
        <f t="shared" ref="W373:AE373" si="51">COUNTIF(W$7:W$367,"&gt;0")</f>
        <v>359</v>
      </c>
      <c r="X373" s="87">
        <f t="shared" si="51"/>
        <v>361</v>
      </c>
      <c r="Y373" s="87">
        <f t="shared" si="51"/>
        <v>359</v>
      </c>
      <c r="Z373" s="87">
        <f t="shared" si="51"/>
        <v>361</v>
      </c>
      <c r="AA373" s="87">
        <f t="shared" si="51"/>
        <v>361</v>
      </c>
      <c r="AB373" s="87">
        <f t="shared" si="51"/>
        <v>361</v>
      </c>
      <c r="AC373" s="87">
        <f t="shared" si="51"/>
        <v>361</v>
      </c>
      <c r="AD373" s="87">
        <f t="shared" si="51"/>
        <v>361</v>
      </c>
      <c r="AE373" s="87">
        <f t="shared" si="51"/>
        <v>361</v>
      </c>
    </row>
    <row r="374" spans="4:31" s="45" customFormat="1" ht="11" x14ac:dyDescent="0.3">
      <c r="D374" s="74" t="s">
        <v>83</v>
      </c>
      <c r="E374" s="75" t="e">
        <f>SUM(E$7:E$367)</f>
        <v>#REF!</v>
      </c>
      <c r="F374" s="76"/>
      <c r="G374" s="77" t="e">
        <f t="shared" ref="G374:U374" si="52">SUM(G$7:G$367)</f>
        <v>#REF!</v>
      </c>
      <c r="H374" s="77" t="e">
        <f t="shared" si="52"/>
        <v>#REF!</v>
      </c>
      <c r="I374" s="77" t="e">
        <f t="shared" si="52"/>
        <v>#REF!</v>
      </c>
      <c r="J374" s="77">
        <f t="shared" si="52"/>
        <v>-147156239.90000001</v>
      </c>
      <c r="K374" s="77">
        <f t="shared" si="52"/>
        <v>-35302945.300000004</v>
      </c>
      <c r="L374" s="77">
        <f t="shared" si="52"/>
        <v>146606560.10000005</v>
      </c>
      <c r="M374" s="77">
        <f t="shared" si="52"/>
        <v>35243852.400000006</v>
      </c>
      <c r="N374" s="77">
        <f t="shared" si="52"/>
        <v>20689694.870000005</v>
      </c>
      <c r="O374" s="77">
        <f t="shared" si="52"/>
        <v>6031914.71</v>
      </c>
      <c r="P374" s="77">
        <f t="shared" si="52"/>
        <v>16982982.059999987</v>
      </c>
      <c r="Q374" s="77">
        <f t="shared" si="52"/>
        <v>48469488.000000015</v>
      </c>
      <c r="R374" s="77" t="e">
        <f t="shared" si="52"/>
        <v>#REF!</v>
      </c>
      <c r="S374" s="77" t="e">
        <f t="shared" si="52"/>
        <v>#REF!</v>
      </c>
      <c r="T374" s="77" t="e">
        <f t="shared" si="52"/>
        <v>#REF!</v>
      </c>
      <c r="U374" s="77" t="e">
        <f t="shared" si="52"/>
        <v>#REF!</v>
      </c>
      <c r="W374" s="77" t="e">
        <f t="shared" ref="W374:AE374" si="53">SUM(W$7:W$367)</f>
        <v>#REF!</v>
      </c>
      <c r="X374" s="77">
        <f t="shared" si="53"/>
        <v>237122234</v>
      </c>
      <c r="Y374" s="77" t="e">
        <f t="shared" si="53"/>
        <v>#REF!</v>
      </c>
      <c r="Z374" s="77">
        <f t="shared" si="53"/>
        <v>20182.64000000001</v>
      </c>
      <c r="AA374" s="77">
        <f t="shared" si="53"/>
        <v>26849138</v>
      </c>
      <c r="AB374" s="77">
        <f t="shared" si="53"/>
        <v>20586.410000000011</v>
      </c>
      <c r="AC374" s="77">
        <f t="shared" si="53"/>
        <v>20971.430000000018</v>
      </c>
      <c r="AD374" s="77">
        <f t="shared" si="53"/>
        <v>29250240</v>
      </c>
      <c r="AE374" s="77">
        <f t="shared" si="53"/>
        <v>21390.899999999998</v>
      </c>
    </row>
  </sheetData>
  <mergeCells count="2">
    <mergeCell ref="D2:U2"/>
    <mergeCell ref="W5:AE5"/>
  </mergeCells>
  <pageMargins left="0.14000000000000001" right="0.18" top="0.27" bottom="0.36" header="0.11" footer="0.04"/>
  <pageSetup scale="76" fitToWidth="2" fitToHeight="7" orientation="landscape" r:id="rId1"/>
  <headerFooter>
    <oddFooter>&amp;L(C) 2010 ISFIS/Larry Sigel&amp;CPage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74"/>
  <sheetViews>
    <sheetView showGridLines="0" topLeftCell="K2" zoomScaleNormal="100" zoomScaleSheetLayoutView="75" workbookViewId="0">
      <pane ySplit="4573" topLeftCell="A360"/>
      <selection activeCell="W7" sqref="W7:W367"/>
      <selection pane="bottomLeft" activeCell="S360" sqref="S360"/>
    </sheetView>
  </sheetViews>
  <sheetFormatPr defaultColWidth="9.1171875" defaultRowHeight="12.35" x14ac:dyDescent="0.35"/>
  <cols>
    <col min="1" max="1" width="3.3515625" style="1" hidden="1" customWidth="1"/>
    <col min="2" max="2" width="5.3515625" style="1" hidden="1" customWidth="1"/>
    <col min="3" max="3" width="9.64453125" style="1" hidden="1" customWidth="1"/>
    <col min="4" max="4" width="25.87890625" style="1" customWidth="1"/>
    <col min="5" max="5" width="16.64453125" style="2" customWidth="1"/>
    <col min="6" max="6" width="9.52734375" style="1" customWidth="1"/>
    <col min="7" max="7" width="17" style="1" customWidth="1"/>
    <col min="8" max="8" width="15.3515625" style="1" customWidth="1"/>
    <col min="9" max="9" width="16.87890625" style="1" customWidth="1"/>
    <col min="10" max="10" width="16.1171875" style="1" customWidth="1"/>
    <col min="11" max="11" width="15.41015625" style="1" customWidth="1"/>
    <col min="12" max="12" width="13.3515625" style="1" customWidth="1"/>
    <col min="13" max="13" width="12.87890625" style="1" customWidth="1"/>
    <col min="14" max="14" width="11.52734375" style="1" customWidth="1"/>
    <col min="15" max="15" width="10.3515625" style="1" customWidth="1"/>
    <col min="16" max="16" width="13.87890625" style="1" customWidth="1"/>
    <col min="17" max="17" width="14" style="1" customWidth="1"/>
    <col min="18" max="18" width="14.87890625" style="1" customWidth="1"/>
    <col min="19" max="19" width="14.64453125" style="1" customWidth="1"/>
    <col min="20" max="20" width="14" style="1" customWidth="1"/>
    <col min="21" max="21" width="17" style="1" customWidth="1"/>
    <col min="22" max="22" width="9.1171875" style="1"/>
    <col min="23" max="23" width="11" style="1" customWidth="1"/>
    <col min="24" max="24" width="15.52734375" style="1" customWidth="1"/>
    <col min="25" max="25" width="11.41015625" style="1" customWidth="1"/>
    <col min="26" max="26" width="10.52734375" style="1" customWidth="1"/>
    <col min="27" max="27" width="14.64453125" style="1" customWidth="1"/>
    <col min="28" max="28" width="9.87890625" style="1" customWidth="1"/>
    <col min="29" max="29" width="10.64453125" style="1" customWidth="1"/>
    <col min="30" max="30" width="14.1171875" style="1" customWidth="1"/>
    <col min="31" max="31" width="10.1171875" style="1" customWidth="1"/>
    <col min="32" max="16384" width="9.1171875" style="1"/>
  </cols>
  <sheetData>
    <row r="1" spans="1:31" hidden="1" x14ac:dyDescent="0.35">
      <c r="F1" s="4">
        <v>0.02</v>
      </c>
      <c r="G1" s="1" t="e">
        <f>ROUND(#REF!*F1,0)</f>
        <v>#REF!</v>
      </c>
    </row>
    <row r="2" spans="1:31" ht="25.5" customHeight="1" x14ac:dyDescent="0.5">
      <c r="D2" s="324" t="s">
        <v>113</v>
      </c>
      <c r="E2" s="324"/>
      <c r="F2" s="324"/>
      <c r="G2" s="324"/>
      <c r="H2" s="324"/>
      <c r="I2" s="324"/>
      <c r="J2" s="324"/>
      <c r="K2" s="324"/>
      <c r="L2" s="324"/>
      <c r="M2" s="324"/>
      <c r="N2" s="324"/>
      <c r="O2" s="324"/>
      <c r="P2" s="324"/>
      <c r="Q2" s="324"/>
      <c r="R2" s="324"/>
      <c r="S2" s="324"/>
      <c r="T2" s="324"/>
      <c r="U2" s="324"/>
    </row>
    <row r="3" spans="1:31" ht="35.25" customHeight="1" x14ac:dyDescent="0.35">
      <c r="D3" s="36" t="e">
        <f>'FY2017 Alpha RPDC '!#REF!</f>
        <v>#REF!</v>
      </c>
      <c r="E3" s="37"/>
      <c r="F3" s="38"/>
      <c r="G3" s="36"/>
      <c r="H3" s="36"/>
      <c r="I3" s="36"/>
    </row>
    <row r="4" spans="1:31" ht="11.25" customHeight="1" x14ac:dyDescent="0.35">
      <c r="D4" s="36"/>
      <c r="E4" s="37"/>
      <c r="F4" s="38"/>
      <c r="G4" s="36"/>
      <c r="H4" s="36"/>
      <c r="I4" s="36"/>
      <c r="R4" s="123" t="s">
        <v>98</v>
      </c>
      <c r="S4" s="123" t="s">
        <v>99</v>
      </c>
      <c r="T4" s="123" t="s">
        <v>100</v>
      </c>
    </row>
    <row r="5" spans="1:31" x14ac:dyDescent="0.35">
      <c r="E5" s="88"/>
      <c r="F5" s="89"/>
      <c r="G5" s="89"/>
      <c r="H5" s="89"/>
      <c r="I5" s="89"/>
      <c r="R5" s="122">
        <f>InstrumentPanel!M2</f>
        <v>0.02</v>
      </c>
      <c r="S5" s="122">
        <f>R5</f>
        <v>0.02</v>
      </c>
      <c r="T5" s="122">
        <f>S5</f>
        <v>0.02</v>
      </c>
      <c r="W5" s="325" t="s">
        <v>105</v>
      </c>
      <c r="X5" s="326"/>
      <c r="Y5" s="326"/>
      <c r="Z5" s="326"/>
      <c r="AA5" s="326"/>
      <c r="AB5" s="326"/>
      <c r="AC5" s="326"/>
      <c r="AD5" s="326"/>
      <c r="AE5" s="327"/>
    </row>
    <row r="6" spans="1:31" s="42" customFormat="1" ht="33" x14ac:dyDescent="0.3">
      <c r="D6" s="43" t="s">
        <v>0</v>
      </c>
      <c r="E6" s="44" t="s">
        <v>95</v>
      </c>
      <c r="F6" s="78" t="s">
        <v>73</v>
      </c>
      <c r="G6" s="78" t="s">
        <v>76</v>
      </c>
      <c r="H6" s="78" t="s">
        <v>74</v>
      </c>
      <c r="I6" s="78" t="s">
        <v>75</v>
      </c>
      <c r="J6" s="44" t="s">
        <v>86</v>
      </c>
      <c r="K6" s="44" t="s">
        <v>87</v>
      </c>
      <c r="L6" s="44" t="s">
        <v>88</v>
      </c>
      <c r="M6" s="44" t="s">
        <v>89</v>
      </c>
      <c r="N6" s="44" t="s">
        <v>90</v>
      </c>
      <c r="O6" s="44" t="s">
        <v>91</v>
      </c>
      <c r="P6" s="44" t="s">
        <v>92</v>
      </c>
      <c r="Q6" s="44" t="s">
        <v>93</v>
      </c>
      <c r="R6" s="44" t="s">
        <v>94</v>
      </c>
      <c r="S6" s="44" t="s">
        <v>96</v>
      </c>
      <c r="T6" s="44" t="s">
        <v>97</v>
      </c>
      <c r="U6" s="44" t="s">
        <v>83</v>
      </c>
      <c r="W6" s="78" t="s">
        <v>101</v>
      </c>
      <c r="X6" s="78" t="s">
        <v>106</v>
      </c>
      <c r="Y6" s="78" t="s">
        <v>107</v>
      </c>
      <c r="Z6" s="78" t="s">
        <v>102</v>
      </c>
      <c r="AA6" s="78" t="s">
        <v>108</v>
      </c>
      <c r="AB6" s="78" t="s">
        <v>109</v>
      </c>
      <c r="AC6" s="78" t="s">
        <v>103</v>
      </c>
      <c r="AD6" s="78" t="s">
        <v>110</v>
      </c>
      <c r="AE6" s="78" t="s">
        <v>104</v>
      </c>
    </row>
    <row r="7" spans="1:31" s="45" customFormat="1" ht="11" x14ac:dyDescent="0.3">
      <c r="A7" s="45">
        <f>'FY2017 Alpha RPDC '!A8</f>
        <v>1</v>
      </c>
      <c r="B7" s="45">
        <f>'FY2017 Alpha RPDC '!B8</f>
        <v>18</v>
      </c>
      <c r="C7" s="45">
        <f>'FY2017 Alpha RPDC '!C8</f>
        <v>18</v>
      </c>
      <c r="D7" s="46" t="str">
        <f>'FY2017 Alpha RPDC '!D8</f>
        <v>ADAIR-CASEY</v>
      </c>
      <c r="E7" s="47">
        <f>'FY2017 Alpha RPDC '!J8</f>
        <v>308.89999999999998</v>
      </c>
      <c r="F7" s="79">
        <f>'FY2017 Alpha RPDC '!K8</f>
        <v>6591</v>
      </c>
      <c r="G7" s="79">
        <f>'FY2017 Alpha RPDC '!L8</f>
        <v>2035959.9</v>
      </c>
      <c r="H7" s="79">
        <f>'FY2017 Alpha RPDC '!M8</f>
        <v>94913.860000000335</v>
      </c>
      <c r="I7" s="80">
        <f>'FY2017 Alpha RPDC '!N8</f>
        <v>2130873.7600000002</v>
      </c>
      <c r="J7" s="53">
        <v>-205905</v>
      </c>
      <c r="K7" s="52">
        <v>-17649</v>
      </c>
      <c r="L7" s="79">
        <v>76479</v>
      </c>
      <c r="M7" s="79">
        <v>0</v>
      </c>
      <c r="N7" s="79">
        <f>RealAuthFY10!N7</f>
        <v>0</v>
      </c>
      <c r="O7" s="79">
        <f>RealAuthFY10!O7</f>
        <v>57680</v>
      </c>
      <c r="P7" s="79">
        <v>0</v>
      </c>
      <c r="Q7" s="197">
        <v>95304.599999999991</v>
      </c>
      <c r="R7" s="52">
        <f>IF(X7&gt;Y7*$E7,X7,Y7*$E7)</f>
        <v>193220</v>
      </c>
      <c r="S7" s="52">
        <f>IF(AA7&gt;AB7*$E7,AA7,AB7*$E7)</f>
        <v>18861</v>
      </c>
      <c r="T7" s="52">
        <f>IF(AD7&gt;AE7*$E7,AD7,AE7*$E7)</f>
        <v>20886</v>
      </c>
      <c r="U7" s="49">
        <f>SUM(I7:T7)</f>
        <v>2369750.3600000003</v>
      </c>
      <c r="V7" s="200"/>
      <c r="W7" s="201">
        <v>549.70000000000005</v>
      </c>
      <c r="X7" s="202">
        <v>193220</v>
      </c>
      <c r="Y7" s="197">
        <f>ROUND(W7*R$5,2)+W7</f>
        <v>560.69000000000005</v>
      </c>
      <c r="Z7" s="203">
        <v>53.66</v>
      </c>
      <c r="AA7" s="202">
        <v>18861</v>
      </c>
      <c r="AB7" s="197">
        <f>ROUND(Z7*S$5,2)+Z7</f>
        <v>54.73</v>
      </c>
      <c r="AC7" s="203">
        <v>59.42</v>
      </c>
      <c r="AD7" s="202">
        <v>20886</v>
      </c>
      <c r="AE7" s="197">
        <f>ROUND(AC7*T$5,2)+AC7</f>
        <v>60.61</v>
      </c>
    </row>
    <row r="8" spans="1:31" s="45" customFormat="1" ht="11" x14ac:dyDescent="0.3">
      <c r="A8" s="45">
        <f>'FY2017 Alpha RPDC '!A9</f>
        <v>2</v>
      </c>
      <c r="B8" s="45">
        <f>'FY2017 Alpha RPDC '!B9</f>
        <v>27</v>
      </c>
      <c r="C8" s="45">
        <f>'FY2017 Alpha RPDC '!C9</f>
        <v>27</v>
      </c>
      <c r="D8" s="50" t="str">
        <f>'FY2017 Alpha RPDC '!D9</f>
        <v>ADEL-DESOTO-MINBURN</v>
      </c>
      <c r="E8" s="91">
        <f>'FY2017 Alpha RPDC '!J9</f>
        <v>1569.1</v>
      </c>
      <c r="F8" s="81">
        <f>'FY2017 Alpha RPDC '!K9</f>
        <v>6611</v>
      </c>
      <c r="G8" s="81">
        <f>'FY2017 Alpha RPDC '!L9</f>
        <v>10373320.1</v>
      </c>
      <c r="H8" s="81">
        <f>'FY2017 Alpha RPDC '!M9</f>
        <v>0</v>
      </c>
      <c r="I8" s="82">
        <f>'FY2017 Alpha RPDC '!N9</f>
        <v>10373320.1</v>
      </c>
      <c r="J8" s="53">
        <v>-461614.60000000003</v>
      </c>
      <c r="K8" s="52">
        <v>-23612</v>
      </c>
      <c r="L8" s="51">
        <v>968682.29999999993</v>
      </c>
      <c r="M8" s="195">
        <v>23612</v>
      </c>
      <c r="N8" s="51">
        <f>RealAuthFY10!N8</f>
        <v>13023</v>
      </c>
      <c r="O8" s="195">
        <f>RealAuthFY10!O8</f>
        <v>0</v>
      </c>
      <c r="P8" s="53">
        <v>3895.98</v>
      </c>
      <c r="Q8" s="53">
        <v>0</v>
      </c>
      <c r="R8" s="52">
        <f t="shared" ref="R8:R71" si="0">IF(X8&gt;Y8*$E8,X8,Y8*$E8)</f>
        <v>813641.11399999994</v>
      </c>
      <c r="S8" s="53">
        <f t="shared" ref="S8:S71" si="1">IF(AA8&gt;AB8*$E8,AA8,AB8*$E8)</f>
        <v>87351.796999999991</v>
      </c>
      <c r="T8" s="52">
        <f t="shared" ref="T8:T71" si="2">IF(AD8&gt;AE8*$E8,AD8,AE8*$E8)</f>
        <v>90113.413</v>
      </c>
      <c r="U8" s="53">
        <f t="shared" ref="U8:U71" si="3">SUM(I8:T8)</f>
        <v>11888413.104000002</v>
      </c>
      <c r="V8" s="200"/>
      <c r="W8" s="204">
        <v>508.37</v>
      </c>
      <c r="X8" s="205">
        <v>709583</v>
      </c>
      <c r="Y8" s="206">
        <f t="shared" ref="Y8:Y71" si="4">ROUND(W8*R$5,2)+W8</f>
        <v>518.54</v>
      </c>
      <c r="Z8" s="207">
        <v>54.58</v>
      </c>
      <c r="AA8" s="52">
        <v>76183</v>
      </c>
      <c r="AB8" s="206">
        <f t="shared" ref="AB8:AB71" si="5">ROUND(Z8*S$5,2)+Z8</f>
        <v>55.67</v>
      </c>
      <c r="AC8" s="208">
        <v>56.3</v>
      </c>
      <c r="AD8" s="207">
        <v>78584</v>
      </c>
      <c r="AE8" s="206">
        <f t="shared" ref="AE8:AE71" si="6">ROUND(AC8*T$5,2)+AC8</f>
        <v>57.43</v>
      </c>
    </row>
    <row r="9" spans="1:31" s="45" customFormat="1" ht="11" x14ac:dyDescent="0.3">
      <c r="A9" s="45">
        <f>'FY2017 Alpha RPDC '!A10</f>
        <v>3</v>
      </c>
      <c r="B9" s="45">
        <f>'FY2017 Alpha RPDC '!B10</f>
        <v>9</v>
      </c>
      <c r="C9" s="45">
        <f>'FY2017 Alpha RPDC '!C10</f>
        <v>9</v>
      </c>
      <c r="D9" s="50" t="str">
        <f>'FY2017 Alpha RPDC '!D10</f>
        <v>AGWSR</v>
      </c>
      <c r="E9" s="91">
        <f>'FY2017 Alpha RPDC '!J10</f>
        <v>625.5</v>
      </c>
      <c r="F9" s="81">
        <f>'FY2017 Alpha RPDC '!K10</f>
        <v>6701</v>
      </c>
      <c r="G9" s="81">
        <f>'FY2017 Alpha RPDC '!L10</f>
        <v>4191475.5</v>
      </c>
      <c r="H9" s="81">
        <f>'FY2017 Alpha RPDC '!M10</f>
        <v>0</v>
      </c>
      <c r="I9" s="82">
        <f>'FY2017 Alpha RPDC '!N10</f>
        <v>4191475.5</v>
      </c>
      <c r="J9" s="53">
        <v>-641850.29999999993</v>
      </c>
      <c r="K9" s="52">
        <v>-5993</v>
      </c>
      <c r="L9" s="51">
        <v>229531.9</v>
      </c>
      <c r="M9" s="195">
        <v>0</v>
      </c>
      <c r="N9" s="51">
        <f>RealAuthFY10!N9</f>
        <v>32270.22</v>
      </c>
      <c r="O9" s="195">
        <f>RealAuthFY10!O9</f>
        <v>0</v>
      </c>
      <c r="P9" s="53">
        <v>6592.3</v>
      </c>
      <c r="Q9" s="53">
        <v>0</v>
      </c>
      <c r="R9" s="52">
        <f t="shared" si="0"/>
        <v>347405</v>
      </c>
      <c r="S9" s="53">
        <f t="shared" si="1"/>
        <v>37179</v>
      </c>
      <c r="T9" s="52">
        <f t="shared" si="2"/>
        <v>31209</v>
      </c>
      <c r="U9" s="53">
        <f t="shared" si="3"/>
        <v>4227819.62</v>
      </c>
      <c r="V9" s="200"/>
      <c r="W9" s="204">
        <v>524.86</v>
      </c>
      <c r="X9" s="205">
        <v>347405</v>
      </c>
      <c r="Y9" s="206">
        <f t="shared" si="4"/>
        <v>535.36</v>
      </c>
      <c r="Z9" s="207">
        <v>56.17</v>
      </c>
      <c r="AA9" s="52">
        <v>37179</v>
      </c>
      <c r="AB9" s="206">
        <f t="shared" si="5"/>
        <v>57.29</v>
      </c>
      <c r="AC9" s="208">
        <v>47.15</v>
      </c>
      <c r="AD9" s="207">
        <v>31209</v>
      </c>
      <c r="AE9" s="206">
        <f t="shared" si="6"/>
        <v>48.089999999999996</v>
      </c>
    </row>
    <row r="10" spans="1:31" s="45" customFormat="1" ht="11" x14ac:dyDescent="0.3">
      <c r="A10" s="45">
        <f>'FY2017 Alpha RPDC '!A11</f>
        <v>4</v>
      </c>
      <c r="B10" s="45">
        <f>'FY2017 Alpha RPDC '!B11</f>
        <v>441</v>
      </c>
      <c r="C10" s="45">
        <f>'FY2017 Alpha RPDC '!C11</f>
        <v>441</v>
      </c>
      <c r="D10" s="50" t="str">
        <f>'FY2017 Alpha RPDC '!D11</f>
        <v>A-H-S-T</v>
      </c>
      <c r="E10" s="91">
        <f>'FY2017 Alpha RPDC '!J11</f>
        <v>625</v>
      </c>
      <c r="F10" s="81">
        <f>'FY2017 Alpha RPDC '!K11</f>
        <v>6648</v>
      </c>
      <c r="G10" s="81">
        <f>'FY2017 Alpha RPDC '!L11</f>
        <v>4155000</v>
      </c>
      <c r="H10" s="81">
        <f>'FY2017 Alpha RPDC '!M11</f>
        <v>0</v>
      </c>
      <c r="I10" s="82">
        <f>'FY2017 Alpha RPDC '!N11</f>
        <v>4155000</v>
      </c>
      <c r="J10" s="53">
        <v>-671220</v>
      </c>
      <c r="K10" s="52">
        <v>-35640</v>
      </c>
      <c r="L10" s="51">
        <v>112860</v>
      </c>
      <c r="M10" s="195">
        <v>0</v>
      </c>
      <c r="N10" s="51">
        <f>RealAuthFY10!N10</f>
        <v>20504</v>
      </c>
      <c r="O10" s="195">
        <f>RealAuthFY10!O10</f>
        <v>154712</v>
      </c>
      <c r="P10" s="53">
        <v>0</v>
      </c>
      <c r="Q10" s="53">
        <v>85536</v>
      </c>
      <c r="R10" s="52">
        <f t="shared" si="0"/>
        <v>297110</v>
      </c>
      <c r="S10" s="53">
        <f t="shared" si="1"/>
        <v>30057</v>
      </c>
      <c r="T10" s="52">
        <f t="shared" si="2"/>
        <v>31683</v>
      </c>
      <c r="U10" s="53">
        <f t="shared" si="3"/>
        <v>4180602</v>
      </c>
      <c r="V10" s="200"/>
      <c r="W10" s="204">
        <v>447.59</v>
      </c>
      <c r="X10" s="205">
        <v>297110</v>
      </c>
      <c r="Y10" s="206">
        <f t="shared" si="4"/>
        <v>456.53999999999996</v>
      </c>
      <c r="Z10" s="207">
        <v>45.28</v>
      </c>
      <c r="AA10" s="52">
        <v>30057</v>
      </c>
      <c r="AB10" s="206">
        <f t="shared" si="5"/>
        <v>46.19</v>
      </c>
      <c r="AC10" s="208">
        <v>47.73</v>
      </c>
      <c r="AD10" s="207">
        <v>31683</v>
      </c>
      <c r="AE10" s="206">
        <f t="shared" si="6"/>
        <v>48.68</v>
      </c>
    </row>
    <row r="11" spans="1:31" s="45" customFormat="1" ht="11" x14ac:dyDescent="0.3">
      <c r="A11" s="45">
        <f>'FY2017 Alpha RPDC '!A12</f>
        <v>5</v>
      </c>
      <c r="B11" s="45">
        <f>'FY2017 Alpha RPDC '!B12</f>
        <v>63</v>
      </c>
      <c r="C11" s="45">
        <f>'FY2017 Alpha RPDC '!C12</f>
        <v>63</v>
      </c>
      <c r="D11" s="54" t="str">
        <f>'FY2017 Alpha RPDC '!D12</f>
        <v>AKRON-WESTFIELD</v>
      </c>
      <c r="E11" s="94">
        <f>'FY2017 Alpha RPDC '!J12</f>
        <v>516</v>
      </c>
      <c r="F11" s="83">
        <f>'FY2017 Alpha RPDC '!K12</f>
        <v>6642</v>
      </c>
      <c r="G11" s="83">
        <f>'FY2017 Alpha RPDC '!L12</f>
        <v>3427272</v>
      </c>
      <c r="H11" s="83">
        <f>'FY2017 Alpha RPDC '!M12</f>
        <v>0</v>
      </c>
      <c r="I11" s="84">
        <f>'FY2017 Alpha RPDC '!N12</f>
        <v>3427272</v>
      </c>
      <c r="J11" s="57">
        <v>-213624</v>
      </c>
      <c r="K11" s="56">
        <v>-11868</v>
      </c>
      <c r="L11" s="55">
        <v>243294</v>
      </c>
      <c r="M11" s="214">
        <v>0</v>
      </c>
      <c r="N11" s="55">
        <f>RealAuthFY10!N11</f>
        <v>0</v>
      </c>
      <c r="O11" s="214">
        <f>RealAuthFY10!O11</f>
        <v>0</v>
      </c>
      <c r="P11" s="57">
        <v>0</v>
      </c>
      <c r="Q11" s="57">
        <v>0</v>
      </c>
      <c r="R11" s="56">
        <f t="shared" si="0"/>
        <v>288269</v>
      </c>
      <c r="S11" s="57">
        <f t="shared" si="1"/>
        <v>33063</v>
      </c>
      <c r="T11" s="56">
        <f t="shared" si="2"/>
        <v>31271</v>
      </c>
      <c r="U11" s="57">
        <f t="shared" si="3"/>
        <v>3797677</v>
      </c>
      <c r="V11" s="215"/>
      <c r="W11" s="216">
        <v>538.82000000000005</v>
      </c>
      <c r="X11" s="217">
        <v>288269</v>
      </c>
      <c r="Y11" s="218">
        <f t="shared" si="4"/>
        <v>549.6</v>
      </c>
      <c r="Z11" s="219">
        <v>61.8</v>
      </c>
      <c r="AA11" s="56">
        <v>33063</v>
      </c>
      <c r="AB11" s="218">
        <f t="shared" si="5"/>
        <v>63.04</v>
      </c>
      <c r="AC11" s="220">
        <v>58.45</v>
      </c>
      <c r="AD11" s="219">
        <v>31271</v>
      </c>
      <c r="AE11" s="218">
        <f t="shared" si="6"/>
        <v>59.620000000000005</v>
      </c>
    </row>
    <row r="12" spans="1:31" s="45" customFormat="1" ht="11" x14ac:dyDescent="0.3">
      <c r="A12" s="45">
        <f>'FY2017 Alpha RPDC '!A13</f>
        <v>6</v>
      </c>
      <c r="B12" s="45">
        <f>'FY2017 Alpha RPDC '!B13</f>
        <v>72</v>
      </c>
      <c r="C12" s="45">
        <f>'FY2017 Alpha RPDC '!C13</f>
        <v>72</v>
      </c>
      <c r="D12" s="50" t="str">
        <f>'FY2017 Alpha RPDC '!D13</f>
        <v>ALBERT CITY-TRUESDALE</v>
      </c>
      <c r="E12" s="91">
        <f>'FY2017 Alpha RPDC '!J13</f>
        <v>202</v>
      </c>
      <c r="F12" s="81">
        <f>'FY2017 Alpha RPDC '!K13</f>
        <v>6672</v>
      </c>
      <c r="G12" s="81">
        <f>'FY2017 Alpha RPDC '!L13</f>
        <v>1347744</v>
      </c>
      <c r="H12" s="81">
        <f>'FY2017 Alpha RPDC '!M13</f>
        <v>0</v>
      </c>
      <c r="I12" s="82">
        <f>'FY2017 Alpha RPDC '!N13</f>
        <v>1347744</v>
      </c>
      <c r="J12" s="53">
        <v>-294025.2</v>
      </c>
      <c r="K12" s="52">
        <v>-562405.19999999995</v>
      </c>
      <c r="L12" s="51">
        <v>29820</v>
      </c>
      <c r="M12" s="195">
        <v>0</v>
      </c>
      <c r="N12" s="51">
        <f>RealAuthFY10!N12</f>
        <v>2515.0700000000002</v>
      </c>
      <c r="O12" s="195">
        <f>RealAuthFY10!O12</f>
        <v>0</v>
      </c>
      <c r="P12" s="53">
        <v>0</v>
      </c>
      <c r="Q12" s="53">
        <v>0</v>
      </c>
      <c r="R12" s="52">
        <f t="shared" si="0"/>
        <v>100020</v>
      </c>
      <c r="S12" s="53">
        <f t="shared" si="1"/>
        <v>7910</v>
      </c>
      <c r="T12" s="52">
        <f t="shared" si="2"/>
        <v>8093</v>
      </c>
      <c r="U12" s="53">
        <f t="shared" si="3"/>
        <v>639671.67000000016</v>
      </c>
      <c r="V12" s="200"/>
      <c r="W12" s="204">
        <v>416.75</v>
      </c>
      <c r="X12" s="205">
        <v>100020</v>
      </c>
      <c r="Y12" s="206">
        <f t="shared" si="4"/>
        <v>425.09</v>
      </c>
      <c r="Z12" s="207">
        <v>32.96</v>
      </c>
      <c r="AA12" s="52">
        <v>7910</v>
      </c>
      <c r="AB12" s="206">
        <f t="shared" si="5"/>
        <v>33.619999999999997</v>
      </c>
      <c r="AC12" s="208">
        <v>33.72</v>
      </c>
      <c r="AD12" s="207">
        <v>8093</v>
      </c>
      <c r="AE12" s="206">
        <f t="shared" si="6"/>
        <v>34.39</v>
      </c>
    </row>
    <row r="13" spans="1:31" s="45" customFormat="1" ht="11" x14ac:dyDescent="0.3">
      <c r="A13" s="45">
        <f>'FY2017 Alpha RPDC '!A14</f>
        <v>7</v>
      </c>
      <c r="B13" s="45">
        <f>'FY2017 Alpha RPDC '!B14</f>
        <v>81</v>
      </c>
      <c r="C13" s="45">
        <f>'FY2017 Alpha RPDC '!C14</f>
        <v>81</v>
      </c>
      <c r="D13" s="50" t="str">
        <f>'FY2017 Alpha RPDC '!D14</f>
        <v>ALBIA</v>
      </c>
      <c r="E13" s="91">
        <f>'FY2017 Alpha RPDC '!J14</f>
        <v>1206.9000000000001</v>
      </c>
      <c r="F13" s="81">
        <f>'FY2017 Alpha RPDC '!K14</f>
        <v>6591</v>
      </c>
      <c r="G13" s="81">
        <f>'FY2017 Alpha RPDC '!L14</f>
        <v>7954677.9000000004</v>
      </c>
      <c r="H13" s="81">
        <f>'FY2017 Alpha RPDC '!M14</f>
        <v>0</v>
      </c>
      <c r="I13" s="82">
        <f>'FY2017 Alpha RPDC '!N14</f>
        <v>7954677.9000000004</v>
      </c>
      <c r="J13" s="53">
        <v>-423576</v>
      </c>
      <c r="K13" s="52">
        <v>-23532</v>
      </c>
      <c r="L13" s="51">
        <v>177666.6</v>
      </c>
      <c r="M13" s="195">
        <v>17649</v>
      </c>
      <c r="N13" s="51">
        <f>RealAuthFY10!N13</f>
        <v>27513.359999999997</v>
      </c>
      <c r="O13" s="195">
        <f>RealAuthFY10!O13</f>
        <v>0</v>
      </c>
      <c r="P13" s="53">
        <v>15531.12</v>
      </c>
      <c r="Q13" s="53">
        <v>176490</v>
      </c>
      <c r="R13" s="52">
        <f t="shared" si="0"/>
        <v>594832.73400000005</v>
      </c>
      <c r="S13" s="53">
        <f t="shared" si="1"/>
        <v>69119.163</v>
      </c>
      <c r="T13" s="52">
        <f t="shared" si="2"/>
        <v>65570.877000000008</v>
      </c>
      <c r="U13" s="53">
        <f t="shared" si="3"/>
        <v>8651942.7540000007</v>
      </c>
      <c r="V13" s="200"/>
      <c r="W13" s="204">
        <v>483.2</v>
      </c>
      <c r="X13" s="205">
        <v>578777</v>
      </c>
      <c r="Y13" s="206">
        <f t="shared" si="4"/>
        <v>492.86</v>
      </c>
      <c r="Z13" s="207">
        <v>56.15</v>
      </c>
      <c r="AA13" s="52">
        <v>67256</v>
      </c>
      <c r="AB13" s="206">
        <f t="shared" si="5"/>
        <v>57.269999999999996</v>
      </c>
      <c r="AC13" s="208">
        <v>53.26</v>
      </c>
      <c r="AD13" s="207">
        <v>63795</v>
      </c>
      <c r="AE13" s="206">
        <f t="shared" si="6"/>
        <v>54.33</v>
      </c>
    </row>
    <row r="14" spans="1:31" s="45" customFormat="1" ht="11" x14ac:dyDescent="0.3">
      <c r="A14" s="45">
        <f>'FY2017 Alpha RPDC '!A15</f>
        <v>8</v>
      </c>
      <c r="B14" s="45">
        <f>'FY2017 Alpha RPDC '!B15</f>
        <v>99</v>
      </c>
      <c r="C14" s="45">
        <f>'FY2017 Alpha RPDC '!C15</f>
        <v>99</v>
      </c>
      <c r="D14" s="50" t="str">
        <f>'FY2017 Alpha RPDC '!D15</f>
        <v>ALBURNETT</v>
      </c>
      <c r="E14" s="91">
        <f>'FY2017 Alpha RPDC '!J15</f>
        <v>516.4</v>
      </c>
      <c r="F14" s="81">
        <f>'FY2017 Alpha RPDC '!K15</f>
        <v>6591</v>
      </c>
      <c r="G14" s="81">
        <f>'FY2017 Alpha RPDC '!L15</f>
        <v>3403592.4</v>
      </c>
      <c r="H14" s="81">
        <f>'FY2017 Alpha RPDC '!M15</f>
        <v>5935.3000000002794</v>
      </c>
      <c r="I14" s="82">
        <f>'FY2017 Alpha RPDC '!N15</f>
        <v>3409527.7</v>
      </c>
      <c r="J14" s="53">
        <v>-372982.2</v>
      </c>
      <c r="K14" s="52">
        <v>-52947</v>
      </c>
      <c r="L14" s="51">
        <v>788322</v>
      </c>
      <c r="M14" s="195">
        <v>0</v>
      </c>
      <c r="N14" s="51">
        <f>RealAuthFY10!N14</f>
        <v>8652</v>
      </c>
      <c r="O14" s="195">
        <f>RealAuthFY10!O14</f>
        <v>0</v>
      </c>
      <c r="P14" s="53">
        <v>0</v>
      </c>
      <c r="Q14" s="53">
        <v>0</v>
      </c>
      <c r="R14" s="52">
        <f t="shared" si="0"/>
        <v>288982</v>
      </c>
      <c r="S14" s="53">
        <f t="shared" si="1"/>
        <v>33452</v>
      </c>
      <c r="T14" s="52">
        <f t="shared" si="2"/>
        <v>26537</v>
      </c>
      <c r="U14" s="53">
        <f t="shared" si="3"/>
        <v>4129543.5</v>
      </c>
      <c r="V14" s="200"/>
      <c r="W14" s="204">
        <v>504.42</v>
      </c>
      <c r="X14" s="205">
        <v>288982</v>
      </c>
      <c r="Y14" s="206">
        <f t="shared" si="4"/>
        <v>514.51</v>
      </c>
      <c r="Z14" s="207">
        <v>58.39</v>
      </c>
      <c r="AA14" s="52">
        <v>33452</v>
      </c>
      <c r="AB14" s="206">
        <f t="shared" si="5"/>
        <v>59.56</v>
      </c>
      <c r="AC14" s="208">
        <v>46.32</v>
      </c>
      <c r="AD14" s="207">
        <v>26537</v>
      </c>
      <c r="AE14" s="206">
        <f t="shared" si="6"/>
        <v>47.25</v>
      </c>
    </row>
    <row r="15" spans="1:31" s="45" customFormat="1" ht="11" x14ac:dyDescent="0.3">
      <c r="A15" s="45">
        <f>'FY2017 Alpha RPDC '!A16</f>
        <v>9</v>
      </c>
      <c r="B15" s="45">
        <f>'FY2017 Alpha RPDC '!B16</f>
        <v>108</v>
      </c>
      <c r="C15" s="45">
        <f>'FY2017 Alpha RPDC '!C16</f>
        <v>108</v>
      </c>
      <c r="D15" s="50" t="str">
        <f>'FY2017 Alpha RPDC '!D16</f>
        <v>ALDEN</v>
      </c>
      <c r="E15" s="91">
        <f>'FY2017 Alpha RPDC '!J16</f>
        <v>257.5</v>
      </c>
      <c r="F15" s="81">
        <f>'FY2017 Alpha RPDC '!K16</f>
        <v>6591</v>
      </c>
      <c r="G15" s="81">
        <f>'FY2017 Alpha RPDC '!L16</f>
        <v>1697182.5</v>
      </c>
      <c r="H15" s="81">
        <f>'FY2017 Alpha RPDC '!M16</f>
        <v>0</v>
      </c>
      <c r="I15" s="82">
        <f>'FY2017 Alpha RPDC '!N16</f>
        <v>1697182.5</v>
      </c>
      <c r="J15" s="53">
        <v>-282972.3</v>
      </c>
      <c r="K15" s="52">
        <v>-538882.79999999993</v>
      </c>
      <c r="L15" s="51">
        <v>105894</v>
      </c>
      <c r="M15" s="195">
        <v>405927</v>
      </c>
      <c r="N15" s="51">
        <f>RealAuthFY10!N15</f>
        <v>69389.039999999994</v>
      </c>
      <c r="O15" s="195">
        <f>RealAuthFY10!O15</f>
        <v>46144</v>
      </c>
      <c r="P15" s="53">
        <v>0</v>
      </c>
      <c r="Q15" s="53">
        <v>77655.599999999991</v>
      </c>
      <c r="R15" s="52">
        <f t="shared" si="0"/>
        <v>142067.9</v>
      </c>
      <c r="S15" s="53">
        <f t="shared" si="1"/>
        <v>13093.875</v>
      </c>
      <c r="T15" s="52">
        <f t="shared" si="2"/>
        <v>17631.025000000001</v>
      </c>
      <c r="U15" s="53">
        <f t="shared" si="3"/>
        <v>1753129.8399999999</v>
      </c>
      <c r="V15" s="200"/>
      <c r="W15" s="204">
        <v>540.9</v>
      </c>
      <c r="X15" s="205">
        <v>139552</v>
      </c>
      <c r="Y15" s="206">
        <f t="shared" si="4"/>
        <v>551.72</v>
      </c>
      <c r="Z15" s="207">
        <v>49.85</v>
      </c>
      <c r="AA15" s="52">
        <v>12861</v>
      </c>
      <c r="AB15" s="206">
        <f t="shared" si="5"/>
        <v>50.85</v>
      </c>
      <c r="AC15" s="208">
        <v>67.13</v>
      </c>
      <c r="AD15" s="207">
        <v>17320</v>
      </c>
      <c r="AE15" s="206">
        <f t="shared" si="6"/>
        <v>68.47</v>
      </c>
    </row>
    <row r="16" spans="1:31" s="45" customFormat="1" ht="11" x14ac:dyDescent="0.3">
      <c r="A16" s="45">
        <f>'FY2017 Alpha RPDC '!A17</f>
        <v>10</v>
      </c>
      <c r="B16" s="45">
        <f>'FY2017 Alpha RPDC '!B17</f>
        <v>126</v>
      </c>
      <c r="C16" s="45">
        <f>'FY2017 Alpha RPDC '!C17</f>
        <v>126</v>
      </c>
      <c r="D16" s="54" t="str">
        <f>'FY2017 Alpha RPDC '!D17</f>
        <v>ALGONA</v>
      </c>
      <c r="E16" s="94">
        <f>'FY2017 Alpha RPDC '!J17</f>
        <v>1323.4</v>
      </c>
      <c r="F16" s="83">
        <f>'FY2017 Alpha RPDC '!K17</f>
        <v>6624</v>
      </c>
      <c r="G16" s="83">
        <f>'FY2017 Alpha RPDC '!L17</f>
        <v>8766201.6000000015</v>
      </c>
      <c r="H16" s="83">
        <f>'FY2017 Alpha RPDC '!M17</f>
        <v>0</v>
      </c>
      <c r="I16" s="84">
        <f>'FY2017 Alpha RPDC '!N17</f>
        <v>8766201.6000000015</v>
      </c>
      <c r="J16" s="57">
        <v>-307840</v>
      </c>
      <c r="K16" s="56">
        <v>-47360</v>
      </c>
      <c r="L16" s="55">
        <v>692640</v>
      </c>
      <c r="M16" s="214">
        <v>100640</v>
      </c>
      <c r="N16" s="55">
        <f>RealAuthFY10!N16</f>
        <v>113778.00000000001</v>
      </c>
      <c r="O16" s="214">
        <f>RealAuthFY10!O16</f>
        <v>142919.1</v>
      </c>
      <c r="P16" s="57">
        <v>0</v>
      </c>
      <c r="Q16" s="57">
        <v>291264</v>
      </c>
      <c r="R16" s="56">
        <f t="shared" si="0"/>
        <v>668409.63800000004</v>
      </c>
      <c r="S16" s="57">
        <f t="shared" si="1"/>
        <v>83241.86</v>
      </c>
      <c r="T16" s="56">
        <f t="shared" si="2"/>
        <v>71384.196000000011</v>
      </c>
      <c r="U16" s="57">
        <f t="shared" si="3"/>
        <v>10575278.394000001</v>
      </c>
      <c r="V16" s="215"/>
      <c r="W16" s="216">
        <v>495.17</v>
      </c>
      <c r="X16" s="217">
        <v>609505</v>
      </c>
      <c r="Y16" s="218">
        <f t="shared" si="4"/>
        <v>505.07</v>
      </c>
      <c r="Z16" s="219">
        <v>61.67</v>
      </c>
      <c r="AA16" s="56">
        <v>75910</v>
      </c>
      <c r="AB16" s="218">
        <f t="shared" si="5"/>
        <v>62.9</v>
      </c>
      <c r="AC16" s="220">
        <v>52.88</v>
      </c>
      <c r="AD16" s="219">
        <v>65090</v>
      </c>
      <c r="AE16" s="218">
        <f t="shared" si="6"/>
        <v>53.940000000000005</v>
      </c>
    </row>
    <row r="17" spans="1:31" s="45" customFormat="1" ht="11" x14ac:dyDescent="0.3">
      <c r="A17" s="45">
        <f>'FY2017 Alpha RPDC '!A18</f>
        <v>11</v>
      </c>
      <c r="B17" s="45">
        <f>'FY2017 Alpha RPDC '!B18</f>
        <v>135</v>
      </c>
      <c r="C17" s="45">
        <f>'FY2017 Alpha RPDC '!C18</f>
        <v>135</v>
      </c>
      <c r="D17" s="50" t="str">
        <f>'FY2017 Alpha RPDC '!D18</f>
        <v>ALLAMAKEE</v>
      </c>
      <c r="E17" s="91">
        <f>'FY2017 Alpha RPDC '!J18</f>
        <v>1135.0999999999999</v>
      </c>
      <c r="F17" s="81">
        <f>'FY2017 Alpha RPDC '!K18</f>
        <v>6673</v>
      </c>
      <c r="G17" s="81">
        <f>'FY2017 Alpha RPDC '!L18</f>
        <v>7574522.2999999998</v>
      </c>
      <c r="H17" s="81">
        <f>'FY2017 Alpha RPDC '!M18</f>
        <v>0</v>
      </c>
      <c r="I17" s="82">
        <f>'FY2017 Alpha RPDC '!N18</f>
        <v>7574522.2999999998</v>
      </c>
      <c r="J17" s="53">
        <v>-272600.5</v>
      </c>
      <c r="K17" s="52">
        <v>-71580</v>
      </c>
      <c r="L17" s="51">
        <v>161055</v>
      </c>
      <c r="M17" s="195">
        <v>0</v>
      </c>
      <c r="N17" s="51">
        <f>RealAuthFY10!N17</f>
        <v>56920.5</v>
      </c>
      <c r="O17" s="195">
        <f>RealAuthFY10!O17</f>
        <v>0</v>
      </c>
      <c r="P17" s="53">
        <v>0</v>
      </c>
      <c r="Q17" s="53">
        <v>257688.00000000003</v>
      </c>
      <c r="R17" s="52">
        <f t="shared" si="0"/>
        <v>636821</v>
      </c>
      <c r="S17" s="53">
        <f t="shared" si="1"/>
        <v>66564</v>
      </c>
      <c r="T17" s="52">
        <f t="shared" si="2"/>
        <v>73268</v>
      </c>
      <c r="U17" s="53">
        <f t="shared" si="3"/>
        <v>8482658.3000000007</v>
      </c>
      <c r="V17" s="200"/>
      <c r="W17" s="204">
        <v>488.21</v>
      </c>
      <c r="X17" s="205">
        <v>636821</v>
      </c>
      <c r="Y17" s="206">
        <f t="shared" si="4"/>
        <v>497.96999999999997</v>
      </c>
      <c r="Z17" s="207">
        <v>51.03</v>
      </c>
      <c r="AA17" s="52">
        <v>66564</v>
      </c>
      <c r="AB17" s="206">
        <f t="shared" si="5"/>
        <v>52.050000000000004</v>
      </c>
      <c r="AC17" s="208">
        <v>56.17</v>
      </c>
      <c r="AD17" s="207">
        <v>73268</v>
      </c>
      <c r="AE17" s="206">
        <f t="shared" si="6"/>
        <v>57.29</v>
      </c>
    </row>
    <row r="18" spans="1:31" s="45" customFormat="1" ht="11" x14ac:dyDescent="0.3">
      <c r="A18" s="45">
        <f>'FY2017 Alpha RPDC '!A19</f>
        <v>12</v>
      </c>
      <c r="B18" s="45">
        <f>'FY2017 Alpha RPDC '!B19</f>
        <v>171</v>
      </c>
      <c r="C18" s="45">
        <f>'FY2017 Alpha RPDC '!C19</f>
        <v>171</v>
      </c>
      <c r="D18" s="50" t="str">
        <f>'FY2017 Alpha RPDC '!D19</f>
        <v>ALTA</v>
      </c>
      <c r="E18" s="91">
        <f>'FY2017 Alpha RPDC '!J19</f>
        <v>533.9</v>
      </c>
      <c r="F18" s="81">
        <f>'FY2017 Alpha RPDC '!K19</f>
        <v>6591</v>
      </c>
      <c r="G18" s="81">
        <f>'FY2017 Alpha RPDC '!L19</f>
        <v>3518934.9</v>
      </c>
      <c r="H18" s="81">
        <f>'FY2017 Alpha RPDC '!M19</f>
        <v>0</v>
      </c>
      <c r="I18" s="82">
        <f>'FY2017 Alpha RPDC '!N19</f>
        <v>3518934.9</v>
      </c>
      <c r="J18" s="53">
        <v>-241490</v>
      </c>
      <c r="K18" s="52">
        <v>-500650</v>
      </c>
      <c r="L18" s="51">
        <v>223820</v>
      </c>
      <c r="M18" s="195">
        <v>500650</v>
      </c>
      <c r="N18" s="51">
        <f>RealAuthFY10!N18</f>
        <v>49087.5</v>
      </c>
      <c r="O18" s="195">
        <f>RealAuthFY10!O18</f>
        <v>0</v>
      </c>
      <c r="P18" s="53">
        <v>3887.4</v>
      </c>
      <c r="Q18" s="53">
        <v>70680</v>
      </c>
      <c r="R18" s="52">
        <f t="shared" si="0"/>
        <v>263399.565</v>
      </c>
      <c r="S18" s="53">
        <f t="shared" si="1"/>
        <v>27314.323999999997</v>
      </c>
      <c r="T18" s="52">
        <f t="shared" si="2"/>
        <v>25370.928</v>
      </c>
      <c r="U18" s="53">
        <f t="shared" si="3"/>
        <v>3941004.6169999996</v>
      </c>
      <c r="V18" s="200"/>
      <c r="W18" s="204">
        <v>483.68</v>
      </c>
      <c r="X18" s="205">
        <v>147039</v>
      </c>
      <c r="Y18" s="206">
        <f t="shared" si="4"/>
        <v>493.35</v>
      </c>
      <c r="Z18" s="207">
        <v>50.16</v>
      </c>
      <c r="AA18" s="52">
        <v>15249</v>
      </c>
      <c r="AB18" s="206">
        <f t="shared" si="5"/>
        <v>51.16</v>
      </c>
      <c r="AC18" s="208">
        <v>46.59</v>
      </c>
      <c r="AD18" s="207">
        <v>14163</v>
      </c>
      <c r="AE18" s="206">
        <f t="shared" si="6"/>
        <v>47.52</v>
      </c>
    </row>
    <row r="19" spans="1:31" s="45" customFormat="1" ht="11" x14ac:dyDescent="0.3">
      <c r="A19" s="45">
        <f>'FY2017 Alpha RPDC '!A20</f>
        <v>13</v>
      </c>
      <c r="B19" s="45">
        <f>'FY2017 Alpha RPDC '!B20</f>
        <v>225</v>
      </c>
      <c r="C19" s="45">
        <f>'FY2017 Alpha RPDC '!C20</f>
        <v>225</v>
      </c>
      <c r="D19" s="50" t="str">
        <f>'FY2017 Alpha RPDC '!D20</f>
        <v>AMES</v>
      </c>
      <c r="E19" s="91">
        <f>'FY2017 Alpha RPDC '!J20</f>
        <v>4181.2</v>
      </c>
      <c r="F19" s="81">
        <f>'FY2017 Alpha RPDC '!K20</f>
        <v>6681</v>
      </c>
      <c r="G19" s="81">
        <f>'FY2017 Alpha RPDC '!L20</f>
        <v>27934597.199999999</v>
      </c>
      <c r="H19" s="81">
        <f>'FY2017 Alpha RPDC '!M20</f>
        <v>0</v>
      </c>
      <c r="I19" s="82">
        <f>'FY2017 Alpha RPDC '!N20</f>
        <v>27934597.199999999</v>
      </c>
      <c r="J19" s="53">
        <v>-248850.9</v>
      </c>
      <c r="K19" s="52">
        <v>-29415</v>
      </c>
      <c r="L19" s="51">
        <v>361804.5</v>
      </c>
      <c r="M19" s="195">
        <v>0</v>
      </c>
      <c r="N19" s="51">
        <f>RealAuthFY10!N19</f>
        <v>16669.52</v>
      </c>
      <c r="O19" s="195">
        <f>RealAuthFY10!O19</f>
        <v>0</v>
      </c>
      <c r="P19" s="53">
        <v>18119.64</v>
      </c>
      <c r="Q19" s="53">
        <v>112953.59999999999</v>
      </c>
      <c r="R19" s="52">
        <f t="shared" si="0"/>
        <v>2404608.12</v>
      </c>
      <c r="S19" s="53">
        <f t="shared" si="1"/>
        <v>269394.71600000001</v>
      </c>
      <c r="T19" s="52">
        <f t="shared" si="2"/>
        <v>308363.5</v>
      </c>
      <c r="U19" s="53">
        <f t="shared" si="3"/>
        <v>31148244.896000005</v>
      </c>
      <c r="V19" s="200"/>
      <c r="W19" s="204">
        <v>563.82000000000005</v>
      </c>
      <c r="X19" s="205">
        <v>289127</v>
      </c>
      <c r="Y19" s="206">
        <f t="shared" si="4"/>
        <v>575.1</v>
      </c>
      <c r="Z19" s="207">
        <v>63.17</v>
      </c>
      <c r="AA19" s="52">
        <v>32394</v>
      </c>
      <c r="AB19" s="206">
        <f t="shared" si="5"/>
        <v>64.430000000000007</v>
      </c>
      <c r="AC19" s="208">
        <v>72.3</v>
      </c>
      <c r="AD19" s="207">
        <v>37075</v>
      </c>
      <c r="AE19" s="206">
        <f t="shared" si="6"/>
        <v>73.75</v>
      </c>
    </row>
    <row r="20" spans="1:31" s="45" customFormat="1" ht="11" x14ac:dyDescent="0.3">
      <c r="A20" s="45">
        <f>'FY2017 Alpha RPDC '!A21</f>
        <v>14</v>
      </c>
      <c r="B20" s="45">
        <f>'FY2017 Alpha RPDC '!B21</f>
        <v>234</v>
      </c>
      <c r="C20" s="45">
        <f>'FY2017 Alpha RPDC '!C21</f>
        <v>234</v>
      </c>
      <c r="D20" s="50" t="str">
        <f>'FY2017 Alpha RPDC '!D21</f>
        <v>ANAMOSA</v>
      </c>
      <c r="E20" s="91">
        <f>'FY2017 Alpha RPDC '!J21</f>
        <v>1233.2</v>
      </c>
      <c r="F20" s="81">
        <f>'FY2017 Alpha RPDC '!K21</f>
        <v>6608</v>
      </c>
      <c r="G20" s="81">
        <f>'FY2017 Alpha RPDC '!L21</f>
        <v>8148985.6000000006</v>
      </c>
      <c r="H20" s="81">
        <f>'FY2017 Alpha RPDC '!M21</f>
        <v>0</v>
      </c>
      <c r="I20" s="82">
        <f>'FY2017 Alpha RPDC '!N21</f>
        <v>8148985.6000000006</v>
      </c>
      <c r="J20" s="53">
        <v>-1169513.4000000001</v>
      </c>
      <c r="K20" s="52">
        <v>-71676</v>
      </c>
      <c r="L20" s="51">
        <v>1548201.5999999999</v>
      </c>
      <c r="M20" s="195">
        <v>352407</v>
      </c>
      <c r="N20" s="51">
        <f>RealAuthFY10!N20</f>
        <v>49500.1</v>
      </c>
      <c r="O20" s="195">
        <f>RealAuthFY10!O20</f>
        <v>0</v>
      </c>
      <c r="P20" s="53">
        <v>169513.74</v>
      </c>
      <c r="Q20" s="53">
        <v>702424.79999999993</v>
      </c>
      <c r="R20" s="52">
        <f t="shared" si="0"/>
        <v>2157166</v>
      </c>
      <c r="S20" s="53">
        <f t="shared" si="1"/>
        <v>268094</v>
      </c>
      <c r="T20" s="52">
        <f t="shared" si="2"/>
        <v>235412</v>
      </c>
      <c r="U20" s="53">
        <f t="shared" si="3"/>
        <v>12390515.440000001</v>
      </c>
      <c r="V20" s="200"/>
      <c r="W20" s="204">
        <v>497.02</v>
      </c>
      <c r="X20" s="205">
        <v>2157166</v>
      </c>
      <c r="Y20" s="206">
        <f t="shared" si="4"/>
        <v>506.96</v>
      </c>
      <c r="Z20" s="207">
        <v>61.77</v>
      </c>
      <c r="AA20" s="52">
        <v>268094</v>
      </c>
      <c r="AB20" s="206">
        <f t="shared" si="5"/>
        <v>63.010000000000005</v>
      </c>
      <c r="AC20" s="208">
        <v>54.24</v>
      </c>
      <c r="AD20" s="207">
        <v>235412</v>
      </c>
      <c r="AE20" s="206">
        <f t="shared" si="6"/>
        <v>55.32</v>
      </c>
    </row>
    <row r="21" spans="1:31" s="45" customFormat="1" ht="11" x14ac:dyDescent="0.3">
      <c r="A21" s="45">
        <f>'FY2017 Alpha RPDC '!A22</f>
        <v>15</v>
      </c>
      <c r="B21" s="45">
        <f>'FY2017 Alpha RPDC '!B22</f>
        <v>243</v>
      </c>
      <c r="C21" s="45">
        <f>'FY2017 Alpha RPDC '!C22</f>
        <v>243</v>
      </c>
      <c r="D21" s="54" t="str">
        <f>'FY2017 Alpha RPDC '!D22</f>
        <v>ANDREW</v>
      </c>
      <c r="E21" s="94">
        <f>'FY2017 Alpha RPDC '!J22</f>
        <v>251.3</v>
      </c>
      <c r="F21" s="83">
        <f>'FY2017 Alpha RPDC '!K22</f>
        <v>6656</v>
      </c>
      <c r="G21" s="83">
        <f>'FY2017 Alpha RPDC '!L22</f>
        <v>1672652.8</v>
      </c>
      <c r="H21" s="83">
        <f>'FY2017 Alpha RPDC '!M22</f>
        <v>12803.889999999898</v>
      </c>
      <c r="I21" s="84">
        <f>'FY2017 Alpha RPDC '!N22</f>
        <v>1685456.69</v>
      </c>
      <c r="J21" s="57">
        <v>-790600</v>
      </c>
      <c r="K21" s="56">
        <v>-41300</v>
      </c>
      <c r="L21" s="55">
        <v>612420</v>
      </c>
      <c r="M21" s="214">
        <v>29500</v>
      </c>
      <c r="N21" s="55">
        <f>RealAuthFY10!N21</f>
        <v>60048.3</v>
      </c>
      <c r="O21" s="214">
        <f>RealAuthFY10!O21</f>
        <v>0</v>
      </c>
      <c r="P21" s="57">
        <v>3894</v>
      </c>
      <c r="Q21" s="57">
        <v>265500</v>
      </c>
      <c r="R21" s="56">
        <f t="shared" si="0"/>
        <v>696127</v>
      </c>
      <c r="S21" s="57">
        <f t="shared" si="1"/>
        <v>83394</v>
      </c>
      <c r="T21" s="56">
        <f t="shared" si="2"/>
        <v>70856</v>
      </c>
      <c r="U21" s="57">
        <f t="shared" si="3"/>
        <v>2675295.9900000002</v>
      </c>
      <c r="V21" s="215"/>
      <c r="W21" s="216">
        <v>525.22</v>
      </c>
      <c r="X21" s="217">
        <v>696127</v>
      </c>
      <c r="Y21" s="218">
        <f t="shared" si="4"/>
        <v>535.72</v>
      </c>
      <c r="Z21" s="219">
        <v>62.92</v>
      </c>
      <c r="AA21" s="56">
        <v>83394</v>
      </c>
      <c r="AB21" s="218">
        <f t="shared" si="5"/>
        <v>64.180000000000007</v>
      </c>
      <c r="AC21" s="220">
        <v>53.46</v>
      </c>
      <c r="AD21" s="219">
        <v>70856</v>
      </c>
      <c r="AE21" s="218">
        <f t="shared" si="6"/>
        <v>54.53</v>
      </c>
    </row>
    <row r="22" spans="1:31" s="45" customFormat="1" ht="11" x14ac:dyDescent="0.3">
      <c r="A22" s="45">
        <f>'FY2017 Alpha RPDC '!A23</f>
        <v>16</v>
      </c>
      <c r="B22" s="45">
        <f>'FY2017 Alpha RPDC '!B23</f>
        <v>261</v>
      </c>
      <c r="C22" s="45">
        <f>'FY2017 Alpha RPDC '!C23</f>
        <v>261</v>
      </c>
      <c r="D22" s="50" t="str">
        <f>'FY2017 Alpha RPDC '!D23</f>
        <v>ANKENY</v>
      </c>
      <c r="E22" s="91">
        <f>'FY2017 Alpha RPDC '!J23</f>
        <v>10793.1</v>
      </c>
      <c r="F22" s="81">
        <f>'FY2017 Alpha RPDC '!K23</f>
        <v>6591</v>
      </c>
      <c r="G22" s="81">
        <f>'FY2017 Alpha RPDC '!L23</f>
        <v>71137322.100000009</v>
      </c>
      <c r="H22" s="81">
        <f>'FY2017 Alpha RPDC '!M23</f>
        <v>0</v>
      </c>
      <c r="I22" s="82">
        <f>'FY2017 Alpha RPDC '!N23</f>
        <v>71137322.100000009</v>
      </c>
      <c r="J22" s="53">
        <v>-297400</v>
      </c>
      <c r="K22" s="52">
        <v>-53532</v>
      </c>
      <c r="L22" s="51">
        <v>231972</v>
      </c>
      <c r="M22" s="195">
        <v>0</v>
      </c>
      <c r="N22" s="51">
        <f>RealAuthFY10!N22</f>
        <v>4899.72</v>
      </c>
      <c r="O22" s="195">
        <f>RealAuthFY10!O22</f>
        <v>0</v>
      </c>
      <c r="P22" s="53">
        <v>0</v>
      </c>
      <c r="Q22" s="53">
        <v>0</v>
      </c>
      <c r="R22" s="52">
        <f t="shared" si="0"/>
        <v>5961352.9230000004</v>
      </c>
      <c r="S22" s="53">
        <f t="shared" si="1"/>
        <v>653845.99800000002</v>
      </c>
      <c r="T22" s="52">
        <f t="shared" si="2"/>
        <v>754977.34500000009</v>
      </c>
      <c r="U22" s="53">
        <f t="shared" si="3"/>
        <v>78393438.085999995</v>
      </c>
      <c r="V22" s="200"/>
      <c r="W22" s="204">
        <v>541.5</v>
      </c>
      <c r="X22" s="205">
        <v>161150</v>
      </c>
      <c r="Y22" s="206">
        <f t="shared" si="4"/>
        <v>552.33000000000004</v>
      </c>
      <c r="Z22" s="207">
        <v>59.39</v>
      </c>
      <c r="AA22" s="52">
        <v>17674</v>
      </c>
      <c r="AB22" s="206">
        <f t="shared" si="5"/>
        <v>60.58</v>
      </c>
      <c r="AC22" s="208">
        <v>68.58</v>
      </c>
      <c r="AD22" s="207">
        <v>20409</v>
      </c>
      <c r="AE22" s="206">
        <f t="shared" si="6"/>
        <v>69.95</v>
      </c>
    </row>
    <row r="23" spans="1:31" s="45" customFormat="1" ht="11" x14ac:dyDescent="0.3">
      <c r="A23" s="45">
        <f>'FY2017 Alpha RPDC '!A24</f>
        <v>17</v>
      </c>
      <c r="B23" s="45">
        <f>'FY2017 Alpha RPDC '!B24</f>
        <v>279</v>
      </c>
      <c r="C23" s="45">
        <f>'FY2017 Alpha RPDC '!C24</f>
        <v>279</v>
      </c>
      <c r="D23" s="50" t="str">
        <f>'FY2017 Alpha RPDC '!D24</f>
        <v>APLINGTON-PARKERSBURG</v>
      </c>
      <c r="E23" s="91">
        <f>'FY2017 Alpha RPDC '!J24</f>
        <v>842.2</v>
      </c>
      <c r="F23" s="81">
        <f>'FY2017 Alpha RPDC '!K24</f>
        <v>6591</v>
      </c>
      <c r="G23" s="81">
        <f>'FY2017 Alpha RPDC '!L24</f>
        <v>5550940.2000000002</v>
      </c>
      <c r="H23" s="81">
        <f>'FY2017 Alpha RPDC '!M24</f>
        <v>0</v>
      </c>
      <c r="I23" s="82">
        <f>'FY2017 Alpha RPDC '!N24</f>
        <v>5550940.2000000002</v>
      </c>
      <c r="J23" s="53">
        <v>-208985</v>
      </c>
      <c r="K23" s="52">
        <v>-334376</v>
      </c>
      <c r="L23" s="51">
        <v>41797</v>
      </c>
      <c r="M23" s="195">
        <v>286608</v>
      </c>
      <c r="N23" s="51">
        <f>RealAuthFY10!N23</f>
        <v>32559.359999999997</v>
      </c>
      <c r="O23" s="195">
        <f>RealAuthFY10!O23</f>
        <v>0</v>
      </c>
      <c r="P23" s="53">
        <v>0</v>
      </c>
      <c r="Q23" s="53">
        <v>0</v>
      </c>
      <c r="R23" s="52">
        <f t="shared" si="0"/>
        <v>465947.15</v>
      </c>
      <c r="S23" s="53">
        <f t="shared" si="1"/>
        <v>49024.462000000007</v>
      </c>
      <c r="T23" s="52">
        <f t="shared" si="2"/>
        <v>38623.292000000001</v>
      </c>
      <c r="U23" s="53">
        <f t="shared" si="3"/>
        <v>5922138.4640000015</v>
      </c>
      <c r="V23" s="200"/>
      <c r="W23" s="204">
        <v>542.4</v>
      </c>
      <c r="X23" s="205">
        <v>147696</v>
      </c>
      <c r="Y23" s="206">
        <f t="shared" si="4"/>
        <v>553.25</v>
      </c>
      <c r="Z23" s="207">
        <v>57.07</v>
      </c>
      <c r="AA23" s="52">
        <v>15540</v>
      </c>
      <c r="AB23" s="206">
        <f t="shared" si="5"/>
        <v>58.21</v>
      </c>
      <c r="AC23" s="208">
        <v>44.96</v>
      </c>
      <c r="AD23" s="207">
        <v>12243</v>
      </c>
      <c r="AE23" s="206">
        <f t="shared" si="6"/>
        <v>45.86</v>
      </c>
    </row>
    <row r="24" spans="1:31" s="45" customFormat="1" ht="11" x14ac:dyDescent="0.3">
      <c r="A24" s="45">
        <f>'FY2017 Alpha RPDC '!A25</f>
        <v>18</v>
      </c>
      <c r="B24" s="45">
        <f>'FY2017 Alpha RPDC '!B25</f>
        <v>355</v>
      </c>
      <c r="C24" s="45">
        <f>'FY2017 Alpha RPDC '!C25</f>
        <v>355</v>
      </c>
      <c r="D24" s="50" t="str">
        <f>'FY2017 Alpha RPDC '!D25</f>
        <v>AR-WE-VA</v>
      </c>
      <c r="E24" s="91">
        <f>'FY2017 Alpha RPDC '!J25</f>
        <v>284.2</v>
      </c>
      <c r="F24" s="81">
        <f>'FY2017 Alpha RPDC '!K25</f>
        <v>6591</v>
      </c>
      <c r="G24" s="81">
        <f>'FY2017 Alpha RPDC '!L25</f>
        <v>1873162.2</v>
      </c>
      <c r="H24" s="81">
        <f>'FY2017 Alpha RPDC '!M25</f>
        <v>29194.010000000009</v>
      </c>
      <c r="I24" s="82">
        <f>'FY2017 Alpha RPDC '!N25</f>
        <v>1902356.21</v>
      </c>
      <c r="J24" s="53">
        <v>-1189542.5999999999</v>
      </c>
      <c r="K24" s="52">
        <v>-105894</v>
      </c>
      <c r="L24" s="51">
        <v>500055</v>
      </c>
      <c r="M24" s="195">
        <v>176490</v>
      </c>
      <c r="N24" s="51">
        <f>RealAuthFY10!N24</f>
        <v>876620.6399999999</v>
      </c>
      <c r="O24" s="195">
        <f>RealAuthFY10!O24</f>
        <v>0</v>
      </c>
      <c r="P24" s="53">
        <v>94480.98</v>
      </c>
      <c r="Q24" s="53">
        <v>0</v>
      </c>
      <c r="R24" s="52">
        <f t="shared" si="0"/>
        <v>3542776</v>
      </c>
      <c r="S24" s="53">
        <f t="shared" si="1"/>
        <v>388096</v>
      </c>
      <c r="T24" s="52">
        <f t="shared" si="2"/>
        <v>403912</v>
      </c>
      <c r="U24" s="53">
        <f t="shared" si="3"/>
        <v>6589350.2300000004</v>
      </c>
      <c r="V24" s="200"/>
      <c r="W24" s="204">
        <v>445.75</v>
      </c>
      <c r="X24" s="205">
        <v>3542776</v>
      </c>
      <c r="Y24" s="206">
        <f t="shared" si="4"/>
        <v>454.67</v>
      </c>
      <c r="Z24" s="207">
        <v>48.83</v>
      </c>
      <c r="AA24" s="52">
        <v>388096</v>
      </c>
      <c r="AB24" s="206">
        <f t="shared" si="5"/>
        <v>49.809999999999995</v>
      </c>
      <c r="AC24" s="208">
        <v>50.82</v>
      </c>
      <c r="AD24" s="207">
        <v>403912</v>
      </c>
      <c r="AE24" s="206">
        <f t="shared" si="6"/>
        <v>51.84</v>
      </c>
    </row>
    <row r="25" spans="1:31" s="45" customFormat="1" ht="11" x14ac:dyDescent="0.3">
      <c r="A25" s="45">
        <f>'FY2017 Alpha RPDC '!A26</f>
        <v>19</v>
      </c>
      <c r="B25" s="45">
        <f>'FY2017 Alpha RPDC '!B26</f>
        <v>387</v>
      </c>
      <c r="C25" s="45">
        <f>'FY2017 Alpha RPDC '!C26</f>
        <v>387</v>
      </c>
      <c r="D25" s="50" t="str">
        <f>'FY2017 Alpha RPDC '!D26</f>
        <v>ATLANTIC</v>
      </c>
      <c r="E25" s="91">
        <f>'FY2017 Alpha RPDC '!J26</f>
        <v>1402.5</v>
      </c>
      <c r="F25" s="81">
        <f>'FY2017 Alpha RPDC '!K26</f>
        <v>6595</v>
      </c>
      <c r="G25" s="81">
        <f>'FY2017 Alpha RPDC '!L26</f>
        <v>9249487.5</v>
      </c>
      <c r="H25" s="81">
        <f>'FY2017 Alpha RPDC '!M26</f>
        <v>231064.34999999963</v>
      </c>
      <c r="I25" s="82">
        <f>'FY2017 Alpha RPDC '!N26</f>
        <v>9480551.8499999996</v>
      </c>
      <c r="J25" s="53">
        <v>-208355</v>
      </c>
      <c r="K25" s="52">
        <v>-440522</v>
      </c>
      <c r="L25" s="51">
        <v>37503.9</v>
      </c>
      <c r="M25" s="195">
        <v>730433.1</v>
      </c>
      <c r="N25" s="51">
        <f>RealAuthFY10!N25</f>
        <v>48455.4</v>
      </c>
      <c r="O25" s="195">
        <f>RealAuthFY10!O25</f>
        <v>49155.96</v>
      </c>
      <c r="P25" s="53">
        <v>0</v>
      </c>
      <c r="Q25" s="53">
        <v>46433.4</v>
      </c>
      <c r="R25" s="52">
        <f t="shared" si="0"/>
        <v>742960.35</v>
      </c>
      <c r="S25" s="53">
        <f t="shared" si="1"/>
        <v>79437.600000000006</v>
      </c>
      <c r="T25" s="52">
        <f t="shared" si="2"/>
        <v>62537.474999999991</v>
      </c>
      <c r="U25" s="53">
        <f t="shared" si="3"/>
        <v>10628592.035</v>
      </c>
      <c r="V25" s="200"/>
      <c r="W25" s="204">
        <v>519.35</v>
      </c>
      <c r="X25" s="205">
        <v>141004</v>
      </c>
      <c r="Y25" s="206">
        <f t="shared" si="4"/>
        <v>529.74</v>
      </c>
      <c r="Z25" s="207">
        <v>55.53</v>
      </c>
      <c r="AA25" s="52">
        <v>15076</v>
      </c>
      <c r="AB25" s="206">
        <f t="shared" si="5"/>
        <v>56.64</v>
      </c>
      <c r="AC25" s="208">
        <v>43.72</v>
      </c>
      <c r="AD25" s="207">
        <v>11870</v>
      </c>
      <c r="AE25" s="206">
        <f t="shared" si="6"/>
        <v>44.589999999999996</v>
      </c>
    </row>
    <row r="26" spans="1:31" s="45" customFormat="1" ht="11" x14ac:dyDescent="0.3">
      <c r="A26" s="45">
        <f>'FY2017 Alpha RPDC '!A27</f>
        <v>20</v>
      </c>
      <c r="B26" s="45">
        <f>'FY2017 Alpha RPDC '!B27</f>
        <v>414</v>
      </c>
      <c r="C26" s="45">
        <f>'FY2017 Alpha RPDC '!C27</f>
        <v>414</v>
      </c>
      <c r="D26" s="54" t="str">
        <f>'FY2017 Alpha RPDC '!D27</f>
        <v>AUDUBON</v>
      </c>
      <c r="E26" s="94">
        <f>'FY2017 Alpha RPDC '!J27</f>
        <v>524.20000000000005</v>
      </c>
      <c r="F26" s="83">
        <f>'FY2017 Alpha RPDC '!K27</f>
        <v>6670</v>
      </c>
      <c r="G26" s="83">
        <f>'FY2017 Alpha RPDC '!L27</f>
        <v>3496414.0000000005</v>
      </c>
      <c r="H26" s="83">
        <f>'FY2017 Alpha RPDC '!M27</f>
        <v>26075.129999999423</v>
      </c>
      <c r="I26" s="84">
        <f>'FY2017 Alpha RPDC '!N27</f>
        <v>3522489.13</v>
      </c>
      <c r="J26" s="57">
        <v>-147075</v>
      </c>
      <c r="K26" s="56">
        <v>-17649</v>
      </c>
      <c r="L26" s="55">
        <v>329448</v>
      </c>
      <c r="M26" s="214">
        <v>0</v>
      </c>
      <c r="N26" s="55">
        <f>RealAuthFY10!N26</f>
        <v>27282.640000000003</v>
      </c>
      <c r="O26" s="214">
        <f>RealAuthFY10!O26</f>
        <v>0</v>
      </c>
      <c r="P26" s="57">
        <v>0</v>
      </c>
      <c r="Q26" s="57">
        <v>0</v>
      </c>
      <c r="R26" s="56">
        <f t="shared" si="0"/>
        <v>363649</v>
      </c>
      <c r="S26" s="57">
        <f t="shared" si="1"/>
        <v>40298</v>
      </c>
      <c r="T26" s="56">
        <f t="shared" si="2"/>
        <v>53738</v>
      </c>
      <c r="U26" s="57">
        <f t="shared" si="3"/>
        <v>4172180.77</v>
      </c>
      <c r="V26" s="215"/>
      <c r="W26" s="216">
        <v>468.62</v>
      </c>
      <c r="X26" s="217">
        <v>363649</v>
      </c>
      <c r="Y26" s="218">
        <f t="shared" si="4"/>
        <v>477.99</v>
      </c>
      <c r="Z26" s="219">
        <v>51.93</v>
      </c>
      <c r="AA26" s="56">
        <v>40298</v>
      </c>
      <c r="AB26" s="218">
        <f t="shared" si="5"/>
        <v>52.97</v>
      </c>
      <c r="AC26" s="220">
        <v>69.25</v>
      </c>
      <c r="AD26" s="219">
        <v>53738</v>
      </c>
      <c r="AE26" s="218">
        <f t="shared" si="6"/>
        <v>70.64</v>
      </c>
    </row>
    <row r="27" spans="1:31" s="45" customFormat="1" ht="11" x14ac:dyDescent="0.3">
      <c r="A27" s="45">
        <f>'FY2017 Alpha RPDC '!A28</f>
        <v>21</v>
      </c>
      <c r="B27" s="45">
        <f>'FY2017 Alpha RPDC '!B28</f>
        <v>423</v>
      </c>
      <c r="C27" s="45">
        <f>'FY2017 Alpha RPDC '!C28</f>
        <v>423</v>
      </c>
      <c r="D27" s="50" t="str">
        <f>'FY2017 Alpha RPDC '!D28</f>
        <v>AURELIA</v>
      </c>
      <c r="E27" s="91">
        <f>'FY2017 Alpha RPDC '!J28</f>
        <v>244.7</v>
      </c>
      <c r="F27" s="81">
        <f>'FY2017 Alpha RPDC '!K28</f>
        <v>6658</v>
      </c>
      <c r="G27" s="81">
        <f>'FY2017 Alpha RPDC '!L28</f>
        <v>1629212.5999999999</v>
      </c>
      <c r="H27" s="81">
        <f>'FY2017 Alpha RPDC '!M28</f>
        <v>0</v>
      </c>
      <c r="I27" s="82">
        <f>'FY2017 Alpha RPDC '!N28</f>
        <v>1629212.5999999999</v>
      </c>
      <c r="J27" s="53">
        <v>-171883</v>
      </c>
      <c r="K27" s="52">
        <v>-17781</v>
      </c>
      <c r="L27" s="51">
        <v>207445</v>
      </c>
      <c r="M27" s="195">
        <v>0</v>
      </c>
      <c r="N27" s="51">
        <f>RealAuthFY10!N27</f>
        <v>25340.320000000003</v>
      </c>
      <c r="O27" s="195">
        <f>RealAuthFY10!O27</f>
        <v>78578.239999999991</v>
      </c>
      <c r="P27" s="53">
        <v>0</v>
      </c>
      <c r="Q27" s="53">
        <v>0</v>
      </c>
      <c r="R27" s="52">
        <f t="shared" si="0"/>
        <v>196412</v>
      </c>
      <c r="S27" s="53">
        <f t="shared" si="1"/>
        <v>23768</v>
      </c>
      <c r="T27" s="52">
        <f t="shared" si="2"/>
        <v>22190</v>
      </c>
      <c r="U27" s="53">
        <f t="shared" si="3"/>
        <v>1993282.16</v>
      </c>
      <c r="V27" s="200"/>
      <c r="W27" s="204">
        <v>581.1</v>
      </c>
      <c r="X27" s="205">
        <v>196412</v>
      </c>
      <c r="Y27" s="206">
        <f t="shared" si="4"/>
        <v>592.72</v>
      </c>
      <c r="Z27" s="207">
        <v>70.319999999999993</v>
      </c>
      <c r="AA27" s="52">
        <v>23768</v>
      </c>
      <c r="AB27" s="206">
        <f t="shared" si="5"/>
        <v>71.72999999999999</v>
      </c>
      <c r="AC27" s="208">
        <v>65.650000000000006</v>
      </c>
      <c r="AD27" s="207">
        <v>22190</v>
      </c>
      <c r="AE27" s="206">
        <f t="shared" si="6"/>
        <v>66.960000000000008</v>
      </c>
    </row>
    <row r="28" spans="1:31" s="45" customFormat="1" ht="11" x14ac:dyDescent="0.3">
      <c r="A28" s="45">
        <f>'FY2017 Alpha RPDC '!A29</f>
        <v>22</v>
      </c>
      <c r="B28" s="45">
        <f>'FY2017 Alpha RPDC '!B29</f>
        <v>472</v>
      </c>
      <c r="C28" s="45">
        <f>'FY2017 Alpha RPDC '!C29</f>
        <v>472</v>
      </c>
      <c r="D28" s="50" t="str">
        <f>'FY2017 Alpha RPDC '!D29</f>
        <v>BALLARD</v>
      </c>
      <c r="E28" s="91">
        <f>'FY2017 Alpha RPDC '!J29</f>
        <v>1602.7</v>
      </c>
      <c r="F28" s="81">
        <f>'FY2017 Alpha RPDC '!K29</f>
        <v>6591</v>
      </c>
      <c r="G28" s="81">
        <f>'FY2017 Alpha RPDC '!L29</f>
        <v>10563395.700000001</v>
      </c>
      <c r="H28" s="81">
        <f>'FY2017 Alpha RPDC '!M29</f>
        <v>117013.9299999997</v>
      </c>
      <c r="I28" s="82">
        <f>'FY2017 Alpha RPDC '!N29</f>
        <v>10680409.630000001</v>
      </c>
      <c r="J28" s="53">
        <v>-325918.2</v>
      </c>
      <c r="K28" s="52">
        <v>-11766</v>
      </c>
      <c r="L28" s="51">
        <v>58830</v>
      </c>
      <c r="M28" s="195">
        <v>17649</v>
      </c>
      <c r="N28" s="51">
        <f>RealAuthFY10!N28</f>
        <v>108899.84</v>
      </c>
      <c r="O28" s="195">
        <f>RealAuthFY10!O28</f>
        <v>0</v>
      </c>
      <c r="P28" s="53">
        <v>9059.82</v>
      </c>
      <c r="Q28" s="53">
        <v>0</v>
      </c>
      <c r="R28" s="52">
        <f t="shared" si="0"/>
        <v>859351.71299999987</v>
      </c>
      <c r="S28" s="53">
        <f t="shared" si="1"/>
        <v>82234.536999999997</v>
      </c>
      <c r="T28" s="52">
        <f t="shared" si="2"/>
        <v>83132.049000000014</v>
      </c>
      <c r="U28" s="53">
        <f t="shared" si="3"/>
        <v>11561882.389000002</v>
      </c>
      <c r="V28" s="200"/>
      <c r="W28" s="204">
        <v>525.67999999999995</v>
      </c>
      <c r="X28" s="205">
        <v>181149</v>
      </c>
      <c r="Y28" s="206">
        <f t="shared" si="4"/>
        <v>536.18999999999994</v>
      </c>
      <c r="Z28" s="207">
        <v>50.3</v>
      </c>
      <c r="AA28" s="52">
        <v>17333</v>
      </c>
      <c r="AB28" s="206">
        <f t="shared" si="5"/>
        <v>51.309999999999995</v>
      </c>
      <c r="AC28" s="208">
        <v>50.85</v>
      </c>
      <c r="AD28" s="207">
        <v>17523</v>
      </c>
      <c r="AE28" s="206">
        <f t="shared" si="6"/>
        <v>51.870000000000005</v>
      </c>
    </row>
    <row r="29" spans="1:31" s="45" customFormat="1" ht="11" x14ac:dyDescent="0.3">
      <c r="A29" s="45">
        <f>'FY2017 Alpha RPDC '!A30</f>
        <v>23</v>
      </c>
      <c r="B29" s="45">
        <f>'FY2017 Alpha RPDC '!B30</f>
        <v>504</v>
      </c>
      <c r="C29" s="45">
        <f>'FY2017 Alpha RPDC '!C30</f>
        <v>504</v>
      </c>
      <c r="D29" s="50" t="str">
        <f>'FY2017 Alpha RPDC '!D30</f>
        <v>BATTLE CREEK-IDA GROVE</v>
      </c>
      <c r="E29" s="91">
        <f>'FY2017 Alpha RPDC '!J30</f>
        <v>638.5</v>
      </c>
      <c r="F29" s="81">
        <f>'FY2017 Alpha RPDC '!K30</f>
        <v>6591</v>
      </c>
      <c r="G29" s="81">
        <f>'FY2017 Alpha RPDC '!L30</f>
        <v>4208353.5</v>
      </c>
      <c r="H29" s="81">
        <f>'FY2017 Alpha RPDC '!M30</f>
        <v>22143.610000000335</v>
      </c>
      <c r="I29" s="82">
        <f>'FY2017 Alpha RPDC '!N30</f>
        <v>4230497.1100000003</v>
      </c>
      <c r="J29" s="53">
        <v>-153062</v>
      </c>
      <c r="K29" s="52">
        <v>-76531</v>
      </c>
      <c r="L29" s="51">
        <v>567506.80000000005</v>
      </c>
      <c r="M29" s="195">
        <v>170723</v>
      </c>
      <c r="N29" s="51">
        <f>RealAuthFY10!N29</f>
        <v>99971.040000000008</v>
      </c>
      <c r="O29" s="195">
        <f>RealAuthFY10!O29</f>
        <v>0</v>
      </c>
      <c r="P29" s="53">
        <v>16836.82</v>
      </c>
      <c r="Q29" s="53">
        <v>409735.19999999995</v>
      </c>
      <c r="R29" s="52">
        <f t="shared" si="0"/>
        <v>733418</v>
      </c>
      <c r="S29" s="53">
        <f t="shared" si="1"/>
        <v>86429</v>
      </c>
      <c r="T29" s="52">
        <f t="shared" si="2"/>
        <v>97240</v>
      </c>
      <c r="U29" s="53">
        <f t="shared" si="3"/>
        <v>6182763.9700000007</v>
      </c>
      <c r="V29" s="200"/>
      <c r="W29" s="204">
        <v>512.88</v>
      </c>
      <c r="X29" s="205">
        <v>733418</v>
      </c>
      <c r="Y29" s="206">
        <f t="shared" si="4"/>
        <v>523.14</v>
      </c>
      <c r="Z29" s="207">
        <v>60.44</v>
      </c>
      <c r="AA29" s="52">
        <v>86429</v>
      </c>
      <c r="AB29" s="206">
        <f t="shared" si="5"/>
        <v>61.65</v>
      </c>
      <c r="AC29" s="208">
        <v>68</v>
      </c>
      <c r="AD29" s="207">
        <v>97240</v>
      </c>
      <c r="AE29" s="206">
        <f t="shared" si="6"/>
        <v>69.36</v>
      </c>
    </row>
    <row r="30" spans="1:31" s="45" customFormat="1" ht="11" x14ac:dyDescent="0.3">
      <c r="A30" s="45">
        <f>'FY2017 Alpha RPDC '!A31</f>
        <v>24</v>
      </c>
      <c r="B30" s="45">
        <f>'FY2017 Alpha RPDC '!B31</f>
        <v>513</v>
      </c>
      <c r="C30" s="45">
        <f>'FY2017 Alpha RPDC '!C31</f>
        <v>513</v>
      </c>
      <c r="D30" s="50" t="str">
        <f>'FY2017 Alpha RPDC '!D31</f>
        <v>BAXTER</v>
      </c>
      <c r="E30" s="91">
        <f>'FY2017 Alpha RPDC '!J31</f>
        <v>345.9</v>
      </c>
      <c r="F30" s="81">
        <f>'FY2017 Alpha RPDC '!K31</f>
        <v>6591</v>
      </c>
      <c r="G30" s="81">
        <f>'FY2017 Alpha RPDC '!L31</f>
        <v>2279826.9</v>
      </c>
      <c r="H30" s="81">
        <f>'FY2017 Alpha RPDC '!M31</f>
        <v>0</v>
      </c>
      <c r="I30" s="82">
        <f>'FY2017 Alpha RPDC '!N31</f>
        <v>2279826.9</v>
      </c>
      <c r="J30" s="53">
        <v>-166936</v>
      </c>
      <c r="K30" s="52">
        <v>-29810</v>
      </c>
      <c r="L30" s="51">
        <v>196746</v>
      </c>
      <c r="M30" s="195">
        <v>11924</v>
      </c>
      <c r="N30" s="51">
        <f>RealAuthFY10!N30</f>
        <v>48120.810000000005</v>
      </c>
      <c r="O30" s="195">
        <f>RealAuthFY10!O30</f>
        <v>0</v>
      </c>
      <c r="P30" s="53">
        <v>0</v>
      </c>
      <c r="Q30" s="53">
        <v>0</v>
      </c>
      <c r="R30" s="52">
        <f t="shared" si="0"/>
        <v>328714</v>
      </c>
      <c r="S30" s="53">
        <f t="shared" si="1"/>
        <v>37524</v>
      </c>
      <c r="T30" s="52">
        <f t="shared" si="2"/>
        <v>32477</v>
      </c>
      <c r="U30" s="53">
        <f t="shared" si="3"/>
        <v>2738586.71</v>
      </c>
      <c r="V30" s="200"/>
      <c r="W30" s="204">
        <v>523.67999999999995</v>
      </c>
      <c r="X30" s="205">
        <v>328714</v>
      </c>
      <c r="Y30" s="206">
        <f t="shared" si="4"/>
        <v>534.15</v>
      </c>
      <c r="Z30" s="207">
        <v>59.78</v>
      </c>
      <c r="AA30" s="52">
        <v>37524</v>
      </c>
      <c r="AB30" s="206">
        <f t="shared" si="5"/>
        <v>60.980000000000004</v>
      </c>
      <c r="AC30" s="208">
        <v>51.74</v>
      </c>
      <c r="AD30" s="207">
        <v>32477</v>
      </c>
      <c r="AE30" s="206">
        <f t="shared" si="6"/>
        <v>52.77</v>
      </c>
    </row>
    <row r="31" spans="1:31" s="45" customFormat="1" ht="11" x14ac:dyDescent="0.3">
      <c r="A31" s="45">
        <f>'FY2017 Alpha RPDC '!A32</f>
        <v>25</v>
      </c>
      <c r="B31" s="45">
        <f>'FY2017 Alpha RPDC '!B32</f>
        <v>540</v>
      </c>
      <c r="C31" s="45">
        <f>'FY2017 Alpha RPDC '!C32</f>
        <v>540</v>
      </c>
      <c r="D31" s="54" t="str">
        <f>'FY2017 Alpha RPDC '!D32</f>
        <v>BCL-UW</v>
      </c>
      <c r="E31" s="94">
        <f>'FY2017 Alpha RPDC '!J32</f>
        <v>571.5</v>
      </c>
      <c r="F31" s="83">
        <f>'FY2017 Alpha RPDC '!K32</f>
        <v>6672</v>
      </c>
      <c r="G31" s="83">
        <f>'FY2017 Alpha RPDC '!L32</f>
        <v>3813048</v>
      </c>
      <c r="H31" s="83">
        <f>'FY2017 Alpha RPDC '!M32</f>
        <v>12446.180000000168</v>
      </c>
      <c r="I31" s="84">
        <f>'FY2017 Alpha RPDC '!N32</f>
        <v>3825494.18</v>
      </c>
      <c r="J31" s="57">
        <v>-157675</v>
      </c>
      <c r="K31" s="56">
        <v>-5950</v>
      </c>
      <c r="L31" s="55">
        <v>109479.99999999999</v>
      </c>
      <c r="M31" s="214">
        <v>0</v>
      </c>
      <c r="N31" s="55">
        <f>RealAuthFY10!N31</f>
        <v>8869.2000000000007</v>
      </c>
      <c r="O31" s="214">
        <f>RealAuthFY10!O31</f>
        <v>58350</v>
      </c>
      <c r="P31" s="57">
        <v>0</v>
      </c>
      <c r="Q31" s="57">
        <v>0</v>
      </c>
      <c r="R31" s="56">
        <f t="shared" si="0"/>
        <v>313199.14499999996</v>
      </c>
      <c r="S31" s="57">
        <f t="shared" si="1"/>
        <v>37513.26</v>
      </c>
      <c r="T31" s="56">
        <f t="shared" si="2"/>
        <v>33084.135000000002</v>
      </c>
      <c r="U31" s="57">
        <f t="shared" si="3"/>
        <v>4222364.92</v>
      </c>
      <c r="V31" s="215"/>
      <c r="W31" s="216">
        <v>537.28</v>
      </c>
      <c r="X31" s="217">
        <v>153232</v>
      </c>
      <c r="Y31" s="218">
        <f t="shared" si="4"/>
        <v>548.03</v>
      </c>
      <c r="Z31" s="219">
        <v>64.349999999999994</v>
      </c>
      <c r="AA31" s="56">
        <v>18353</v>
      </c>
      <c r="AB31" s="218">
        <f t="shared" si="5"/>
        <v>65.64</v>
      </c>
      <c r="AC31" s="220">
        <v>56.75</v>
      </c>
      <c r="AD31" s="219">
        <v>16185</v>
      </c>
      <c r="AE31" s="218">
        <f t="shared" si="6"/>
        <v>57.89</v>
      </c>
    </row>
    <row r="32" spans="1:31" s="45" customFormat="1" ht="11" x14ac:dyDescent="0.3">
      <c r="A32" s="45">
        <f>'FY2017 Alpha RPDC '!A33</f>
        <v>26</v>
      </c>
      <c r="B32" s="45">
        <f>'FY2017 Alpha RPDC '!B33</f>
        <v>549</v>
      </c>
      <c r="C32" s="45">
        <f>'FY2017 Alpha RPDC '!C33</f>
        <v>549</v>
      </c>
      <c r="D32" s="50" t="str">
        <f>'FY2017 Alpha RPDC '!D33</f>
        <v>BEDFORD</v>
      </c>
      <c r="E32" s="91">
        <f>'FY2017 Alpha RPDC '!J33</f>
        <v>479.9</v>
      </c>
      <c r="F32" s="81">
        <f>'FY2017 Alpha RPDC '!K33</f>
        <v>6591</v>
      </c>
      <c r="G32" s="81">
        <f>'FY2017 Alpha RPDC '!L33</f>
        <v>3163020.9</v>
      </c>
      <c r="H32" s="81">
        <f>'FY2017 Alpha RPDC '!M33</f>
        <v>0</v>
      </c>
      <c r="I32" s="82">
        <f>'FY2017 Alpha RPDC '!N33</f>
        <v>3163020.9</v>
      </c>
      <c r="J32" s="53">
        <v>-188256</v>
      </c>
      <c r="K32" s="52">
        <v>-11766</v>
      </c>
      <c r="L32" s="51">
        <v>861271.20000000007</v>
      </c>
      <c r="M32" s="195">
        <v>5883</v>
      </c>
      <c r="N32" s="51">
        <f>RealAuthFY10!N32</f>
        <v>25033.119999999999</v>
      </c>
      <c r="O32" s="195">
        <f>RealAuthFY10!O32</f>
        <v>0</v>
      </c>
      <c r="P32" s="53">
        <v>5177.04</v>
      </c>
      <c r="Q32" s="53">
        <v>0</v>
      </c>
      <c r="R32" s="52">
        <f t="shared" si="0"/>
        <v>673649</v>
      </c>
      <c r="S32" s="53">
        <f t="shared" si="1"/>
        <v>71022</v>
      </c>
      <c r="T32" s="52">
        <f t="shared" si="2"/>
        <v>85086</v>
      </c>
      <c r="U32" s="53">
        <f t="shared" si="3"/>
        <v>4690120.26</v>
      </c>
      <c r="V32" s="200"/>
      <c r="W32" s="204">
        <v>452.63</v>
      </c>
      <c r="X32" s="205">
        <v>673649</v>
      </c>
      <c r="Y32" s="206">
        <f t="shared" si="4"/>
        <v>461.68</v>
      </c>
      <c r="Z32" s="207">
        <v>47.72</v>
      </c>
      <c r="AA32" s="52">
        <v>71022</v>
      </c>
      <c r="AB32" s="206">
        <f t="shared" si="5"/>
        <v>48.67</v>
      </c>
      <c r="AC32" s="208">
        <v>57.17</v>
      </c>
      <c r="AD32" s="207">
        <v>85086</v>
      </c>
      <c r="AE32" s="206">
        <f t="shared" si="6"/>
        <v>58.31</v>
      </c>
    </row>
    <row r="33" spans="1:31" s="45" customFormat="1" ht="11" x14ac:dyDescent="0.3">
      <c r="A33" s="45">
        <f>'FY2017 Alpha RPDC '!A34</f>
        <v>27</v>
      </c>
      <c r="B33" s="45">
        <f>'FY2017 Alpha RPDC '!B34</f>
        <v>576</v>
      </c>
      <c r="C33" s="45">
        <f>'FY2017 Alpha RPDC '!C34</f>
        <v>576</v>
      </c>
      <c r="D33" s="50" t="str">
        <f>'FY2017 Alpha RPDC '!D34</f>
        <v>BELLE PLAINE</v>
      </c>
      <c r="E33" s="91">
        <f>'FY2017 Alpha RPDC '!J34</f>
        <v>546.29999999999995</v>
      </c>
      <c r="F33" s="81">
        <f>'FY2017 Alpha RPDC '!K34</f>
        <v>6595</v>
      </c>
      <c r="G33" s="81">
        <f>'FY2017 Alpha RPDC '!L34</f>
        <v>3602848.4999999995</v>
      </c>
      <c r="H33" s="81">
        <f>'FY2017 Alpha RPDC '!M34</f>
        <v>0</v>
      </c>
      <c r="I33" s="82">
        <f>'FY2017 Alpha RPDC '!N34</f>
        <v>3602848.4999999995</v>
      </c>
      <c r="J33" s="53">
        <v>-70596</v>
      </c>
      <c r="K33" s="52">
        <v>-625951.20000000007</v>
      </c>
      <c r="L33" s="51">
        <v>277677.60000000003</v>
      </c>
      <c r="M33" s="195">
        <v>613008.6</v>
      </c>
      <c r="N33" s="51">
        <f>RealAuthFY10!N33</f>
        <v>403.76000000000005</v>
      </c>
      <c r="O33" s="195">
        <f>RealAuthFY10!O33</f>
        <v>151006.24</v>
      </c>
      <c r="P33" s="53">
        <v>0</v>
      </c>
      <c r="Q33" s="53">
        <v>130602.59999999999</v>
      </c>
      <c r="R33" s="52">
        <f t="shared" si="0"/>
        <v>353765</v>
      </c>
      <c r="S33" s="53">
        <f t="shared" si="1"/>
        <v>39950</v>
      </c>
      <c r="T33" s="52">
        <f t="shared" si="2"/>
        <v>39780</v>
      </c>
      <c r="U33" s="53">
        <f t="shared" si="3"/>
        <v>4512495.0999999996</v>
      </c>
      <c r="V33" s="200"/>
      <c r="W33" s="204">
        <v>540.42999999999995</v>
      </c>
      <c r="X33" s="205">
        <v>353765</v>
      </c>
      <c r="Y33" s="206">
        <f t="shared" si="4"/>
        <v>551.2399999999999</v>
      </c>
      <c r="Z33" s="207">
        <v>61.03</v>
      </c>
      <c r="AA33" s="52">
        <v>39950</v>
      </c>
      <c r="AB33" s="206">
        <f t="shared" si="5"/>
        <v>62.25</v>
      </c>
      <c r="AC33" s="208">
        <v>60.77</v>
      </c>
      <c r="AD33" s="207">
        <v>39780</v>
      </c>
      <c r="AE33" s="206">
        <f t="shared" si="6"/>
        <v>61.99</v>
      </c>
    </row>
    <row r="34" spans="1:31" s="45" customFormat="1" ht="11" x14ac:dyDescent="0.3">
      <c r="A34" s="45">
        <f>'FY2017 Alpha RPDC '!A35</f>
        <v>28</v>
      </c>
      <c r="B34" s="45">
        <f>'FY2017 Alpha RPDC '!B35</f>
        <v>585</v>
      </c>
      <c r="C34" s="45">
        <f>'FY2017 Alpha RPDC '!C35</f>
        <v>585</v>
      </c>
      <c r="D34" s="50" t="str">
        <f>'FY2017 Alpha RPDC '!D35</f>
        <v>BELLEVUE</v>
      </c>
      <c r="E34" s="91">
        <f>'FY2017 Alpha RPDC '!J35</f>
        <v>561.1</v>
      </c>
      <c r="F34" s="81">
        <f>'FY2017 Alpha RPDC '!K35</f>
        <v>6648</v>
      </c>
      <c r="G34" s="81">
        <f>'FY2017 Alpha RPDC '!L35</f>
        <v>3730192.8000000003</v>
      </c>
      <c r="H34" s="81">
        <f>'FY2017 Alpha RPDC '!M35</f>
        <v>15554.80999999959</v>
      </c>
      <c r="I34" s="82">
        <f>'FY2017 Alpha RPDC '!N35</f>
        <v>3745747.61</v>
      </c>
      <c r="J34" s="53">
        <v>-64713</v>
      </c>
      <c r="K34" s="52">
        <v>-17649</v>
      </c>
      <c r="L34" s="51">
        <v>371805.60000000003</v>
      </c>
      <c r="M34" s="195">
        <v>0</v>
      </c>
      <c r="N34" s="51">
        <f>RealAuthFY10!N34</f>
        <v>4383.68</v>
      </c>
      <c r="O34" s="195">
        <f>RealAuthFY10!O34</f>
        <v>0</v>
      </c>
      <c r="P34" s="53">
        <v>0</v>
      </c>
      <c r="Q34" s="53">
        <v>0</v>
      </c>
      <c r="R34" s="52">
        <f t="shared" si="0"/>
        <v>306747.75900000002</v>
      </c>
      <c r="S34" s="53">
        <f t="shared" si="1"/>
        <v>30103.014999999999</v>
      </c>
      <c r="T34" s="52">
        <f t="shared" si="2"/>
        <v>32184.696</v>
      </c>
      <c r="U34" s="53">
        <f t="shared" si="3"/>
        <v>4408610.3600000003</v>
      </c>
      <c r="V34" s="200"/>
      <c r="W34" s="204">
        <v>535.97</v>
      </c>
      <c r="X34" s="205">
        <v>205491</v>
      </c>
      <c r="Y34" s="206">
        <f t="shared" si="4"/>
        <v>546.69000000000005</v>
      </c>
      <c r="Z34" s="207">
        <v>52.6</v>
      </c>
      <c r="AA34" s="52">
        <v>20167</v>
      </c>
      <c r="AB34" s="206">
        <f t="shared" si="5"/>
        <v>53.65</v>
      </c>
      <c r="AC34" s="208">
        <v>56.24</v>
      </c>
      <c r="AD34" s="207">
        <v>21562</v>
      </c>
      <c r="AE34" s="206">
        <f t="shared" si="6"/>
        <v>57.36</v>
      </c>
    </row>
    <row r="35" spans="1:31" s="45" customFormat="1" ht="11" x14ac:dyDescent="0.3">
      <c r="A35" s="45">
        <f>'FY2017 Alpha RPDC '!A36</f>
        <v>29</v>
      </c>
      <c r="B35" s="45">
        <f>'FY2017 Alpha RPDC '!B36</f>
        <v>594</v>
      </c>
      <c r="C35" s="45">
        <f>'FY2017 Alpha RPDC '!C36</f>
        <v>594</v>
      </c>
      <c r="D35" s="50" t="str">
        <f>'FY2017 Alpha RPDC '!D36</f>
        <v>BELMOND-KLEMME</v>
      </c>
      <c r="E35" s="91">
        <f>'FY2017 Alpha RPDC '!J36</f>
        <v>801.3</v>
      </c>
      <c r="F35" s="81">
        <f>'FY2017 Alpha RPDC '!K36</f>
        <v>6596</v>
      </c>
      <c r="G35" s="81">
        <f>'FY2017 Alpha RPDC '!L36</f>
        <v>5285374.8</v>
      </c>
      <c r="H35" s="81">
        <f>'FY2017 Alpha RPDC '!M36</f>
        <v>0</v>
      </c>
      <c r="I35" s="82">
        <f>'FY2017 Alpha RPDC '!N36</f>
        <v>5285374.8</v>
      </c>
      <c r="J35" s="53">
        <v>-119280</v>
      </c>
      <c r="K35" s="52">
        <v>-47712</v>
      </c>
      <c r="L35" s="51">
        <v>375732</v>
      </c>
      <c r="M35" s="195">
        <v>0</v>
      </c>
      <c r="N35" s="51">
        <f>RealAuthFY10!N35</f>
        <v>12867.800000000001</v>
      </c>
      <c r="O35" s="195">
        <f>RealAuthFY10!O35</f>
        <v>119495.06999999999</v>
      </c>
      <c r="P35" s="53">
        <v>5248.32</v>
      </c>
      <c r="Q35" s="53">
        <v>0</v>
      </c>
      <c r="R35" s="52">
        <f t="shared" si="0"/>
        <v>413623.0469999999</v>
      </c>
      <c r="S35" s="53">
        <f t="shared" si="1"/>
        <v>45754.229999999996</v>
      </c>
      <c r="T35" s="52">
        <f t="shared" si="2"/>
        <v>42573.069000000003</v>
      </c>
      <c r="U35" s="53">
        <f t="shared" si="3"/>
        <v>6133676.3360000011</v>
      </c>
      <c r="V35" s="200"/>
      <c r="W35" s="204">
        <v>506.07</v>
      </c>
      <c r="X35" s="205">
        <v>314472</v>
      </c>
      <c r="Y35" s="206">
        <f t="shared" si="4"/>
        <v>516.18999999999994</v>
      </c>
      <c r="Z35" s="207">
        <v>55.98</v>
      </c>
      <c r="AA35" s="52">
        <v>34786</v>
      </c>
      <c r="AB35" s="206">
        <f t="shared" si="5"/>
        <v>57.099999999999994</v>
      </c>
      <c r="AC35" s="208">
        <v>52.09</v>
      </c>
      <c r="AD35" s="207">
        <v>32369</v>
      </c>
      <c r="AE35" s="206">
        <f t="shared" si="6"/>
        <v>53.13</v>
      </c>
    </row>
    <row r="36" spans="1:31" s="45" customFormat="1" ht="11" x14ac:dyDescent="0.3">
      <c r="A36" s="45">
        <f>'FY2017 Alpha RPDC '!A37</f>
        <v>30</v>
      </c>
      <c r="B36" s="45">
        <f>'FY2017 Alpha RPDC '!B37</f>
        <v>603</v>
      </c>
      <c r="C36" s="45">
        <f>'FY2017 Alpha RPDC '!C37</f>
        <v>603</v>
      </c>
      <c r="D36" s="54" t="str">
        <f>'FY2017 Alpha RPDC '!D37</f>
        <v>BENNETT</v>
      </c>
      <c r="E36" s="94">
        <f>'FY2017 Alpha RPDC '!J37</f>
        <v>187.3</v>
      </c>
      <c r="F36" s="83">
        <f>'FY2017 Alpha RPDC '!K37</f>
        <v>6722</v>
      </c>
      <c r="G36" s="83">
        <f>'FY2017 Alpha RPDC '!L37</f>
        <v>1259030.6000000001</v>
      </c>
      <c r="H36" s="83">
        <f>'FY2017 Alpha RPDC '!M37</f>
        <v>5088.4299999999348</v>
      </c>
      <c r="I36" s="84">
        <f>'FY2017 Alpha RPDC '!N37</f>
        <v>1264119.03</v>
      </c>
      <c r="J36" s="57">
        <v>-194139</v>
      </c>
      <c r="K36" s="56">
        <v>-23532</v>
      </c>
      <c r="L36" s="55">
        <v>129426</v>
      </c>
      <c r="M36" s="214">
        <v>11766</v>
      </c>
      <c r="N36" s="55">
        <f>RealAuthFY10!N36</f>
        <v>10670.800000000001</v>
      </c>
      <c r="O36" s="214">
        <f>RealAuthFY10!O36</f>
        <v>46144</v>
      </c>
      <c r="P36" s="57">
        <v>0</v>
      </c>
      <c r="Q36" s="57">
        <v>49417.200000000004</v>
      </c>
      <c r="R36" s="56">
        <f t="shared" si="0"/>
        <v>289023</v>
      </c>
      <c r="S36" s="57">
        <f t="shared" si="1"/>
        <v>30285</v>
      </c>
      <c r="T36" s="56">
        <f t="shared" si="2"/>
        <v>33342</v>
      </c>
      <c r="U36" s="57">
        <f t="shared" si="3"/>
        <v>1646522.03</v>
      </c>
      <c r="V36" s="215"/>
      <c r="W36" s="216">
        <v>538.91999999999996</v>
      </c>
      <c r="X36" s="217">
        <v>289023</v>
      </c>
      <c r="Y36" s="218">
        <f t="shared" si="4"/>
        <v>549.69999999999993</v>
      </c>
      <c r="Z36" s="219">
        <v>56.47</v>
      </c>
      <c r="AA36" s="56">
        <v>30285</v>
      </c>
      <c r="AB36" s="218">
        <f t="shared" si="5"/>
        <v>57.6</v>
      </c>
      <c r="AC36" s="220">
        <v>62.17</v>
      </c>
      <c r="AD36" s="219">
        <v>33342</v>
      </c>
      <c r="AE36" s="218">
        <f t="shared" si="6"/>
        <v>63.410000000000004</v>
      </c>
    </row>
    <row r="37" spans="1:31" s="45" customFormat="1" ht="11" x14ac:dyDescent="0.3">
      <c r="A37" s="45">
        <f>'FY2017 Alpha RPDC '!A38</f>
        <v>31</v>
      </c>
      <c r="B37" s="45">
        <f>'FY2017 Alpha RPDC '!B38</f>
        <v>609</v>
      </c>
      <c r="C37" s="45">
        <f>'FY2017 Alpha RPDC '!C38</f>
        <v>609</v>
      </c>
      <c r="D37" s="50" t="str">
        <f>'FY2017 Alpha RPDC '!D38</f>
        <v>BENTON</v>
      </c>
      <c r="E37" s="91">
        <f>'FY2017 Alpha RPDC '!J38</f>
        <v>1483</v>
      </c>
      <c r="F37" s="81">
        <f>'FY2017 Alpha RPDC '!K38</f>
        <v>6656</v>
      </c>
      <c r="G37" s="81">
        <f>'FY2017 Alpha RPDC '!L38</f>
        <v>9870848</v>
      </c>
      <c r="H37" s="81">
        <f>'FY2017 Alpha RPDC '!M38</f>
        <v>0</v>
      </c>
      <c r="I37" s="82">
        <f>'FY2017 Alpha RPDC '!N38</f>
        <v>9870848</v>
      </c>
      <c r="J37" s="53">
        <v>-221351.2</v>
      </c>
      <c r="K37" s="52">
        <v>-11774</v>
      </c>
      <c r="L37" s="51">
        <v>141288</v>
      </c>
      <c r="M37" s="195">
        <v>5887</v>
      </c>
      <c r="N37" s="51">
        <f>RealAuthFY10!N37</f>
        <v>31457.4</v>
      </c>
      <c r="O37" s="195">
        <f>RealAuthFY10!O37</f>
        <v>198268.2</v>
      </c>
      <c r="P37" s="53">
        <v>0</v>
      </c>
      <c r="Q37" s="53">
        <v>0</v>
      </c>
      <c r="R37" s="52">
        <f t="shared" si="0"/>
        <v>738370.87</v>
      </c>
      <c r="S37" s="53">
        <f t="shared" si="1"/>
        <v>71569.58</v>
      </c>
      <c r="T37" s="52">
        <f t="shared" si="2"/>
        <v>71480.600000000006</v>
      </c>
      <c r="U37" s="53">
        <f t="shared" si="3"/>
        <v>10896044.449999999</v>
      </c>
      <c r="V37" s="200"/>
      <c r="W37" s="204">
        <v>488.13</v>
      </c>
      <c r="X37" s="205">
        <v>301420</v>
      </c>
      <c r="Y37" s="206">
        <f t="shared" si="4"/>
        <v>497.89</v>
      </c>
      <c r="Z37" s="207">
        <v>47.31</v>
      </c>
      <c r="AA37" s="52">
        <v>29214</v>
      </c>
      <c r="AB37" s="206">
        <f t="shared" si="5"/>
        <v>48.260000000000005</v>
      </c>
      <c r="AC37" s="208">
        <v>47.25</v>
      </c>
      <c r="AD37" s="207">
        <v>29177</v>
      </c>
      <c r="AE37" s="206">
        <f t="shared" si="6"/>
        <v>48.2</v>
      </c>
    </row>
    <row r="38" spans="1:31" s="45" customFormat="1" ht="11" x14ac:dyDescent="0.3">
      <c r="A38" s="45">
        <f>'FY2017 Alpha RPDC '!A39</f>
        <v>32</v>
      </c>
      <c r="B38" s="45">
        <f>'FY2017 Alpha RPDC '!B39</f>
        <v>621</v>
      </c>
      <c r="C38" s="45">
        <f>'FY2017 Alpha RPDC '!C39</f>
        <v>621</v>
      </c>
      <c r="D38" s="50" t="str">
        <f>'FY2017 Alpha RPDC '!D39</f>
        <v>BETTENDORF</v>
      </c>
      <c r="E38" s="91">
        <f>'FY2017 Alpha RPDC '!J39</f>
        <v>4056.9</v>
      </c>
      <c r="F38" s="81">
        <f>'FY2017 Alpha RPDC '!K39</f>
        <v>6665</v>
      </c>
      <c r="G38" s="81">
        <f>'FY2017 Alpha RPDC '!L39</f>
        <v>27039238.5</v>
      </c>
      <c r="H38" s="81">
        <f>'FY2017 Alpha RPDC '!M39</f>
        <v>0</v>
      </c>
      <c r="I38" s="82">
        <f>'FY2017 Alpha RPDC '!N39</f>
        <v>27039238.5</v>
      </c>
      <c r="J38" s="53">
        <v>-127115.99999999999</v>
      </c>
      <c r="K38" s="52">
        <v>-17820</v>
      </c>
      <c r="L38" s="51">
        <v>356400</v>
      </c>
      <c r="M38" s="195">
        <v>0</v>
      </c>
      <c r="N38" s="51">
        <f>RealAuthFY10!N38</f>
        <v>76307.5</v>
      </c>
      <c r="O38" s="195">
        <f>RealAuthFY10!O38</f>
        <v>0</v>
      </c>
      <c r="P38" s="53">
        <v>0</v>
      </c>
      <c r="Q38" s="53">
        <v>149688</v>
      </c>
      <c r="R38" s="52">
        <f t="shared" si="0"/>
        <v>2146302.9449999998</v>
      </c>
      <c r="S38" s="53">
        <f t="shared" si="1"/>
        <v>235421.90700000001</v>
      </c>
      <c r="T38" s="52">
        <f t="shared" si="2"/>
        <v>210309.69600000003</v>
      </c>
      <c r="U38" s="53">
        <f t="shared" si="3"/>
        <v>30068732.548</v>
      </c>
      <c r="V38" s="200"/>
      <c r="W38" s="204">
        <v>518.67999999999995</v>
      </c>
      <c r="X38" s="205">
        <v>321945</v>
      </c>
      <c r="Y38" s="206">
        <f t="shared" si="4"/>
        <v>529.04999999999995</v>
      </c>
      <c r="Z38" s="207">
        <v>56.89</v>
      </c>
      <c r="AA38" s="52">
        <v>35312</v>
      </c>
      <c r="AB38" s="206">
        <f t="shared" si="5"/>
        <v>58.03</v>
      </c>
      <c r="AC38" s="208">
        <v>50.82</v>
      </c>
      <c r="AD38" s="207">
        <v>31544</v>
      </c>
      <c r="AE38" s="206">
        <f t="shared" si="6"/>
        <v>51.84</v>
      </c>
    </row>
    <row r="39" spans="1:31" s="45" customFormat="1" ht="11" x14ac:dyDescent="0.3">
      <c r="A39" s="45">
        <f>'FY2017 Alpha RPDC '!A40</f>
        <v>33</v>
      </c>
      <c r="B39" s="45">
        <f>'FY2017 Alpha RPDC '!B40</f>
        <v>720</v>
      </c>
      <c r="C39" s="45">
        <f>'FY2017 Alpha RPDC '!C40</f>
        <v>720</v>
      </c>
      <c r="D39" s="50" t="str">
        <f>'FY2017 Alpha RPDC '!D40</f>
        <v>BONDURANT-FARRAR</v>
      </c>
      <c r="E39" s="91">
        <f>'FY2017 Alpha RPDC '!J40</f>
        <v>1813.6</v>
      </c>
      <c r="F39" s="81">
        <f>'FY2017 Alpha RPDC '!K40</f>
        <v>6591</v>
      </c>
      <c r="G39" s="81">
        <f>'FY2017 Alpha RPDC '!L40</f>
        <v>11953437.6</v>
      </c>
      <c r="H39" s="81">
        <f>'FY2017 Alpha RPDC '!M40</f>
        <v>0</v>
      </c>
      <c r="I39" s="82">
        <f>'FY2017 Alpha RPDC '!N40</f>
        <v>11953437.6</v>
      </c>
      <c r="J39" s="53">
        <v>-454553.60000000003</v>
      </c>
      <c r="K39" s="52">
        <v>0</v>
      </c>
      <c r="L39" s="51">
        <v>201958.39999999999</v>
      </c>
      <c r="M39" s="195">
        <v>23552</v>
      </c>
      <c r="N39" s="51">
        <f>RealAuthFY10!N39</f>
        <v>17665.38</v>
      </c>
      <c r="O39" s="195">
        <f>RealAuthFY10!O39</f>
        <v>0</v>
      </c>
      <c r="P39" s="53">
        <v>51814.400000000001</v>
      </c>
      <c r="Q39" s="53">
        <v>0</v>
      </c>
      <c r="R39" s="52">
        <f t="shared" si="0"/>
        <v>907198.99199999997</v>
      </c>
      <c r="S39" s="53">
        <f t="shared" si="1"/>
        <v>95612.991999999998</v>
      </c>
      <c r="T39" s="52">
        <f t="shared" si="2"/>
        <v>113223.048</v>
      </c>
      <c r="U39" s="53">
        <f t="shared" si="3"/>
        <v>12909909.212000003</v>
      </c>
      <c r="V39" s="200"/>
      <c r="W39" s="204">
        <v>490.41</v>
      </c>
      <c r="X39" s="205">
        <v>362168</v>
      </c>
      <c r="Y39" s="206">
        <f t="shared" si="4"/>
        <v>500.22</v>
      </c>
      <c r="Z39" s="207">
        <v>51.69</v>
      </c>
      <c r="AA39" s="52">
        <v>38173</v>
      </c>
      <c r="AB39" s="206">
        <f t="shared" si="5"/>
        <v>52.72</v>
      </c>
      <c r="AC39" s="208">
        <v>61.21</v>
      </c>
      <c r="AD39" s="207">
        <v>45204</v>
      </c>
      <c r="AE39" s="206">
        <f t="shared" si="6"/>
        <v>62.43</v>
      </c>
    </row>
    <row r="40" spans="1:31" s="45" customFormat="1" ht="11" x14ac:dyDescent="0.3">
      <c r="A40" s="45">
        <f>'FY2017 Alpha RPDC '!A41</f>
        <v>34</v>
      </c>
      <c r="B40" s="45">
        <f>'FY2017 Alpha RPDC '!B41</f>
        <v>729</v>
      </c>
      <c r="C40" s="45">
        <f>'FY2017 Alpha RPDC '!C41</f>
        <v>729</v>
      </c>
      <c r="D40" s="50" t="str">
        <f>'FY2017 Alpha RPDC '!D41</f>
        <v>BOONE</v>
      </c>
      <c r="E40" s="91">
        <f>'FY2017 Alpha RPDC '!J41</f>
        <v>2066.4</v>
      </c>
      <c r="F40" s="81">
        <f>'FY2017 Alpha RPDC '!K41</f>
        <v>6591</v>
      </c>
      <c r="G40" s="81">
        <f>'FY2017 Alpha RPDC '!L41</f>
        <v>13619642.4</v>
      </c>
      <c r="H40" s="81">
        <f>'FY2017 Alpha RPDC '!M41</f>
        <v>15214.179999999702</v>
      </c>
      <c r="I40" s="82">
        <f>'FY2017 Alpha RPDC '!N41</f>
        <v>13634856.58</v>
      </c>
      <c r="J40" s="53">
        <v>-359637.2</v>
      </c>
      <c r="K40" s="52">
        <v>-349413.4</v>
      </c>
      <c r="L40" s="51">
        <v>6014</v>
      </c>
      <c r="M40" s="195">
        <v>0</v>
      </c>
      <c r="N40" s="51">
        <f>RealAuthFY10!N40</f>
        <v>40113.199999999997</v>
      </c>
      <c r="O40" s="195">
        <f>RealAuthFY10!O40</f>
        <v>0</v>
      </c>
      <c r="P40" s="53">
        <v>0</v>
      </c>
      <c r="Q40" s="53">
        <v>0</v>
      </c>
      <c r="R40" s="52">
        <f t="shared" si="0"/>
        <v>971084.01600000006</v>
      </c>
      <c r="S40" s="53">
        <f t="shared" si="1"/>
        <v>63727.776000000005</v>
      </c>
      <c r="T40" s="52">
        <f t="shared" si="2"/>
        <v>117702.144</v>
      </c>
      <c r="U40" s="53">
        <f t="shared" si="3"/>
        <v>14124447.116</v>
      </c>
      <c r="V40" s="200"/>
      <c r="W40" s="204">
        <v>460.73</v>
      </c>
      <c r="X40" s="205">
        <v>92515</v>
      </c>
      <c r="Y40" s="206">
        <f t="shared" si="4"/>
        <v>469.94</v>
      </c>
      <c r="Z40" s="207">
        <v>30.24</v>
      </c>
      <c r="AA40" s="52">
        <v>6072</v>
      </c>
      <c r="AB40" s="206">
        <f t="shared" si="5"/>
        <v>30.84</v>
      </c>
      <c r="AC40" s="208">
        <v>55.84</v>
      </c>
      <c r="AD40" s="207">
        <v>11213</v>
      </c>
      <c r="AE40" s="206">
        <f t="shared" si="6"/>
        <v>56.96</v>
      </c>
    </row>
    <row r="41" spans="1:31" s="45" customFormat="1" ht="11" x14ac:dyDescent="0.3">
      <c r="A41" s="45">
        <f>'FY2017 Alpha RPDC '!A42</f>
        <v>35</v>
      </c>
      <c r="B41" s="45">
        <f>'FY2017 Alpha RPDC '!B42</f>
        <v>747</v>
      </c>
      <c r="C41" s="45">
        <f>'FY2017 Alpha RPDC '!C42</f>
        <v>747</v>
      </c>
      <c r="D41" s="54" t="str">
        <f>'FY2017 Alpha RPDC '!D42</f>
        <v>BOYDEN-HULL</v>
      </c>
      <c r="E41" s="94">
        <f>'FY2017 Alpha RPDC '!J42</f>
        <v>611.6</v>
      </c>
      <c r="F41" s="83">
        <f>'FY2017 Alpha RPDC '!K42</f>
        <v>6591</v>
      </c>
      <c r="G41" s="83">
        <f>'FY2017 Alpha RPDC '!L42</f>
        <v>4031055.6</v>
      </c>
      <c r="H41" s="83">
        <f>'FY2017 Alpha RPDC '!M42</f>
        <v>0</v>
      </c>
      <c r="I41" s="84">
        <f>'FY2017 Alpha RPDC '!N42</f>
        <v>4031055.6</v>
      </c>
      <c r="J41" s="57">
        <v>-541268</v>
      </c>
      <c r="K41" s="56">
        <v>-35688</v>
      </c>
      <c r="L41" s="55">
        <v>411601.60000000003</v>
      </c>
      <c r="M41" s="214">
        <v>35688</v>
      </c>
      <c r="N41" s="55">
        <f>RealAuthFY10!N41</f>
        <v>87611.66</v>
      </c>
      <c r="O41" s="214">
        <f>RealAuthFY10!O41</f>
        <v>0</v>
      </c>
      <c r="P41" s="57">
        <v>0</v>
      </c>
      <c r="Q41" s="57">
        <v>403274.39999999997</v>
      </c>
      <c r="R41" s="56">
        <f t="shared" si="0"/>
        <v>794607</v>
      </c>
      <c r="S41" s="57">
        <f t="shared" si="1"/>
        <v>86943</v>
      </c>
      <c r="T41" s="56">
        <f t="shared" si="2"/>
        <v>79001</v>
      </c>
      <c r="U41" s="57">
        <f t="shared" si="3"/>
        <v>5352826.2600000007</v>
      </c>
      <c r="V41" s="215"/>
      <c r="W41" s="216">
        <v>489.23</v>
      </c>
      <c r="X41" s="217">
        <v>794607</v>
      </c>
      <c r="Y41" s="218">
        <f t="shared" si="4"/>
        <v>499.01</v>
      </c>
      <c r="Z41" s="219">
        <v>53.53</v>
      </c>
      <c r="AA41" s="56">
        <v>86943</v>
      </c>
      <c r="AB41" s="218">
        <f t="shared" si="5"/>
        <v>54.6</v>
      </c>
      <c r="AC41" s="220">
        <v>48.64</v>
      </c>
      <c r="AD41" s="219">
        <v>79001</v>
      </c>
      <c r="AE41" s="218">
        <f t="shared" si="6"/>
        <v>49.61</v>
      </c>
    </row>
    <row r="42" spans="1:31" s="45" customFormat="1" ht="11" x14ac:dyDescent="0.3">
      <c r="A42" s="45">
        <f>'FY2017 Alpha RPDC '!A43</f>
        <v>36</v>
      </c>
      <c r="B42" s="45">
        <f>'FY2017 Alpha RPDC '!B43</f>
        <v>1917</v>
      </c>
      <c r="C42" s="45">
        <f>'FY2017 Alpha RPDC '!C43</f>
        <v>1917</v>
      </c>
      <c r="D42" s="50" t="str">
        <f>'FY2017 Alpha RPDC '!D43</f>
        <v>BOYER VALLEY</v>
      </c>
      <c r="E42" s="91">
        <f>'FY2017 Alpha RPDC '!J43</f>
        <v>423.8</v>
      </c>
      <c r="F42" s="81">
        <f>'FY2017 Alpha RPDC '!K43</f>
        <v>6599</v>
      </c>
      <c r="G42" s="81">
        <f>'FY2017 Alpha RPDC '!L43</f>
        <v>2796656.2</v>
      </c>
      <c r="H42" s="81">
        <f>'FY2017 Alpha RPDC '!M43</f>
        <v>58464.319999999832</v>
      </c>
      <c r="I42" s="82">
        <f>'FY2017 Alpha RPDC '!N43</f>
        <v>2855120.52</v>
      </c>
      <c r="J42" s="53">
        <v>-1484484.4</v>
      </c>
      <c r="K42" s="52">
        <v>-95312</v>
      </c>
      <c r="L42" s="51">
        <v>3296008.0999999996</v>
      </c>
      <c r="M42" s="195">
        <v>11914</v>
      </c>
      <c r="N42" s="51">
        <f>RealAuthFY10!N42</f>
        <v>44048.68</v>
      </c>
      <c r="O42" s="195">
        <f>RealAuthFY10!O42</f>
        <v>0</v>
      </c>
      <c r="P42" s="53">
        <v>41937.279999999999</v>
      </c>
      <c r="Q42" s="53">
        <v>922143.60000000009</v>
      </c>
      <c r="R42" s="52">
        <f t="shared" si="0"/>
        <v>1965819</v>
      </c>
      <c r="S42" s="53">
        <f t="shared" si="1"/>
        <v>225385</v>
      </c>
      <c r="T42" s="52">
        <f t="shared" si="2"/>
        <v>223057</v>
      </c>
      <c r="U42" s="53">
        <f t="shared" si="3"/>
        <v>8005636.7799999993</v>
      </c>
      <c r="V42" s="200"/>
      <c r="W42" s="204">
        <v>481.37</v>
      </c>
      <c r="X42" s="205">
        <v>1965819</v>
      </c>
      <c r="Y42" s="206">
        <f t="shared" si="4"/>
        <v>491</v>
      </c>
      <c r="Z42" s="207">
        <v>55.19</v>
      </c>
      <c r="AA42" s="52">
        <v>225385</v>
      </c>
      <c r="AB42" s="206">
        <f t="shared" si="5"/>
        <v>56.29</v>
      </c>
      <c r="AC42" s="208">
        <v>54.62</v>
      </c>
      <c r="AD42" s="207">
        <v>223057</v>
      </c>
      <c r="AE42" s="206">
        <f t="shared" si="6"/>
        <v>55.71</v>
      </c>
    </row>
    <row r="43" spans="1:31" s="45" customFormat="1" ht="11" x14ac:dyDescent="0.3">
      <c r="A43" s="45">
        <f>'FY2017 Alpha RPDC '!A44</f>
        <v>37</v>
      </c>
      <c r="B43" s="45">
        <f>'FY2017 Alpha RPDC '!B44</f>
        <v>846</v>
      </c>
      <c r="C43" s="45">
        <f>'FY2017 Alpha RPDC '!C44</f>
        <v>846</v>
      </c>
      <c r="D43" s="50" t="str">
        <f>'FY2017 Alpha RPDC '!D44</f>
        <v>BROOKLYN-GUERNSEY-MALCOM</v>
      </c>
      <c r="E43" s="91">
        <f>'FY2017 Alpha RPDC '!J44</f>
        <v>533.9</v>
      </c>
      <c r="F43" s="81">
        <f>'FY2017 Alpha RPDC '!K44</f>
        <v>6606</v>
      </c>
      <c r="G43" s="81">
        <f>'FY2017 Alpha RPDC '!L44</f>
        <v>3526943.4</v>
      </c>
      <c r="H43" s="81">
        <f>'FY2017 Alpha RPDC '!M44</f>
        <v>9937.2200000002049</v>
      </c>
      <c r="I43" s="82">
        <f>'FY2017 Alpha RPDC '!N44</f>
        <v>3536880.62</v>
      </c>
      <c r="J43" s="53">
        <v>-171783.6</v>
      </c>
      <c r="K43" s="52">
        <v>-35298</v>
      </c>
      <c r="L43" s="51">
        <v>494172</v>
      </c>
      <c r="M43" s="195">
        <v>0</v>
      </c>
      <c r="N43" s="51">
        <f>RealAuthFY10!N43</f>
        <v>40664.400000000001</v>
      </c>
      <c r="O43" s="195">
        <f>RealAuthFY10!O43</f>
        <v>0</v>
      </c>
      <c r="P43" s="53">
        <v>5177.04</v>
      </c>
      <c r="Q43" s="53">
        <v>0</v>
      </c>
      <c r="R43" s="52">
        <f t="shared" si="0"/>
        <v>568226</v>
      </c>
      <c r="S43" s="53">
        <f t="shared" si="1"/>
        <v>57836</v>
      </c>
      <c r="T43" s="52">
        <f t="shared" si="2"/>
        <v>68700</v>
      </c>
      <c r="U43" s="53">
        <f t="shared" si="3"/>
        <v>4564574.46</v>
      </c>
      <c r="V43" s="200"/>
      <c r="W43" s="204">
        <v>468.64</v>
      </c>
      <c r="X43" s="205">
        <v>568226</v>
      </c>
      <c r="Y43" s="206">
        <f t="shared" si="4"/>
        <v>478.01</v>
      </c>
      <c r="Z43" s="207">
        <v>47.7</v>
      </c>
      <c r="AA43" s="52">
        <v>57836</v>
      </c>
      <c r="AB43" s="206">
        <f t="shared" si="5"/>
        <v>48.650000000000006</v>
      </c>
      <c r="AC43" s="208">
        <v>56.66</v>
      </c>
      <c r="AD43" s="207">
        <v>68700</v>
      </c>
      <c r="AE43" s="206">
        <f t="shared" si="6"/>
        <v>57.79</v>
      </c>
    </row>
    <row r="44" spans="1:31" s="45" customFormat="1" ht="11" x14ac:dyDescent="0.3">
      <c r="A44" s="45">
        <f>'FY2017 Alpha RPDC '!A45</f>
        <v>38</v>
      </c>
      <c r="B44" s="45">
        <f>'FY2017 Alpha RPDC '!B45</f>
        <v>882</v>
      </c>
      <c r="C44" s="45">
        <f>'FY2017 Alpha RPDC '!C45</f>
        <v>882</v>
      </c>
      <c r="D44" s="50" t="str">
        <f>'FY2017 Alpha RPDC '!D45</f>
        <v>BURLINGTON</v>
      </c>
      <c r="E44" s="91">
        <f>'FY2017 Alpha RPDC '!J45</f>
        <v>4457.5</v>
      </c>
      <c r="F44" s="81">
        <f>'FY2017 Alpha RPDC '!K45</f>
        <v>6591</v>
      </c>
      <c r="G44" s="81">
        <f>'FY2017 Alpha RPDC '!L45</f>
        <v>29379382.5</v>
      </c>
      <c r="H44" s="81">
        <f>'FY2017 Alpha RPDC '!M45</f>
        <v>529019.28999999911</v>
      </c>
      <c r="I44" s="82">
        <f>'FY2017 Alpha RPDC '!N45</f>
        <v>29908401.789999999</v>
      </c>
      <c r="J44" s="53">
        <v>-454755.89999999997</v>
      </c>
      <c r="K44" s="52">
        <v>-64713</v>
      </c>
      <c r="L44" s="51">
        <v>570651</v>
      </c>
      <c r="M44" s="195">
        <v>553002</v>
      </c>
      <c r="N44" s="51">
        <f>RealAuthFY10!N44</f>
        <v>84328.159999999989</v>
      </c>
      <c r="O44" s="195">
        <f>RealAuthFY10!O44</f>
        <v>0</v>
      </c>
      <c r="P44" s="53">
        <v>14236.859999999999</v>
      </c>
      <c r="Q44" s="53">
        <v>405927</v>
      </c>
      <c r="R44" s="52">
        <f t="shared" si="0"/>
        <v>2301674.7000000002</v>
      </c>
      <c r="S44" s="53">
        <f t="shared" si="1"/>
        <v>291163.90000000002</v>
      </c>
      <c r="T44" s="52">
        <f t="shared" si="2"/>
        <v>259827.67499999999</v>
      </c>
      <c r="U44" s="53">
        <f t="shared" si="3"/>
        <v>33869744.184999995</v>
      </c>
      <c r="V44" s="200"/>
      <c r="W44" s="204">
        <v>506.24</v>
      </c>
      <c r="X44" s="205">
        <v>1111956</v>
      </c>
      <c r="Y44" s="206">
        <f t="shared" si="4"/>
        <v>516.36</v>
      </c>
      <c r="Z44" s="207">
        <v>64.040000000000006</v>
      </c>
      <c r="AA44" s="52">
        <v>140664</v>
      </c>
      <c r="AB44" s="206">
        <f t="shared" si="5"/>
        <v>65.320000000000007</v>
      </c>
      <c r="AC44" s="208">
        <v>57.15</v>
      </c>
      <c r="AD44" s="207">
        <v>125530</v>
      </c>
      <c r="AE44" s="206">
        <f t="shared" si="6"/>
        <v>58.29</v>
      </c>
    </row>
    <row r="45" spans="1:31" s="45" customFormat="1" ht="11" x14ac:dyDescent="0.3">
      <c r="A45" s="45">
        <f>'FY2017 Alpha RPDC '!A46</f>
        <v>39</v>
      </c>
      <c r="B45" s="45">
        <f>'FY2017 Alpha RPDC '!B46</f>
        <v>916</v>
      </c>
      <c r="C45" s="45">
        <f>'FY2017 Alpha RPDC '!C46</f>
        <v>916</v>
      </c>
      <c r="D45" s="50" t="str">
        <f>'FY2017 Alpha RPDC '!D46</f>
        <v>CAL</v>
      </c>
      <c r="E45" s="91">
        <f>'FY2017 Alpha RPDC '!J46</f>
        <v>261.10000000000002</v>
      </c>
      <c r="F45" s="81">
        <f>'FY2017 Alpha RPDC '!K46</f>
        <v>6761</v>
      </c>
      <c r="G45" s="81">
        <f>'FY2017 Alpha RPDC '!L46</f>
        <v>1765297.1</v>
      </c>
      <c r="H45" s="81">
        <f>'FY2017 Alpha RPDC '!M46</f>
        <v>0</v>
      </c>
      <c r="I45" s="82">
        <f>'FY2017 Alpha RPDC '!N46</f>
        <v>1765297.1</v>
      </c>
      <c r="J45" s="53">
        <v>-141192</v>
      </c>
      <c r="K45" s="52">
        <v>-29415</v>
      </c>
      <c r="L45" s="51">
        <v>323565</v>
      </c>
      <c r="M45" s="195">
        <v>0</v>
      </c>
      <c r="N45" s="51">
        <f>RealAuthFY10!N45</f>
        <v>12228.16</v>
      </c>
      <c r="O45" s="195">
        <f>RealAuthFY10!O45</f>
        <v>0</v>
      </c>
      <c r="P45" s="53">
        <v>50476.14</v>
      </c>
      <c r="Q45" s="53">
        <v>0</v>
      </c>
      <c r="R45" s="52">
        <f t="shared" si="0"/>
        <v>306209</v>
      </c>
      <c r="S45" s="53">
        <f t="shared" si="1"/>
        <v>33391</v>
      </c>
      <c r="T45" s="52">
        <f t="shared" si="2"/>
        <v>41461</v>
      </c>
      <c r="U45" s="53">
        <f t="shared" si="3"/>
        <v>2362020.4</v>
      </c>
      <c r="V45" s="200"/>
      <c r="W45" s="204">
        <v>491.35</v>
      </c>
      <c r="X45" s="205">
        <v>306209</v>
      </c>
      <c r="Y45" s="206">
        <f t="shared" si="4"/>
        <v>501.18</v>
      </c>
      <c r="Z45" s="207">
        <v>53.58</v>
      </c>
      <c r="AA45" s="52">
        <v>33391</v>
      </c>
      <c r="AB45" s="206">
        <f t="shared" si="5"/>
        <v>54.65</v>
      </c>
      <c r="AC45" s="208">
        <v>66.53</v>
      </c>
      <c r="AD45" s="207">
        <v>41461</v>
      </c>
      <c r="AE45" s="206">
        <f t="shared" si="6"/>
        <v>67.86</v>
      </c>
    </row>
    <row r="46" spans="1:31" s="45" customFormat="1" ht="11" x14ac:dyDescent="0.3">
      <c r="A46" s="45">
        <f>'FY2017 Alpha RPDC '!A47</f>
        <v>40</v>
      </c>
      <c r="B46" s="45">
        <f>'FY2017 Alpha RPDC '!B47</f>
        <v>918</v>
      </c>
      <c r="C46" s="45">
        <f>'FY2017 Alpha RPDC '!C47</f>
        <v>918</v>
      </c>
      <c r="D46" s="54" t="str">
        <f>'FY2017 Alpha RPDC '!D47</f>
        <v>CALAMUS-WHEATLAND</v>
      </c>
      <c r="E46" s="94">
        <f>'FY2017 Alpha RPDC '!J47</f>
        <v>479.1</v>
      </c>
      <c r="F46" s="83">
        <f>'FY2017 Alpha RPDC '!K47</f>
        <v>6650</v>
      </c>
      <c r="G46" s="83">
        <f>'FY2017 Alpha RPDC '!L47</f>
        <v>3186015</v>
      </c>
      <c r="H46" s="83">
        <f>'FY2017 Alpha RPDC '!M47</f>
        <v>0</v>
      </c>
      <c r="I46" s="84">
        <f>'FY2017 Alpha RPDC '!N47</f>
        <v>3186015</v>
      </c>
      <c r="J46" s="57">
        <v>-136671.19999999998</v>
      </c>
      <c r="K46" s="56">
        <v>-5891</v>
      </c>
      <c r="L46" s="55">
        <v>159057</v>
      </c>
      <c r="M46" s="214">
        <v>0</v>
      </c>
      <c r="N46" s="55">
        <f>RealAuthFY10!N46</f>
        <v>136486.88</v>
      </c>
      <c r="O46" s="214">
        <f>RealAuthFY10!O46</f>
        <v>100733.44</v>
      </c>
      <c r="P46" s="57">
        <v>2592.04</v>
      </c>
      <c r="Q46" s="57">
        <v>56553.599999999999</v>
      </c>
      <c r="R46" s="56">
        <f t="shared" si="0"/>
        <v>278438.54700000002</v>
      </c>
      <c r="S46" s="57">
        <f t="shared" si="1"/>
        <v>33599.282999999996</v>
      </c>
      <c r="T46" s="56">
        <f t="shared" si="2"/>
        <v>31222.947000000004</v>
      </c>
      <c r="U46" s="57">
        <f t="shared" si="3"/>
        <v>3842136.537</v>
      </c>
      <c r="V46" s="215"/>
      <c r="W46" s="216">
        <v>569.77</v>
      </c>
      <c r="X46" s="217">
        <v>248363</v>
      </c>
      <c r="Y46" s="218">
        <f t="shared" si="4"/>
        <v>581.16999999999996</v>
      </c>
      <c r="Z46" s="219">
        <v>68.75</v>
      </c>
      <c r="AA46" s="56">
        <v>29968</v>
      </c>
      <c r="AB46" s="218">
        <f t="shared" si="5"/>
        <v>70.13</v>
      </c>
      <c r="AC46" s="220">
        <v>63.89</v>
      </c>
      <c r="AD46" s="219">
        <v>27850</v>
      </c>
      <c r="AE46" s="218">
        <f t="shared" si="6"/>
        <v>65.17</v>
      </c>
    </row>
    <row r="47" spans="1:31" s="45" customFormat="1" ht="11" x14ac:dyDescent="0.3">
      <c r="A47" s="45">
        <f>'FY2017 Alpha RPDC '!A48</f>
        <v>41</v>
      </c>
      <c r="B47" s="45">
        <f>'FY2017 Alpha RPDC '!B48</f>
        <v>914</v>
      </c>
      <c r="C47" s="45">
        <f>'FY2017 Alpha RPDC '!C48</f>
        <v>914</v>
      </c>
      <c r="D47" s="50" t="str">
        <f>'FY2017 Alpha RPDC '!D48</f>
        <v>CAM</v>
      </c>
      <c r="E47" s="91">
        <f>'FY2017 Alpha RPDC '!J48</f>
        <v>469</v>
      </c>
      <c r="F47" s="81">
        <f>'FY2017 Alpha RPDC '!K48</f>
        <v>6641</v>
      </c>
      <c r="G47" s="81">
        <f>'FY2017 Alpha RPDC '!L48</f>
        <v>3114629</v>
      </c>
      <c r="H47" s="81">
        <f>'FY2017 Alpha RPDC '!M48</f>
        <v>0</v>
      </c>
      <c r="I47" s="82">
        <f>'FY2017 Alpha RPDC '!N48</f>
        <v>3114629</v>
      </c>
      <c r="J47" s="53">
        <v>-117960</v>
      </c>
      <c r="K47" s="52">
        <v>0</v>
      </c>
      <c r="L47" s="51">
        <v>206430</v>
      </c>
      <c r="M47" s="195">
        <v>11796</v>
      </c>
      <c r="N47" s="51">
        <f>RealAuthFY10!N47</f>
        <v>16712.87</v>
      </c>
      <c r="O47" s="195">
        <f>RealAuthFY10!O47</f>
        <v>0</v>
      </c>
      <c r="P47" s="53">
        <v>20760.96</v>
      </c>
      <c r="Q47" s="53">
        <v>0</v>
      </c>
      <c r="R47" s="52">
        <f t="shared" si="0"/>
        <v>284525</v>
      </c>
      <c r="S47" s="53">
        <f t="shared" si="1"/>
        <v>28101</v>
      </c>
      <c r="T47" s="52">
        <f t="shared" si="2"/>
        <v>29868</v>
      </c>
      <c r="U47" s="53">
        <f t="shared" si="3"/>
        <v>3594862.83</v>
      </c>
      <c r="V47" s="200"/>
      <c r="W47" s="204">
        <v>526.41</v>
      </c>
      <c r="X47" s="205">
        <v>284525</v>
      </c>
      <c r="Y47" s="206">
        <f t="shared" si="4"/>
        <v>536.93999999999994</v>
      </c>
      <c r="Z47" s="207">
        <v>51.99</v>
      </c>
      <c r="AA47" s="52">
        <v>28101</v>
      </c>
      <c r="AB47" s="206">
        <f t="shared" si="5"/>
        <v>53.03</v>
      </c>
      <c r="AC47" s="208">
        <v>55.26</v>
      </c>
      <c r="AD47" s="207">
        <v>29868</v>
      </c>
      <c r="AE47" s="206">
        <f t="shared" si="6"/>
        <v>56.37</v>
      </c>
    </row>
    <row r="48" spans="1:31" s="45" customFormat="1" ht="11" x14ac:dyDescent="0.3">
      <c r="A48" s="45">
        <f>'FY2017 Alpha RPDC '!A49</f>
        <v>42</v>
      </c>
      <c r="B48" s="45">
        <f>'FY2017 Alpha RPDC '!B49</f>
        <v>936</v>
      </c>
      <c r="C48" s="45">
        <f>'FY2017 Alpha RPDC '!C49</f>
        <v>936</v>
      </c>
      <c r="D48" s="50" t="str">
        <f>'FY2017 Alpha RPDC '!D49</f>
        <v>CAMANCHE</v>
      </c>
      <c r="E48" s="91">
        <f>'FY2017 Alpha RPDC '!J49</f>
        <v>877.2</v>
      </c>
      <c r="F48" s="81">
        <f>'FY2017 Alpha RPDC '!K49</f>
        <v>6591</v>
      </c>
      <c r="G48" s="81">
        <f>'FY2017 Alpha RPDC '!L49</f>
        <v>5781625.2000000002</v>
      </c>
      <c r="H48" s="81">
        <f>'FY2017 Alpha RPDC '!M49</f>
        <v>0</v>
      </c>
      <c r="I48" s="82">
        <f>'FY2017 Alpha RPDC '!N49</f>
        <v>5781625.2000000002</v>
      </c>
      <c r="J48" s="53">
        <v>-2486155.8000000003</v>
      </c>
      <c r="K48" s="52">
        <v>-105894</v>
      </c>
      <c r="L48" s="51">
        <v>401808.89999999997</v>
      </c>
      <c r="M48" s="195">
        <v>147075</v>
      </c>
      <c r="N48" s="51">
        <f>RealAuthFY10!N48</f>
        <v>7210</v>
      </c>
      <c r="O48" s="195">
        <f>RealAuthFY10!O48</f>
        <v>0</v>
      </c>
      <c r="P48" s="53">
        <v>15531.12</v>
      </c>
      <c r="Q48" s="53">
        <v>282384</v>
      </c>
      <c r="R48" s="52">
        <f t="shared" si="0"/>
        <v>2205335</v>
      </c>
      <c r="S48" s="53">
        <f t="shared" si="1"/>
        <v>241140</v>
      </c>
      <c r="T48" s="52">
        <f t="shared" si="2"/>
        <v>307309</v>
      </c>
      <c r="U48" s="53">
        <f t="shared" si="3"/>
        <v>6797368.4199999999</v>
      </c>
      <c r="V48" s="200"/>
      <c r="W48" s="204">
        <v>487.27</v>
      </c>
      <c r="X48" s="205">
        <v>2205335</v>
      </c>
      <c r="Y48" s="206">
        <f t="shared" si="4"/>
        <v>497.02</v>
      </c>
      <c r="Z48" s="207">
        <v>53.28</v>
      </c>
      <c r="AA48" s="52">
        <v>241140</v>
      </c>
      <c r="AB48" s="206">
        <f t="shared" si="5"/>
        <v>54.35</v>
      </c>
      <c r="AC48" s="208">
        <v>67.900000000000006</v>
      </c>
      <c r="AD48" s="207">
        <v>307309</v>
      </c>
      <c r="AE48" s="206">
        <f t="shared" si="6"/>
        <v>69.260000000000005</v>
      </c>
    </row>
    <row r="49" spans="1:31" s="45" customFormat="1" ht="11" x14ac:dyDescent="0.3">
      <c r="A49" s="45">
        <f>'FY2017 Alpha RPDC '!A50</f>
        <v>43</v>
      </c>
      <c r="B49" s="45">
        <f>'FY2017 Alpha RPDC '!B50</f>
        <v>977</v>
      </c>
      <c r="C49" s="45">
        <f>'FY2017 Alpha RPDC '!C50</f>
        <v>977</v>
      </c>
      <c r="D49" s="50" t="str">
        <f>'FY2017 Alpha RPDC '!D50</f>
        <v>CARDINAL</v>
      </c>
      <c r="E49" s="91">
        <f>'FY2017 Alpha RPDC '!J50</f>
        <v>562.5</v>
      </c>
      <c r="F49" s="81">
        <f>'FY2017 Alpha RPDC '!K50</f>
        <v>6591</v>
      </c>
      <c r="G49" s="81">
        <f>'FY2017 Alpha RPDC '!L50</f>
        <v>3707437.5</v>
      </c>
      <c r="H49" s="81">
        <f>'FY2017 Alpha RPDC '!M50</f>
        <v>0</v>
      </c>
      <c r="I49" s="82">
        <f>'FY2017 Alpha RPDC '!N50</f>
        <v>3707437.5</v>
      </c>
      <c r="J49" s="53">
        <v>-178254.9</v>
      </c>
      <c r="K49" s="52">
        <v>-294150</v>
      </c>
      <c r="L49" s="51">
        <v>29415</v>
      </c>
      <c r="M49" s="195">
        <v>305916</v>
      </c>
      <c r="N49" s="51">
        <f>RealAuthFY10!N49</f>
        <v>55142.080000000002</v>
      </c>
      <c r="O49" s="195">
        <f>RealAuthFY10!O49</f>
        <v>0</v>
      </c>
      <c r="P49" s="53">
        <v>0</v>
      </c>
      <c r="Q49" s="53">
        <v>0</v>
      </c>
      <c r="R49" s="52">
        <f t="shared" si="0"/>
        <v>316423.125</v>
      </c>
      <c r="S49" s="53">
        <f t="shared" si="1"/>
        <v>28631.25</v>
      </c>
      <c r="T49" s="52">
        <f t="shared" si="2"/>
        <v>38756.249999999993</v>
      </c>
      <c r="U49" s="53">
        <f t="shared" si="3"/>
        <v>4009316.3050000002</v>
      </c>
      <c r="V49" s="200"/>
      <c r="W49" s="204">
        <v>551.5</v>
      </c>
      <c r="X49" s="205">
        <v>110631</v>
      </c>
      <c r="Y49" s="206">
        <f t="shared" si="4"/>
        <v>562.53</v>
      </c>
      <c r="Z49" s="207">
        <v>49.9</v>
      </c>
      <c r="AA49" s="52">
        <v>10010</v>
      </c>
      <c r="AB49" s="206">
        <f t="shared" si="5"/>
        <v>50.9</v>
      </c>
      <c r="AC49" s="208">
        <v>67.55</v>
      </c>
      <c r="AD49" s="207">
        <v>13551</v>
      </c>
      <c r="AE49" s="206">
        <f t="shared" si="6"/>
        <v>68.899999999999991</v>
      </c>
    </row>
    <row r="50" spans="1:31" s="45" customFormat="1" ht="11" x14ac:dyDescent="0.3">
      <c r="A50" s="45">
        <f>'FY2017 Alpha RPDC '!A51</f>
        <v>44</v>
      </c>
      <c r="B50" s="45">
        <f>'FY2017 Alpha RPDC '!B51</f>
        <v>981</v>
      </c>
      <c r="C50" s="45">
        <f>'FY2017 Alpha RPDC '!C51</f>
        <v>981</v>
      </c>
      <c r="D50" s="50" t="str">
        <f>'FY2017 Alpha RPDC '!D51</f>
        <v>CARLISLE</v>
      </c>
      <c r="E50" s="91">
        <f>'FY2017 Alpha RPDC '!J51</f>
        <v>1905.5</v>
      </c>
      <c r="F50" s="81">
        <f>'FY2017 Alpha RPDC '!K51</f>
        <v>6591</v>
      </c>
      <c r="G50" s="81">
        <f>'FY2017 Alpha RPDC '!L51</f>
        <v>12559150.5</v>
      </c>
      <c r="H50" s="81">
        <f>'FY2017 Alpha RPDC '!M51</f>
        <v>0</v>
      </c>
      <c r="I50" s="82">
        <f>'FY2017 Alpha RPDC '!N51</f>
        <v>12559150.5</v>
      </c>
      <c r="J50" s="53">
        <v>-202170.19999999998</v>
      </c>
      <c r="K50" s="52">
        <v>-18159</v>
      </c>
      <c r="L50" s="51">
        <v>97453.3</v>
      </c>
      <c r="M50" s="195">
        <v>0</v>
      </c>
      <c r="N50" s="51">
        <f>RealAuthFY10!N50</f>
        <v>5166.0600000000004</v>
      </c>
      <c r="O50" s="195">
        <f>RealAuthFY10!O50</f>
        <v>0</v>
      </c>
      <c r="P50" s="53">
        <v>26633.200000000001</v>
      </c>
      <c r="Q50" s="53">
        <v>65372.4</v>
      </c>
      <c r="R50" s="52">
        <f t="shared" si="0"/>
        <v>1113764.75</v>
      </c>
      <c r="S50" s="53">
        <f t="shared" si="1"/>
        <v>122180.66</v>
      </c>
      <c r="T50" s="52">
        <f t="shared" si="2"/>
        <v>123990.88499999998</v>
      </c>
      <c r="U50" s="53">
        <f t="shared" si="3"/>
        <v>13893382.555000002</v>
      </c>
      <c r="V50" s="200"/>
      <c r="W50" s="204">
        <v>573.04</v>
      </c>
      <c r="X50" s="205">
        <v>161769</v>
      </c>
      <c r="Y50" s="206">
        <f t="shared" si="4"/>
        <v>584.5</v>
      </c>
      <c r="Z50" s="207">
        <v>62.86</v>
      </c>
      <c r="AA50" s="52">
        <v>17745</v>
      </c>
      <c r="AB50" s="206">
        <f t="shared" si="5"/>
        <v>64.12</v>
      </c>
      <c r="AC50" s="208">
        <v>63.79</v>
      </c>
      <c r="AD50" s="207">
        <v>18008</v>
      </c>
      <c r="AE50" s="206">
        <f t="shared" si="6"/>
        <v>65.069999999999993</v>
      </c>
    </row>
    <row r="51" spans="1:31" s="45" customFormat="1" ht="11" x14ac:dyDescent="0.3">
      <c r="A51" s="45">
        <f>'FY2017 Alpha RPDC '!A52</f>
        <v>45</v>
      </c>
      <c r="B51" s="45">
        <f>'FY2017 Alpha RPDC '!B52</f>
        <v>999</v>
      </c>
      <c r="C51" s="45">
        <f>'FY2017 Alpha RPDC '!C52</f>
        <v>999</v>
      </c>
      <c r="D51" s="54" t="str">
        <f>'FY2017 Alpha RPDC '!D52</f>
        <v>CARROLL</v>
      </c>
      <c r="E51" s="94">
        <f>'FY2017 Alpha RPDC '!J52</f>
        <v>1718.2</v>
      </c>
      <c r="F51" s="83">
        <f>'FY2017 Alpha RPDC '!K52</f>
        <v>6591</v>
      </c>
      <c r="G51" s="83">
        <f>'FY2017 Alpha RPDC '!L52</f>
        <v>11324656.200000001</v>
      </c>
      <c r="H51" s="83">
        <f>'FY2017 Alpha RPDC '!M52</f>
        <v>0</v>
      </c>
      <c r="I51" s="84">
        <f>'FY2017 Alpha RPDC '!N52</f>
        <v>11324656.200000001</v>
      </c>
      <c r="J51" s="57">
        <v>-122405.20000000001</v>
      </c>
      <c r="K51" s="56">
        <v>-35652</v>
      </c>
      <c r="L51" s="55">
        <v>451592</v>
      </c>
      <c r="M51" s="214">
        <v>0</v>
      </c>
      <c r="N51" s="55">
        <f>RealAuthFY10!N51</f>
        <v>31057.91</v>
      </c>
      <c r="O51" s="214">
        <f>RealAuthFY10!O51</f>
        <v>0</v>
      </c>
      <c r="P51" s="57">
        <v>0</v>
      </c>
      <c r="Q51" s="57">
        <v>0</v>
      </c>
      <c r="R51" s="56">
        <f t="shared" si="0"/>
        <v>978239.9879999999</v>
      </c>
      <c r="S51" s="57">
        <f t="shared" si="1"/>
        <v>106373.762</v>
      </c>
      <c r="T51" s="56">
        <f t="shared" si="2"/>
        <v>111167.54000000001</v>
      </c>
      <c r="U51" s="57">
        <f t="shared" si="3"/>
        <v>12845030.200000001</v>
      </c>
      <c r="V51" s="215"/>
      <c r="W51" s="216">
        <v>558.17999999999995</v>
      </c>
      <c r="X51" s="217">
        <v>278197</v>
      </c>
      <c r="Y51" s="218">
        <f t="shared" si="4"/>
        <v>569.33999999999992</v>
      </c>
      <c r="Z51" s="219">
        <v>60.7</v>
      </c>
      <c r="AA51" s="56">
        <v>30253</v>
      </c>
      <c r="AB51" s="218">
        <f t="shared" si="5"/>
        <v>61.910000000000004</v>
      </c>
      <c r="AC51" s="220">
        <v>63.43</v>
      </c>
      <c r="AD51" s="219">
        <v>31614</v>
      </c>
      <c r="AE51" s="218">
        <f t="shared" si="6"/>
        <v>64.7</v>
      </c>
    </row>
    <row r="52" spans="1:31" s="45" customFormat="1" ht="11" x14ac:dyDescent="0.3">
      <c r="A52" s="45">
        <f>'FY2017 Alpha RPDC '!A53</f>
        <v>46</v>
      </c>
      <c r="B52" s="45">
        <f>'FY2017 Alpha RPDC '!B53</f>
        <v>1044</v>
      </c>
      <c r="C52" s="45">
        <f>'FY2017 Alpha RPDC '!C53</f>
        <v>1044</v>
      </c>
      <c r="D52" s="50" t="str">
        <f>'FY2017 Alpha RPDC '!D53</f>
        <v>CEDAR FALLS</v>
      </c>
      <c r="E52" s="91">
        <f>'FY2017 Alpha RPDC '!J53</f>
        <v>5052.1000000000004</v>
      </c>
      <c r="F52" s="81">
        <f>'FY2017 Alpha RPDC '!K53</f>
        <v>6598</v>
      </c>
      <c r="G52" s="81">
        <f>'FY2017 Alpha RPDC '!L53</f>
        <v>33333755.800000001</v>
      </c>
      <c r="H52" s="81">
        <f>'FY2017 Alpha RPDC '!M53</f>
        <v>0</v>
      </c>
      <c r="I52" s="82">
        <f>'FY2017 Alpha RPDC '!N53</f>
        <v>33333755.800000001</v>
      </c>
      <c r="J52" s="53">
        <v>-305916</v>
      </c>
      <c r="K52" s="52">
        <v>-82362</v>
      </c>
      <c r="L52" s="51">
        <v>976578</v>
      </c>
      <c r="M52" s="195">
        <v>5883</v>
      </c>
      <c r="N52" s="51">
        <f>RealAuthFY10!N52</f>
        <v>0</v>
      </c>
      <c r="O52" s="195">
        <f>RealAuthFY10!O52</f>
        <v>0</v>
      </c>
      <c r="P52" s="53">
        <v>0</v>
      </c>
      <c r="Q52" s="53">
        <v>187079.4</v>
      </c>
      <c r="R52" s="52">
        <f t="shared" si="0"/>
        <v>2625677.4120000005</v>
      </c>
      <c r="S52" s="53">
        <f t="shared" si="1"/>
        <v>271600.89600000001</v>
      </c>
      <c r="T52" s="52">
        <f t="shared" si="2"/>
        <v>327679.20600000001</v>
      </c>
      <c r="U52" s="53">
        <f t="shared" si="3"/>
        <v>37339975.713999994</v>
      </c>
      <c r="V52" s="200"/>
      <c r="W52" s="204">
        <v>509.53</v>
      </c>
      <c r="X52" s="205">
        <v>486092</v>
      </c>
      <c r="Y52" s="206">
        <f t="shared" si="4"/>
        <v>519.72</v>
      </c>
      <c r="Z52" s="207">
        <v>52.71</v>
      </c>
      <c r="AA52" s="52">
        <v>50285</v>
      </c>
      <c r="AB52" s="206">
        <f t="shared" si="5"/>
        <v>53.76</v>
      </c>
      <c r="AC52" s="208">
        <v>63.59</v>
      </c>
      <c r="AD52" s="207">
        <v>60665</v>
      </c>
      <c r="AE52" s="206">
        <f t="shared" si="6"/>
        <v>64.86</v>
      </c>
    </row>
    <row r="53" spans="1:31" s="45" customFormat="1" ht="11" x14ac:dyDescent="0.3">
      <c r="A53" s="45">
        <f>'FY2017 Alpha RPDC '!A54</f>
        <v>47</v>
      </c>
      <c r="B53" s="45">
        <f>'FY2017 Alpha RPDC '!B54</f>
        <v>1053</v>
      </c>
      <c r="C53" s="45">
        <f>'FY2017 Alpha RPDC '!C54</f>
        <v>1053</v>
      </c>
      <c r="D53" s="50" t="str">
        <f>'FY2017 Alpha RPDC '!D54</f>
        <v>CEDAR RAPIDS</v>
      </c>
      <c r="E53" s="91">
        <f>'FY2017 Alpha RPDC '!J54</f>
        <v>16939.3</v>
      </c>
      <c r="F53" s="81">
        <f>'FY2017 Alpha RPDC '!K54</f>
        <v>6591</v>
      </c>
      <c r="G53" s="81">
        <f>'FY2017 Alpha RPDC '!L54</f>
        <v>111646926.3</v>
      </c>
      <c r="H53" s="81">
        <f>'FY2017 Alpha RPDC '!M54</f>
        <v>0</v>
      </c>
      <c r="I53" s="82">
        <f>'FY2017 Alpha RPDC '!N54</f>
        <v>111646926.3</v>
      </c>
      <c r="J53" s="53">
        <v>-484170.89999999997</v>
      </c>
      <c r="K53" s="52">
        <v>0</v>
      </c>
      <c r="L53" s="51">
        <v>364746</v>
      </c>
      <c r="M53" s="195">
        <v>11766</v>
      </c>
      <c r="N53" s="51">
        <f>RealAuthFY10!N53</f>
        <v>69158.320000000007</v>
      </c>
      <c r="O53" s="195">
        <f>RealAuthFY10!O53</f>
        <v>0</v>
      </c>
      <c r="P53" s="53">
        <v>3882.78</v>
      </c>
      <c r="Q53" s="53">
        <v>81185.400000000009</v>
      </c>
      <c r="R53" s="52">
        <f t="shared" si="0"/>
        <v>9090983.5239999983</v>
      </c>
      <c r="S53" s="53">
        <f t="shared" si="1"/>
        <v>818337.58299999998</v>
      </c>
      <c r="T53" s="52">
        <f t="shared" si="2"/>
        <v>1131375.8470000001</v>
      </c>
      <c r="U53" s="53">
        <f t="shared" si="3"/>
        <v>122734190.854</v>
      </c>
      <c r="V53" s="200"/>
      <c r="W53" s="204">
        <v>526.16</v>
      </c>
      <c r="X53" s="205">
        <v>332165</v>
      </c>
      <c r="Y53" s="206">
        <f t="shared" si="4"/>
        <v>536.67999999999995</v>
      </c>
      <c r="Z53" s="207">
        <v>47.36</v>
      </c>
      <c r="AA53" s="52">
        <v>29898</v>
      </c>
      <c r="AB53" s="206">
        <f t="shared" si="5"/>
        <v>48.31</v>
      </c>
      <c r="AC53" s="208">
        <v>65.48</v>
      </c>
      <c r="AD53" s="207">
        <v>41338</v>
      </c>
      <c r="AE53" s="206">
        <f t="shared" si="6"/>
        <v>66.790000000000006</v>
      </c>
    </row>
    <row r="54" spans="1:31" s="45" customFormat="1" ht="11" x14ac:dyDescent="0.3">
      <c r="A54" s="45">
        <f>'FY2017 Alpha RPDC '!A55</f>
        <v>48</v>
      </c>
      <c r="B54" s="45">
        <f>'FY2017 Alpha RPDC '!B55</f>
        <v>1062</v>
      </c>
      <c r="C54" s="45">
        <f>'FY2017 Alpha RPDC '!C55</f>
        <v>1062</v>
      </c>
      <c r="D54" s="50" t="str">
        <f>'FY2017 Alpha RPDC '!D55</f>
        <v>CENTER POINT-URBANA</v>
      </c>
      <c r="E54" s="91">
        <f>'FY2017 Alpha RPDC '!J55</f>
        <v>1360</v>
      </c>
      <c r="F54" s="81">
        <f>'FY2017 Alpha RPDC '!K55</f>
        <v>6591</v>
      </c>
      <c r="G54" s="81">
        <f>'FY2017 Alpha RPDC '!L55</f>
        <v>8963760</v>
      </c>
      <c r="H54" s="81">
        <f>'FY2017 Alpha RPDC '!M55</f>
        <v>0</v>
      </c>
      <c r="I54" s="82">
        <f>'FY2017 Alpha RPDC '!N55</f>
        <v>8963760</v>
      </c>
      <c r="J54" s="53">
        <v>-317093.7</v>
      </c>
      <c r="K54" s="52">
        <v>-105894</v>
      </c>
      <c r="L54" s="51">
        <v>715961.1</v>
      </c>
      <c r="M54" s="195">
        <v>5883</v>
      </c>
      <c r="N54" s="51">
        <f>RealAuthFY10!N54</f>
        <v>27859.439999999999</v>
      </c>
      <c r="O54" s="195">
        <f>RealAuthFY10!O54</f>
        <v>0</v>
      </c>
      <c r="P54" s="53">
        <v>3882.78</v>
      </c>
      <c r="Q54" s="53">
        <v>349450.2</v>
      </c>
      <c r="R54" s="52">
        <f t="shared" si="0"/>
        <v>838337</v>
      </c>
      <c r="S54" s="53">
        <f t="shared" si="1"/>
        <v>83994</v>
      </c>
      <c r="T54" s="52">
        <f t="shared" si="2"/>
        <v>101978</v>
      </c>
      <c r="U54" s="53">
        <f t="shared" si="3"/>
        <v>10668117.819999998</v>
      </c>
      <c r="V54" s="200"/>
      <c r="W54" s="204">
        <v>479.68</v>
      </c>
      <c r="X54" s="205">
        <v>838337</v>
      </c>
      <c r="Y54" s="206">
        <f t="shared" si="4"/>
        <v>489.27</v>
      </c>
      <c r="Z54" s="207">
        <v>48.06</v>
      </c>
      <c r="AA54" s="52">
        <v>83994</v>
      </c>
      <c r="AB54" s="206">
        <f t="shared" si="5"/>
        <v>49.02</v>
      </c>
      <c r="AC54" s="208">
        <v>58.35</v>
      </c>
      <c r="AD54" s="207">
        <v>101978</v>
      </c>
      <c r="AE54" s="206">
        <f t="shared" si="6"/>
        <v>59.52</v>
      </c>
    </row>
    <row r="55" spans="1:31" s="45" customFormat="1" ht="11" x14ac:dyDescent="0.3">
      <c r="A55" s="45">
        <f>'FY2017 Alpha RPDC '!A56</f>
        <v>49</v>
      </c>
      <c r="B55" s="45">
        <f>'FY2017 Alpha RPDC '!B56</f>
        <v>1071</v>
      </c>
      <c r="C55" s="45">
        <f>'FY2017 Alpha RPDC '!C56</f>
        <v>1071</v>
      </c>
      <c r="D55" s="50" t="str">
        <f>'FY2017 Alpha RPDC '!D56</f>
        <v>CENTERVILLE</v>
      </c>
      <c r="E55" s="91">
        <f>'FY2017 Alpha RPDC '!J56</f>
        <v>1335.2</v>
      </c>
      <c r="F55" s="81">
        <f>'FY2017 Alpha RPDC '!K56</f>
        <v>6650</v>
      </c>
      <c r="G55" s="81">
        <f>'FY2017 Alpha RPDC '!L56</f>
        <v>8879080</v>
      </c>
      <c r="H55" s="81">
        <f>'FY2017 Alpha RPDC '!M56</f>
        <v>74584.140000000596</v>
      </c>
      <c r="I55" s="82">
        <f>'FY2017 Alpha RPDC '!N56</f>
        <v>8953664.1400000006</v>
      </c>
      <c r="J55" s="53">
        <v>-282384</v>
      </c>
      <c r="K55" s="52">
        <v>-35298</v>
      </c>
      <c r="L55" s="51">
        <v>492995.39999999997</v>
      </c>
      <c r="M55" s="195">
        <v>5883</v>
      </c>
      <c r="N55" s="51">
        <f>RealAuthFY10!N55</f>
        <v>116917.36</v>
      </c>
      <c r="O55" s="195">
        <f>RealAuthFY10!O55</f>
        <v>0</v>
      </c>
      <c r="P55" s="53">
        <v>6471.3</v>
      </c>
      <c r="Q55" s="53">
        <v>624774.6</v>
      </c>
      <c r="R55" s="52">
        <f t="shared" si="0"/>
        <v>834187</v>
      </c>
      <c r="S55" s="53">
        <f t="shared" si="1"/>
        <v>96220</v>
      </c>
      <c r="T55" s="52">
        <f t="shared" si="2"/>
        <v>95575</v>
      </c>
      <c r="U55" s="53">
        <f t="shared" si="3"/>
        <v>10909005.800000001</v>
      </c>
      <c r="V55" s="200"/>
      <c r="W55" s="204">
        <v>479.17</v>
      </c>
      <c r="X55" s="205">
        <v>834187</v>
      </c>
      <c r="Y55" s="206">
        <f t="shared" si="4"/>
        <v>488.75</v>
      </c>
      <c r="Z55" s="207">
        <v>55.27</v>
      </c>
      <c r="AA55" s="52">
        <v>96220</v>
      </c>
      <c r="AB55" s="206">
        <f t="shared" si="5"/>
        <v>56.38</v>
      </c>
      <c r="AC55" s="208">
        <v>54.9</v>
      </c>
      <c r="AD55" s="207">
        <v>95575</v>
      </c>
      <c r="AE55" s="206">
        <f t="shared" si="6"/>
        <v>56</v>
      </c>
    </row>
    <row r="56" spans="1:31" s="45" customFormat="1" ht="11" x14ac:dyDescent="0.3">
      <c r="A56" s="45">
        <f>'FY2017 Alpha RPDC '!A57</f>
        <v>50</v>
      </c>
      <c r="B56" s="45">
        <f>'FY2017 Alpha RPDC '!B57</f>
        <v>1080</v>
      </c>
      <c r="C56" s="45">
        <f>'FY2017 Alpha RPDC '!C57</f>
        <v>1080</v>
      </c>
      <c r="D56" s="54" t="str">
        <f>'FY2017 Alpha RPDC '!D57</f>
        <v>CENTRAL</v>
      </c>
      <c r="E56" s="94">
        <f>'FY2017 Alpha RPDC '!J57</f>
        <v>448.3</v>
      </c>
      <c r="F56" s="83">
        <f>'FY2017 Alpha RPDC '!K57</f>
        <v>6591</v>
      </c>
      <c r="G56" s="83">
        <f>'FY2017 Alpha RPDC '!L57</f>
        <v>2954745.3000000003</v>
      </c>
      <c r="H56" s="83">
        <f>'FY2017 Alpha RPDC '!M57</f>
        <v>0</v>
      </c>
      <c r="I56" s="84">
        <f>'FY2017 Alpha RPDC '!N57</f>
        <v>2954745.3000000003</v>
      </c>
      <c r="J56" s="57">
        <v>-317471</v>
      </c>
      <c r="K56" s="56">
        <v>-41230</v>
      </c>
      <c r="L56" s="55">
        <v>1743440</v>
      </c>
      <c r="M56" s="214">
        <v>88350</v>
      </c>
      <c r="N56" s="55">
        <f>RealAuthFY10!N56</f>
        <v>117983.25</v>
      </c>
      <c r="O56" s="214">
        <f>RealAuthFY10!O56</f>
        <v>0</v>
      </c>
      <c r="P56" s="57">
        <v>62198.400000000001</v>
      </c>
      <c r="Q56" s="57">
        <v>0</v>
      </c>
      <c r="R56" s="56">
        <f t="shared" si="0"/>
        <v>2119676</v>
      </c>
      <c r="S56" s="57">
        <f t="shared" si="1"/>
        <v>253621</v>
      </c>
      <c r="T56" s="56">
        <f t="shared" si="2"/>
        <v>249389</v>
      </c>
      <c r="U56" s="57">
        <f t="shared" si="3"/>
        <v>7230701.9500000011</v>
      </c>
      <c r="V56" s="215"/>
      <c r="W56" s="216">
        <v>485.83</v>
      </c>
      <c r="X56" s="217">
        <v>2119676</v>
      </c>
      <c r="Y56" s="218">
        <f t="shared" si="4"/>
        <v>495.55</v>
      </c>
      <c r="Z56" s="219">
        <v>58.13</v>
      </c>
      <c r="AA56" s="56">
        <v>253621</v>
      </c>
      <c r="AB56" s="218">
        <f t="shared" si="5"/>
        <v>59.29</v>
      </c>
      <c r="AC56" s="220">
        <v>57.16</v>
      </c>
      <c r="AD56" s="219">
        <v>249389</v>
      </c>
      <c r="AE56" s="218">
        <f t="shared" si="6"/>
        <v>58.3</v>
      </c>
    </row>
    <row r="57" spans="1:31" s="45" customFormat="1" ht="11" x14ac:dyDescent="0.3">
      <c r="A57" s="45">
        <f>'FY2017 Alpha RPDC '!A58</f>
        <v>51</v>
      </c>
      <c r="B57" s="45">
        <f>'FY2017 Alpha RPDC '!B58</f>
        <v>1089</v>
      </c>
      <c r="C57" s="45">
        <f>'FY2017 Alpha RPDC '!C58</f>
        <v>1089</v>
      </c>
      <c r="D57" s="50" t="str">
        <f>'FY2017 Alpha RPDC '!D58</f>
        <v>CENTRAL CITY</v>
      </c>
      <c r="E57" s="91">
        <f>'FY2017 Alpha RPDC '!J58</f>
        <v>477.9</v>
      </c>
      <c r="F57" s="81">
        <f>'FY2017 Alpha RPDC '!K58</f>
        <v>6652</v>
      </c>
      <c r="G57" s="81">
        <f>'FY2017 Alpha RPDC '!L58</f>
        <v>3178990.8</v>
      </c>
      <c r="H57" s="81">
        <f>'FY2017 Alpha RPDC '!M58</f>
        <v>101129.64000000013</v>
      </c>
      <c r="I57" s="82">
        <f>'FY2017 Alpha RPDC '!N58</f>
        <v>3280120.44</v>
      </c>
      <c r="J57" s="53">
        <v>-4808764.2</v>
      </c>
      <c r="K57" s="52">
        <v>-441225</v>
      </c>
      <c r="L57" s="51">
        <v>2716181.1</v>
      </c>
      <c r="M57" s="195">
        <v>635364</v>
      </c>
      <c r="N57" s="51">
        <f>RealAuthFY10!N57</f>
        <v>282401.28000000003</v>
      </c>
      <c r="O57" s="195">
        <f>RealAuthFY10!O57</f>
        <v>0</v>
      </c>
      <c r="P57" s="53">
        <v>296385.54000000004</v>
      </c>
      <c r="Q57" s="53">
        <v>1803727.8</v>
      </c>
      <c r="R57" s="52">
        <f t="shared" si="0"/>
        <v>8506672</v>
      </c>
      <c r="S57" s="53">
        <f t="shared" si="1"/>
        <v>1010215</v>
      </c>
      <c r="T57" s="52">
        <f t="shared" si="2"/>
        <v>1102801</v>
      </c>
      <c r="U57" s="53">
        <f t="shared" si="3"/>
        <v>14383878.960000001</v>
      </c>
      <c r="V57" s="200"/>
      <c r="W57" s="204">
        <v>486.04</v>
      </c>
      <c r="X57" s="205">
        <v>8506672</v>
      </c>
      <c r="Y57" s="206">
        <f t="shared" si="4"/>
        <v>495.76000000000005</v>
      </c>
      <c r="Z57" s="207">
        <v>57.72</v>
      </c>
      <c r="AA57" s="52">
        <v>1010215</v>
      </c>
      <c r="AB57" s="206">
        <f t="shared" si="5"/>
        <v>58.87</v>
      </c>
      <c r="AC57" s="208">
        <v>63.01</v>
      </c>
      <c r="AD57" s="207">
        <v>1102801</v>
      </c>
      <c r="AE57" s="206">
        <f t="shared" si="6"/>
        <v>64.27</v>
      </c>
    </row>
    <row r="58" spans="1:31" s="45" customFormat="1" ht="11" x14ac:dyDescent="0.3">
      <c r="A58" s="45">
        <f>'FY2017 Alpha RPDC '!A59</f>
        <v>52</v>
      </c>
      <c r="B58" s="45">
        <f>'FY2017 Alpha RPDC '!B59</f>
        <v>1082</v>
      </c>
      <c r="C58" s="45">
        <f>'FY2017 Alpha RPDC '!C59</f>
        <v>1082</v>
      </c>
      <c r="D58" s="50" t="str">
        <f>'FY2017 Alpha RPDC '!D59</f>
        <v>CENTRAL CLINTON</v>
      </c>
      <c r="E58" s="91">
        <f>'FY2017 Alpha RPDC '!J59</f>
        <v>1450.9</v>
      </c>
      <c r="F58" s="81">
        <f>'FY2017 Alpha RPDC '!K59</f>
        <v>6591</v>
      </c>
      <c r="G58" s="81">
        <f>'FY2017 Alpha RPDC '!L59</f>
        <v>9562881.9000000004</v>
      </c>
      <c r="H58" s="81">
        <f>'FY2017 Alpha RPDC '!M59</f>
        <v>0</v>
      </c>
      <c r="I58" s="82">
        <f>'FY2017 Alpha RPDC '!N59</f>
        <v>9562881.9000000004</v>
      </c>
      <c r="J58" s="53">
        <v>-141192</v>
      </c>
      <c r="K58" s="52">
        <v>0</v>
      </c>
      <c r="L58" s="51">
        <v>778909.20000000007</v>
      </c>
      <c r="M58" s="195">
        <v>70596</v>
      </c>
      <c r="N58" s="51">
        <f>RealAuthFY10!N58</f>
        <v>19784.240000000002</v>
      </c>
      <c r="O58" s="195">
        <f>RealAuthFY10!O58</f>
        <v>0</v>
      </c>
      <c r="P58" s="53">
        <v>0</v>
      </c>
      <c r="Q58" s="53">
        <v>296503.2</v>
      </c>
      <c r="R58" s="52">
        <f t="shared" si="0"/>
        <v>727655.36800000002</v>
      </c>
      <c r="S58" s="53">
        <f t="shared" si="1"/>
        <v>80437.896000000008</v>
      </c>
      <c r="T58" s="52">
        <f t="shared" si="2"/>
        <v>82135.449000000008</v>
      </c>
      <c r="U58" s="53">
        <f t="shared" si="3"/>
        <v>11477711.252999999</v>
      </c>
      <c r="V58" s="200"/>
      <c r="W58" s="204">
        <v>491.69</v>
      </c>
      <c r="X58" s="205">
        <v>639295</v>
      </c>
      <c r="Y58" s="206">
        <f t="shared" si="4"/>
        <v>501.52</v>
      </c>
      <c r="Z58" s="207">
        <v>54.35</v>
      </c>
      <c r="AA58" s="52">
        <v>70666</v>
      </c>
      <c r="AB58" s="206">
        <f t="shared" si="5"/>
        <v>55.440000000000005</v>
      </c>
      <c r="AC58" s="208">
        <v>55.5</v>
      </c>
      <c r="AD58" s="207">
        <v>72161</v>
      </c>
      <c r="AE58" s="206">
        <f t="shared" si="6"/>
        <v>56.61</v>
      </c>
    </row>
    <row r="59" spans="1:31" s="45" customFormat="1" ht="11" x14ac:dyDescent="0.3">
      <c r="A59" s="45">
        <f>'FY2017 Alpha RPDC '!A60</f>
        <v>53</v>
      </c>
      <c r="B59" s="45">
        <f>'FY2017 Alpha RPDC '!B60</f>
        <v>1093</v>
      </c>
      <c r="C59" s="45">
        <f>'FY2017 Alpha RPDC '!C60</f>
        <v>1093</v>
      </c>
      <c r="D59" s="50" t="str">
        <f>'FY2017 Alpha RPDC '!D60</f>
        <v>CENTRAL DECATUR</v>
      </c>
      <c r="E59" s="91">
        <f>'FY2017 Alpha RPDC '!J60</f>
        <v>684</v>
      </c>
      <c r="F59" s="81">
        <f>'FY2017 Alpha RPDC '!K60</f>
        <v>6591</v>
      </c>
      <c r="G59" s="81">
        <f>'FY2017 Alpha RPDC '!L60</f>
        <v>4508244</v>
      </c>
      <c r="H59" s="81">
        <f>'FY2017 Alpha RPDC '!M60</f>
        <v>0</v>
      </c>
      <c r="I59" s="82">
        <f>'FY2017 Alpha RPDC '!N60</f>
        <v>4508244</v>
      </c>
      <c r="J59" s="53">
        <v>-337505.6</v>
      </c>
      <c r="K59" s="52">
        <v>-59420</v>
      </c>
      <c r="L59" s="51">
        <v>273332</v>
      </c>
      <c r="M59" s="195">
        <v>29710</v>
      </c>
      <c r="N59" s="51">
        <f>RealAuthFY10!N59</f>
        <v>40264.57</v>
      </c>
      <c r="O59" s="195">
        <f>RealAuthFY10!O59</f>
        <v>186464</v>
      </c>
      <c r="P59" s="53">
        <v>6536.2000000000007</v>
      </c>
      <c r="Q59" s="53">
        <v>228172.79999999999</v>
      </c>
      <c r="R59" s="52">
        <f t="shared" si="0"/>
        <v>757195</v>
      </c>
      <c r="S59" s="53">
        <f t="shared" si="1"/>
        <v>86982</v>
      </c>
      <c r="T59" s="52">
        <f t="shared" si="2"/>
        <v>91487</v>
      </c>
      <c r="U59" s="53">
        <f t="shared" si="3"/>
        <v>5811461.9700000007</v>
      </c>
      <c r="V59" s="200"/>
      <c r="W59" s="204">
        <v>497.5</v>
      </c>
      <c r="X59" s="205">
        <v>757195</v>
      </c>
      <c r="Y59" s="206">
        <f t="shared" si="4"/>
        <v>507.45</v>
      </c>
      <c r="Z59" s="207">
        <v>57.15</v>
      </c>
      <c r="AA59" s="52">
        <v>86982</v>
      </c>
      <c r="AB59" s="206">
        <f t="shared" si="5"/>
        <v>58.29</v>
      </c>
      <c r="AC59" s="208">
        <v>60.11</v>
      </c>
      <c r="AD59" s="207">
        <v>91487</v>
      </c>
      <c r="AE59" s="206">
        <f t="shared" si="6"/>
        <v>61.31</v>
      </c>
    </row>
    <row r="60" spans="1:31" s="45" customFormat="1" ht="11" x14ac:dyDescent="0.3">
      <c r="A60" s="45">
        <f>'FY2017 Alpha RPDC '!A61</f>
        <v>54</v>
      </c>
      <c r="B60" s="45">
        <f>'FY2017 Alpha RPDC '!B61</f>
        <v>1079</v>
      </c>
      <c r="C60" s="45">
        <f>'FY2017 Alpha RPDC '!C61</f>
        <v>1079</v>
      </c>
      <c r="D60" s="50" t="str">
        <f>'FY2017 Alpha RPDC '!D61</f>
        <v>CENTRAL LEE</v>
      </c>
      <c r="E60" s="91">
        <f>'FY2017 Alpha RPDC '!J61</f>
        <v>786.1</v>
      </c>
      <c r="F60" s="81">
        <f>'FY2017 Alpha RPDC '!K61</f>
        <v>6591</v>
      </c>
      <c r="G60" s="81">
        <f>'FY2017 Alpha RPDC '!L61</f>
        <v>5181185.1000000006</v>
      </c>
      <c r="H60" s="81">
        <f>'FY2017 Alpha RPDC '!M61</f>
        <v>183433.93999999948</v>
      </c>
      <c r="I60" s="82">
        <f>'FY2017 Alpha RPDC '!N61</f>
        <v>5364619.04</v>
      </c>
      <c r="J60" s="53">
        <v>-358863</v>
      </c>
      <c r="K60" s="52">
        <v>-29415</v>
      </c>
      <c r="L60" s="51">
        <v>282972.3</v>
      </c>
      <c r="M60" s="195">
        <v>5883</v>
      </c>
      <c r="N60" s="51">
        <f>RealAuthFY10!N60</f>
        <v>54392.24</v>
      </c>
      <c r="O60" s="195">
        <f>RealAuthFY10!O60</f>
        <v>0</v>
      </c>
      <c r="P60" s="53">
        <v>2588.52</v>
      </c>
      <c r="Q60" s="53">
        <v>91774.8</v>
      </c>
      <c r="R60" s="52">
        <f t="shared" si="0"/>
        <v>411169.60499999998</v>
      </c>
      <c r="S60" s="53">
        <f t="shared" si="1"/>
        <v>41914.851999999999</v>
      </c>
      <c r="T60" s="52">
        <f t="shared" si="2"/>
        <v>40602.065000000002</v>
      </c>
      <c r="U60" s="53">
        <f t="shared" si="3"/>
        <v>5907638.4219999993</v>
      </c>
      <c r="V60" s="200"/>
      <c r="W60" s="204">
        <v>512.79</v>
      </c>
      <c r="X60" s="205">
        <v>271881</v>
      </c>
      <c r="Y60" s="206">
        <f t="shared" si="4"/>
        <v>523.04999999999995</v>
      </c>
      <c r="Z60" s="207">
        <v>52.27</v>
      </c>
      <c r="AA60" s="52">
        <v>27714</v>
      </c>
      <c r="AB60" s="206">
        <f t="shared" si="5"/>
        <v>53.32</v>
      </c>
      <c r="AC60" s="208">
        <v>50.64</v>
      </c>
      <c r="AD60" s="207">
        <v>26849</v>
      </c>
      <c r="AE60" s="206">
        <f t="shared" si="6"/>
        <v>51.65</v>
      </c>
    </row>
    <row r="61" spans="1:31" s="45" customFormat="1" ht="11" x14ac:dyDescent="0.3">
      <c r="A61" s="45">
        <f>'FY2017 Alpha RPDC '!A62</f>
        <v>55</v>
      </c>
      <c r="B61" s="45">
        <f>'FY2017 Alpha RPDC '!B62</f>
        <v>1095</v>
      </c>
      <c r="C61" s="45">
        <f>'FY2017 Alpha RPDC '!C62</f>
        <v>1095</v>
      </c>
      <c r="D61" s="54" t="str">
        <f>'FY2017 Alpha RPDC '!D62</f>
        <v>CENTRAL LYON</v>
      </c>
      <c r="E61" s="94">
        <f>'FY2017 Alpha RPDC '!J62</f>
        <v>768</v>
      </c>
      <c r="F61" s="83">
        <f>'FY2017 Alpha RPDC '!K62</f>
        <v>6591</v>
      </c>
      <c r="G61" s="83">
        <f>'FY2017 Alpha RPDC '!L62</f>
        <v>5061888</v>
      </c>
      <c r="H61" s="83">
        <f>'FY2017 Alpha RPDC '!M62</f>
        <v>0</v>
      </c>
      <c r="I61" s="84">
        <f>'FY2017 Alpha RPDC '!N62</f>
        <v>5061888</v>
      </c>
      <c r="J61" s="57">
        <v>-452932.8</v>
      </c>
      <c r="K61" s="56">
        <v>-17832</v>
      </c>
      <c r="L61" s="55">
        <v>160488</v>
      </c>
      <c r="M61" s="214">
        <v>17832</v>
      </c>
      <c r="N61" s="55">
        <f>RealAuthFY10!N61</f>
        <v>14339.34</v>
      </c>
      <c r="O61" s="214">
        <f>RealAuthFY10!O61</f>
        <v>0</v>
      </c>
      <c r="P61" s="57">
        <v>0</v>
      </c>
      <c r="Q61" s="57">
        <v>156921.60000000001</v>
      </c>
      <c r="R61" s="56">
        <f t="shared" si="0"/>
        <v>424442.88000000006</v>
      </c>
      <c r="S61" s="57">
        <f t="shared" si="1"/>
        <v>40604.159999999996</v>
      </c>
      <c r="T61" s="56">
        <f t="shared" si="2"/>
        <v>46709.760000000002</v>
      </c>
      <c r="U61" s="57">
        <f t="shared" si="3"/>
        <v>5452460.9399999995</v>
      </c>
      <c r="V61" s="215"/>
      <c r="W61" s="216">
        <v>541.82000000000005</v>
      </c>
      <c r="X61" s="217">
        <v>252109</v>
      </c>
      <c r="Y61" s="218">
        <f t="shared" si="4"/>
        <v>552.66000000000008</v>
      </c>
      <c r="Z61" s="219">
        <v>51.83</v>
      </c>
      <c r="AA61" s="56">
        <v>24116</v>
      </c>
      <c r="AB61" s="218">
        <f t="shared" si="5"/>
        <v>52.87</v>
      </c>
      <c r="AC61" s="220">
        <v>59.63</v>
      </c>
      <c r="AD61" s="219">
        <v>27746</v>
      </c>
      <c r="AE61" s="218">
        <f t="shared" si="6"/>
        <v>60.82</v>
      </c>
    </row>
    <row r="62" spans="1:31" s="45" customFormat="1" ht="11" x14ac:dyDescent="0.3">
      <c r="A62" s="45">
        <f>'FY2017 Alpha RPDC '!A63</f>
        <v>56</v>
      </c>
      <c r="B62" s="45">
        <f>'FY2017 Alpha RPDC '!B63</f>
        <v>4772</v>
      </c>
      <c r="C62" s="45">
        <f>'FY2017 Alpha RPDC '!C63</f>
        <v>4772</v>
      </c>
      <c r="D62" s="50" t="str">
        <f>'FY2017 Alpha RPDC '!D63</f>
        <v>CENTRAL SPRINGS</v>
      </c>
      <c r="E62" s="91">
        <f>'FY2017 Alpha RPDC '!J63</f>
        <v>811</v>
      </c>
      <c r="F62" s="81">
        <f>'FY2017 Alpha RPDC '!K63</f>
        <v>6617</v>
      </c>
      <c r="G62" s="81">
        <f>'FY2017 Alpha RPDC '!L63</f>
        <v>5366387</v>
      </c>
      <c r="H62" s="81">
        <f>'FY2017 Alpha RPDC '!M63</f>
        <v>6796.839999999851</v>
      </c>
      <c r="I62" s="82">
        <f>'FY2017 Alpha RPDC '!N63</f>
        <v>5373183.8399999999</v>
      </c>
      <c r="J62" s="53">
        <v>-441225</v>
      </c>
      <c r="K62" s="52">
        <v>-47064</v>
      </c>
      <c r="L62" s="51">
        <v>284148.89999999997</v>
      </c>
      <c r="M62" s="195">
        <v>5883</v>
      </c>
      <c r="N62" s="51">
        <f>RealAuthFY10!N62</f>
        <v>5133.5200000000004</v>
      </c>
      <c r="O62" s="195">
        <f>RealAuthFY10!O62</f>
        <v>0</v>
      </c>
      <c r="P62" s="53">
        <v>0</v>
      </c>
      <c r="Q62" s="53">
        <v>321211.8</v>
      </c>
      <c r="R62" s="52">
        <f t="shared" si="0"/>
        <v>778672</v>
      </c>
      <c r="S62" s="53">
        <f t="shared" si="1"/>
        <v>83712</v>
      </c>
      <c r="T62" s="52">
        <f t="shared" si="2"/>
        <v>77049</v>
      </c>
      <c r="U62" s="53">
        <f t="shared" si="3"/>
        <v>6440705.0599999996</v>
      </c>
      <c r="V62" s="200"/>
      <c r="W62" s="204">
        <v>511.88</v>
      </c>
      <c r="X62" s="205">
        <v>778672</v>
      </c>
      <c r="Y62" s="206">
        <f t="shared" si="4"/>
        <v>522.12</v>
      </c>
      <c r="Z62" s="207">
        <v>55.03</v>
      </c>
      <c r="AA62" s="52">
        <v>83712</v>
      </c>
      <c r="AB62" s="206">
        <f t="shared" si="5"/>
        <v>56.13</v>
      </c>
      <c r="AC62" s="208">
        <v>50.65</v>
      </c>
      <c r="AD62" s="207">
        <v>77049</v>
      </c>
      <c r="AE62" s="206">
        <f t="shared" si="6"/>
        <v>51.66</v>
      </c>
    </row>
    <row r="63" spans="1:31" s="45" customFormat="1" ht="11" x14ac:dyDescent="0.3">
      <c r="A63" s="45">
        <f>'FY2017 Alpha RPDC '!A64</f>
        <v>57</v>
      </c>
      <c r="B63" s="45">
        <f>'FY2017 Alpha RPDC '!B64</f>
        <v>1107</v>
      </c>
      <c r="C63" s="45">
        <f>'FY2017 Alpha RPDC '!C64</f>
        <v>1107</v>
      </c>
      <c r="D63" s="50" t="str">
        <f>'FY2017 Alpha RPDC '!D64</f>
        <v>CHARITON</v>
      </c>
      <c r="E63" s="91">
        <f>'FY2017 Alpha RPDC '!J64</f>
        <v>1298.8</v>
      </c>
      <c r="F63" s="81">
        <f>'FY2017 Alpha RPDC '!K64</f>
        <v>6591</v>
      </c>
      <c r="G63" s="81">
        <f>'FY2017 Alpha RPDC '!L64</f>
        <v>8560390.7999999989</v>
      </c>
      <c r="H63" s="81">
        <f>'FY2017 Alpha RPDC '!M64</f>
        <v>297090.03000000119</v>
      </c>
      <c r="I63" s="82">
        <f>'FY2017 Alpha RPDC '!N64</f>
        <v>8857480.8300000001</v>
      </c>
      <c r="J63" s="53">
        <v>-150604.80000000002</v>
      </c>
      <c r="K63" s="52">
        <v>-29415</v>
      </c>
      <c r="L63" s="51">
        <v>305916</v>
      </c>
      <c r="M63" s="195">
        <v>0</v>
      </c>
      <c r="N63" s="51">
        <f>RealAuthFY10!N63</f>
        <v>4902.8</v>
      </c>
      <c r="O63" s="195">
        <f>RealAuthFY10!O63</f>
        <v>77868</v>
      </c>
      <c r="P63" s="53">
        <v>0</v>
      </c>
      <c r="Q63" s="53">
        <v>151781.4</v>
      </c>
      <c r="R63" s="52">
        <f t="shared" si="0"/>
        <v>690883.6719999999</v>
      </c>
      <c r="S63" s="53">
        <f t="shared" si="1"/>
        <v>70317.031999999992</v>
      </c>
      <c r="T63" s="52">
        <f t="shared" si="2"/>
        <v>93994.156000000003</v>
      </c>
      <c r="U63" s="53">
        <f t="shared" si="3"/>
        <v>10073124.09</v>
      </c>
      <c r="V63" s="200"/>
      <c r="W63" s="204">
        <v>521.51</v>
      </c>
      <c r="X63" s="205">
        <v>352019</v>
      </c>
      <c r="Y63" s="206">
        <f t="shared" si="4"/>
        <v>531.93999999999994</v>
      </c>
      <c r="Z63" s="207">
        <v>53.08</v>
      </c>
      <c r="AA63" s="52">
        <v>35829</v>
      </c>
      <c r="AB63" s="206">
        <f t="shared" si="5"/>
        <v>54.14</v>
      </c>
      <c r="AC63" s="208">
        <v>70.95</v>
      </c>
      <c r="AD63" s="207">
        <v>47891</v>
      </c>
      <c r="AE63" s="206">
        <f t="shared" si="6"/>
        <v>72.37</v>
      </c>
    </row>
    <row r="64" spans="1:31" s="45" customFormat="1" ht="11" x14ac:dyDescent="0.3">
      <c r="A64" s="45">
        <f>'FY2017 Alpha RPDC '!A65</f>
        <v>58</v>
      </c>
      <c r="B64" s="45">
        <f>'FY2017 Alpha RPDC '!B65</f>
        <v>1116</v>
      </c>
      <c r="C64" s="45">
        <f>'FY2017 Alpha RPDC '!C65</f>
        <v>1116</v>
      </c>
      <c r="D64" s="50" t="str">
        <f>'FY2017 Alpha RPDC '!D65</f>
        <v>CHARLES CITY</v>
      </c>
      <c r="E64" s="91">
        <f>'FY2017 Alpha RPDC '!J65</f>
        <v>1531.4</v>
      </c>
      <c r="F64" s="81">
        <f>'FY2017 Alpha RPDC '!K65</f>
        <v>6651</v>
      </c>
      <c r="G64" s="81">
        <f>'FY2017 Alpha RPDC '!L65</f>
        <v>10185341.4</v>
      </c>
      <c r="H64" s="81">
        <f>'FY2017 Alpha RPDC '!M65</f>
        <v>0</v>
      </c>
      <c r="I64" s="82">
        <f>'FY2017 Alpha RPDC '!N65</f>
        <v>10185341.4</v>
      </c>
      <c r="J64" s="53">
        <v>-248262.6</v>
      </c>
      <c r="K64" s="52">
        <v>-11766</v>
      </c>
      <c r="L64" s="51">
        <v>1108357.2</v>
      </c>
      <c r="M64" s="195">
        <v>0</v>
      </c>
      <c r="N64" s="51">
        <f>RealAuthFY10!N64</f>
        <v>36338.400000000001</v>
      </c>
      <c r="O64" s="195">
        <f>RealAuthFY10!O64</f>
        <v>0</v>
      </c>
      <c r="P64" s="53">
        <v>0</v>
      </c>
      <c r="Q64" s="53">
        <v>0</v>
      </c>
      <c r="R64" s="52">
        <f t="shared" si="0"/>
        <v>818839.58000000007</v>
      </c>
      <c r="S64" s="53">
        <f t="shared" si="1"/>
        <v>107029.546</v>
      </c>
      <c r="T64" s="52">
        <f t="shared" si="2"/>
        <v>87642.021999999997</v>
      </c>
      <c r="U64" s="53">
        <f t="shared" si="3"/>
        <v>12083519.548</v>
      </c>
      <c r="V64" s="200"/>
      <c r="W64" s="204">
        <v>524.22</v>
      </c>
      <c r="X64" s="205">
        <v>466189</v>
      </c>
      <c r="Y64" s="206">
        <f t="shared" si="4"/>
        <v>534.70000000000005</v>
      </c>
      <c r="Z64" s="207">
        <v>68.52</v>
      </c>
      <c r="AA64" s="52">
        <v>60935</v>
      </c>
      <c r="AB64" s="206">
        <f t="shared" si="5"/>
        <v>69.89</v>
      </c>
      <c r="AC64" s="208">
        <v>56.11</v>
      </c>
      <c r="AD64" s="207">
        <v>49899</v>
      </c>
      <c r="AE64" s="206">
        <f t="shared" si="6"/>
        <v>57.23</v>
      </c>
    </row>
    <row r="65" spans="1:31" s="45" customFormat="1" ht="11" x14ac:dyDescent="0.3">
      <c r="A65" s="45">
        <f>'FY2017 Alpha RPDC '!A66</f>
        <v>59</v>
      </c>
      <c r="B65" s="45">
        <f>'FY2017 Alpha RPDC '!B66</f>
        <v>1134</v>
      </c>
      <c r="C65" s="45">
        <f>'FY2017 Alpha RPDC '!C66</f>
        <v>1134</v>
      </c>
      <c r="D65" s="50" t="str">
        <f>'FY2017 Alpha RPDC '!D66</f>
        <v>CHARTER OAK-UTE</v>
      </c>
      <c r="E65" s="91">
        <f>'FY2017 Alpha RPDC '!J66</f>
        <v>274.3</v>
      </c>
      <c r="F65" s="81">
        <f>'FY2017 Alpha RPDC '!K66</f>
        <v>6608</v>
      </c>
      <c r="G65" s="81">
        <f>'FY2017 Alpha RPDC '!L66</f>
        <v>1812574.4000000001</v>
      </c>
      <c r="H65" s="81">
        <f>'FY2017 Alpha RPDC '!M66</f>
        <v>74563.129999999888</v>
      </c>
      <c r="I65" s="82">
        <f>'FY2017 Alpha RPDC '!N66</f>
        <v>1887137.53</v>
      </c>
      <c r="J65" s="53">
        <v>-494172</v>
      </c>
      <c r="K65" s="52">
        <v>-5883</v>
      </c>
      <c r="L65" s="51">
        <v>64713</v>
      </c>
      <c r="M65" s="195">
        <v>11766</v>
      </c>
      <c r="N65" s="51">
        <f>RealAuthFY10!N65</f>
        <v>173.04</v>
      </c>
      <c r="O65" s="195">
        <f>RealAuthFY10!O65</f>
        <v>79713.759999999995</v>
      </c>
      <c r="P65" s="53">
        <v>0</v>
      </c>
      <c r="Q65" s="53">
        <v>0</v>
      </c>
      <c r="R65" s="52">
        <f t="shared" si="0"/>
        <v>332605</v>
      </c>
      <c r="S65" s="53">
        <f t="shared" si="1"/>
        <v>38424</v>
      </c>
      <c r="T65" s="52">
        <f t="shared" si="2"/>
        <v>34429</v>
      </c>
      <c r="U65" s="53">
        <f t="shared" si="3"/>
        <v>1948906.33</v>
      </c>
      <c r="V65" s="200"/>
      <c r="W65" s="204">
        <v>481.2</v>
      </c>
      <c r="X65" s="205">
        <v>332605</v>
      </c>
      <c r="Y65" s="206">
        <f t="shared" si="4"/>
        <v>490.82</v>
      </c>
      <c r="Z65" s="207">
        <v>55.59</v>
      </c>
      <c r="AA65" s="52">
        <v>38424</v>
      </c>
      <c r="AB65" s="206">
        <f t="shared" si="5"/>
        <v>56.7</v>
      </c>
      <c r="AC65" s="208">
        <v>49.81</v>
      </c>
      <c r="AD65" s="207">
        <v>34429</v>
      </c>
      <c r="AE65" s="206">
        <f t="shared" si="6"/>
        <v>50.81</v>
      </c>
    </row>
    <row r="66" spans="1:31" s="45" customFormat="1" ht="11" x14ac:dyDescent="0.3">
      <c r="A66" s="45">
        <f>'FY2017 Alpha RPDC '!A67</f>
        <v>60</v>
      </c>
      <c r="B66" s="45">
        <f>'FY2017 Alpha RPDC '!B67</f>
        <v>1152</v>
      </c>
      <c r="C66" s="45">
        <f>'FY2017 Alpha RPDC '!C67</f>
        <v>1152</v>
      </c>
      <c r="D66" s="54" t="str">
        <f>'FY2017 Alpha RPDC '!D67</f>
        <v>CHEROKEE</v>
      </c>
      <c r="E66" s="94">
        <f>'FY2017 Alpha RPDC '!J67</f>
        <v>941.6</v>
      </c>
      <c r="F66" s="83">
        <f>'FY2017 Alpha RPDC '!K67</f>
        <v>6642</v>
      </c>
      <c r="G66" s="83">
        <f>'FY2017 Alpha RPDC '!L67</f>
        <v>6254107.2000000002</v>
      </c>
      <c r="H66" s="83">
        <f>'FY2017 Alpha RPDC '!M67</f>
        <v>20448.109999999404</v>
      </c>
      <c r="I66" s="84">
        <f>'FY2017 Alpha RPDC '!N67</f>
        <v>6274555.3099999996</v>
      </c>
      <c r="J66" s="57">
        <v>-327094.8</v>
      </c>
      <c r="K66" s="56">
        <v>-41181</v>
      </c>
      <c r="L66" s="55">
        <v>211788</v>
      </c>
      <c r="M66" s="214">
        <v>5883</v>
      </c>
      <c r="N66" s="55">
        <f>RealAuthFY10!N66</f>
        <v>6460.1600000000008</v>
      </c>
      <c r="O66" s="214">
        <f>RealAuthFY10!O66</f>
        <v>0</v>
      </c>
      <c r="P66" s="57">
        <v>63418.74</v>
      </c>
      <c r="Q66" s="57">
        <v>211788</v>
      </c>
      <c r="R66" s="56">
        <f t="shared" si="0"/>
        <v>739842</v>
      </c>
      <c r="S66" s="57">
        <f t="shared" si="1"/>
        <v>78288</v>
      </c>
      <c r="T66" s="56">
        <f t="shared" si="2"/>
        <v>103903</v>
      </c>
      <c r="U66" s="57">
        <f t="shared" si="3"/>
        <v>7327650.4100000001</v>
      </c>
      <c r="V66" s="215"/>
      <c r="W66" s="216">
        <v>487.54</v>
      </c>
      <c r="X66" s="217">
        <v>739842</v>
      </c>
      <c r="Y66" s="218">
        <f t="shared" si="4"/>
        <v>497.29</v>
      </c>
      <c r="Z66" s="219">
        <v>51.59</v>
      </c>
      <c r="AA66" s="56">
        <v>78288</v>
      </c>
      <c r="AB66" s="218">
        <f t="shared" si="5"/>
        <v>52.620000000000005</v>
      </c>
      <c r="AC66" s="220">
        <v>68.47</v>
      </c>
      <c r="AD66" s="219">
        <v>103903</v>
      </c>
      <c r="AE66" s="218">
        <f t="shared" si="6"/>
        <v>69.84</v>
      </c>
    </row>
    <row r="67" spans="1:31" s="45" customFormat="1" ht="11" x14ac:dyDescent="0.3">
      <c r="A67" s="45">
        <f>'FY2017 Alpha RPDC '!A68</f>
        <v>61</v>
      </c>
      <c r="B67" s="45">
        <f>'FY2017 Alpha RPDC '!B68</f>
        <v>1197</v>
      </c>
      <c r="C67" s="45">
        <f>'FY2017 Alpha RPDC '!C68</f>
        <v>1197</v>
      </c>
      <c r="D67" s="50" t="str">
        <f>'FY2017 Alpha RPDC '!D68</f>
        <v>CLARINDA</v>
      </c>
      <c r="E67" s="91">
        <f>'FY2017 Alpha RPDC '!J68</f>
        <v>983.1</v>
      </c>
      <c r="F67" s="81">
        <f>'FY2017 Alpha RPDC '!K68</f>
        <v>6591</v>
      </c>
      <c r="G67" s="81">
        <f>'FY2017 Alpha RPDC '!L68</f>
        <v>6479612.1000000006</v>
      </c>
      <c r="H67" s="81">
        <f>'FY2017 Alpha RPDC '!M68</f>
        <v>0</v>
      </c>
      <c r="I67" s="82">
        <f>'FY2017 Alpha RPDC '!N68</f>
        <v>6479612.1000000006</v>
      </c>
      <c r="J67" s="53">
        <v>-130746</v>
      </c>
      <c r="K67" s="52">
        <v>-17829</v>
      </c>
      <c r="L67" s="51">
        <v>178884.30000000002</v>
      </c>
      <c r="M67" s="195">
        <v>53487</v>
      </c>
      <c r="N67" s="51">
        <f>RealAuthFY10!N67</f>
        <v>119474</v>
      </c>
      <c r="O67" s="195">
        <f>RealAuthFY10!O67</f>
        <v>0</v>
      </c>
      <c r="P67" s="53">
        <v>28764.12</v>
      </c>
      <c r="Q67" s="53">
        <v>0</v>
      </c>
      <c r="R67" s="52">
        <f t="shared" si="0"/>
        <v>789662</v>
      </c>
      <c r="S67" s="53">
        <f t="shared" si="1"/>
        <v>93933</v>
      </c>
      <c r="T67" s="52">
        <f t="shared" si="2"/>
        <v>91144</v>
      </c>
      <c r="U67" s="53">
        <f t="shared" si="3"/>
        <v>7686385.5200000005</v>
      </c>
      <c r="V67" s="200"/>
      <c r="W67" s="204">
        <v>495.49</v>
      </c>
      <c r="X67" s="205">
        <v>789662</v>
      </c>
      <c r="Y67" s="206">
        <f t="shared" si="4"/>
        <v>505.40000000000003</v>
      </c>
      <c r="Z67" s="207">
        <v>58.94</v>
      </c>
      <c r="AA67" s="52">
        <v>93933</v>
      </c>
      <c r="AB67" s="206">
        <f t="shared" si="5"/>
        <v>60.12</v>
      </c>
      <c r="AC67" s="208">
        <v>57.19</v>
      </c>
      <c r="AD67" s="207">
        <v>91144</v>
      </c>
      <c r="AE67" s="206">
        <f t="shared" si="6"/>
        <v>58.33</v>
      </c>
    </row>
    <row r="68" spans="1:31" s="45" customFormat="1" ht="11" x14ac:dyDescent="0.3">
      <c r="A68" s="45">
        <f>'FY2017 Alpha RPDC '!A69</f>
        <v>62</v>
      </c>
      <c r="B68" s="45">
        <f>'FY2017 Alpha RPDC '!B69</f>
        <v>1206</v>
      </c>
      <c r="C68" s="45">
        <f>'FY2017 Alpha RPDC '!C69</f>
        <v>1206</v>
      </c>
      <c r="D68" s="50" t="str">
        <f>'FY2017 Alpha RPDC '!D69</f>
        <v>CLARION-GOLDFIELD-DOWS</v>
      </c>
      <c r="E68" s="91">
        <f>'FY2017 Alpha RPDC '!J69</f>
        <v>951.1</v>
      </c>
      <c r="F68" s="81">
        <f>'FY2017 Alpha RPDC '!K69</f>
        <v>6626</v>
      </c>
      <c r="G68" s="81">
        <f>'FY2017 Alpha RPDC '!L69</f>
        <v>6301988.6000000006</v>
      </c>
      <c r="H68" s="81">
        <f>'FY2017 Alpha RPDC '!M69</f>
        <v>0</v>
      </c>
      <c r="I68" s="82">
        <f>'FY2017 Alpha RPDC '!N69</f>
        <v>6301988.6000000006</v>
      </c>
      <c r="J68" s="53">
        <v>-212400</v>
      </c>
      <c r="K68" s="52">
        <v>-5900</v>
      </c>
      <c r="L68" s="51">
        <v>265500</v>
      </c>
      <c r="M68" s="195">
        <v>0</v>
      </c>
      <c r="N68" s="51">
        <f>RealAuthFY10!N68</f>
        <v>27652.300000000003</v>
      </c>
      <c r="O68" s="195">
        <f>RealAuthFY10!O68</f>
        <v>74510.8</v>
      </c>
      <c r="P68" s="53">
        <v>9086</v>
      </c>
      <c r="Q68" s="53">
        <v>0</v>
      </c>
      <c r="R68" s="52">
        <f t="shared" si="0"/>
        <v>547377.07200000004</v>
      </c>
      <c r="S68" s="53">
        <f t="shared" si="1"/>
        <v>56638.005000000005</v>
      </c>
      <c r="T68" s="52">
        <f t="shared" si="2"/>
        <v>62125.852000000006</v>
      </c>
      <c r="U68" s="53">
        <f t="shared" si="3"/>
        <v>7126578.6289999997</v>
      </c>
      <c r="V68" s="200"/>
      <c r="W68" s="204">
        <v>564.24</v>
      </c>
      <c r="X68" s="205">
        <v>181629</v>
      </c>
      <c r="Y68" s="206">
        <f t="shared" si="4"/>
        <v>575.52</v>
      </c>
      <c r="Z68" s="207">
        <v>58.38</v>
      </c>
      <c r="AA68" s="52">
        <v>18793</v>
      </c>
      <c r="AB68" s="206">
        <f t="shared" si="5"/>
        <v>59.550000000000004</v>
      </c>
      <c r="AC68" s="208">
        <v>64.040000000000006</v>
      </c>
      <c r="AD68" s="207">
        <v>20614</v>
      </c>
      <c r="AE68" s="206">
        <f t="shared" si="6"/>
        <v>65.320000000000007</v>
      </c>
    </row>
    <row r="69" spans="1:31" s="45" customFormat="1" ht="11" x14ac:dyDescent="0.3">
      <c r="A69" s="45">
        <f>'FY2017 Alpha RPDC '!A70</f>
        <v>63</v>
      </c>
      <c r="B69" s="45">
        <f>'FY2017 Alpha RPDC '!B70</f>
        <v>1211</v>
      </c>
      <c r="C69" s="45">
        <f>'FY2017 Alpha RPDC '!C70</f>
        <v>1211</v>
      </c>
      <c r="D69" s="50" t="str">
        <f>'FY2017 Alpha RPDC '!D70</f>
        <v>CLARKE</v>
      </c>
      <c r="E69" s="91">
        <f>'FY2017 Alpha RPDC '!J70</f>
        <v>1436.4</v>
      </c>
      <c r="F69" s="81">
        <f>'FY2017 Alpha RPDC '!K70</f>
        <v>6591</v>
      </c>
      <c r="G69" s="81">
        <f>'FY2017 Alpha RPDC '!L70</f>
        <v>9467312.4000000004</v>
      </c>
      <c r="H69" s="81">
        <f>'FY2017 Alpha RPDC '!M70</f>
        <v>0</v>
      </c>
      <c r="I69" s="82">
        <f>'FY2017 Alpha RPDC '!N70</f>
        <v>9467312.4000000004</v>
      </c>
      <c r="J69" s="53">
        <v>-138262.20000000001</v>
      </c>
      <c r="K69" s="52">
        <v>-23736</v>
      </c>
      <c r="L69" s="51">
        <v>320436</v>
      </c>
      <c r="M69" s="195">
        <v>11868</v>
      </c>
      <c r="N69" s="51">
        <f>RealAuthFY10!N69</f>
        <v>146464.23000000001</v>
      </c>
      <c r="O69" s="195">
        <f>RealAuthFY10!O69</f>
        <v>0</v>
      </c>
      <c r="P69" s="53">
        <v>7832.88</v>
      </c>
      <c r="Q69" s="53">
        <v>163778.4</v>
      </c>
      <c r="R69" s="52">
        <f t="shared" si="0"/>
        <v>747387.64800000016</v>
      </c>
      <c r="S69" s="53">
        <f t="shared" si="1"/>
        <v>83957.58</v>
      </c>
      <c r="T69" s="52">
        <f t="shared" si="2"/>
        <v>89473.356</v>
      </c>
      <c r="U69" s="53">
        <f t="shared" si="3"/>
        <v>10876512.294000003</v>
      </c>
      <c r="V69" s="200"/>
      <c r="W69" s="204">
        <v>510.12</v>
      </c>
      <c r="X69" s="205">
        <v>510834</v>
      </c>
      <c r="Y69" s="206">
        <f t="shared" si="4"/>
        <v>520.32000000000005</v>
      </c>
      <c r="Z69" s="207">
        <v>57.3</v>
      </c>
      <c r="AA69" s="52">
        <v>57380</v>
      </c>
      <c r="AB69" s="206">
        <f t="shared" si="5"/>
        <v>58.449999999999996</v>
      </c>
      <c r="AC69" s="208">
        <v>61.07</v>
      </c>
      <c r="AD69" s="207">
        <v>61155</v>
      </c>
      <c r="AE69" s="206">
        <f t="shared" si="6"/>
        <v>62.29</v>
      </c>
    </row>
    <row r="70" spans="1:31" s="45" customFormat="1" ht="11" x14ac:dyDescent="0.3">
      <c r="A70" s="45">
        <f>'FY2017 Alpha RPDC '!A71</f>
        <v>64</v>
      </c>
      <c r="B70" s="45">
        <f>'FY2017 Alpha RPDC '!B71</f>
        <v>1215</v>
      </c>
      <c r="C70" s="45">
        <f>'FY2017 Alpha RPDC '!C71</f>
        <v>1215</v>
      </c>
      <c r="D70" s="50" t="str">
        <f>'FY2017 Alpha RPDC '!D71</f>
        <v>CLARKSVILLE</v>
      </c>
      <c r="E70" s="91">
        <f>'FY2017 Alpha RPDC '!J71</f>
        <v>342</v>
      </c>
      <c r="F70" s="81">
        <f>'FY2017 Alpha RPDC '!K71</f>
        <v>6591</v>
      </c>
      <c r="G70" s="81">
        <f>'FY2017 Alpha RPDC '!L71</f>
        <v>2254122</v>
      </c>
      <c r="H70" s="81">
        <f>'FY2017 Alpha RPDC '!M71</f>
        <v>0</v>
      </c>
      <c r="I70" s="82">
        <f>'FY2017 Alpha RPDC '!N71</f>
        <v>2254122</v>
      </c>
      <c r="J70" s="53">
        <v>-205905</v>
      </c>
      <c r="K70" s="52">
        <v>-11766</v>
      </c>
      <c r="L70" s="51">
        <v>553002</v>
      </c>
      <c r="M70" s="195">
        <v>370629</v>
      </c>
      <c r="N70" s="51">
        <f>RealAuthFY10!N70</f>
        <v>22264.48</v>
      </c>
      <c r="O70" s="195">
        <f>RealAuthFY10!O70</f>
        <v>0</v>
      </c>
      <c r="P70" s="53">
        <v>9059.82</v>
      </c>
      <c r="Q70" s="53">
        <v>0</v>
      </c>
      <c r="R70" s="52">
        <f t="shared" si="0"/>
        <v>474249</v>
      </c>
      <c r="S70" s="53">
        <f t="shared" si="1"/>
        <v>43173</v>
      </c>
      <c r="T70" s="52">
        <f t="shared" si="2"/>
        <v>51210</v>
      </c>
      <c r="U70" s="53">
        <f t="shared" si="3"/>
        <v>3560038.3</v>
      </c>
      <c r="V70" s="200"/>
      <c r="W70" s="204">
        <v>477.4</v>
      </c>
      <c r="X70" s="205">
        <v>474249</v>
      </c>
      <c r="Y70" s="206">
        <f t="shared" si="4"/>
        <v>486.95</v>
      </c>
      <c r="Z70" s="207">
        <v>43.46</v>
      </c>
      <c r="AA70" s="52">
        <v>43173</v>
      </c>
      <c r="AB70" s="206">
        <f t="shared" si="5"/>
        <v>44.33</v>
      </c>
      <c r="AC70" s="208">
        <v>51.55</v>
      </c>
      <c r="AD70" s="207">
        <v>51210</v>
      </c>
      <c r="AE70" s="206">
        <f t="shared" si="6"/>
        <v>52.58</v>
      </c>
    </row>
    <row r="71" spans="1:31" s="45" customFormat="1" ht="11" x14ac:dyDescent="0.3">
      <c r="A71" s="45">
        <f>'FY2017 Alpha RPDC '!A72</f>
        <v>65</v>
      </c>
      <c r="B71" s="45">
        <f>'FY2017 Alpha RPDC '!B72</f>
        <v>1218</v>
      </c>
      <c r="C71" s="45">
        <f>'FY2017 Alpha RPDC '!C72</f>
        <v>1218</v>
      </c>
      <c r="D71" s="54" t="str">
        <f>'FY2017 Alpha RPDC '!D72</f>
        <v>CLAY CENTRAL-EVERLY</v>
      </c>
      <c r="E71" s="94">
        <f>'FY2017 Alpha RPDC '!J72</f>
        <v>365</v>
      </c>
      <c r="F71" s="83">
        <f>'FY2017 Alpha RPDC '!K72</f>
        <v>6719</v>
      </c>
      <c r="G71" s="83">
        <f>'FY2017 Alpha RPDC '!L72</f>
        <v>2452435</v>
      </c>
      <c r="H71" s="83">
        <f>'FY2017 Alpha RPDC '!M72</f>
        <v>70666.200000000186</v>
      </c>
      <c r="I71" s="84">
        <f>'FY2017 Alpha RPDC '!N72</f>
        <v>2523101.2000000002</v>
      </c>
      <c r="J71" s="57">
        <v>-188704</v>
      </c>
      <c r="K71" s="56">
        <v>-41279</v>
      </c>
      <c r="L71" s="55">
        <v>236469.7</v>
      </c>
      <c r="M71" s="214">
        <v>336129</v>
      </c>
      <c r="N71" s="55">
        <f>RealAuthFY10!N71</f>
        <v>54061.7</v>
      </c>
      <c r="O71" s="214">
        <f>RealAuthFY10!O71</f>
        <v>184098.88</v>
      </c>
      <c r="P71" s="57">
        <v>58380.3</v>
      </c>
      <c r="Q71" s="57">
        <v>0</v>
      </c>
      <c r="R71" s="56">
        <f t="shared" si="0"/>
        <v>453004</v>
      </c>
      <c r="S71" s="57">
        <f t="shared" si="1"/>
        <v>52395</v>
      </c>
      <c r="T71" s="56">
        <f t="shared" si="2"/>
        <v>56004</v>
      </c>
      <c r="U71" s="57">
        <f t="shared" si="3"/>
        <v>3723660.7800000003</v>
      </c>
      <c r="V71" s="215"/>
      <c r="W71" s="216">
        <v>512.1</v>
      </c>
      <c r="X71" s="217">
        <v>453004</v>
      </c>
      <c r="Y71" s="218">
        <f t="shared" si="4"/>
        <v>522.34</v>
      </c>
      <c r="Z71" s="219">
        <v>59.23</v>
      </c>
      <c r="AA71" s="56">
        <v>52395</v>
      </c>
      <c r="AB71" s="218">
        <f t="shared" si="5"/>
        <v>60.41</v>
      </c>
      <c r="AC71" s="220">
        <v>63.31</v>
      </c>
      <c r="AD71" s="219">
        <v>56004</v>
      </c>
      <c r="AE71" s="218">
        <f t="shared" si="6"/>
        <v>64.58</v>
      </c>
    </row>
    <row r="72" spans="1:31" s="45" customFormat="1" ht="11" x14ac:dyDescent="0.3">
      <c r="A72" s="45">
        <f>'FY2017 Alpha RPDC '!A73</f>
        <v>66</v>
      </c>
      <c r="B72" s="45">
        <f>'FY2017 Alpha RPDC '!B73</f>
        <v>2763</v>
      </c>
      <c r="C72" s="45">
        <f>'FY2017 Alpha RPDC '!C73</f>
        <v>2763</v>
      </c>
      <c r="D72" s="50" t="str">
        <f>'FY2017 Alpha RPDC '!D73</f>
        <v>CLAYTON RIDGE</v>
      </c>
      <c r="E72" s="91">
        <f>'FY2017 Alpha RPDC '!J73</f>
        <v>587.5</v>
      </c>
      <c r="F72" s="81">
        <f>'FY2017 Alpha RPDC '!K73</f>
        <v>6683</v>
      </c>
      <c r="G72" s="81">
        <f>'FY2017 Alpha RPDC '!L73</f>
        <v>3926262.5</v>
      </c>
      <c r="H72" s="81">
        <f>'FY2017 Alpha RPDC '!M73</f>
        <v>27181.510000000242</v>
      </c>
      <c r="I72" s="82">
        <f>'FY2017 Alpha RPDC '!N73</f>
        <v>3953444.0100000002</v>
      </c>
      <c r="J72" s="53">
        <v>-577122.29999999993</v>
      </c>
      <c r="K72" s="52">
        <v>-52947</v>
      </c>
      <c r="L72" s="51">
        <v>270618</v>
      </c>
      <c r="M72" s="195">
        <v>64713</v>
      </c>
      <c r="N72" s="51">
        <f>RealAuthFY10!N72</f>
        <v>106996.40000000001</v>
      </c>
      <c r="O72" s="195">
        <f>RealAuthFY10!O72</f>
        <v>0</v>
      </c>
      <c r="P72" s="53">
        <v>103540.8</v>
      </c>
      <c r="Q72" s="53">
        <v>247086</v>
      </c>
      <c r="R72" s="52">
        <f t="shared" ref="R72:R135" si="7">IF(X72&gt;Y72*$E72,X72,Y72*$E72)</f>
        <v>663327</v>
      </c>
      <c r="S72" s="53">
        <f t="shared" ref="S72:S135" si="8">IF(AA72&gt;AB72*$E72,AA72,AB72*$E72)</f>
        <v>67414</v>
      </c>
      <c r="T72" s="52">
        <f t="shared" ref="T72:T135" si="9">IF(AD72&gt;AE72*$E72,AD72,AE72*$E72)</f>
        <v>87910</v>
      </c>
      <c r="U72" s="53">
        <f t="shared" ref="U72:U135" si="10">SUM(I72:T72)</f>
        <v>4934979.91</v>
      </c>
      <c r="V72" s="200"/>
      <c r="W72" s="204">
        <v>496.8</v>
      </c>
      <c r="X72" s="205">
        <v>663327</v>
      </c>
      <c r="Y72" s="206">
        <f t="shared" ref="Y72:Y135" si="11">ROUND(W72*R$5,2)+W72</f>
        <v>506.74</v>
      </c>
      <c r="Z72" s="207">
        <v>50.49</v>
      </c>
      <c r="AA72" s="52">
        <v>67414</v>
      </c>
      <c r="AB72" s="206">
        <f t="shared" ref="AB72:AB135" si="12">ROUND(Z72*S$5,2)+Z72</f>
        <v>51.5</v>
      </c>
      <c r="AC72" s="208">
        <v>65.84</v>
      </c>
      <c r="AD72" s="207">
        <v>87910</v>
      </c>
      <c r="AE72" s="206">
        <f t="shared" ref="AE72:AE135" si="13">ROUND(AC72*T$5,2)+AC72</f>
        <v>67.16</v>
      </c>
    </row>
    <row r="73" spans="1:31" s="45" customFormat="1" ht="11" x14ac:dyDescent="0.3">
      <c r="A73" s="45">
        <f>'FY2017 Alpha RPDC '!A74</f>
        <v>67</v>
      </c>
      <c r="B73" s="45">
        <f>'FY2017 Alpha RPDC '!B74</f>
        <v>1221</v>
      </c>
      <c r="C73" s="45">
        <f>'FY2017 Alpha RPDC '!C74</f>
        <v>1221</v>
      </c>
      <c r="D73" s="50" t="str">
        <f>'FY2017 Alpha RPDC '!D74</f>
        <v>CLEAR CREEK-AMANA</v>
      </c>
      <c r="E73" s="91">
        <f>'FY2017 Alpha RPDC '!J74</f>
        <v>1895.1</v>
      </c>
      <c r="F73" s="81">
        <f>'FY2017 Alpha RPDC '!K74</f>
        <v>6627</v>
      </c>
      <c r="G73" s="81">
        <f>'FY2017 Alpha RPDC '!L74</f>
        <v>12558827.699999999</v>
      </c>
      <c r="H73" s="81">
        <f>'FY2017 Alpha RPDC '!M74</f>
        <v>0</v>
      </c>
      <c r="I73" s="82">
        <f>'FY2017 Alpha RPDC '!N74</f>
        <v>12558827.699999999</v>
      </c>
      <c r="J73" s="53">
        <v>-217671</v>
      </c>
      <c r="K73" s="52">
        <v>-47064</v>
      </c>
      <c r="L73" s="51">
        <v>47064</v>
      </c>
      <c r="M73" s="195">
        <v>5883</v>
      </c>
      <c r="N73" s="51">
        <f>RealAuthFY10!N73</f>
        <v>6287.1200000000008</v>
      </c>
      <c r="O73" s="195">
        <f>RealAuthFY10!O73</f>
        <v>0</v>
      </c>
      <c r="P73" s="53">
        <v>2588.52</v>
      </c>
      <c r="Q73" s="53">
        <v>49417.200000000004</v>
      </c>
      <c r="R73" s="52">
        <f t="shared" si="7"/>
        <v>984902.42099999997</v>
      </c>
      <c r="S73" s="53">
        <f t="shared" si="8"/>
        <v>103169.24399999999</v>
      </c>
      <c r="T73" s="52">
        <f t="shared" si="9"/>
        <v>122328.70499999999</v>
      </c>
      <c r="U73" s="53">
        <f t="shared" si="10"/>
        <v>13615732.909999998</v>
      </c>
      <c r="V73" s="200"/>
      <c r="W73" s="204">
        <v>509.52</v>
      </c>
      <c r="X73" s="205">
        <v>189440</v>
      </c>
      <c r="Y73" s="206">
        <f t="shared" si="11"/>
        <v>519.71</v>
      </c>
      <c r="Z73" s="207">
        <v>53.37</v>
      </c>
      <c r="AA73" s="52">
        <v>19843</v>
      </c>
      <c r="AB73" s="206">
        <f t="shared" si="12"/>
        <v>54.44</v>
      </c>
      <c r="AC73" s="208">
        <v>63.28</v>
      </c>
      <c r="AD73" s="207">
        <v>23528</v>
      </c>
      <c r="AE73" s="206">
        <f t="shared" si="13"/>
        <v>64.55</v>
      </c>
    </row>
    <row r="74" spans="1:31" s="45" customFormat="1" ht="11" x14ac:dyDescent="0.3">
      <c r="A74" s="45">
        <f>'FY2017 Alpha RPDC '!A75</f>
        <v>68</v>
      </c>
      <c r="B74" s="45">
        <f>'FY2017 Alpha RPDC '!B75</f>
        <v>1233</v>
      </c>
      <c r="C74" s="45">
        <f>'FY2017 Alpha RPDC '!C75</f>
        <v>1233</v>
      </c>
      <c r="D74" s="50" t="str">
        <f>'FY2017 Alpha RPDC '!D75</f>
        <v>CLEAR LAKE</v>
      </c>
      <c r="E74" s="91">
        <f>'FY2017 Alpha RPDC '!J75</f>
        <v>1222.2</v>
      </c>
      <c r="F74" s="81">
        <f>'FY2017 Alpha RPDC '!K75</f>
        <v>6591</v>
      </c>
      <c r="G74" s="81">
        <f>'FY2017 Alpha RPDC '!L75</f>
        <v>8055520.2000000002</v>
      </c>
      <c r="H74" s="81">
        <f>'FY2017 Alpha RPDC '!M75</f>
        <v>0</v>
      </c>
      <c r="I74" s="82">
        <f>'FY2017 Alpha RPDC '!N75</f>
        <v>8055520.2000000002</v>
      </c>
      <c r="J74" s="53">
        <v>-348036.89999999997</v>
      </c>
      <c r="K74" s="52">
        <v>-24044</v>
      </c>
      <c r="L74" s="51">
        <v>108198</v>
      </c>
      <c r="M74" s="195">
        <v>0</v>
      </c>
      <c r="N74" s="51">
        <f>RealAuthFY10!N74</f>
        <v>42156.4</v>
      </c>
      <c r="O74" s="195">
        <f>RealAuthFY10!O74</f>
        <v>0</v>
      </c>
      <c r="P74" s="53">
        <v>0</v>
      </c>
      <c r="Q74" s="53">
        <v>0</v>
      </c>
      <c r="R74" s="52">
        <f t="shared" si="7"/>
        <v>690726.33000000019</v>
      </c>
      <c r="S74" s="53">
        <f t="shared" si="8"/>
        <v>75593.070000000007</v>
      </c>
      <c r="T74" s="52">
        <f t="shared" si="9"/>
        <v>66927.672000000006</v>
      </c>
      <c r="U74" s="53">
        <f t="shared" si="10"/>
        <v>8667040.7720000017</v>
      </c>
      <c r="V74" s="200"/>
      <c r="W74" s="204">
        <v>554.07000000000005</v>
      </c>
      <c r="X74" s="205">
        <v>218414</v>
      </c>
      <c r="Y74" s="206">
        <f t="shared" si="11"/>
        <v>565.15000000000009</v>
      </c>
      <c r="Z74" s="207">
        <v>60.64</v>
      </c>
      <c r="AA74" s="52">
        <v>23904</v>
      </c>
      <c r="AB74" s="206">
        <f t="shared" si="12"/>
        <v>61.85</v>
      </c>
      <c r="AC74" s="208">
        <v>53.69</v>
      </c>
      <c r="AD74" s="207">
        <v>21165</v>
      </c>
      <c r="AE74" s="206">
        <f t="shared" si="13"/>
        <v>54.76</v>
      </c>
    </row>
    <row r="75" spans="1:31" s="45" customFormat="1" ht="11" x14ac:dyDescent="0.3">
      <c r="A75" s="45">
        <f>'FY2017 Alpha RPDC '!A76</f>
        <v>69</v>
      </c>
      <c r="B75" s="45">
        <f>'FY2017 Alpha RPDC '!B76</f>
        <v>1278</v>
      </c>
      <c r="C75" s="45">
        <f>'FY2017 Alpha RPDC '!C76</f>
        <v>1278</v>
      </c>
      <c r="D75" s="50" t="str">
        <f>'FY2017 Alpha RPDC '!D76</f>
        <v>CLINTON</v>
      </c>
      <c r="E75" s="91">
        <f>'FY2017 Alpha RPDC '!J76</f>
        <v>3846.4</v>
      </c>
      <c r="F75" s="81">
        <f>'FY2017 Alpha RPDC '!K76</f>
        <v>6637</v>
      </c>
      <c r="G75" s="81">
        <f>'FY2017 Alpha RPDC '!L76</f>
        <v>25528556.800000001</v>
      </c>
      <c r="H75" s="81">
        <f>'FY2017 Alpha RPDC '!M76</f>
        <v>0</v>
      </c>
      <c r="I75" s="82">
        <f>'FY2017 Alpha RPDC '!N76</f>
        <v>25528556.800000001</v>
      </c>
      <c r="J75" s="53">
        <v>-209125</v>
      </c>
      <c r="K75" s="52">
        <v>-11950</v>
      </c>
      <c r="L75" s="51">
        <v>113525</v>
      </c>
      <c r="M75" s="195">
        <v>17925</v>
      </c>
      <c r="N75" s="51">
        <f>RealAuthFY10!N75</f>
        <v>15060.199999999999</v>
      </c>
      <c r="O75" s="195">
        <f>RealAuthFY10!O75</f>
        <v>0</v>
      </c>
      <c r="P75" s="53">
        <v>2629</v>
      </c>
      <c r="Q75" s="53">
        <v>86040</v>
      </c>
      <c r="R75" s="52">
        <f t="shared" si="7"/>
        <v>1967125.8879999998</v>
      </c>
      <c r="S75" s="53">
        <f t="shared" si="8"/>
        <v>222552.704</v>
      </c>
      <c r="T75" s="52">
        <f t="shared" si="9"/>
        <v>192820.03199999998</v>
      </c>
      <c r="U75" s="53">
        <f t="shared" si="10"/>
        <v>27925159.624000002</v>
      </c>
      <c r="V75" s="200"/>
      <c r="W75" s="204">
        <v>501.39</v>
      </c>
      <c r="X75" s="205">
        <v>335530</v>
      </c>
      <c r="Y75" s="206">
        <f t="shared" si="11"/>
        <v>511.41999999999996</v>
      </c>
      <c r="Z75" s="207">
        <v>56.73</v>
      </c>
      <c r="AA75" s="52">
        <v>37964</v>
      </c>
      <c r="AB75" s="206">
        <f t="shared" si="12"/>
        <v>57.86</v>
      </c>
      <c r="AC75" s="208">
        <v>49.15</v>
      </c>
      <c r="AD75" s="207">
        <v>32891</v>
      </c>
      <c r="AE75" s="206">
        <f t="shared" si="13"/>
        <v>50.129999999999995</v>
      </c>
    </row>
    <row r="76" spans="1:31" s="45" customFormat="1" ht="11" x14ac:dyDescent="0.3">
      <c r="A76" s="45" t="e">
        <f>'FY2017 Alpha RPDC '!#REF!</f>
        <v>#REF!</v>
      </c>
      <c r="B76" s="45" t="e">
        <f>'FY2017 Alpha RPDC '!#REF!</f>
        <v>#REF!</v>
      </c>
      <c r="C76" s="45" t="e">
        <f>'FY2017 Alpha RPDC '!#REF!</f>
        <v>#REF!</v>
      </c>
      <c r="D76" s="54" t="e">
        <f>'FY2017 Alpha RPDC '!#REF!</f>
        <v>#REF!</v>
      </c>
      <c r="E76" s="94" t="e">
        <f>'FY2017 Alpha RPDC '!#REF!</f>
        <v>#REF!</v>
      </c>
      <c r="F76" s="83" t="e">
        <f>'FY2017 Alpha RPDC '!#REF!</f>
        <v>#REF!</v>
      </c>
      <c r="G76" s="83" t="e">
        <f>'FY2017 Alpha RPDC '!#REF!</f>
        <v>#REF!</v>
      </c>
      <c r="H76" s="83" t="e">
        <f>'FY2017 Alpha RPDC '!#REF!</f>
        <v>#REF!</v>
      </c>
      <c r="I76" s="84" t="e">
        <f>'FY2017 Alpha RPDC '!#REF!</f>
        <v>#REF!</v>
      </c>
      <c r="J76" s="57">
        <v>-477663.3</v>
      </c>
      <c r="K76" s="56">
        <v>-35514</v>
      </c>
      <c r="L76" s="55">
        <v>1047663</v>
      </c>
      <c r="M76" s="214">
        <v>65109</v>
      </c>
      <c r="N76" s="55">
        <f>RealAuthFY10!N76</f>
        <v>83403.48</v>
      </c>
      <c r="O76" s="214">
        <f>RealAuthFY10!O76</f>
        <v>0</v>
      </c>
      <c r="P76" s="57">
        <v>3906.54</v>
      </c>
      <c r="Q76" s="57">
        <v>0</v>
      </c>
      <c r="R76" s="56" t="e">
        <f t="shared" si="7"/>
        <v>#REF!</v>
      </c>
      <c r="S76" s="57" t="e">
        <f t="shared" si="8"/>
        <v>#REF!</v>
      </c>
      <c r="T76" s="56" t="e">
        <f t="shared" si="9"/>
        <v>#REF!</v>
      </c>
      <c r="U76" s="57" t="e">
        <f t="shared" si="10"/>
        <v>#REF!</v>
      </c>
      <c r="V76" s="215"/>
      <c r="W76" s="216">
        <v>499.58</v>
      </c>
      <c r="X76" s="217">
        <v>719145</v>
      </c>
      <c r="Y76" s="218">
        <f t="shared" si="11"/>
        <v>509.57</v>
      </c>
      <c r="Z76" s="219">
        <v>53.93</v>
      </c>
      <c r="AA76" s="56">
        <v>77632</v>
      </c>
      <c r="AB76" s="218">
        <f t="shared" si="12"/>
        <v>55.01</v>
      </c>
      <c r="AC76" s="220">
        <v>47.09</v>
      </c>
      <c r="AD76" s="219">
        <v>67786</v>
      </c>
      <c r="AE76" s="218">
        <f t="shared" si="13"/>
        <v>48.03</v>
      </c>
    </row>
    <row r="77" spans="1:31" s="45" customFormat="1" ht="11" x14ac:dyDescent="0.3">
      <c r="A77" s="45">
        <f>'FY2017 Alpha RPDC '!A77</f>
        <v>70</v>
      </c>
      <c r="B77" s="45">
        <f>'FY2017 Alpha RPDC '!B77</f>
        <v>1332</v>
      </c>
      <c r="C77" s="45">
        <f>'FY2017 Alpha RPDC '!C77</f>
        <v>1332</v>
      </c>
      <c r="D77" s="50" t="str">
        <f>'FY2017 Alpha RPDC '!D77</f>
        <v>COLFAX-MINGO</v>
      </c>
      <c r="E77" s="91">
        <f>'FY2017 Alpha RPDC '!J77</f>
        <v>732.5</v>
      </c>
      <c r="F77" s="81">
        <f>'FY2017 Alpha RPDC '!K77</f>
        <v>6591</v>
      </c>
      <c r="G77" s="81">
        <f>'FY2017 Alpha RPDC '!L77</f>
        <v>4827907.5</v>
      </c>
      <c r="H77" s="81">
        <f>'FY2017 Alpha RPDC '!M77</f>
        <v>30849</v>
      </c>
      <c r="I77" s="82">
        <f>'FY2017 Alpha RPDC '!N77</f>
        <v>4858756.5</v>
      </c>
      <c r="J77" s="53">
        <v>-523587</v>
      </c>
      <c r="K77" s="52">
        <v>-88245</v>
      </c>
      <c r="L77" s="51">
        <v>835386</v>
      </c>
      <c r="M77" s="195">
        <v>17649</v>
      </c>
      <c r="N77" s="51">
        <f>RealAuthFY10!N77</f>
        <v>31377.920000000002</v>
      </c>
      <c r="O77" s="195">
        <f>RealAuthFY10!O77</f>
        <v>0</v>
      </c>
      <c r="P77" s="53">
        <v>0</v>
      </c>
      <c r="Q77" s="53">
        <v>310622.39999999997</v>
      </c>
      <c r="R77" s="52">
        <f t="shared" si="7"/>
        <v>659695</v>
      </c>
      <c r="S77" s="53">
        <f t="shared" si="8"/>
        <v>72053</v>
      </c>
      <c r="T77" s="52">
        <f t="shared" si="9"/>
        <v>74591</v>
      </c>
      <c r="U77" s="53">
        <f t="shared" si="10"/>
        <v>6248298.8200000003</v>
      </c>
      <c r="V77" s="200"/>
      <c r="W77" s="204">
        <v>475.73</v>
      </c>
      <c r="X77" s="205">
        <v>659695</v>
      </c>
      <c r="Y77" s="206">
        <f t="shared" si="11"/>
        <v>485.24</v>
      </c>
      <c r="Z77" s="207">
        <v>51.96</v>
      </c>
      <c r="AA77" s="52">
        <v>72053</v>
      </c>
      <c r="AB77" s="206">
        <f t="shared" si="12"/>
        <v>53</v>
      </c>
      <c r="AC77" s="208">
        <v>53.79</v>
      </c>
      <c r="AD77" s="207">
        <v>74591</v>
      </c>
      <c r="AE77" s="206">
        <f t="shared" si="13"/>
        <v>54.87</v>
      </c>
    </row>
    <row r="78" spans="1:31" s="45" customFormat="1" ht="11" x14ac:dyDescent="0.3">
      <c r="A78" s="45">
        <f>'FY2017 Alpha RPDC '!A78</f>
        <v>71</v>
      </c>
      <c r="B78" s="45">
        <f>'FY2017 Alpha RPDC '!B78</f>
        <v>1337</v>
      </c>
      <c r="C78" s="45">
        <f>'FY2017 Alpha RPDC '!C78</f>
        <v>1337</v>
      </c>
      <c r="D78" s="50" t="str">
        <f>'FY2017 Alpha RPDC '!D78</f>
        <v>COLLEGE</v>
      </c>
      <c r="E78" s="91">
        <f>'FY2017 Alpha RPDC '!J78</f>
        <v>4947.3999999999996</v>
      </c>
      <c r="F78" s="81">
        <f>'FY2017 Alpha RPDC '!K78</f>
        <v>6591</v>
      </c>
      <c r="G78" s="81">
        <f>'FY2017 Alpha RPDC '!L78</f>
        <v>32608313.399999999</v>
      </c>
      <c r="H78" s="81">
        <f>'FY2017 Alpha RPDC '!M78</f>
        <v>0</v>
      </c>
      <c r="I78" s="82">
        <f>'FY2017 Alpha RPDC '!N78</f>
        <v>32608313.399999999</v>
      </c>
      <c r="J78" s="53">
        <v>-153270</v>
      </c>
      <c r="K78" s="52">
        <v>-200430</v>
      </c>
      <c r="L78" s="51">
        <v>11790</v>
      </c>
      <c r="M78" s="195">
        <v>0</v>
      </c>
      <c r="N78" s="51">
        <f>RealAuthFY10!N78</f>
        <v>11675.6</v>
      </c>
      <c r="O78" s="195">
        <f>RealAuthFY10!O78</f>
        <v>46240</v>
      </c>
      <c r="P78" s="53">
        <v>0</v>
      </c>
      <c r="Q78" s="53">
        <v>0</v>
      </c>
      <c r="R78" s="52">
        <f t="shared" si="7"/>
        <v>2299452.5720000002</v>
      </c>
      <c r="S78" s="53">
        <f t="shared" si="8"/>
        <v>212985.57</v>
      </c>
      <c r="T78" s="52">
        <f t="shared" si="9"/>
        <v>310498.82399999996</v>
      </c>
      <c r="U78" s="53">
        <f t="shared" si="10"/>
        <v>35147255.965999998</v>
      </c>
      <c r="V78" s="200"/>
      <c r="W78" s="204">
        <v>455.67</v>
      </c>
      <c r="X78" s="205">
        <v>41922</v>
      </c>
      <c r="Y78" s="206">
        <f t="shared" si="11"/>
        <v>464.78000000000003</v>
      </c>
      <c r="Z78" s="207">
        <v>42.21</v>
      </c>
      <c r="AA78" s="52">
        <v>3883</v>
      </c>
      <c r="AB78" s="206">
        <f t="shared" si="12"/>
        <v>43.050000000000004</v>
      </c>
      <c r="AC78" s="208">
        <v>61.53</v>
      </c>
      <c r="AD78" s="207">
        <v>5661</v>
      </c>
      <c r="AE78" s="206">
        <f t="shared" si="13"/>
        <v>62.76</v>
      </c>
    </row>
    <row r="79" spans="1:31" s="45" customFormat="1" ht="11" x14ac:dyDescent="0.3">
      <c r="A79" s="45">
        <f>'FY2017 Alpha RPDC '!A79</f>
        <v>72</v>
      </c>
      <c r="B79" s="45">
        <f>'FY2017 Alpha RPDC '!B79</f>
        <v>1350</v>
      </c>
      <c r="C79" s="45">
        <f>'FY2017 Alpha RPDC '!C79</f>
        <v>1350</v>
      </c>
      <c r="D79" s="50" t="str">
        <f>'FY2017 Alpha RPDC '!D79</f>
        <v>COLLINS-MAXWELL</v>
      </c>
      <c r="E79" s="91">
        <f>'FY2017 Alpha RPDC '!J79</f>
        <v>483.9</v>
      </c>
      <c r="F79" s="81">
        <f>'FY2017 Alpha RPDC '!K79</f>
        <v>6591</v>
      </c>
      <c r="G79" s="81">
        <f>'FY2017 Alpha RPDC '!L79</f>
        <v>3189384.9</v>
      </c>
      <c r="H79" s="81">
        <f>'FY2017 Alpha RPDC '!M79</f>
        <v>0</v>
      </c>
      <c r="I79" s="82">
        <f>'FY2017 Alpha RPDC '!N79</f>
        <v>3189384.9</v>
      </c>
      <c r="J79" s="53">
        <v>-1449047.6</v>
      </c>
      <c r="K79" s="52">
        <v>-118580</v>
      </c>
      <c r="L79" s="51">
        <v>284592</v>
      </c>
      <c r="M79" s="195">
        <v>83006</v>
      </c>
      <c r="N79" s="51">
        <f>RealAuthFY10!N79</f>
        <v>0</v>
      </c>
      <c r="O79" s="195">
        <f>RealAuthFY10!O79</f>
        <v>0</v>
      </c>
      <c r="P79" s="53">
        <v>36522.639999999999</v>
      </c>
      <c r="Q79" s="53">
        <v>999629.4</v>
      </c>
      <c r="R79" s="52">
        <f t="shared" si="7"/>
        <v>2119694</v>
      </c>
      <c r="S79" s="53">
        <f t="shared" si="8"/>
        <v>244938</v>
      </c>
      <c r="T79" s="52">
        <f t="shared" si="9"/>
        <v>288483</v>
      </c>
      <c r="U79" s="53">
        <f t="shared" si="10"/>
        <v>5678622.3399999999</v>
      </c>
      <c r="V79" s="200"/>
      <c r="W79" s="204">
        <v>498.47</v>
      </c>
      <c r="X79" s="205">
        <v>2119694</v>
      </c>
      <c r="Y79" s="206">
        <f t="shared" si="11"/>
        <v>508.44000000000005</v>
      </c>
      <c r="Z79" s="207">
        <v>57.6</v>
      </c>
      <c r="AA79" s="52">
        <v>244938</v>
      </c>
      <c r="AB79" s="206">
        <f t="shared" si="12"/>
        <v>58.75</v>
      </c>
      <c r="AC79" s="208">
        <v>67.84</v>
      </c>
      <c r="AD79" s="207">
        <v>288483</v>
      </c>
      <c r="AE79" s="206">
        <f t="shared" si="13"/>
        <v>69.2</v>
      </c>
    </row>
    <row r="80" spans="1:31" s="45" customFormat="1" ht="11" x14ac:dyDescent="0.3">
      <c r="A80" s="45">
        <f>'FY2017 Alpha RPDC '!A80</f>
        <v>73</v>
      </c>
      <c r="B80" s="45">
        <f>'FY2017 Alpha RPDC '!B80</f>
        <v>1359</v>
      </c>
      <c r="C80" s="45">
        <f>'FY2017 Alpha RPDC '!C80</f>
        <v>1359</v>
      </c>
      <c r="D80" s="50" t="str">
        <f>'FY2017 Alpha RPDC '!D80</f>
        <v>COLO-NESCO</v>
      </c>
      <c r="E80" s="91">
        <f>'FY2017 Alpha RPDC '!J80</f>
        <v>487.6</v>
      </c>
      <c r="F80" s="81">
        <f>'FY2017 Alpha RPDC '!K80</f>
        <v>6614</v>
      </c>
      <c r="G80" s="81">
        <f>'FY2017 Alpha RPDC '!L80</f>
        <v>3224986.4000000004</v>
      </c>
      <c r="H80" s="81">
        <f>'FY2017 Alpha RPDC '!M80</f>
        <v>189519.58999999985</v>
      </c>
      <c r="I80" s="82">
        <f>'FY2017 Alpha RPDC '!N80</f>
        <v>3414505.99</v>
      </c>
      <c r="J80" s="53">
        <v>-341214</v>
      </c>
      <c r="K80" s="52">
        <v>-5883</v>
      </c>
      <c r="L80" s="51">
        <v>123543</v>
      </c>
      <c r="M80" s="195">
        <v>0</v>
      </c>
      <c r="N80" s="51">
        <f>RealAuthFY10!N80</f>
        <v>40376</v>
      </c>
      <c r="O80" s="195">
        <f>RealAuthFY10!O80</f>
        <v>0</v>
      </c>
      <c r="P80" s="53">
        <v>0</v>
      </c>
      <c r="Q80" s="53">
        <v>0</v>
      </c>
      <c r="R80" s="52">
        <f t="shared" si="7"/>
        <v>430034</v>
      </c>
      <c r="S80" s="53">
        <f t="shared" si="8"/>
        <v>40996</v>
      </c>
      <c r="T80" s="52">
        <f t="shared" si="9"/>
        <v>48796</v>
      </c>
      <c r="U80" s="53">
        <f t="shared" si="10"/>
        <v>3751153.99</v>
      </c>
      <c r="V80" s="200"/>
      <c r="W80" s="204">
        <v>496.69</v>
      </c>
      <c r="X80" s="205">
        <v>430034</v>
      </c>
      <c r="Y80" s="206">
        <f t="shared" si="11"/>
        <v>506.62</v>
      </c>
      <c r="Z80" s="207">
        <v>47.35</v>
      </c>
      <c r="AA80" s="52">
        <v>40996</v>
      </c>
      <c r="AB80" s="206">
        <f t="shared" si="12"/>
        <v>48.300000000000004</v>
      </c>
      <c r="AC80" s="208">
        <v>56.36</v>
      </c>
      <c r="AD80" s="207">
        <v>48796</v>
      </c>
      <c r="AE80" s="206">
        <f t="shared" si="13"/>
        <v>57.49</v>
      </c>
    </row>
    <row r="81" spans="1:31" s="45" customFormat="1" ht="11" x14ac:dyDescent="0.3">
      <c r="A81" s="45">
        <f>'FY2017 Alpha RPDC '!A81</f>
        <v>74</v>
      </c>
      <c r="B81" s="45">
        <f>'FY2017 Alpha RPDC '!B81</f>
        <v>1368</v>
      </c>
      <c r="C81" s="45">
        <f>'FY2017 Alpha RPDC '!C81</f>
        <v>1368</v>
      </c>
      <c r="D81" s="54" t="str">
        <f>'FY2017 Alpha RPDC '!D81</f>
        <v>COLUMBUS</v>
      </c>
      <c r="E81" s="94">
        <f>'FY2017 Alpha RPDC '!J81</f>
        <v>817.9</v>
      </c>
      <c r="F81" s="83">
        <f>'FY2017 Alpha RPDC '!K81</f>
        <v>6591</v>
      </c>
      <c r="G81" s="83">
        <f>'FY2017 Alpha RPDC '!L81</f>
        <v>5390778.8999999994</v>
      </c>
      <c r="H81" s="83">
        <f>'FY2017 Alpha RPDC '!M81</f>
        <v>0</v>
      </c>
      <c r="I81" s="84">
        <f>'FY2017 Alpha RPDC '!N81</f>
        <v>5390778.8999999994</v>
      </c>
      <c r="J81" s="57">
        <v>-1116005.0999999999</v>
      </c>
      <c r="K81" s="56">
        <v>-47064</v>
      </c>
      <c r="L81" s="55">
        <v>2359671.3000000003</v>
      </c>
      <c r="M81" s="214">
        <v>300033</v>
      </c>
      <c r="N81" s="55">
        <f>RealAuthFY10!N81</f>
        <v>92922.48</v>
      </c>
      <c r="O81" s="214">
        <f>RealAuthFY10!O81</f>
        <v>0</v>
      </c>
      <c r="P81" s="57">
        <v>88009.680000000008</v>
      </c>
      <c r="Q81" s="57">
        <v>829503</v>
      </c>
      <c r="R81" s="56">
        <f t="shared" si="7"/>
        <v>1926795</v>
      </c>
      <c r="S81" s="57">
        <f t="shared" si="8"/>
        <v>241580</v>
      </c>
      <c r="T81" s="56">
        <f t="shared" si="9"/>
        <v>251128</v>
      </c>
      <c r="U81" s="57">
        <f t="shared" si="10"/>
        <v>10317352.26</v>
      </c>
      <c r="V81" s="215"/>
      <c r="W81" s="216">
        <v>468.18</v>
      </c>
      <c r="X81" s="217">
        <v>1926795</v>
      </c>
      <c r="Y81" s="218">
        <f t="shared" si="11"/>
        <v>477.54</v>
      </c>
      <c r="Z81" s="219">
        <v>58.7</v>
      </c>
      <c r="AA81" s="56">
        <v>241580</v>
      </c>
      <c r="AB81" s="218">
        <f t="shared" si="12"/>
        <v>59.870000000000005</v>
      </c>
      <c r="AC81" s="220">
        <v>61.02</v>
      </c>
      <c r="AD81" s="219">
        <v>251128</v>
      </c>
      <c r="AE81" s="218">
        <f t="shared" si="13"/>
        <v>62.24</v>
      </c>
    </row>
    <row r="82" spans="1:31" s="45" customFormat="1" ht="11" x14ac:dyDescent="0.3">
      <c r="A82" s="45">
        <f>'FY2017 Alpha RPDC '!A82</f>
        <v>75</v>
      </c>
      <c r="B82" s="45">
        <f>'FY2017 Alpha RPDC '!B82</f>
        <v>1413</v>
      </c>
      <c r="C82" s="45">
        <f>'FY2017 Alpha RPDC '!C82</f>
        <v>1413</v>
      </c>
      <c r="D82" s="50" t="str">
        <f>'FY2017 Alpha RPDC '!D82</f>
        <v>COON RAPIDS-BAYARD</v>
      </c>
      <c r="E82" s="91">
        <f>'FY2017 Alpha RPDC '!J82</f>
        <v>400.6</v>
      </c>
      <c r="F82" s="81">
        <f>'FY2017 Alpha RPDC '!K82</f>
        <v>6738</v>
      </c>
      <c r="G82" s="81">
        <f>'FY2017 Alpha RPDC '!L82</f>
        <v>2699242.8000000003</v>
      </c>
      <c r="H82" s="81">
        <f>'FY2017 Alpha RPDC '!M82</f>
        <v>0</v>
      </c>
      <c r="I82" s="82">
        <f>'FY2017 Alpha RPDC '!N82</f>
        <v>2699242.8000000003</v>
      </c>
      <c r="J82" s="53">
        <v>-300033</v>
      </c>
      <c r="K82" s="52">
        <v>-29415</v>
      </c>
      <c r="L82" s="51">
        <v>70596</v>
      </c>
      <c r="M82" s="195">
        <v>11766</v>
      </c>
      <c r="N82" s="51">
        <f>RealAuthFY10!N82</f>
        <v>14362.320000000002</v>
      </c>
      <c r="O82" s="195">
        <f>RealAuthFY10!O82</f>
        <v>0</v>
      </c>
      <c r="P82" s="53">
        <v>0</v>
      </c>
      <c r="Q82" s="53">
        <v>0</v>
      </c>
      <c r="R82" s="52">
        <f t="shared" si="7"/>
        <v>274142</v>
      </c>
      <c r="S82" s="53">
        <f t="shared" si="8"/>
        <v>27505</v>
      </c>
      <c r="T82" s="52">
        <f t="shared" si="9"/>
        <v>30067</v>
      </c>
      <c r="U82" s="53">
        <f t="shared" si="10"/>
        <v>2798233.12</v>
      </c>
      <c r="V82" s="200"/>
      <c r="W82" s="204">
        <v>515.79</v>
      </c>
      <c r="X82" s="205">
        <v>274142</v>
      </c>
      <c r="Y82" s="206">
        <f t="shared" si="11"/>
        <v>526.11</v>
      </c>
      <c r="Z82" s="207">
        <v>51.75</v>
      </c>
      <c r="AA82" s="52">
        <v>27505</v>
      </c>
      <c r="AB82" s="206">
        <f t="shared" si="12"/>
        <v>52.79</v>
      </c>
      <c r="AC82" s="208">
        <v>56.57</v>
      </c>
      <c r="AD82" s="207">
        <v>30067</v>
      </c>
      <c r="AE82" s="206">
        <f t="shared" si="13"/>
        <v>57.7</v>
      </c>
    </row>
    <row r="83" spans="1:31" s="45" customFormat="1" ht="11" x14ac:dyDescent="0.3">
      <c r="A83" s="45">
        <f>'FY2017 Alpha RPDC '!A83</f>
        <v>76</v>
      </c>
      <c r="B83" s="45">
        <f>'FY2017 Alpha RPDC '!B83</f>
        <v>1431</v>
      </c>
      <c r="C83" s="45">
        <f>'FY2017 Alpha RPDC '!C83</f>
        <v>1431</v>
      </c>
      <c r="D83" s="50" t="str">
        <f>'FY2017 Alpha RPDC '!D83</f>
        <v>CORNING</v>
      </c>
      <c r="E83" s="91">
        <f>'FY2017 Alpha RPDC '!J83</f>
        <v>421.5</v>
      </c>
      <c r="F83" s="81">
        <f>'FY2017 Alpha RPDC '!K83</f>
        <v>6638</v>
      </c>
      <c r="G83" s="81">
        <f>'FY2017 Alpha RPDC '!L83</f>
        <v>2797917</v>
      </c>
      <c r="H83" s="81">
        <f>'FY2017 Alpha RPDC '!M83</f>
        <v>0</v>
      </c>
      <c r="I83" s="82">
        <f>'FY2017 Alpha RPDC '!N83</f>
        <v>2797917</v>
      </c>
      <c r="J83" s="53">
        <v>-250414.4</v>
      </c>
      <c r="K83" s="52">
        <v>-29530</v>
      </c>
      <c r="L83" s="51">
        <v>124026</v>
      </c>
      <c r="M83" s="195">
        <v>0</v>
      </c>
      <c r="N83" s="51">
        <f>RealAuthFY10!N83</f>
        <v>30923.94</v>
      </c>
      <c r="O83" s="195">
        <f>RealAuthFY10!O83</f>
        <v>0</v>
      </c>
      <c r="P83" s="53">
        <v>0</v>
      </c>
      <c r="Q83" s="53">
        <v>0</v>
      </c>
      <c r="R83" s="52">
        <f t="shared" si="7"/>
        <v>259108</v>
      </c>
      <c r="S83" s="53">
        <f t="shared" si="8"/>
        <v>25385</v>
      </c>
      <c r="T83" s="52">
        <f t="shared" si="9"/>
        <v>26818</v>
      </c>
      <c r="U83" s="53">
        <f t="shared" si="10"/>
        <v>2984233.54</v>
      </c>
      <c r="V83" s="200"/>
      <c r="W83" s="204">
        <v>546.17999999999995</v>
      </c>
      <c r="X83" s="205">
        <v>259108</v>
      </c>
      <c r="Y83" s="206">
        <f t="shared" si="11"/>
        <v>557.09999999999991</v>
      </c>
      <c r="Z83" s="207">
        <v>53.51</v>
      </c>
      <c r="AA83" s="52">
        <v>25385</v>
      </c>
      <c r="AB83" s="206">
        <f t="shared" si="12"/>
        <v>54.58</v>
      </c>
      <c r="AC83" s="208">
        <v>56.53</v>
      </c>
      <c r="AD83" s="207">
        <v>26818</v>
      </c>
      <c r="AE83" s="206">
        <f t="shared" si="13"/>
        <v>57.660000000000004</v>
      </c>
    </row>
    <row r="84" spans="1:31" s="45" customFormat="1" ht="11" x14ac:dyDescent="0.3">
      <c r="A84" s="45">
        <f>'FY2017 Alpha RPDC '!A84</f>
        <v>77</v>
      </c>
      <c r="B84" s="45">
        <f>'FY2017 Alpha RPDC '!B84</f>
        <v>1476</v>
      </c>
      <c r="C84" s="45">
        <f>'FY2017 Alpha RPDC '!C84</f>
        <v>1476</v>
      </c>
      <c r="D84" s="50" t="str">
        <f>'FY2017 Alpha RPDC '!D84</f>
        <v>COUNCIL BLUFFS</v>
      </c>
      <c r="E84" s="91">
        <f>'FY2017 Alpha RPDC '!J84</f>
        <v>9126</v>
      </c>
      <c r="F84" s="81">
        <f>'FY2017 Alpha RPDC '!K84</f>
        <v>6660</v>
      </c>
      <c r="G84" s="81">
        <f>'FY2017 Alpha RPDC '!L84</f>
        <v>60779160</v>
      </c>
      <c r="H84" s="81">
        <f>'FY2017 Alpha RPDC '!M84</f>
        <v>0</v>
      </c>
      <c r="I84" s="82">
        <f>'FY2017 Alpha RPDC '!N84</f>
        <v>60779160</v>
      </c>
      <c r="J84" s="53">
        <v>-404162.10000000003</v>
      </c>
      <c r="K84" s="52">
        <v>-5883</v>
      </c>
      <c r="L84" s="51">
        <v>111777</v>
      </c>
      <c r="M84" s="195">
        <v>5883</v>
      </c>
      <c r="N84" s="51">
        <f>RealAuthFY10!N84</f>
        <v>54046.159999999996</v>
      </c>
      <c r="O84" s="195">
        <f>RealAuthFY10!O84</f>
        <v>0</v>
      </c>
      <c r="P84" s="53">
        <v>157899.72</v>
      </c>
      <c r="Q84" s="53">
        <v>0</v>
      </c>
      <c r="R84" s="52">
        <f t="shared" si="7"/>
        <v>4954505.3999999994</v>
      </c>
      <c r="S84" s="53">
        <f t="shared" si="8"/>
        <v>594376.38</v>
      </c>
      <c r="T84" s="52">
        <f t="shared" si="9"/>
        <v>611715.78</v>
      </c>
      <c r="U84" s="53">
        <f t="shared" si="10"/>
        <v>66859318.339999996</v>
      </c>
      <c r="V84" s="200"/>
      <c r="W84" s="204">
        <v>532.25</v>
      </c>
      <c r="X84" s="205">
        <v>526502</v>
      </c>
      <c r="Y84" s="206">
        <f t="shared" si="11"/>
        <v>542.9</v>
      </c>
      <c r="Z84" s="207">
        <v>63.85</v>
      </c>
      <c r="AA84" s="52">
        <v>63160</v>
      </c>
      <c r="AB84" s="206">
        <f t="shared" si="12"/>
        <v>65.13</v>
      </c>
      <c r="AC84" s="208">
        <v>65.72</v>
      </c>
      <c r="AD84" s="207">
        <v>65010</v>
      </c>
      <c r="AE84" s="206">
        <f t="shared" si="13"/>
        <v>67.03</v>
      </c>
    </row>
    <row r="85" spans="1:31" s="45" customFormat="1" ht="11" x14ac:dyDescent="0.3">
      <c r="A85" s="45">
        <f>'FY2017 Alpha RPDC '!A85</f>
        <v>78</v>
      </c>
      <c r="B85" s="45">
        <f>'FY2017 Alpha RPDC '!B85</f>
        <v>1503</v>
      </c>
      <c r="C85" s="45">
        <f>'FY2017 Alpha RPDC '!C85</f>
        <v>1503</v>
      </c>
      <c r="D85" s="50" t="str">
        <f>'FY2017 Alpha RPDC '!D85</f>
        <v>CRESTON</v>
      </c>
      <c r="E85" s="91">
        <f>'FY2017 Alpha RPDC '!J85</f>
        <v>1389.6</v>
      </c>
      <c r="F85" s="81">
        <f>'FY2017 Alpha RPDC '!K85</f>
        <v>6591</v>
      </c>
      <c r="G85" s="81">
        <f>'FY2017 Alpha RPDC '!L85</f>
        <v>9158853.5999999996</v>
      </c>
      <c r="H85" s="81">
        <f>'FY2017 Alpha RPDC '!M85</f>
        <v>0</v>
      </c>
      <c r="I85" s="82">
        <f>'FY2017 Alpha RPDC '!N85</f>
        <v>9158853.5999999996</v>
      </c>
      <c r="J85" s="53">
        <v>-235170</v>
      </c>
      <c r="K85" s="52">
        <v>-18090</v>
      </c>
      <c r="L85" s="51">
        <v>90450</v>
      </c>
      <c r="M85" s="195">
        <v>0</v>
      </c>
      <c r="N85" s="51">
        <f>RealAuthFY10!N85</f>
        <v>64355.200000000004</v>
      </c>
      <c r="O85" s="195">
        <f>RealAuthFY10!O85</f>
        <v>0</v>
      </c>
      <c r="P85" s="53">
        <v>10612.8</v>
      </c>
      <c r="Q85" s="53">
        <v>75978</v>
      </c>
      <c r="R85" s="52">
        <f t="shared" si="7"/>
        <v>813166.12800000003</v>
      </c>
      <c r="S85" s="53">
        <f t="shared" si="8"/>
        <v>86196.887999999992</v>
      </c>
      <c r="T85" s="52">
        <f t="shared" si="9"/>
        <v>92338.92</v>
      </c>
      <c r="U85" s="53">
        <f t="shared" si="10"/>
        <v>10138691.536</v>
      </c>
      <c r="V85" s="200"/>
      <c r="W85" s="204">
        <v>573.71</v>
      </c>
      <c r="X85" s="205">
        <v>254957</v>
      </c>
      <c r="Y85" s="206">
        <f t="shared" si="11"/>
        <v>585.18000000000006</v>
      </c>
      <c r="Z85" s="207">
        <v>60.81</v>
      </c>
      <c r="AA85" s="52">
        <v>27024</v>
      </c>
      <c r="AB85" s="206">
        <f t="shared" si="12"/>
        <v>62.03</v>
      </c>
      <c r="AC85" s="208">
        <v>65.150000000000006</v>
      </c>
      <c r="AD85" s="207">
        <v>28953</v>
      </c>
      <c r="AE85" s="206">
        <f t="shared" si="13"/>
        <v>66.45</v>
      </c>
    </row>
    <row r="86" spans="1:31" s="45" customFormat="1" ht="11" x14ac:dyDescent="0.3">
      <c r="A86" s="45">
        <f>'FY2017 Alpha RPDC '!A86</f>
        <v>79</v>
      </c>
      <c r="B86" s="45">
        <f>'FY2017 Alpha RPDC '!B86</f>
        <v>1576</v>
      </c>
      <c r="C86" s="45">
        <f>'FY2017 Alpha RPDC '!C86</f>
        <v>1576</v>
      </c>
      <c r="D86" s="54" t="str">
        <f>'FY2017 Alpha RPDC '!D86</f>
        <v>DALLAS CENTER-GRIMES</v>
      </c>
      <c r="E86" s="94">
        <f>'FY2017 Alpha RPDC '!J86</f>
        <v>2483</v>
      </c>
      <c r="F86" s="83">
        <f>'FY2017 Alpha RPDC '!K86</f>
        <v>6591</v>
      </c>
      <c r="G86" s="83">
        <f>'FY2017 Alpha RPDC '!L86</f>
        <v>16365453</v>
      </c>
      <c r="H86" s="83">
        <f>'FY2017 Alpha RPDC '!M86</f>
        <v>0</v>
      </c>
      <c r="I86" s="84">
        <f>'FY2017 Alpha RPDC '!N86</f>
        <v>16365453</v>
      </c>
      <c r="J86" s="57">
        <v>-94880</v>
      </c>
      <c r="K86" s="56">
        <v>-11860</v>
      </c>
      <c r="L86" s="55">
        <v>207550</v>
      </c>
      <c r="M86" s="214">
        <v>29650</v>
      </c>
      <c r="N86" s="55">
        <f>RealAuthFY10!N86</f>
        <v>100483.20000000001</v>
      </c>
      <c r="O86" s="214">
        <f>RealAuthFY10!O86</f>
        <v>58150</v>
      </c>
      <c r="P86" s="57">
        <v>5218.3999999999996</v>
      </c>
      <c r="Q86" s="57">
        <v>88950</v>
      </c>
      <c r="R86" s="56">
        <f t="shared" si="7"/>
        <v>1469191.1</v>
      </c>
      <c r="S86" s="57">
        <f t="shared" si="8"/>
        <v>145652.78</v>
      </c>
      <c r="T86" s="56">
        <f t="shared" si="9"/>
        <v>174604.55999999997</v>
      </c>
      <c r="U86" s="57">
        <f t="shared" si="10"/>
        <v>18538163.039999999</v>
      </c>
      <c r="V86" s="215"/>
      <c r="W86" s="216">
        <v>580.1</v>
      </c>
      <c r="X86" s="217">
        <v>275954</v>
      </c>
      <c r="Y86" s="218">
        <f t="shared" si="11"/>
        <v>591.70000000000005</v>
      </c>
      <c r="Z86" s="219">
        <v>57.51</v>
      </c>
      <c r="AA86" s="56">
        <v>27358</v>
      </c>
      <c r="AB86" s="218">
        <f t="shared" si="12"/>
        <v>58.66</v>
      </c>
      <c r="AC86" s="220">
        <v>68.94</v>
      </c>
      <c r="AD86" s="219">
        <v>32795</v>
      </c>
      <c r="AE86" s="218">
        <f t="shared" si="13"/>
        <v>70.319999999999993</v>
      </c>
    </row>
    <row r="87" spans="1:31" s="45" customFormat="1" ht="11" x14ac:dyDescent="0.3">
      <c r="A87" s="45">
        <f>'FY2017 Alpha RPDC '!A87</f>
        <v>80</v>
      </c>
      <c r="B87" s="45">
        <f>'FY2017 Alpha RPDC '!B87</f>
        <v>1602</v>
      </c>
      <c r="C87" s="45">
        <f>'FY2017 Alpha RPDC '!C87</f>
        <v>1602</v>
      </c>
      <c r="D87" s="50" t="str">
        <f>'FY2017 Alpha RPDC '!D87</f>
        <v>DANVILLE</v>
      </c>
      <c r="E87" s="91">
        <f>'FY2017 Alpha RPDC '!J87</f>
        <v>511.5</v>
      </c>
      <c r="F87" s="81">
        <f>'FY2017 Alpha RPDC '!K87</f>
        <v>6591</v>
      </c>
      <c r="G87" s="81">
        <f>'FY2017 Alpha RPDC '!L87</f>
        <v>3371296.5</v>
      </c>
      <c r="H87" s="81">
        <f>'FY2017 Alpha RPDC '!M87</f>
        <v>0</v>
      </c>
      <c r="I87" s="82">
        <f>'FY2017 Alpha RPDC '!N87</f>
        <v>3371296.5</v>
      </c>
      <c r="J87" s="53">
        <v>-60580</v>
      </c>
      <c r="K87" s="52">
        <v>-339248</v>
      </c>
      <c r="L87" s="51">
        <v>18174</v>
      </c>
      <c r="M87" s="195">
        <v>169624</v>
      </c>
      <c r="N87" s="51">
        <f>RealAuthFY10!N87</f>
        <v>11767.14</v>
      </c>
      <c r="O87" s="195">
        <f>RealAuthFY10!O87</f>
        <v>47544</v>
      </c>
      <c r="P87" s="53">
        <v>0</v>
      </c>
      <c r="Q87" s="53">
        <v>0</v>
      </c>
      <c r="R87" s="52">
        <f t="shared" si="7"/>
        <v>433194.46499999997</v>
      </c>
      <c r="S87" s="53">
        <f t="shared" si="8"/>
        <v>54776.534999999996</v>
      </c>
      <c r="T87" s="52">
        <f t="shared" si="9"/>
        <v>39129.75</v>
      </c>
      <c r="U87" s="53">
        <f t="shared" si="10"/>
        <v>3745678.39</v>
      </c>
      <c r="V87" s="200"/>
      <c r="W87" s="204">
        <v>830.3</v>
      </c>
      <c r="X87" s="205">
        <v>111260</v>
      </c>
      <c r="Y87" s="206">
        <f t="shared" si="11"/>
        <v>846.91</v>
      </c>
      <c r="Z87" s="207">
        <v>104.99</v>
      </c>
      <c r="AA87" s="52">
        <v>14069</v>
      </c>
      <c r="AB87" s="206">
        <f t="shared" si="12"/>
        <v>107.08999999999999</v>
      </c>
      <c r="AC87" s="208">
        <v>75</v>
      </c>
      <c r="AD87" s="207">
        <v>10050</v>
      </c>
      <c r="AE87" s="206">
        <f t="shared" si="13"/>
        <v>76.5</v>
      </c>
    </row>
    <row r="88" spans="1:31" s="45" customFormat="1" ht="11" x14ac:dyDescent="0.3">
      <c r="A88" s="45">
        <f>'FY2017 Alpha RPDC '!A88</f>
        <v>81</v>
      </c>
      <c r="B88" s="45">
        <f>'FY2017 Alpha RPDC '!B88</f>
        <v>1611</v>
      </c>
      <c r="C88" s="45">
        <f>'FY2017 Alpha RPDC '!C88</f>
        <v>1611</v>
      </c>
      <c r="D88" s="50" t="str">
        <f>'FY2017 Alpha RPDC '!D88</f>
        <v>DAVENPORT</v>
      </c>
      <c r="E88" s="91">
        <f>'FY2017 Alpha RPDC '!J88</f>
        <v>15801.3</v>
      </c>
      <c r="F88" s="81">
        <f>'FY2017 Alpha RPDC '!K88</f>
        <v>6591</v>
      </c>
      <c r="G88" s="81">
        <f>'FY2017 Alpha RPDC '!L88</f>
        <v>104146368.3</v>
      </c>
      <c r="H88" s="81">
        <f>'FY2017 Alpha RPDC '!M88</f>
        <v>0</v>
      </c>
      <c r="I88" s="82">
        <f>'FY2017 Alpha RPDC '!N88</f>
        <v>104146368.3</v>
      </c>
      <c r="J88" s="53">
        <v>-3168844.8</v>
      </c>
      <c r="K88" s="52">
        <v>-214272</v>
      </c>
      <c r="L88" s="51">
        <v>970176</v>
      </c>
      <c r="M88" s="195">
        <v>315456</v>
      </c>
      <c r="N88" s="51">
        <f>RealAuthFY10!N88</f>
        <v>335160.54000000004</v>
      </c>
      <c r="O88" s="195">
        <f>RealAuthFY10!O88</f>
        <v>0</v>
      </c>
      <c r="P88" s="53">
        <v>505443.84000000003</v>
      </c>
      <c r="Q88" s="53">
        <v>996364.80000000005</v>
      </c>
      <c r="R88" s="52">
        <f t="shared" si="7"/>
        <v>7644036.8879999993</v>
      </c>
      <c r="S88" s="53">
        <f t="shared" si="8"/>
        <v>891035.30699999991</v>
      </c>
      <c r="T88" s="52">
        <f t="shared" si="9"/>
        <v>1169138.1870000002</v>
      </c>
      <c r="U88" s="53">
        <f t="shared" si="10"/>
        <v>113590063.06200001</v>
      </c>
      <c r="V88" s="200"/>
      <c r="W88" s="204">
        <v>474.27</v>
      </c>
      <c r="X88" s="205">
        <v>4369070</v>
      </c>
      <c r="Y88" s="206">
        <f t="shared" si="11"/>
        <v>483.76</v>
      </c>
      <c r="Z88" s="207">
        <v>55.28</v>
      </c>
      <c r="AA88" s="52">
        <v>509250</v>
      </c>
      <c r="AB88" s="206">
        <f t="shared" si="12"/>
        <v>56.39</v>
      </c>
      <c r="AC88" s="208">
        <v>72.540000000000006</v>
      </c>
      <c r="AD88" s="207">
        <v>668253</v>
      </c>
      <c r="AE88" s="206">
        <f t="shared" si="13"/>
        <v>73.990000000000009</v>
      </c>
    </row>
    <row r="89" spans="1:31" s="45" customFormat="1" ht="11" x14ac:dyDescent="0.3">
      <c r="A89" s="45">
        <f>'FY2017 Alpha RPDC '!A89</f>
        <v>82</v>
      </c>
      <c r="B89" s="45">
        <f>'FY2017 Alpha RPDC '!B89</f>
        <v>1619</v>
      </c>
      <c r="C89" s="45">
        <f>'FY2017 Alpha RPDC '!C89</f>
        <v>1619</v>
      </c>
      <c r="D89" s="50" t="str">
        <f>'FY2017 Alpha RPDC '!D89</f>
        <v>DAVIS COUNTY</v>
      </c>
      <c r="E89" s="91">
        <f>'FY2017 Alpha RPDC '!J89</f>
        <v>1175.9000000000001</v>
      </c>
      <c r="F89" s="81">
        <f>'FY2017 Alpha RPDC '!K89</f>
        <v>6591</v>
      </c>
      <c r="G89" s="81">
        <f>'FY2017 Alpha RPDC '!L89</f>
        <v>7750356.9000000004</v>
      </c>
      <c r="H89" s="81">
        <f>'FY2017 Alpha RPDC '!M89</f>
        <v>0</v>
      </c>
      <c r="I89" s="82">
        <f>'FY2017 Alpha RPDC '!N89</f>
        <v>7750356.9000000004</v>
      </c>
      <c r="J89" s="53">
        <v>-119424.90000000001</v>
      </c>
      <c r="K89" s="52">
        <v>-23532</v>
      </c>
      <c r="L89" s="51">
        <v>429459</v>
      </c>
      <c r="M89" s="195">
        <v>47064</v>
      </c>
      <c r="N89" s="51">
        <f>RealAuthFY10!N89</f>
        <v>487107.60000000003</v>
      </c>
      <c r="O89" s="195">
        <f>RealAuthFY10!O89</f>
        <v>156082.07999999999</v>
      </c>
      <c r="P89" s="53">
        <v>28473.719999999998</v>
      </c>
      <c r="Q89" s="53">
        <v>504761.39999999997</v>
      </c>
      <c r="R89" s="52">
        <f t="shared" si="7"/>
        <v>691485</v>
      </c>
      <c r="S89" s="53">
        <f t="shared" si="8"/>
        <v>76591</v>
      </c>
      <c r="T89" s="52">
        <f t="shared" si="9"/>
        <v>87850</v>
      </c>
      <c r="U89" s="53">
        <f t="shared" si="10"/>
        <v>10116273.800000001</v>
      </c>
      <c r="V89" s="200"/>
      <c r="W89" s="204">
        <v>511</v>
      </c>
      <c r="X89" s="205">
        <v>691485</v>
      </c>
      <c r="Y89" s="206">
        <f t="shared" si="11"/>
        <v>521.22</v>
      </c>
      <c r="Z89" s="207">
        <v>56.6</v>
      </c>
      <c r="AA89" s="52">
        <v>76591</v>
      </c>
      <c r="AB89" s="206">
        <f t="shared" si="12"/>
        <v>57.730000000000004</v>
      </c>
      <c r="AC89" s="208">
        <v>64.92</v>
      </c>
      <c r="AD89" s="207">
        <v>87850</v>
      </c>
      <c r="AE89" s="206">
        <f t="shared" si="13"/>
        <v>66.22</v>
      </c>
    </row>
    <row r="90" spans="1:31" s="45" customFormat="1" ht="11" x14ac:dyDescent="0.3">
      <c r="A90" s="45">
        <f>'FY2017 Alpha RPDC '!A90</f>
        <v>83</v>
      </c>
      <c r="B90" s="45">
        <f>'FY2017 Alpha RPDC '!B90</f>
        <v>1638</v>
      </c>
      <c r="C90" s="45">
        <f>'FY2017 Alpha RPDC '!C90</f>
        <v>1638</v>
      </c>
      <c r="D90" s="50" t="str">
        <f>'FY2017 Alpha RPDC '!D90</f>
        <v>DECORAH</v>
      </c>
      <c r="E90" s="91">
        <f>'FY2017 Alpha RPDC '!J90</f>
        <v>1387.2</v>
      </c>
      <c r="F90" s="81">
        <f>'FY2017 Alpha RPDC '!K90</f>
        <v>6605</v>
      </c>
      <c r="G90" s="81">
        <f>'FY2017 Alpha RPDC '!L90</f>
        <v>9162456</v>
      </c>
      <c r="H90" s="81">
        <f>'FY2017 Alpha RPDC '!M90</f>
        <v>0</v>
      </c>
      <c r="I90" s="82">
        <f>'FY2017 Alpha RPDC '!N90</f>
        <v>9162456</v>
      </c>
      <c r="J90" s="53">
        <v>-328271.39999999997</v>
      </c>
      <c r="K90" s="52">
        <v>-17649</v>
      </c>
      <c r="L90" s="51">
        <v>1318968.5999999999</v>
      </c>
      <c r="M90" s="195">
        <v>23532</v>
      </c>
      <c r="N90" s="51">
        <f>RealAuthFY10!N90</f>
        <v>65985.919999999998</v>
      </c>
      <c r="O90" s="195">
        <f>RealAuthFY10!O90</f>
        <v>0</v>
      </c>
      <c r="P90" s="53">
        <v>18119.64</v>
      </c>
      <c r="Q90" s="53">
        <v>0</v>
      </c>
      <c r="R90" s="52">
        <f t="shared" si="7"/>
        <v>865697</v>
      </c>
      <c r="S90" s="53">
        <f t="shared" si="8"/>
        <v>90060</v>
      </c>
      <c r="T90" s="52">
        <f t="shared" si="9"/>
        <v>102011</v>
      </c>
      <c r="U90" s="53">
        <f t="shared" si="10"/>
        <v>11300909.76</v>
      </c>
      <c r="V90" s="200"/>
      <c r="W90" s="204">
        <v>470.82</v>
      </c>
      <c r="X90" s="205">
        <v>865697</v>
      </c>
      <c r="Y90" s="206">
        <f t="shared" si="11"/>
        <v>480.24</v>
      </c>
      <c r="Z90" s="207">
        <v>48.98</v>
      </c>
      <c r="AA90" s="52">
        <v>90060</v>
      </c>
      <c r="AB90" s="206">
        <f t="shared" si="12"/>
        <v>49.959999999999994</v>
      </c>
      <c r="AC90" s="208">
        <v>55.48</v>
      </c>
      <c r="AD90" s="207">
        <v>102011</v>
      </c>
      <c r="AE90" s="206">
        <f t="shared" si="13"/>
        <v>56.589999999999996</v>
      </c>
    </row>
    <row r="91" spans="1:31" s="45" customFormat="1" ht="11" x14ac:dyDescent="0.3">
      <c r="A91" s="45">
        <f>'FY2017 Alpha RPDC '!A91</f>
        <v>84</v>
      </c>
      <c r="B91" s="45">
        <f>'FY2017 Alpha RPDC '!B91</f>
        <v>1675</v>
      </c>
      <c r="C91" s="45">
        <f>'FY2017 Alpha RPDC '!C91</f>
        <v>1675</v>
      </c>
      <c r="D91" s="54" t="str">
        <f>'FY2017 Alpha RPDC '!D91</f>
        <v>DELWOOD</v>
      </c>
      <c r="E91" s="94">
        <f>'FY2017 Alpha RPDC '!J91</f>
        <v>189.2</v>
      </c>
      <c r="F91" s="83">
        <f>'FY2017 Alpha RPDC '!K91</f>
        <v>6766</v>
      </c>
      <c r="G91" s="83">
        <f>'FY2017 Alpha RPDC '!L91</f>
        <v>1280127.2</v>
      </c>
      <c r="H91" s="83">
        <f>'FY2017 Alpha RPDC '!M91</f>
        <v>17191.540000000037</v>
      </c>
      <c r="I91" s="84">
        <f>'FY2017 Alpha RPDC '!N91</f>
        <v>1297318.74</v>
      </c>
      <c r="J91" s="57">
        <v>-283560.60000000003</v>
      </c>
      <c r="K91" s="56">
        <v>-58830</v>
      </c>
      <c r="L91" s="55">
        <v>907746.9</v>
      </c>
      <c r="M91" s="214">
        <v>0</v>
      </c>
      <c r="N91" s="55">
        <f>RealAuthFY10!N91</f>
        <v>13612.48</v>
      </c>
      <c r="O91" s="214">
        <f>RealAuthFY10!O91</f>
        <v>0</v>
      </c>
      <c r="P91" s="57">
        <v>0</v>
      </c>
      <c r="Q91" s="57">
        <v>88245</v>
      </c>
      <c r="R91" s="56">
        <f t="shared" si="7"/>
        <v>249005</v>
      </c>
      <c r="S91" s="57">
        <f t="shared" si="8"/>
        <v>26834</v>
      </c>
      <c r="T91" s="56">
        <f t="shared" si="9"/>
        <v>30034</v>
      </c>
      <c r="U91" s="57">
        <f t="shared" si="10"/>
        <v>2270405.52</v>
      </c>
      <c r="V91" s="215"/>
      <c r="W91" s="216">
        <v>512.04</v>
      </c>
      <c r="X91" s="217">
        <v>249005</v>
      </c>
      <c r="Y91" s="218">
        <f t="shared" si="11"/>
        <v>522.28</v>
      </c>
      <c r="Z91" s="219">
        <v>55.18</v>
      </c>
      <c r="AA91" s="56">
        <v>26834</v>
      </c>
      <c r="AB91" s="218">
        <f t="shared" si="12"/>
        <v>56.28</v>
      </c>
      <c r="AC91" s="220">
        <v>61.76</v>
      </c>
      <c r="AD91" s="219">
        <v>30034</v>
      </c>
      <c r="AE91" s="218">
        <f t="shared" si="13"/>
        <v>63</v>
      </c>
    </row>
    <row r="92" spans="1:31" s="45" customFormat="1" ht="11" x14ac:dyDescent="0.3">
      <c r="A92" s="45">
        <f>'FY2017 Alpha RPDC '!A92</f>
        <v>85</v>
      </c>
      <c r="B92" s="45">
        <f>'FY2017 Alpha RPDC '!B92</f>
        <v>1701</v>
      </c>
      <c r="C92" s="45">
        <f>'FY2017 Alpha RPDC '!C92</f>
        <v>1701</v>
      </c>
      <c r="D92" s="50" t="str">
        <f>'FY2017 Alpha RPDC '!D92</f>
        <v>DENISON</v>
      </c>
      <c r="E92" s="91">
        <f>'FY2017 Alpha RPDC '!J92</f>
        <v>2004.5</v>
      </c>
      <c r="F92" s="81">
        <f>'FY2017 Alpha RPDC '!K92</f>
        <v>6591</v>
      </c>
      <c r="G92" s="81">
        <f>'FY2017 Alpha RPDC '!L92</f>
        <v>13211659.5</v>
      </c>
      <c r="H92" s="81">
        <f>'FY2017 Alpha RPDC '!M92</f>
        <v>0</v>
      </c>
      <c r="I92" s="82">
        <f>'FY2017 Alpha RPDC '!N92</f>
        <v>13211659.5</v>
      </c>
      <c r="J92" s="53">
        <v>-2577342.3000000003</v>
      </c>
      <c r="K92" s="52">
        <v>-105894</v>
      </c>
      <c r="L92" s="51">
        <v>515350.8</v>
      </c>
      <c r="M92" s="195">
        <v>505938</v>
      </c>
      <c r="N92" s="51">
        <f>RealAuthFY10!N92</f>
        <v>104689.2</v>
      </c>
      <c r="O92" s="195">
        <f>RealAuthFY10!O92</f>
        <v>0</v>
      </c>
      <c r="P92" s="53">
        <v>337801.86</v>
      </c>
      <c r="Q92" s="53">
        <v>2866197.6</v>
      </c>
      <c r="R92" s="52">
        <f t="shared" si="7"/>
        <v>7852316</v>
      </c>
      <c r="S92" s="53">
        <f t="shared" si="8"/>
        <v>981013</v>
      </c>
      <c r="T92" s="52">
        <f t="shared" si="9"/>
        <v>1168953</v>
      </c>
      <c r="U92" s="53">
        <f t="shared" si="10"/>
        <v>24860682.659999996</v>
      </c>
      <c r="V92" s="200"/>
      <c r="W92" s="204">
        <v>484.66</v>
      </c>
      <c r="X92" s="205">
        <v>7852316</v>
      </c>
      <c r="Y92" s="206">
        <f t="shared" si="11"/>
        <v>494.35</v>
      </c>
      <c r="Z92" s="207">
        <v>60.55</v>
      </c>
      <c r="AA92" s="52">
        <v>981013</v>
      </c>
      <c r="AB92" s="206">
        <f t="shared" si="12"/>
        <v>61.76</v>
      </c>
      <c r="AC92" s="208">
        <v>72.150000000000006</v>
      </c>
      <c r="AD92" s="207">
        <v>1168953</v>
      </c>
      <c r="AE92" s="206">
        <f t="shared" si="13"/>
        <v>73.59</v>
      </c>
    </row>
    <row r="93" spans="1:31" s="45" customFormat="1" ht="11" x14ac:dyDescent="0.3">
      <c r="A93" s="45">
        <f>'FY2017 Alpha RPDC '!A93</f>
        <v>86</v>
      </c>
      <c r="B93" s="45">
        <f>'FY2017 Alpha RPDC '!B93</f>
        <v>1719</v>
      </c>
      <c r="C93" s="45">
        <f>'FY2017 Alpha RPDC '!C93</f>
        <v>1719</v>
      </c>
      <c r="D93" s="50" t="str">
        <f>'FY2017 Alpha RPDC '!D93</f>
        <v>DENVER</v>
      </c>
      <c r="E93" s="91">
        <f>'FY2017 Alpha RPDC '!J93</f>
        <v>718</v>
      </c>
      <c r="F93" s="81">
        <f>'FY2017 Alpha RPDC '!K93</f>
        <v>6591</v>
      </c>
      <c r="G93" s="81">
        <f>'FY2017 Alpha RPDC '!L93</f>
        <v>4732338</v>
      </c>
      <c r="H93" s="81">
        <f>'FY2017 Alpha RPDC '!M93</f>
        <v>0</v>
      </c>
      <c r="I93" s="82">
        <f>'FY2017 Alpha RPDC '!N93</f>
        <v>4732338</v>
      </c>
      <c r="J93" s="53">
        <v>-252969</v>
      </c>
      <c r="K93" s="52">
        <v>-29415</v>
      </c>
      <c r="L93" s="51">
        <v>367099.2</v>
      </c>
      <c r="M93" s="195">
        <v>17649</v>
      </c>
      <c r="N93" s="51">
        <f>RealAuthFY10!N93</f>
        <v>23418.079999999998</v>
      </c>
      <c r="O93" s="195">
        <f>RealAuthFY10!O93</f>
        <v>0</v>
      </c>
      <c r="P93" s="53">
        <v>0</v>
      </c>
      <c r="Q93" s="53">
        <v>183549.6</v>
      </c>
      <c r="R93" s="52">
        <f t="shared" si="7"/>
        <v>598941</v>
      </c>
      <c r="S93" s="53">
        <f t="shared" si="8"/>
        <v>65654</v>
      </c>
      <c r="T93" s="52">
        <f t="shared" si="9"/>
        <v>65368</v>
      </c>
      <c r="U93" s="53">
        <f t="shared" si="10"/>
        <v>5771632.8799999999</v>
      </c>
      <c r="V93" s="200"/>
      <c r="W93" s="204">
        <v>501.29</v>
      </c>
      <c r="X93" s="205">
        <v>598941</v>
      </c>
      <c r="Y93" s="206">
        <f t="shared" si="11"/>
        <v>511.32</v>
      </c>
      <c r="Z93" s="207">
        <v>54.95</v>
      </c>
      <c r="AA93" s="52">
        <v>65654</v>
      </c>
      <c r="AB93" s="206">
        <f t="shared" si="12"/>
        <v>56.050000000000004</v>
      </c>
      <c r="AC93" s="208">
        <v>54.71</v>
      </c>
      <c r="AD93" s="207">
        <v>65368</v>
      </c>
      <c r="AE93" s="206">
        <f t="shared" si="13"/>
        <v>55.800000000000004</v>
      </c>
    </row>
    <row r="94" spans="1:31" s="45" customFormat="1" ht="11" x14ac:dyDescent="0.3">
      <c r="A94" s="45">
        <f>'FY2017 Alpha RPDC '!A94</f>
        <v>87</v>
      </c>
      <c r="B94" s="45">
        <f>'FY2017 Alpha RPDC '!B94</f>
        <v>1737</v>
      </c>
      <c r="C94" s="45">
        <f>'FY2017 Alpha RPDC '!C94</f>
        <v>1737</v>
      </c>
      <c r="D94" s="50" t="str">
        <f>'FY2017 Alpha RPDC '!D94</f>
        <v>DES MOINES</v>
      </c>
      <c r="E94" s="91">
        <f>'FY2017 Alpha RPDC '!J94</f>
        <v>32581.9</v>
      </c>
      <c r="F94" s="81">
        <f>'FY2017 Alpha RPDC '!K94</f>
        <v>6659</v>
      </c>
      <c r="G94" s="81">
        <f>'FY2017 Alpha RPDC '!L94</f>
        <v>216962872.10000002</v>
      </c>
      <c r="H94" s="81">
        <f>'FY2017 Alpha RPDC '!M94</f>
        <v>0</v>
      </c>
      <c r="I94" s="82">
        <f>'FY2017 Alpha RPDC '!N94</f>
        <v>216962872.10000002</v>
      </c>
      <c r="J94" s="53">
        <v>-257109.2</v>
      </c>
      <c r="K94" s="52">
        <v>-5897</v>
      </c>
      <c r="L94" s="51">
        <v>1268444.7</v>
      </c>
      <c r="M94" s="195">
        <v>577906</v>
      </c>
      <c r="N94" s="51">
        <f>RealAuthFY10!N94</f>
        <v>69962.2</v>
      </c>
      <c r="O94" s="195">
        <f>RealAuthFY10!O94</f>
        <v>0</v>
      </c>
      <c r="P94" s="53">
        <v>23352.12</v>
      </c>
      <c r="Q94" s="53">
        <v>0</v>
      </c>
      <c r="R94" s="52">
        <f t="shared" si="7"/>
        <v>16771858.844000001</v>
      </c>
      <c r="S94" s="53">
        <f t="shared" si="8"/>
        <v>2061130.9940000002</v>
      </c>
      <c r="T94" s="52">
        <f t="shared" si="9"/>
        <v>1805363.0790000001</v>
      </c>
      <c r="U94" s="53">
        <f t="shared" si="10"/>
        <v>239277883.83700001</v>
      </c>
      <c r="V94" s="200"/>
      <c r="W94" s="204">
        <v>504.67</v>
      </c>
      <c r="X94" s="205">
        <v>722839</v>
      </c>
      <c r="Y94" s="206">
        <f t="shared" si="11"/>
        <v>514.76</v>
      </c>
      <c r="Z94" s="207">
        <v>62.02</v>
      </c>
      <c r="AA94" s="52">
        <v>88831</v>
      </c>
      <c r="AB94" s="206">
        <f t="shared" si="12"/>
        <v>63.260000000000005</v>
      </c>
      <c r="AC94" s="208">
        <v>54.32</v>
      </c>
      <c r="AD94" s="207">
        <v>77803</v>
      </c>
      <c r="AE94" s="206">
        <f t="shared" si="13"/>
        <v>55.410000000000004</v>
      </c>
    </row>
    <row r="95" spans="1:31" s="45" customFormat="1" ht="11" x14ac:dyDescent="0.3">
      <c r="A95" s="45">
        <f>'FY2017 Alpha RPDC '!A95</f>
        <v>88</v>
      </c>
      <c r="B95" s="45">
        <f>'FY2017 Alpha RPDC '!B95</f>
        <v>1782</v>
      </c>
      <c r="C95" s="45">
        <f>'FY2017 Alpha RPDC '!C95</f>
        <v>1782</v>
      </c>
      <c r="D95" s="50" t="str">
        <f>'FY2017 Alpha RPDC '!D95</f>
        <v>DIAGONAL</v>
      </c>
      <c r="E95" s="91">
        <f>'FY2017 Alpha RPDC '!J95</f>
        <v>97</v>
      </c>
      <c r="F95" s="81">
        <f>'FY2017 Alpha RPDC '!K95</f>
        <v>6602</v>
      </c>
      <c r="G95" s="81">
        <f>'FY2017 Alpha RPDC '!L95</f>
        <v>640394</v>
      </c>
      <c r="H95" s="81">
        <f>'FY2017 Alpha RPDC '!M95</f>
        <v>0</v>
      </c>
      <c r="I95" s="82">
        <f>'FY2017 Alpha RPDC '!N95</f>
        <v>640394</v>
      </c>
      <c r="J95" s="53">
        <v>-268369.39999999997</v>
      </c>
      <c r="K95" s="52">
        <v>-551883.79999999993</v>
      </c>
      <c r="L95" s="51">
        <v>121160</v>
      </c>
      <c r="M95" s="195">
        <v>0</v>
      </c>
      <c r="N95" s="51">
        <f>RealAuthFY10!N95</f>
        <v>0</v>
      </c>
      <c r="O95" s="195">
        <f>RealAuthFY10!O95</f>
        <v>0</v>
      </c>
      <c r="P95" s="53">
        <v>0</v>
      </c>
      <c r="Q95" s="53">
        <v>90870</v>
      </c>
      <c r="R95" s="52">
        <f t="shared" si="7"/>
        <v>99414</v>
      </c>
      <c r="S95" s="53">
        <f t="shared" si="8"/>
        <v>7542</v>
      </c>
      <c r="T95" s="52">
        <f t="shared" si="9"/>
        <v>13307</v>
      </c>
      <c r="U95" s="53">
        <f t="shared" si="10"/>
        <v>152433.8000000001</v>
      </c>
      <c r="V95" s="200"/>
      <c r="W95" s="204">
        <v>431.67</v>
      </c>
      <c r="X95" s="205">
        <v>99414</v>
      </c>
      <c r="Y95" s="206">
        <f t="shared" si="11"/>
        <v>440.3</v>
      </c>
      <c r="Z95" s="207">
        <v>32.75</v>
      </c>
      <c r="AA95" s="52">
        <v>7542</v>
      </c>
      <c r="AB95" s="206">
        <f t="shared" si="12"/>
        <v>33.409999999999997</v>
      </c>
      <c r="AC95" s="208">
        <v>57.78</v>
      </c>
      <c r="AD95" s="207">
        <v>13307</v>
      </c>
      <c r="AE95" s="206">
        <f t="shared" si="13"/>
        <v>58.94</v>
      </c>
    </row>
    <row r="96" spans="1:31" s="45" customFormat="1" ht="11" x14ac:dyDescent="0.3">
      <c r="A96" s="45">
        <f>'FY2017 Alpha RPDC '!A96</f>
        <v>89</v>
      </c>
      <c r="B96" s="45">
        <f>'FY2017 Alpha RPDC '!B96</f>
        <v>1791</v>
      </c>
      <c r="C96" s="45">
        <f>'FY2017 Alpha RPDC '!C96</f>
        <v>1791</v>
      </c>
      <c r="D96" s="54" t="str">
        <f>'FY2017 Alpha RPDC '!D96</f>
        <v>DIKE-NEW HARTFORD</v>
      </c>
      <c r="E96" s="94">
        <f>'FY2017 Alpha RPDC '!J96</f>
        <v>899.7</v>
      </c>
      <c r="F96" s="83">
        <f>'FY2017 Alpha RPDC '!K96</f>
        <v>6591</v>
      </c>
      <c r="G96" s="83">
        <f>'FY2017 Alpha RPDC '!L96</f>
        <v>5929922.7000000002</v>
      </c>
      <c r="H96" s="83">
        <f>'FY2017 Alpha RPDC '!M96</f>
        <v>0</v>
      </c>
      <c r="I96" s="84">
        <f>'FY2017 Alpha RPDC '!N96</f>
        <v>5929922.7000000002</v>
      </c>
      <c r="J96" s="57">
        <v>-361216.2</v>
      </c>
      <c r="K96" s="56">
        <v>-41181</v>
      </c>
      <c r="L96" s="55">
        <v>547119</v>
      </c>
      <c r="M96" s="214">
        <v>417693</v>
      </c>
      <c r="N96" s="55">
        <f>RealAuthFY10!N96</f>
        <v>148526</v>
      </c>
      <c r="O96" s="214">
        <f>RealAuthFY10!O96</f>
        <v>0</v>
      </c>
      <c r="P96" s="57">
        <v>758436.35999999987</v>
      </c>
      <c r="Q96" s="57">
        <v>0</v>
      </c>
      <c r="R96" s="56">
        <f t="shared" si="7"/>
        <v>865646</v>
      </c>
      <c r="S96" s="57">
        <f t="shared" si="8"/>
        <v>107191</v>
      </c>
      <c r="T96" s="56">
        <f t="shared" si="9"/>
        <v>133318</v>
      </c>
      <c r="U96" s="57">
        <f t="shared" si="10"/>
        <v>8505454.8599999994</v>
      </c>
      <c r="V96" s="215"/>
      <c r="W96" s="216">
        <v>461.53</v>
      </c>
      <c r="X96" s="217">
        <v>865646</v>
      </c>
      <c r="Y96" s="218">
        <f t="shared" si="11"/>
        <v>470.76</v>
      </c>
      <c r="Z96" s="219">
        <v>57.15</v>
      </c>
      <c r="AA96" s="56">
        <v>107191</v>
      </c>
      <c r="AB96" s="218">
        <f t="shared" si="12"/>
        <v>58.29</v>
      </c>
      <c r="AC96" s="220">
        <v>71.08</v>
      </c>
      <c r="AD96" s="219">
        <v>133318</v>
      </c>
      <c r="AE96" s="218">
        <f t="shared" si="13"/>
        <v>72.5</v>
      </c>
    </row>
    <row r="97" spans="1:31" s="45" customFormat="1" ht="11" x14ac:dyDescent="0.3">
      <c r="A97" s="45">
        <f>'FY2017 Alpha RPDC '!A97</f>
        <v>90</v>
      </c>
      <c r="B97" s="45">
        <f>'FY2017 Alpha RPDC '!B97</f>
        <v>1863</v>
      </c>
      <c r="C97" s="45">
        <f>'FY2017 Alpha RPDC '!C97</f>
        <v>1863</v>
      </c>
      <c r="D97" s="50" t="str">
        <f>'FY2017 Alpha RPDC '!D97</f>
        <v>DUBUQUE</v>
      </c>
      <c r="E97" s="91">
        <f>'FY2017 Alpha RPDC '!J97</f>
        <v>10587.9</v>
      </c>
      <c r="F97" s="81">
        <f>'FY2017 Alpha RPDC '!K97</f>
        <v>6598</v>
      </c>
      <c r="G97" s="81">
        <f>'FY2017 Alpha RPDC '!L97</f>
        <v>69858964.200000003</v>
      </c>
      <c r="H97" s="81">
        <f>'FY2017 Alpha RPDC '!M97</f>
        <v>0</v>
      </c>
      <c r="I97" s="82">
        <f>'FY2017 Alpha RPDC '!N97</f>
        <v>69858964.200000003</v>
      </c>
      <c r="J97" s="53">
        <v>-71772.599999999991</v>
      </c>
      <c r="K97" s="52">
        <v>-58830</v>
      </c>
      <c r="L97" s="51">
        <v>364746</v>
      </c>
      <c r="M97" s="195">
        <v>0</v>
      </c>
      <c r="N97" s="51">
        <f>RealAuthFY10!N97</f>
        <v>34954.079999999994</v>
      </c>
      <c r="O97" s="195">
        <f>RealAuthFY10!O97</f>
        <v>0</v>
      </c>
      <c r="P97" s="53">
        <v>0</v>
      </c>
      <c r="Q97" s="53">
        <v>0</v>
      </c>
      <c r="R97" s="52">
        <f t="shared" si="7"/>
        <v>4915538.4539999999</v>
      </c>
      <c r="S97" s="53">
        <f t="shared" si="8"/>
        <v>440774.277</v>
      </c>
      <c r="T97" s="52">
        <f t="shared" si="9"/>
        <v>480584.78100000002</v>
      </c>
      <c r="U97" s="53">
        <f t="shared" si="10"/>
        <v>75964959.192000002</v>
      </c>
      <c r="V97" s="200"/>
      <c r="W97" s="204">
        <v>455.16</v>
      </c>
      <c r="X97" s="205">
        <v>338685</v>
      </c>
      <c r="Y97" s="206">
        <f t="shared" si="11"/>
        <v>464.26000000000005</v>
      </c>
      <c r="Z97" s="207">
        <v>40.81</v>
      </c>
      <c r="AA97" s="52">
        <v>30367</v>
      </c>
      <c r="AB97" s="206">
        <f t="shared" si="12"/>
        <v>41.63</v>
      </c>
      <c r="AC97" s="208">
        <v>44.5</v>
      </c>
      <c r="AD97" s="207">
        <v>33112</v>
      </c>
      <c r="AE97" s="206">
        <f t="shared" si="13"/>
        <v>45.39</v>
      </c>
    </row>
    <row r="98" spans="1:31" s="45" customFormat="1" ht="11" x14ac:dyDescent="0.3">
      <c r="A98" s="45">
        <f>'FY2017 Alpha RPDC '!A98</f>
        <v>91</v>
      </c>
      <c r="B98" s="45">
        <f>'FY2017 Alpha RPDC '!B98</f>
        <v>1908</v>
      </c>
      <c r="C98" s="45">
        <f>'FY2017 Alpha RPDC '!C98</f>
        <v>1908</v>
      </c>
      <c r="D98" s="50" t="str">
        <f>'FY2017 Alpha RPDC '!D98</f>
        <v>DUNKERTON</v>
      </c>
      <c r="E98" s="91">
        <f>'FY2017 Alpha RPDC '!J98</f>
        <v>445.2</v>
      </c>
      <c r="F98" s="81">
        <f>'FY2017 Alpha RPDC '!K98</f>
        <v>6591</v>
      </c>
      <c r="G98" s="81">
        <f>'FY2017 Alpha RPDC '!L98</f>
        <v>2934313.1999999997</v>
      </c>
      <c r="H98" s="81">
        <f>'FY2017 Alpha RPDC '!M98</f>
        <v>72867.870000000112</v>
      </c>
      <c r="I98" s="82">
        <f>'FY2017 Alpha RPDC '!N98</f>
        <v>3007181.07</v>
      </c>
      <c r="J98" s="53">
        <v>-6685353.4000000004</v>
      </c>
      <c r="K98" s="52">
        <v>-749826</v>
      </c>
      <c r="L98" s="51">
        <v>3553342.1</v>
      </c>
      <c r="M98" s="195">
        <v>743875</v>
      </c>
      <c r="N98" s="51">
        <f>RealAuthFY10!N98</f>
        <v>1489055.4000000001</v>
      </c>
      <c r="O98" s="195">
        <f>RealAuthFY10!O98</f>
        <v>0</v>
      </c>
      <c r="P98" s="53">
        <v>4061200.4400000004</v>
      </c>
      <c r="Q98" s="53">
        <v>4299002.3999999994</v>
      </c>
      <c r="R98" s="52">
        <f t="shared" si="7"/>
        <v>16168155</v>
      </c>
      <c r="S98" s="53">
        <f t="shared" si="8"/>
        <v>2042144</v>
      </c>
      <c r="T98" s="52">
        <f t="shared" si="9"/>
        <v>2494962</v>
      </c>
      <c r="U98" s="53">
        <f t="shared" si="10"/>
        <v>30423738.009999998</v>
      </c>
      <c r="V98" s="200"/>
      <c r="W98" s="204">
        <v>525.23</v>
      </c>
      <c r="X98" s="205">
        <v>16168155</v>
      </c>
      <c r="Y98" s="206">
        <f t="shared" si="11"/>
        <v>535.73</v>
      </c>
      <c r="Z98" s="207">
        <v>66.34</v>
      </c>
      <c r="AA98" s="52">
        <v>2042144</v>
      </c>
      <c r="AB98" s="206">
        <f t="shared" si="12"/>
        <v>67.67</v>
      </c>
      <c r="AC98" s="208">
        <v>81.05</v>
      </c>
      <c r="AD98" s="207">
        <v>2494962</v>
      </c>
      <c r="AE98" s="206">
        <f t="shared" si="13"/>
        <v>82.67</v>
      </c>
    </row>
    <row r="99" spans="1:31" s="45" customFormat="1" ht="11" x14ac:dyDescent="0.3">
      <c r="A99" s="45" t="e">
        <f>'FY2017 Alpha RPDC '!#REF!</f>
        <v>#REF!</v>
      </c>
      <c r="B99" s="45" t="e">
        <f>'FY2017 Alpha RPDC '!#REF!</f>
        <v>#REF!</v>
      </c>
      <c r="C99" s="45" t="e">
        <f>'FY2017 Alpha RPDC '!#REF!</f>
        <v>#REF!</v>
      </c>
      <c r="D99" s="50" t="e">
        <f>'FY2017 Alpha RPDC '!#REF!</f>
        <v>#REF!</v>
      </c>
      <c r="E99" s="91" t="e">
        <f>'FY2017 Alpha RPDC '!#REF!</f>
        <v>#REF!</v>
      </c>
      <c r="F99" s="81" t="e">
        <f>'FY2017 Alpha RPDC '!#REF!</f>
        <v>#REF!</v>
      </c>
      <c r="G99" s="81" t="e">
        <f>'FY2017 Alpha RPDC '!#REF!</f>
        <v>#REF!</v>
      </c>
      <c r="H99" s="81" t="e">
        <f>'FY2017 Alpha RPDC '!#REF!</f>
        <v>#REF!</v>
      </c>
      <c r="I99" s="82" t="e">
        <f>'FY2017 Alpha RPDC '!#REF!</f>
        <v>#REF!</v>
      </c>
      <c r="J99" s="53">
        <v>-111986</v>
      </c>
      <c r="K99" s="52">
        <v>-11788</v>
      </c>
      <c r="L99" s="51">
        <v>176820</v>
      </c>
      <c r="M99" s="195">
        <v>35364</v>
      </c>
      <c r="N99" s="51">
        <f>RealAuthFY10!N99</f>
        <v>30339.75</v>
      </c>
      <c r="O99" s="195">
        <f>RealAuthFY10!O99</f>
        <v>46232</v>
      </c>
      <c r="P99" s="53">
        <v>0</v>
      </c>
      <c r="Q99" s="53">
        <v>0</v>
      </c>
      <c r="R99" s="52" t="e">
        <f t="shared" si="7"/>
        <v>#REF!</v>
      </c>
      <c r="S99" s="53" t="e">
        <f t="shared" si="8"/>
        <v>#REF!</v>
      </c>
      <c r="T99" s="52" t="e">
        <f t="shared" si="9"/>
        <v>#REF!</v>
      </c>
      <c r="U99" s="53" t="e">
        <f t="shared" si="10"/>
        <v>#REF!</v>
      </c>
      <c r="V99" s="200"/>
      <c r="W99" s="204">
        <v>760.22</v>
      </c>
      <c r="X99" s="205">
        <v>68420</v>
      </c>
      <c r="Y99" s="206">
        <f t="shared" si="11"/>
        <v>775.42000000000007</v>
      </c>
      <c r="Z99" s="207">
        <v>84.99</v>
      </c>
      <c r="AA99" s="52">
        <v>7649</v>
      </c>
      <c r="AB99" s="206">
        <f t="shared" si="12"/>
        <v>86.69</v>
      </c>
      <c r="AC99" s="208">
        <v>93.76</v>
      </c>
      <c r="AD99" s="207">
        <v>8438</v>
      </c>
      <c r="AE99" s="206">
        <f t="shared" si="13"/>
        <v>95.64</v>
      </c>
    </row>
    <row r="100" spans="1:31" s="45" customFormat="1" ht="11" x14ac:dyDescent="0.3">
      <c r="A100" s="45">
        <f>'FY2017 Alpha RPDC '!A99</f>
        <v>92</v>
      </c>
      <c r="B100" s="45">
        <f>'FY2017 Alpha RPDC '!B99</f>
        <v>1926</v>
      </c>
      <c r="C100" s="45">
        <f>'FY2017 Alpha RPDC '!C99</f>
        <v>1926</v>
      </c>
      <c r="D100" s="50" t="str">
        <f>'FY2017 Alpha RPDC '!D99</f>
        <v>DURANT</v>
      </c>
      <c r="E100" s="91">
        <f>'FY2017 Alpha RPDC '!J99</f>
        <v>571.6</v>
      </c>
      <c r="F100" s="81">
        <f>'FY2017 Alpha RPDC '!K99</f>
        <v>6637</v>
      </c>
      <c r="G100" s="81">
        <f>'FY2017 Alpha RPDC '!L99</f>
        <v>3793709.2</v>
      </c>
      <c r="H100" s="81">
        <f>'FY2017 Alpha RPDC '!M99</f>
        <v>0</v>
      </c>
      <c r="I100" s="82">
        <f>'FY2017 Alpha RPDC '!N99</f>
        <v>3793709.2</v>
      </c>
      <c r="J100" s="53">
        <v>-284737.2</v>
      </c>
      <c r="K100" s="52">
        <v>-29415</v>
      </c>
      <c r="L100" s="51">
        <v>188256</v>
      </c>
      <c r="M100" s="195">
        <v>0</v>
      </c>
      <c r="N100" s="51">
        <f>RealAuthFY10!N100</f>
        <v>14823.759999999998</v>
      </c>
      <c r="O100" s="195">
        <f>RealAuthFY10!O100</f>
        <v>0</v>
      </c>
      <c r="P100" s="53">
        <v>1294.26</v>
      </c>
      <c r="Q100" s="53">
        <v>0</v>
      </c>
      <c r="R100" s="52">
        <f t="shared" si="7"/>
        <v>374616</v>
      </c>
      <c r="S100" s="53">
        <f t="shared" si="8"/>
        <v>38633</v>
      </c>
      <c r="T100" s="52">
        <f t="shared" si="9"/>
        <v>39909</v>
      </c>
      <c r="U100" s="53">
        <f t="shared" si="10"/>
        <v>4137089.0199999996</v>
      </c>
      <c r="V100" s="200"/>
      <c r="W100" s="204">
        <v>469.62</v>
      </c>
      <c r="X100" s="205">
        <v>374616</v>
      </c>
      <c r="Y100" s="206">
        <f t="shared" si="11"/>
        <v>479.01</v>
      </c>
      <c r="Z100" s="207">
        <v>48.43</v>
      </c>
      <c r="AA100" s="52">
        <v>38633</v>
      </c>
      <c r="AB100" s="206">
        <f t="shared" si="12"/>
        <v>49.4</v>
      </c>
      <c r="AC100" s="208">
        <v>50.03</v>
      </c>
      <c r="AD100" s="207">
        <v>39909</v>
      </c>
      <c r="AE100" s="206">
        <f t="shared" si="13"/>
        <v>51.03</v>
      </c>
    </row>
    <row r="101" spans="1:31" s="45" customFormat="1" ht="11" x14ac:dyDescent="0.3">
      <c r="A101" s="45">
        <f>'FY2017 Alpha RPDC '!A100</f>
        <v>93</v>
      </c>
      <c r="B101" s="45">
        <f>'FY2017 Alpha RPDC '!B100</f>
        <v>1944</v>
      </c>
      <c r="C101" s="45">
        <f>'FY2017 Alpha RPDC '!C100</f>
        <v>1944</v>
      </c>
      <c r="D101" s="54" t="str">
        <f>'FY2017 Alpha RPDC '!D100</f>
        <v>EAGLE GROVE</v>
      </c>
      <c r="E101" s="94">
        <f>'FY2017 Alpha RPDC '!J100</f>
        <v>838.6</v>
      </c>
      <c r="F101" s="83">
        <f>'FY2017 Alpha RPDC '!K100</f>
        <v>6709</v>
      </c>
      <c r="G101" s="83">
        <f>'FY2017 Alpha RPDC '!L100</f>
        <v>5626167.4000000004</v>
      </c>
      <c r="H101" s="83">
        <f>'FY2017 Alpha RPDC '!M100</f>
        <v>0</v>
      </c>
      <c r="I101" s="84">
        <f>'FY2017 Alpha RPDC '!N100</f>
        <v>5626167.4000000004</v>
      </c>
      <c r="J101" s="57">
        <v>-103455.00000000001</v>
      </c>
      <c r="K101" s="56">
        <v>-344850</v>
      </c>
      <c r="L101" s="55">
        <v>0</v>
      </c>
      <c r="M101" s="214">
        <v>0</v>
      </c>
      <c r="N101" s="55">
        <f>RealAuthFY10!N101</f>
        <v>31455.5</v>
      </c>
      <c r="O101" s="214">
        <f>RealAuthFY10!O101</f>
        <v>47480</v>
      </c>
      <c r="P101" s="57">
        <v>6655.0000000000009</v>
      </c>
      <c r="Q101" s="57">
        <v>32670.000000000004</v>
      </c>
      <c r="R101" s="56">
        <f t="shared" si="7"/>
        <v>407484.12599999999</v>
      </c>
      <c r="S101" s="57">
        <f t="shared" si="8"/>
        <v>37108.050000000003</v>
      </c>
      <c r="T101" s="56">
        <f t="shared" si="9"/>
        <v>47699.567999999999</v>
      </c>
      <c r="U101" s="57">
        <f t="shared" si="10"/>
        <v>5788414.6440000003</v>
      </c>
      <c r="V101" s="215"/>
      <c r="W101" s="216">
        <v>476.38</v>
      </c>
      <c r="X101" s="217">
        <v>67694</v>
      </c>
      <c r="Y101" s="218">
        <f t="shared" si="11"/>
        <v>485.90999999999997</v>
      </c>
      <c r="Z101" s="219">
        <v>43.38</v>
      </c>
      <c r="AA101" s="56">
        <v>6164</v>
      </c>
      <c r="AB101" s="218">
        <f t="shared" si="12"/>
        <v>44.25</v>
      </c>
      <c r="AC101" s="220">
        <v>55.76</v>
      </c>
      <c r="AD101" s="219">
        <v>7923</v>
      </c>
      <c r="AE101" s="218">
        <f t="shared" si="13"/>
        <v>56.879999999999995</v>
      </c>
    </row>
    <row r="102" spans="1:31" s="45" customFormat="1" ht="11" x14ac:dyDescent="0.3">
      <c r="A102" s="45">
        <f>'FY2017 Alpha RPDC '!A101</f>
        <v>94</v>
      </c>
      <c r="B102" s="45">
        <f>'FY2017 Alpha RPDC '!B101</f>
        <v>1953</v>
      </c>
      <c r="C102" s="45">
        <f>'FY2017 Alpha RPDC '!C101</f>
        <v>1953</v>
      </c>
      <c r="D102" s="50" t="str">
        <f>'FY2017 Alpha RPDC '!D101</f>
        <v>EARLHAM</v>
      </c>
      <c r="E102" s="91">
        <f>'FY2017 Alpha RPDC '!J101</f>
        <v>607.9</v>
      </c>
      <c r="F102" s="81">
        <f>'FY2017 Alpha RPDC '!K101</f>
        <v>6591</v>
      </c>
      <c r="G102" s="81">
        <f>'FY2017 Alpha RPDC '!L101</f>
        <v>4006668.9</v>
      </c>
      <c r="H102" s="81">
        <f>'FY2017 Alpha RPDC '!M101</f>
        <v>180858.77000000002</v>
      </c>
      <c r="I102" s="82">
        <f>'FY2017 Alpha RPDC '!N101</f>
        <v>4187527.67</v>
      </c>
      <c r="J102" s="53">
        <v>-663803</v>
      </c>
      <c r="K102" s="52">
        <v>-164920</v>
      </c>
      <c r="L102" s="51">
        <v>170810</v>
      </c>
      <c r="M102" s="195">
        <v>418190</v>
      </c>
      <c r="N102" s="51">
        <f>RealAuthFY10!N102</f>
        <v>6063.75</v>
      </c>
      <c r="O102" s="195">
        <f>RealAuthFY10!O102</f>
        <v>0</v>
      </c>
      <c r="P102" s="53">
        <v>134763.19999999998</v>
      </c>
      <c r="Q102" s="53">
        <v>2396052</v>
      </c>
      <c r="R102" s="52">
        <f t="shared" si="7"/>
        <v>5487648</v>
      </c>
      <c r="S102" s="53">
        <f t="shared" si="8"/>
        <v>655639</v>
      </c>
      <c r="T102" s="52">
        <f t="shared" si="9"/>
        <v>653835</v>
      </c>
      <c r="U102" s="53">
        <f t="shared" si="10"/>
        <v>13281805.620000001</v>
      </c>
      <c r="V102" s="200"/>
      <c r="W102" s="204">
        <v>517.01</v>
      </c>
      <c r="X102" s="205">
        <v>5487648</v>
      </c>
      <c r="Y102" s="206">
        <f t="shared" si="11"/>
        <v>527.35</v>
      </c>
      <c r="Z102" s="207">
        <v>61.77</v>
      </c>
      <c r="AA102" s="52">
        <v>655639</v>
      </c>
      <c r="AB102" s="206">
        <f t="shared" si="12"/>
        <v>63.010000000000005</v>
      </c>
      <c r="AC102" s="208">
        <v>61.6</v>
      </c>
      <c r="AD102" s="207">
        <v>653835</v>
      </c>
      <c r="AE102" s="206">
        <f t="shared" si="13"/>
        <v>62.83</v>
      </c>
    </row>
    <row r="103" spans="1:31" s="45" customFormat="1" ht="11" x14ac:dyDescent="0.3">
      <c r="A103" s="45">
        <f>'FY2017 Alpha RPDC '!A102</f>
        <v>95</v>
      </c>
      <c r="B103" s="45">
        <f>'FY2017 Alpha RPDC '!B102</f>
        <v>1963</v>
      </c>
      <c r="C103" s="45">
        <f>'FY2017 Alpha RPDC '!C102</f>
        <v>1963</v>
      </c>
      <c r="D103" s="50" t="str">
        <f>'FY2017 Alpha RPDC '!D102</f>
        <v>EAST BUCHANAN</v>
      </c>
      <c r="E103" s="91">
        <f>'FY2017 Alpha RPDC '!J102</f>
        <v>537.6</v>
      </c>
      <c r="F103" s="81">
        <f>'FY2017 Alpha RPDC '!K102</f>
        <v>6591</v>
      </c>
      <c r="G103" s="81">
        <f>'FY2017 Alpha RPDC '!L102</f>
        <v>3543321.6</v>
      </c>
      <c r="H103" s="81">
        <f>'FY2017 Alpha RPDC '!M102</f>
        <v>122067.37999999989</v>
      </c>
      <c r="I103" s="82">
        <f>'FY2017 Alpha RPDC '!N102</f>
        <v>3665388.98</v>
      </c>
      <c r="J103" s="53">
        <v>-176490</v>
      </c>
      <c r="K103" s="52">
        <v>-52947</v>
      </c>
      <c r="L103" s="51">
        <v>194139</v>
      </c>
      <c r="M103" s="195">
        <v>0</v>
      </c>
      <c r="N103" s="51">
        <f>RealAuthFY10!N103</f>
        <v>63678.719999999994</v>
      </c>
      <c r="O103" s="195">
        <f>RealAuthFY10!O103</f>
        <v>0</v>
      </c>
      <c r="P103" s="53">
        <v>3882.78</v>
      </c>
      <c r="Q103" s="53">
        <v>0</v>
      </c>
      <c r="R103" s="52">
        <f t="shared" si="7"/>
        <v>288739.58399999997</v>
      </c>
      <c r="S103" s="53">
        <f t="shared" si="8"/>
        <v>29697.023999999998</v>
      </c>
      <c r="T103" s="52">
        <f t="shared" si="9"/>
        <v>31863.552</v>
      </c>
      <c r="U103" s="53">
        <f t="shared" si="10"/>
        <v>4047952.64</v>
      </c>
      <c r="V103" s="200"/>
      <c r="W103" s="204">
        <v>526.55999999999995</v>
      </c>
      <c r="X103" s="205">
        <v>245798</v>
      </c>
      <c r="Y103" s="206">
        <f t="shared" si="11"/>
        <v>537.08999999999992</v>
      </c>
      <c r="Z103" s="207">
        <v>54.16</v>
      </c>
      <c r="AA103" s="52">
        <v>25282</v>
      </c>
      <c r="AB103" s="206">
        <f t="shared" si="12"/>
        <v>55.239999999999995</v>
      </c>
      <c r="AC103" s="208">
        <v>58.11</v>
      </c>
      <c r="AD103" s="207">
        <v>27126</v>
      </c>
      <c r="AE103" s="206">
        <f t="shared" si="13"/>
        <v>59.269999999999996</v>
      </c>
    </row>
    <row r="104" spans="1:31" s="45" customFormat="1" ht="11" x14ac:dyDescent="0.3">
      <c r="A104" s="45">
        <f>'FY2017 Alpha RPDC '!A103</f>
        <v>96</v>
      </c>
      <c r="B104" s="45">
        <f>'FY2017 Alpha RPDC '!B103</f>
        <v>3582</v>
      </c>
      <c r="C104" s="45">
        <f>'FY2017 Alpha RPDC '!C103</f>
        <v>1968</v>
      </c>
      <c r="D104" s="50" t="str">
        <f>'FY2017 Alpha RPDC '!D103</f>
        <v>EAST MARSHALL</v>
      </c>
      <c r="E104" s="91">
        <f>'FY2017 Alpha RPDC '!J103</f>
        <v>569.6</v>
      </c>
      <c r="F104" s="81">
        <f>'FY2017 Alpha RPDC '!K103</f>
        <v>6675</v>
      </c>
      <c r="G104" s="81">
        <f>'FY2017 Alpha RPDC '!L103</f>
        <v>3802080</v>
      </c>
      <c r="H104" s="81">
        <f>'FY2017 Alpha RPDC '!M103</f>
        <v>37703.660000000149</v>
      </c>
      <c r="I104" s="82">
        <f>'FY2017 Alpha RPDC '!N103</f>
        <v>3839783.66</v>
      </c>
      <c r="J104" s="53">
        <v>-135181.20000000001</v>
      </c>
      <c r="K104" s="52">
        <v>-11858</v>
      </c>
      <c r="L104" s="51">
        <v>611279.9</v>
      </c>
      <c r="M104" s="195">
        <v>374119.9</v>
      </c>
      <c r="N104" s="51">
        <f>RealAuthFY10!N104</f>
        <v>1744.2</v>
      </c>
      <c r="O104" s="195">
        <f>RealAuthFY10!O104</f>
        <v>0</v>
      </c>
      <c r="P104" s="53">
        <v>0</v>
      </c>
      <c r="Q104" s="53">
        <v>64033.200000000004</v>
      </c>
      <c r="R104" s="52">
        <f t="shared" si="7"/>
        <v>348640.76800000004</v>
      </c>
      <c r="S104" s="53">
        <f t="shared" si="8"/>
        <v>39439.103999999999</v>
      </c>
      <c r="T104" s="52">
        <f t="shared" si="9"/>
        <v>30228.672000000002</v>
      </c>
      <c r="U104" s="53">
        <f t="shared" si="10"/>
        <v>5162230.2040000018</v>
      </c>
      <c r="V104" s="200"/>
      <c r="W104" s="204">
        <v>600.08000000000004</v>
      </c>
      <c r="X104" s="205">
        <v>345586</v>
      </c>
      <c r="Y104" s="206">
        <f t="shared" si="11"/>
        <v>612.08000000000004</v>
      </c>
      <c r="Z104" s="207">
        <v>67.88</v>
      </c>
      <c r="AA104" s="52">
        <v>39092</v>
      </c>
      <c r="AB104" s="206">
        <f t="shared" si="12"/>
        <v>69.239999999999995</v>
      </c>
      <c r="AC104" s="208">
        <v>52.03</v>
      </c>
      <c r="AD104" s="207">
        <v>29964</v>
      </c>
      <c r="AE104" s="206">
        <f t="shared" si="13"/>
        <v>53.07</v>
      </c>
    </row>
    <row r="105" spans="1:31" s="45" customFormat="1" ht="11" x14ac:dyDescent="0.3">
      <c r="A105" s="45">
        <f>'FY2017 Alpha RPDC '!A104</f>
        <v>97</v>
      </c>
      <c r="B105" s="45">
        <f>'FY2017 Alpha RPDC '!B104</f>
        <v>3978</v>
      </c>
      <c r="C105" s="45">
        <f>'FY2017 Alpha RPDC '!C104</f>
        <v>3978</v>
      </c>
      <c r="D105" s="50" t="str">
        <f>'FY2017 Alpha RPDC '!D104</f>
        <v>EAST MILLS</v>
      </c>
      <c r="E105" s="91">
        <f>'FY2017 Alpha RPDC '!J104</f>
        <v>554.4</v>
      </c>
      <c r="F105" s="81">
        <f>'FY2017 Alpha RPDC '!K104</f>
        <v>6655</v>
      </c>
      <c r="G105" s="81">
        <f>'FY2017 Alpha RPDC '!L104</f>
        <v>3689532</v>
      </c>
      <c r="H105" s="81">
        <f>'FY2017 Alpha RPDC '!M104</f>
        <v>0</v>
      </c>
      <c r="I105" s="82">
        <f>'FY2017 Alpha RPDC '!N104</f>
        <v>3689532</v>
      </c>
      <c r="J105" s="53">
        <v>-270045</v>
      </c>
      <c r="K105" s="52">
        <v>-48008</v>
      </c>
      <c r="L105" s="51">
        <v>174029</v>
      </c>
      <c r="M105" s="195">
        <v>6001</v>
      </c>
      <c r="N105" s="51">
        <f>RealAuthFY10!N105</f>
        <v>125607.24</v>
      </c>
      <c r="O105" s="195">
        <f>RealAuthFY10!O105</f>
        <v>100062</v>
      </c>
      <c r="P105" s="53">
        <v>44887.48</v>
      </c>
      <c r="Q105" s="53">
        <v>176429.4</v>
      </c>
      <c r="R105" s="52">
        <f t="shared" si="7"/>
        <v>435260</v>
      </c>
      <c r="S105" s="53">
        <f t="shared" si="8"/>
        <v>47373</v>
      </c>
      <c r="T105" s="52">
        <f t="shared" si="9"/>
        <v>53673</v>
      </c>
      <c r="U105" s="53">
        <f t="shared" si="10"/>
        <v>4534801.12</v>
      </c>
      <c r="V105" s="200"/>
      <c r="W105" s="204">
        <v>511.95</v>
      </c>
      <c r="X105" s="205">
        <v>435260</v>
      </c>
      <c r="Y105" s="206">
        <f t="shared" si="11"/>
        <v>522.18999999999994</v>
      </c>
      <c r="Z105" s="207">
        <v>55.72</v>
      </c>
      <c r="AA105" s="52">
        <v>47373</v>
      </c>
      <c r="AB105" s="206">
        <f t="shared" si="12"/>
        <v>56.83</v>
      </c>
      <c r="AC105" s="208">
        <v>63.13</v>
      </c>
      <c r="AD105" s="207">
        <v>53673</v>
      </c>
      <c r="AE105" s="206">
        <f t="shared" si="13"/>
        <v>64.39</v>
      </c>
    </row>
    <row r="106" spans="1:31" s="45" customFormat="1" ht="11" x14ac:dyDescent="0.3">
      <c r="A106" s="45" t="e">
        <f>'FY2017 Alpha RPDC '!#REF!</f>
        <v>#REF!</v>
      </c>
      <c r="B106" s="45" t="e">
        <f>'FY2017 Alpha RPDC '!#REF!</f>
        <v>#REF!</v>
      </c>
      <c r="C106" s="45" t="e">
        <f>'FY2017 Alpha RPDC '!#REF!</f>
        <v>#REF!</v>
      </c>
      <c r="D106" s="54" t="e">
        <f>'FY2017 Alpha RPDC '!#REF!</f>
        <v>#REF!</v>
      </c>
      <c r="E106" s="94" t="e">
        <f>'FY2017 Alpha RPDC '!#REF!</f>
        <v>#REF!</v>
      </c>
      <c r="F106" s="83" t="e">
        <f>'FY2017 Alpha RPDC '!#REF!</f>
        <v>#REF!</v>
      </c>
      <c r="G106" s="83" t="e">
        <f>'FY2017 Alpha RPDC '!#REF!</f>
        <v>#REF!</v>
      </c>
      <c r="H106" s="83" t="e">
        <f>'FY2017 Alpha RPDC '!#REF!</f>
        <v>#REF!</v>
      </c>
      <c r="I106" s="84" t="e">
        <f>'FY2017 Alpha RPDC '!#REF!</f>
        <v>#REF!</v>
      </c>
      <c r="J106" s="57">
        <v>-288855.3</v>
      </c>
      <c r="K106" s="56">
        <v>-11766</v>
      </c>
      <c r="L106" s="55">
        <v>405927</v>
      </c>
      <c r="M106" s="214">
        <v>0</v>
      </c>
      <c r="N106" s="55">
        <f>RealAuthFY10!N106</f>
        <v>2191.84</v>
      </c>
      <c r="O106" s="214">
        <f>RealAuthFY10!O106</f>
        <v>0</v>
      </c>
      <c r="P106" s="57">
        <v>0</v>
      </c>
      <c r="Q106" s="57">
        <v>0</v>
      </c>
      <c r="R106" s="56" t="e">
        <f t="shared" si="7"/>
        <v>#REF!</v>
      </c>
      <c r="S106" s="57" t="e">
        <f t="shared" si="8"/>
        <v>#REF!</v>
      </c>
      <c r="T106" s="56" t="e">
        <f t="shared" si="9"/>
        <v>#REF!</v>
      </c>
      <c r="U106" s="57" t="e">
        <f t="shared" si="10"/>
        <v>#REF!</v>
      </c>
      <c r="V106" s="215"/>
      <c r="W106" s="216">
        <v>531.52</v>
      </c>
      <c r="X106" s="217">
        <v>340492</v>
      </c>
      <c r="Y106" s="218">
        <f t="shared" si="11"/>
        <v>542.15</v>
      </c>
      <c r="Z106" s="219">
        <v>52.76</v>
      </c>
      <c r="AA106" s="56">
        <v>33798</v>
      </c>
      <c r="AB106" s="218">
        <f t="shared" si="12"/>
        <v>53.82</v>
      </c>
      <c r="AC106" s="220">
        <v>60.38</v>
      </c>
      <c r="AD106" s="219">
        <v>38679</v>
      </c>
      <c r="AE106" s="218">
        <f t="shared" si="13"/>
        <v>61.59</v>
      </c>
    </row>
    <row r="107" spans="1:31" s="45" customFormat="1" ht="11" x14ac:dyDescent="0.3">
      <c r="A107" s="45">
        <f>'FY2017 Alpha RPDC '!A105</f>
        <v>98</v>
      </c>
      <c r="B107" s="45">
        <f>'FY2017 Alpha RPDC '!B105</f>
        <v>6741</v>
      </c>
      <c r="C107" s="45">
        <f>'FY2017 Alpha RPDC '!C105</f>
        <v>6741</v>
      </c>
      <c r="D107" s="50" t="str">
        <f>'FY2017 Alpha RPDC '!D105</f>
        <v>EAST SAC COUNTY</v>
      </c>
      <c r="E107" s="91">
        <f>'FY2017 Alpha RPDC '!J105</f>
        <v>899.6</v>
      </c>
      <c r="F107" s="81">
        <f>'FY2017 Alpha RPDC '!K105</f>
        <v>6604</v>
      </c>
      <c r="G107" s="81">
        <f>'FY2017 Alpha RPDC '!L105</f>
        <v>5940958.4000000004</v>
      </c>
      <c r="H107" s="81">
        <f>'FY2017 Alpha RPDC '!M105</f>
        <v>0</v>
      </c>
      <c r="I107" s="82">
        <f>'FY2017 Alpha RPDC '!N105</f>
        <v>5940958.4000000004</v>
      </c>
      <c r="J107" s="53">
        <v>-177666.6</v>
      </c>
      <c r="K107" s="52">
        <v>-17649</v>
      </c>
      <c r="L107" s="51">
        <v>288267</v>
      </c>
      <c r="M107" s="195">
        <v>5883</v>
      </c>
      <c r="N107" s="51">
        <f>RealAuthFY10!N107</f>
        <v>6056.4000000000005</v>
      </c>
      <c r="O107" s="195">
        <f>RealAuthFY10!O107</f>
        <v>0</v>
      </c>
      <c r="P107" s="53">
        <v>0</v>
      </c>
      <c r="Q107" s="53">
        <v>81185.400000000009</v>
      </c>
      <c r="R107" s="52">
        <f t="shared" si="7"/>
        <v>444735.25200000004</v>
      </c>
      <c r="S107" s="53">
        <f t="shared" si="8"/>
        <v>42623.048000000003</v>
      </c>
      <c r="T107" s="52">
        <f t="shared" si="9"/>
        <v>52356.72</v>
      </c>
      <c r="U107" s="53">
        <f t="shared" si="10"/>
        <v>6666749.620000002</v>
      </c>
      <c r="V107" s="200"/>
      <c r="W107" s="204">
        <v>484.68</v>
      </c>
      <c r="X107" s="205">
        <v>270888</v>
      </c>
      <c r="Y107" s="206">
        <f t="shared" si="11"/>
        <v>494.37</v>
      </c>
      <c r="Z107" s="207">
        <v>46.45</v>
      </c>
      <c r="AA107" s="52">
        <v>25961</v>
      </c>
      <c r="AB107" s="206">
        <f t="shared" si="12"/>
        <v>47.38</v>
      </c>
      <c r="AC107" s="208">
        <v>57.06</v>
      </c>
      <c r="AD107" s="207">
        <v>31891</v>
      </c>
      <c r="AE107" s="206">
        <f t="shared" si="13"/>
        <v>58.2</v>
      </c>
    </row>
    <row r="108" spans="1:31" s="45" customFormat="1" ht="11" x14ac:dyDescent="0.3">
      <c r="A108" s="45">
        <f>'FY2017 Alpha RPDC '!A106</f>
        <v>99</v>
      </c>
      <c r="B108" s="45">
        <f>'FY2017 Alpha RPDC '!B106</f>
        <v>1970</v>
      </c>
      <c r="C108" s="45">
        <f>'FY2017 Alpha RPDC '!C106</f>
        <v>1970</v>
      </c>
      <c r="D108" s="50" t="str">
        <f>'FY2017 Alpha RPDC '!D106</f>
        <v>EAST UNION</v>
      </c>
      <c r="E108" s="91">
        <f>'FY2017 Alpha RPDC '!J106</f>
        <v>516.29999999999995</v>
      </c>
      <c r="F108" s="81">
        <f>'FY2017 Alpha RPDC '!K106</f>
        <v>6615</v>
      </c>
      <c r="G108" s="81">
        <f>'FY2017 Alpha RPDC '!L106</f>
        <v>3415324.4999999995</v>
      </c>
      <c r="H108" s="81">
        <f>'FY2017 Alpha RPDC '!M106</f>
        <v>1016.6600000006147</v>
      </c>
      <c r="I108" s="82">
        <f>'FY2017 Alpha RPDC '!N106</f>
        <v>3416341.16</v>
      </c>
      <c r="J108" s="53">
        <v>-235320</v>
      </c>
      <c r="K108" s="52">
        <v>-58830</v>
      </c>
      <c r="L108" s="51">
        <v>76479</v>
      </c>
      <c r="M108" s="195">
        <v>0</v>
      </c>
      <c r="N108" s="51">
        <f>RealAuthFY10!N108</f>
        <v>52027.360000000001</v>
      </c>
      <c r="O108" s="195">
        <f>RealAuthFY10!O108</f>
        <v>57680</v>
      </c>
      <c r="P108" s="53">
        <v>0</v>
      </c>
      <c r="Q108" s="53">
        <v>67066.2</v>
      </c>
      <c r="R108" s="52">
        <f t="shared" si="7"/>
        <v>272849.06099999999</v>
      </c>
      <c r="S108" s="53">
        <f t="shared" si="8"/>
        <v>30017.681999999997</v>
      </c>
      <c r="T108" s="52">
        <f t="shared" si="9"/>
        <v>23042.469000000001</v>
      </c>
      <c r="U108" s="53">
        <f t="shared" si="10"/>
        <v>3701352.9320000005</v>
      </c>
      <c r="V108" s="200"/>
      <c r="W108" s="204">
        <v>518.11</v>
      </c>
      <c r="X108" s="205">
        <v>204653</v>
      </c>
      <c r="Y108" s="206">
        <f t="shared" si="11"/>
        <v>528.47</v>
      </c>
      <c r="Z108" s="207">
        <v>57</v>
      </c>
      <c r="AA108" s="52">
        <v>22515</v>
      </c>
      <c r="AB108" s="206">
        <f t="shared" si="12"/>
        <v>58.14</v>
      </c>
      <c r="AC108" s="208">
        <v>43.75</v>
      </c>
      <c r="AD108" s="207">
        <v>17281</v>
      </c>
      <c r="AE108" s="206">
        <f t="shared" si="13"/>
        <v>44.63</v>
      </c>
    </row>
    <row r="109" spans="1:31" s="45" customFormat="1" ht="11" x14ac:dyDescent="0.3">
      <c r="A109" s="45">
        <f>'FY2017 Alpha RPDC '!A107</f>
        <v>100</v>
      </c>
      <c r="B109" s="45">
        <f>'FY2017 Alpha RPDC '!B107</f>
        <v>1972</v>
      </c>
      <c r="C109" s="45">
        <f>'FY2017 Alpha RPDC '!C107</f>
        <v>1972</v>
      </c>
      <c r="D109" s="50" t="str">
        <f>'FY2017 Alpha RPDC '!D107</f>
        <v>EASTERN ALLAMAKEE</v>
      </c>
      <c r="E109" s="91">
        <f>'FY2017 Alpha RPDC '!J107</f>
        <v>346.4</v>
      </c>
      <c r="F109" s="81">
        <f>'FY2017 Alpha RPDC '!K107</f>
        <v>6591</v>
      </c>
      <c r="G109" s="81">
        <f>'FY2017 Alpha RPDC '!L107</f>
        <v>2283122.4</v>
      </c>
      <c r="H109" s="81">
        <f>'FY2017 Alpha RPDC '!M107</f>
        <v>8559.5200000000186</v>
      </c>
      <c r="I109" s="82">
        <f>'FY2017 Alpha RPDC '!N107</f>
        <v>2291681.92</v>
      </c>
      <c r="J109" s="53">
        <v>-438968</v>
      </c>
      <c r="K109" s="52">
        <v>-29660</v>
      </c>
      <c r="L109" s="51">
        <v>136436</v>
      </c>
      <c r="M109" s="195">
        <v>0</v>
      </c>
      <c r="N109" s="51">
        <f>RealAuthFY10!N109</f>
        <v>116630.85</v>
      </c>
      <c r="O109" s="195">
        <f>RealAuthFY10!O109</f>
        <v>58170</v>
      </c>
      <c r="P109" s="53">
        <v>11745.36</v>
      </c>
      <c r="Q109" s="53">
        <v>42710.400000000001</v>
      </c>
      <c r="R109" s="52">
        <f t="shared" si="7"/>
        <v>191389</v>
      </c>
      <c r="S109" s="53">
        <f t="shared" si="8"/>
        <v>19122</v>
      </c>
      <c r="T109" s="52">
        <f t="shared" si="9"/>
        <v>13159</v>
      </c>
      <c r="U109" s="53">
        <f t="shared" si="10"/>
        <v>2412416.5299999998</v>
      </c>
      <c r="V109" s="200"/>
      <c r="W109" s="204">
        <v>518.66999999999996</v>
      </c>
      <c r="X109" s="205">
        <v>191389</v>
      </c>
      <c r="Y109" s="206">
        <f t="shared" si="11"/>
        <v>529.04</v>
      </c>
      <c r="Z109" s="207">
        <v>51.82</v>
      </c>
      <c r="AA109" s="52">
        <v>19122</v>
      </c>
      <c r="AB109" s="206">
        <f t="shared" si="12"/>
        <v>52.86</v>
      </c>
      <c r="AC109" s="208">
        <v>35.659999999999997</v>
      </c>
      <c r="AD109" s="207">
        <v>13159</v>
      </c>
      <c r="AE109" s="206">
        <f t="shared" si="13"/>
        <v>36.369999999999997</v>
      </c>
    </row>
    <row r="110" spans="1:31" s="45" customFormat="1" ht="11" x14ac:dyDescent="0.3">
      <c r="A110" s="45">
        <f>'FY2017 Alpha RPDC '!A108</f>
        <v>101</v>
      </c>
      <c r="B110" s="45">
        <f>'FY2017 Alpha RPDC '!B108</f>
        <v>1965</v>
      </c>
      <c r="C110" s="45">
        <f>'FY2017 Alpha RPDC '!C108</f>
        <v>1965</v>
      </c>
      <c r="D110" s="50" t="str">
        <f>'FY2017 Alpha RPDC '!D108</f>
        <v>EASTON VALLEY</v>
      </c>
      <c r="E110" s="91">
        <f>'FY2017 Alpha RPDC '!J108</f>
        <v>621</v>
      </c>
      <c r="F110" s="81">
        <f>'FY2017 Alpha RPDC '!K108</f>
        <v>6591</v>
      </c>
      <c r="G110" s="81">
        <f>'FY2017 Alpha RPDC '!L108</f>
        <v>4093011</v>
      </c>
      <c r="H110" s="81">
        <f>'FY2017 Alpha RPDC '!M108</f>
        <v>93214.780000000261</v>
      </c>
      <c r="I110" s="82">
        <f>'FY2017 Alpha RPDC '!N108</f>
        <v>4186225.7800000003</v>
      </c>
      <c r="J110" s="53">
        <v>-248823.90000000002</v>
      </c>
      <c r="K110" s="52">
        <v>-29835</v>
      </c>
      <c r="L110" s="51">
        <v>1312740</v>
      </c>
      <c r="M110" s="195">
        <v>65637</v>
      </c>
      <c r="N110" s="51">
        <f>RealAuthFY10!N110</f>
        <v>33414.92</v>
      </c>
      <c r="O110" s="195">
        <f>RealAuthFY10!O110</f>
        <v>0</v>
      </c>
      <c r="P110" s="53">
        <v>7876.4400000000005</v>
      </c>
      <c r="Q110" s="53">
        <v>161109</v>
      </c>
      <c r="R110" s="52">
        <f t="shared" si="7"/>
        <v>388441</v>
      </c>
      <c r="S110" s="53">
        <f t="shared" si="8"/>
        <v>44169</v>
      </c>
      <c r="T110" s="52">
        <f t="shared" si="9"/>
        <v>43927</v>
      </c>
      <c r="U110" s="53">
        <f t="shared" si="10"/>
        <v>5964881.2400000012</v>
      </c>
      <c r="V110" s="200"/>
      <c r="W110" s="204">
        <v>545.87</v>
      </c>
      <c r="X110" s="205">
        <v>388441</v>
      </c>
      <c r="Y110" s="206">
        <f t="shared" si="11"/>
        <v>556.79</v>
      </c>
      <c r="Z110" s="207">
        <v>62.07</v>
      </c>
      <c r="AA110" s="52">
        <v>44169</v>
      </c>
      <c r="AB110" s="206">
        <f t="shared" si="12"/>
        <v>63.31</v>
      </c>
      <c r="AC110" s="208">
        <v>61.73</v>
      </c>
      <c r="AD110" s="207">
        <v>43927</v>
      </c>
      <c r="AE110" s="206">
        <f t="shared" si="13"/>
        <v>62.959999999999994</v>
      </c>
    </row>
    <row r="111" spans="1:31" s="45" customFormat="1" ht="11" x14ac:dyDescent="0.3">
      <c r="A111" s="45">
        <f>'FY2017 Alpha RPDC '!A109</f>
        <v>102</v>
      </c>
      <c r="B111" s="45">
        <f>'FY2017 Alpha RPDC '!B109</f>
        <v>657</v>
      </c>
      <c r="C111" s="45">
        <f>'FY2017 Alpha RPDC '!C109</f>
        <v>657</v>
      </c>
      <c r="D111" s="54" t="str">
        <f>'FY2017 Alpha RPDC '!D109</f>
        <v>EDDYVILLE-BLAKESBURG-FREMONT</v>
      </c>
      <c r="E111" s="94">
        <f>'FY2017 Alpha RPDC '!J109</f>
        <v>879.3</v>
      </c>
      <c r="F111" s="83">
        <f>'FY2017 Alpha RPDC '!K109</f>
        <v>6591</v>
      </c>
      <c r="G111" s="83">
        <f>'FY2017 Alpha RPDC '!L109</f>
        <v>5795466.2999999998</v>
      </c>
      <c r="H111" s="83">
        <f>'FY2017 Alpha RPDC '!M109</f>
        <v>0</v>
      </c>
      <c r="I111" s="84">
        <f>'FY2017 Alpha RPDC '!N109</f>
        <v>5795466.2999999998</v>
      </c>
      <c r="J111" s="57">
        <v>-389862</v>
      </c>
      <c r="K111" s="56">
        <v>-23628</v>
      </c>
      <c r="L111" s="55">
        <v>124047</v>
      </c>
      <c r="M111" s="214">
        <v>0</v>
      </c>
      <c r="N111" s="55">
        <f>RealAuthFY10!N111</f>
        <v>41992</v>
      </c>
      <c r="O111" s="214">
        <f>RealAuthFY10!O111</f>
        <v>103908.48000000001</v>
      </c>
      <c r="P111" s="57">
        <v>5198.16</v>
      </c>
      <c r="Q111" s="57">
        <v>46074.6</v>
      </c>
      <c r="R111" s="56">
        <f t="shared" si="7"/>
        <v>465000.21900000004</v>
      </c>
      <c r="S111" s="57">
        <f t="shared" si="8"/>
        <v>43868.276999999995</v>
      </c>
      <c r="T111" s="56">
        <f t="shared" si="9"/>
        <v>55958.651999999995</v>
      </c>
      <c r="U111" s="57">
        <f t="shared" si="10"/>
        <v>6268023.6879999992</v>
      </c>
      <c r="V111" s="215"/>
      <c r="W111" s="216">
        <v>518.46</v>
      </c>
      <c r="X111" s="217">
        <v>258504</v>
      </c>
      <c r="Y111" s="218">
        <f t="shared" si="11"/>
        <v>528.83000000000004</v>
      </c>
      <c r="Z111" s="219">
        <v>48.91</v>
      </c>
      <c r="AA111" s="56">
        <v>24387</v>
      </c>
      <c r="AB111" s="218">
        <f t="shared" si="12"/>
        <v>49.889999999999993</v>
      </c>
      <c r="AC111" s="220">
        <v>62.39</v>
      </c>
      <c r="AD111" s="219">
        <v>31108</v>
      </c>
      <c r="AE111" s="218">
        <f t="shared" si="13"/>
        <v>63.64</v>
      </c>
    </row>
    <row r="112" spans="1:31" s="45" customFormat="1" ht="11" x14ac:dyDescent="0.3">
      <c r="A112" s="45">
        <f>'FY2017 Alpha RPDC '!A110</f>
        <v>103</v>
      </c>
      <c r="B112" s="45">
        <f>'FY2017 Alpha RPDC '!B110</f>
        <v>1989</v>
      </c>
      <c r="C112" s="45">
        <f>'FY2017 Alpha RPDC '!C110</f>
        <v>1989</v>
      </c>
      <c r="D112" s="50" t="str">
        <f>'FY2017 Alpha RPDC '!D110</f>
        <v>EDGEWOOD-COLESBURG</v>
      </c>
      <c r="E112" s="91">
        <f>'FY2017 Alpha RPDC '!J110</f>
        <v>400</v>
      </c>
      <c r="F112" s="81">
        <f>'FY2017 Alpha RPDC '!K110</f>
        <v>6591</v>
      </c>
      <c r="G112" s="81">
        <f>'FY2017 Alpha RPDC '!L110</f>
        <v>2636400</v>
      </c>
      <c r="H112" s="81">
        <f>'FY2017 Alpha RPDC '!M110</f>
        <v>26378.14000000013</v>
      </c>
      <c r="I112" s="82">
        <f>'FY2017 Alpha RPDC '!N110</f>
        <v>2662778.14</v>
      </c>
      <c r="J112" s="53">
        <v>-82362</v>
      </c>
      <c r="K112" s="52">
        <v>-11766</v>
      </c>
      <c r="L112" s="51">
        <v>111777</v>
      </c>
      <c r="M112" s="195">
        <v>11766</v>
      </c>
      <c r="N112" s="51">
        <f>RealAuthFY10!N112</f>
        <v>35934.639999999999</v>
      </c>
      <c r="O112" s="195">
        <f>RealAuthFY10!O112</f>
        <v>0</v>
      </c>
      <c r="P112" s="53">
        <v>0</v>
      </c>
      <c r="Q112" s="53">
        <v>84715.199999999997</v>
      </c>
      <c r="R112" s="52">
        <f t="shared" si="7"/>
        <v>240992</v>
      </c>
      <c r="S112" s="53">
        <f t="shared" si="8"/>
        <v>22269</v>
      </c>
      <c r="T112" s="52">
        <f t="shared" si="9"/>
        <v>27573</v>
      </c>
      <c r="U112" s="53">
        <f t="shared" si="10"/>
        <v>3103676.9800000004</v>
      </c>
      <c r="V112" s="200"/>
      <c r="W112" s="204">
        <v>571.07000000000005</v>
      </c>
      <c r="X112" s="205">
        <v>240992</v>
      </c>
      <c r="Y112" s="206">
        <f t="shared" si="11"/>
        <v>582.49</v>
      </c>
      <c r="Z112" s="207">
        <v>52.77</v>
      </c>
      <c r="AA112" s="52">
        <v>22269</v>
      </c>
      <c r="AB112" s="206">
        <f t="shared" si="12"/>
        <v>53.830000000000005</v>
      </c>
      <c r="AC112" s="208">
        <v>65.34</v>
      </c>
      <c r="AD112" s="207">
        <v>27573</v>
      </c>
      <c r="AE112" s="206">
        <f t="shared" si="13"/>
        <v>66.650000000000006</v>
      </c>
    </row>
    <row r="113" spans="1:31" s="45" customFormat="1" ht="11" x14ac:dyDescent="0.3">
      <c r="A113" s="45">
        <f>'FY2017 Alpha RPDC '!A111</f>
        <v>104</v>
      </c>
      <c r="B113" s="45">
        <f>'FY2017 Alpha RPDC '!B111</f>
        <v>2007</v>
      </c>
      <c r="C113" s="45">
        <f>'FY2017 Alpha RPDC '!C111</f>
        <v>2007</v>
      </c>
      <c r="D113" s="50" t="str">
        <f>'FY2017 Alpha RPDC '!D111</f>
        <v>ELDORA-NEW PROVIDENCE</v>
      </c>
      <c r="E113" s="91">
        <f>'FY2017 Alpha RPDC '!J111</f>
        <v>627.1</v>
      </c>
      <c r="F113" s="81">
        <f>'FY2017 Alpha RPDC '!K111</f>
        <v>6591</v>
      </c>
      <c r="G113" s="81">
        <f>'FY2017 Alpha RPDC '!L111</f>
        <v>4133216.1</v>
      </c>
      <c r="H113" s="81">
        <f>'FY2017 Alpha RPDC '!M111</f>
        <v>39988.759999999776</v>
      </c>
      <c r="I113" s="82">
        <f>'FY2017 Alpha RPDC '!N111</f>
        <v>4173204.86</v>
      </c>
      <c r="J113" s="53">
        <v>-323565</v>
      </c>
      <c r="K113" s="52">
        <v>-35298</v>
      </c>
      <c r="L113" s="51">
        <v>522410.39999999997</v>
      </c>
      <c r="M113" s="195">
        <v>247086</v>
      </c>
      <c r="N113" s="51">
        <f>RealAuthFY10!N113</f>
        <v>0</v>
      </c>
      <c r="O113" s="195">
        <f>RealAuthFY10!O113</f>
        <v>0</v>
      </c>
      <c r="P113" s="53">
        <v>9059.82</v>
      </c>
      <c r="Q113" s="53">
        <v>137662.19999999998</v>
      </c>
      <c r="R113" s="52">
        <f t="shared" si="7"/>
        <v>381268</v>
      </c>
      <c r="S113" s="53">
        <f t="shared" si="8"/>
        <v>41923</v>
      </c>
      <c r="T113" s="52">
        <f t="shared" si="9"/>
        <v>47435</v>
      </c>
      <c r="U113" s="53">
        <f t="shared" si="10"/>
        <v>5201186.28</v>
      </c>
      <c r="V113" s="200"/>
      <c r="W113" s="204">
        <v>521.57000000000005</v>
      </c>
      <c r="X113" s="205">
        <v>381268</v>
      </c>
      <c r="Y113" s="206">
        <f t="shared" si="11"/>
        <v>532</v>
      </c>
      <c r="Z113" s="207">
        <v>57.35</v>
      </c>
      <c r="AA113" s="52">
        <v>41923</v>
      </c>
      <c r="AB113" s="206">
        <f t="shared" si="12"/>
        <v>58.5</v>
      </c>
      <c r="AC113" s="208">
        <v>64.89</v>
      </c>
      <c r="AD113" s="207">
        <v>47435</v>
      </c>
      <c r="AE113" s="206">
        <f t="shared" si="13"/>
        <v>66.19</v>
      </c>
    </row>
    <row r="114" spans="1:31" s="45" customFormat="1" ht="11" x14ac:dyDescent="0.3">
      <c r="A114" s="45">
        <f>'FY2017 Alpha RPDC '!A112</f>
        <v>105</v>
      </c>
      <c r="B114" s="45">
        <f>'FY2017 Alpha RPDC '!B112</f>
        <v>2088</v>
      </c>
      <c r="C114" s="45">
        <f>'FY2017 Alpha RPDC '!C112</f>
        <v>2088</v>
      </c>
      <c r="D114" s="50" t="str">
        <f>'FY2017 Alpha RPDC '!D112</f>
        <v>EMMETSBURG</v>
      </c>
      <c r="E114" s="91">
        <f>'FY2017 Alpha RPDC '!J112</f>
        <v>672.2</v>
      </c>
      <c r="F114" s="81">
        <f>'FY2017 Alpha RPDC '!K112</f>
        <v>6714</v>
      </c>
      <c r="G114" s="81">
        <f>'FY2017 Alpha RPDC '!L112</f>
        <v>4513150.8000000007</v>
      </c>
      <c r="H114" s="81">
        <f>'FY2017 Alpha RPDC '!M112</f>
        <v>0</v>
      </c>
      <c r="I114" s="82">
        <f>'FY2017 Alpha RPDC '!N112</f>
        <v>4513150.8000000007</v>
      </c>
      <c r="J114" s="53">
        <v>-170607</v>
      </c>
      <c r="K114" s="52">
        <v>0</v>
      </c>
      <c r="L114" s="51">
        <v>747141</v>
      </c>
      <c r="M114" s="195">
        <v>0</v>
      </c>
      <c r="N114" s="51">
        <f>RealAuthFY10!N114</f>
        <v>14131.6</v>
      </c>
      <c r="O114" s="195">
        <f>RealAuthFY10!O114</f>
        <v>0</v>
      </c>
      <c r="P114" s="53">
        <v>0</v>
      </c>
      <c r="Q114" s="53">
        <v>91774.8</v>
      </c>
      <c r="R114" s="52">
        <f t="shared" si="7"/>
        <v>379436.73400000005</v>
      </c>
      <c r="S114" s="53">
        <f t="shared" si="8"/>
        <v>42241.048000000003</v>
      </c>
      <c r="T114" s="52">
        <f t="shared" si="9"/>
        <v>45245.781999999992</v>
      </c>
      <c r="U114" s="53">
        <f t="shared" si="10"/>
        <v>5662514.7640000004</v>
      </c>
      <c r="V114" s="200"/>
      <c r="W114" s="204">
        <v>553.4</v>
      </c>
      <c r="X114" s="205">
        <v>269506</v>
      </c>
      <c r="Y114" s="206">
        <f t="shared" si="11"/>
        <v>564.47</v>
      </c>
      <c r="Z114" s="207">
        <v>61.61</v>
      </c>
      <c r="AA114" s="52">
        <v>30004</v>
      </c>
      <c r="AB114" s="206">
        <f t="shared" si="12"/>
        <v>62.839999999999996</v>
      </c>
      <c r="AC114" s="208">
        <v>65.989999999999995</v>
      </c>
      <c r="AD114" s="207">
        <v>32137</v>
      </c>
      <c r="AE114" s="206">
        <f t="shared" si="13"/>
        <v>67.309999999999988</v>
      </c>
    </row>
    <row r="115" spans="1:31" s="45" customFormat="1" ht="11" x14ac:dyDescent="0.3">
      <c r="A115" s="45">
        <f>'FY2017 Alpha RPDC '!A113</f>
        <v>106</v>
      </c>
      <c r="B115" s="45">
        <f>'FY2017 Alpha RPDC '!B113</f>
        <v>2097</v>
      </c>
      <c r="C115" s="45">
        <f>'FY2017 Alpha RPDC '!C113</f>
        <v>2097</v>
      </c>
      <c r="D115" s="50" t="str">
        <f>'FY2017 Alpha RPDC '!D113</f>
        <v>ENGLISH VALLEYS</v>
      </c>
      <c r="E115" s="91">
        <f>'FY2017 Alpha RPDC '!J113</f>
        <v>454.2</v>
      </c>
      <c r="F115" s="81">
        <f>'FY2017 Alpha RPDC '!K113</f>
        <v>6664</v>
      </c>
      <c r="G115" s="81">
        <f>'FY2017 Alpha RPDC '!L113</f>
        <v>3026788.8</v>
      </c>
      <c r="H115" s="81">
        <f>'FY2017 Alpha RPDC '!M113</f>
        <v>0</v>
      </c>
      <c r="I115" s="82">
        <f>'FY2017 Alpha RPDC '!N113</f>
        <v>3026788.8</v>
      </c>
      <c r="J115" s="53">
        <v>-230025.30000000002</v>
      </c>
      <c r="K115" s="52">
        <v>-753024</v>
      </c>
      <c r="L115" s="51">
        <v>147075</v>
      </c>
      <c r="M115" s="195">
        <v>506526.3</v>
      </c>
      <c r="N115" s="51">
        <f>RealAuthFY10!N115</f>
        <v>97652.24</v>
      </c>
      <c r="O115" s="195">
        <f>RealAuthFY10!O115</f>
        <v>0</v>
      </c>
      <c r="P115" s="53">
        <v>7765.56</v>
      </c>
      <c r="Q115" s="53">
        <v>134132.4</v>
      </c>
      <c r="R115" s="52">
        <f t="shared" si="7"/>
        <v>338652</v>
      </c>
      <c r="S115" s="53">
        <f t="shared" si="8"/>
        <v>39594</v>
      </c>
      <c r="T115" s="52">
        <f t="shared" si="9"/>
        <v>38757</v>
      </c>
      <c r="U115" s="53">
        <f t="shared" si="10"/>
        <v>3353894</v>
      </c>
      <c r="V115" s="200"/>
      <c r="W115" s="204">
        <v>526.02</v>
      </c>
      <c r="X115" s="205">
        <v>338652</v>
      </c>
      <c r="Y115" s="206">
        <f t="shared" si="11"/>
        <v>536.54</v>
      </c>
      <c r="Z115" s="207">
        <v>61.5</v>
      </c>
      <c r="AA115" s="52">
        <v>39594</v>
      </c>
      <c r="AB115" s="206">
        <f t="shared" si="12"/>
        <v>62.73</v>
      </c>
      <c r="AC115" s="208">
        <v>60.2</v>
      </c>
      <c r="AD115" s="207">
        <v>38757</v>
      </c>
      <c r="AE115" s="206">
        <f t="shared" si="13"/>
        <v>61.400000000000006</v>
      </c>
    </row>
    <row r="116" spans="1:31" s="45" customFormat="1" ht="11" x14ac:dyDescent="0.3">
      <c r="A116" s="45" t="e">
        <f>'FY2017 Alpha RPDC '!#REF!</f>
        <v>#REF!</v>
      </c>
      <c r="B116" s="45" t="e">
        <f>'FY2017 Alpha RPDC '!#REF!</f>
        <v>#REF!</v>
      </c>
      <c r="C116" s="45" t="e">
        <f>'FY2017 Alpha RPDC '!#REF!</f>
        <v>#REF!</v>
      </c>
      <c r="D116" s="54" t="e">
        <f>'FY2017 Alpha RPDC '!#REF!</f>
        <v>#REF!</v>
      </c>
      <c r="E116" s="94" t="e">
        <f>'FY2017 Alpha RPDC '!#REF!</f>
        <v>#REF!</v>
      </c>
      <c r="F116" s="83" t="e">
        <f>'FY2017 Alpha RPDC '!#REF!</f>
        <v>#REF!</v>
      </c>
      <c r="G116" s="83" t="e">
        <f>'FY2017 Alpha RPDC '!#REF!</f>
        <v>#REF!</v>
      </c>
      <c r="H116" s="83" t="e">
        <f>'FY2017 Alpha RPDC '!#REF!</f>
        <v>#REF!</v>
      </c>
      <c r="I116" s="84" t="e">
        <f>'FY2017 Alpha RPDC '!#REF!</f>
        <v>#REF!</v>
      </c>
      <c r="J116" s="57">
        <v>-60500</v>
      </c>
      <c r="K116" s="56">
        <v>-12100</v>
      </c>
      <c r="L116" s="55">
        <v>102850</v>
      </c>
      <c r="M116" s="214">
        <v>0</v>
      </c>
      <c r="N116" s="55">
        <f>RealAuthFY10!N116</f>
        <v>54661.350000000006</v>
      </c>
      <c r="O116" s="214">
        <f>RealAuthFY10!O116</f>
        <v>0</v>
      </c>
      <c r="P116" s="57">
        <v>0</v>
      </c>
      <c r="Q116" s="57">
        <v>0</v>
      </c>
      <c r="R116" s="56" t="e">
        <f t="shared" si="7"/>
        <v>#REF!</v>
      </c>
      <c r="S116" s="57" t="e">
        <f t="shared" si="8"/>
        <v>#REF!</v>
      </c>
      <c r="T116" s="56" t="e">
        <f t="shared" si="9"/>
        <v>#REF!</v>
      </c>
      <c r="U116" s="57" t="e">
        <f t="shared" si="10"/>
        <v>#REF!</v>
      </c>
      <c r="V116" s="215"/>
      <c r="W116" s="216">
        <v>577.96</v>
      </c>
      <c r="X116" s="217">
        <v>150790</v>
      </c>
      <c r="Y116" s="218">
        <f t="shared" si="11"/>
        <v>589.52</v>
      </c>
      <c r="Z116" s="219">
        <v>63.15</v>
      </c>
      <c r="AA116" s="56">
        <v>16476</v>
      </c>
      <c r="AB116" s="218">
        <f t="shared" si="12"/>
        <v>64.41</v>
      </c>
      <c r="AC116" s="220">
        <v>62.31</v>
      </c>
      <c r="AD116" s="219">
        <v>16257</v>
      </c>
      <c r="AE116" s="218">
        <f t="shared" si="13"/>
        <v>63.56</v>
      </c>
    </row>
    <row r="117" spans="1:31" s="45" customFormat="1" ht="11" x14ac:dyDescent="0.3">
      <c r="A117" s="45">
        <f>'FY2017 Alpha RPDC '!A114</f>
        <v>107</v>
      </c>
      <c r="B117" s="45">
        <f>'FY2017 Alpha RPDC '!B114</f>
        <v>2113</v>
      </c>
      <c r="C117" s="45">
        <f>'FY2017 Alpha RPDC '!C114</f>
        <v>2113</v>
      </c>
      <c r="D117" s="50" t="str">
        <f>'FY2017 Alpha RPDC '!D114</f>
        <v>ESSEX</v>
      </c>
      <c r="E117" s="91">
        <f>'FY2017 Alpha RPDC '!J114</f>
        <v>203.2</v>
      </c>
      <c r="F117" s="81">
        <f>'FY2017 Alpha RPDC '!K114</f>
        <v>6591</v>
      </c>
      <c r="G117" s="81">
        <f>'FY2017 Alpha RPDC '!L114</f>
        <v>1339291.2</v>
      </c>
      <c r="H117" s="81">
        <f>'FY2017 Alpha RPDC '!M114</f>
        <v>107332.81000000006</v>
      </c>
      <c r="I117" s="82">
        <f>'FY2017 Alpha RPDC '!N114</f>
        <v>1446624.01</v>
      </c>
      <c r="J117" s="53">
        <v>-156156</v>
      </c>
      <c r="K117" s="52">
        <v>-12012</v>
      </c>
      <c r="L117" s="51">
        <v>606606</v>
      </c>
      <c r="M117" s="195">
        <v>0</v>
      </c>
      <c r="N117" s="51">
        <f>RealAuthFY10!N117</f>
        <v>52606.63</v>
      </c>
      <c r="O117" s="195">
        <f>RealAuthFY10!O117</f>
        <v>0</v>
      </c>
      <c r="P117" s="53">
        <v>2642.64</v>
      </c>
      <c r="Q117" s="53">
        <v>0</v>
      </c>
      <c r="R117" s="52">
        <f t="shared" si="7"/>
        <v>346271</v>
      </c>
      <c r="S117" s="53">
        <f t="shared" si="8"/>
        <v>40691</v>
      </c>
      <c r="T117" s="52">
        <f t="shared" si="9"/>
        <v>41290</v>
      </c>
      <c r="U117" s="53">
        <f t="shared" si="10"/>
        <v>2368563.2799999998</v>
      </c>
      <c r="V117" s="200"/>
      <c r="W117" s="204">
        <v>497.73</v>
      </c>
      <c r="X117" s="205">
        <v>346271</v>
      </c>
      <c r="Y117" s="206">
        <f t="shared" si="11"/>
        <v>507.68</v>
      </c>
      <c r="Z117" s="207">
        <v>58.49</v>
      </c>
      <c r="AA117" s="52">
        <v>40691</v>
      </c>
      <c r="AB117" s="206">
        <f t="shared" si="12"/>
        <v>59.660000000000004</v>
      </c>
      <c r="AC117" s="208">
        <v>59.35</v>
      </c>
      <c r="AD117" s="207">
        <v>41290</v>
      </c>
      <c r="AE117" s="206">
        <f t="shared" si="13"/>
        <v>60.54</v>
      </c>
    </row>
    <row r="118" spans="1:31" s="45" customFormat="1" ht="11" x14ac:dyDescent="0.3">
      <c r="A118" s="45">
        <f>'FY2017 Alpha RPDC '!A115</f>
        <v>108</v>
      </c>
      <c r="B118" s="45">
        <f>'FY2017 Alpha RPDC '!B115</f>
        <v>2124</v>
      </c>
      <c r="C118" s="45">
        <f>'FY2017 Alpha RPDC '!C115</f>
        <v>2124</v>
      </c>
      <c r="D118" s="50" t="str">
        <f>'FY2017 Alpha RPDC '!D115</f>
        <v>ESTHERVILLE-LINCOLN CENTRAL</v>
      </c>
      <c r="E118" s="91">
        <f>'FY2017 Alpha RPDC '!J115</f>
        <v>1376.8</v>
      </c>
      <c r="F118" s="81">
        <f>'FY2017 Alpha RPDC '!K115</f>
        <v>6609</v>
      </c>
      <c r="G118" s="81">
        <f>'FY2017 Alpha RPDC '!L115</f>
        <v>9099271.1999999993</v>
      </c>
      <c r="H118" s="81">
        <f>'FY2017 Alpha RPDC '!M115</f>
        <v>0</v>
      </c>
      <c r="I118" s="82">
        <f>'FY2017 Alpha RPDC '!N115</f>
        <v>9099271.1999999993</v>
      </c>
      <c r="J118" s="53">
        <v>-329962.39999999997</v>
      </c>
      <c r="K118" s="52">
        <v>-5956</v>
      </c>
      <c r="L118" s="51">
        <v>184636</v>
      </c>
      <c r="M118" s="195">
        <v>0</v>
      </c>
      <c r="N118" s="51">
        <f>RealAuthFY10!N118</f>
        <v>18691.2</v>
      </c>
      <c r="O118" s="195">
        <f>RealAuthFY10!O118</f>
        <v>46728</v>
      </c>
      <c r="P118" s="53">
        <v>0</v>
      </c>
      <c r="Q118" s="53">
        <v>100060.8</v>
      </c>
      <c r="R118" s="52">
        <f t="shared" si="7"/>
        <v>838663.95200000016</v>
      </c>
      <c r="S118" s="53">
        <f t="shared" si="8"/>
        <v>87564.479999999996</v>
      </c>
      <c r="T118" s="52">
        <f t="shared" si="9"/>
        <v>88996.351999999999</v>
      </c>
      <c r="U118" s="53">
        <f t="shared" si="10"/>
        <v>10128693.583999999</v>
      </c>
      <c r="V118" s="200"/>
      <c r="W118" s="204">
        <v>597.20000000000005</v>
      </c>
      <c r="X118" s="205">
        <v>320637</v>
      </c>
      <c r="Y118" s="206">
        <f t="shared" si="11"/>
        <v>609.1400000000001</v>
      </c>
      <c r="Z118" s="207">
        <v>62.35</v>
      </c>
      <c r="AA118" s="52">
        <v>33476</v>
      </c>
      <c r="AB118" s="206">
        <f t="shared" si="12"/>
        <v>63.6</v>
      </c>
      <c r="AC118" s="208">
        <v>63.37</v>
      </c>
      <c r="AD118" s="207">
        <v>34023</v>
      </c>
      <c r="AE118" s="206">
        <f t="shared" si="13"/>
        <v>64.64</v>
      </c>
    </row>
    <row r="119" spans="1:31" s="45" customFormat="1" ht="11" x14ac:dyDescent="0.3">
      <c r="A119" s="45">
        <f>'FY2017 Alpha RPDC '!A116</f>
        <v>109</v>
      </c>
      <c r="B119" s="45">
        <f>'FY2017 Alpha RPDC '!B116</f>
        <v>2151</v>
      </c>
      <c r="C119" s="45">
        <f>'FY2017 Alpha RPDC '!C116</f>
        <v>2151</v>
      </c>
      <c r="D119" s="50" t="str">
        <f>'FY2017 Alpha RPDC '!D116</f>
        <v>EXIRA-ELK HORN-KIMBALLTON</v>
      </c>
      <c r="E119" s="91">
        <f>'FY2017 Alpha RPDC '!J116</f>
        <v>409.9</v>
      </c>
      <c r="F119" s="81">
        <f>'FY2017 Alpha RPDC '!K116</f>
        <v>6675</v>
      </c>
      <c r="G119" s="81">
        <f>'FY2017 Alpha RPDC '!L116</f>
        <v>2736082.5</v>
      </c>
      <c r="H119" s="81">
        <f>'FY2017 Alpha RPDC '!M116</f>
        <v>0</v>
      </c>
      <c r="I119" s="82">
        <f>'FY2017 Alpha RPDC '!N116</f>
        <v>2736082.5</v>
      </c>
      <c r="J119" s="53">
        <v>-144133.5</v>
      </c>
      <c r="K119" s="52">
        <v>-29415</v>
      </c>
      <c r="L119" s="51">
        <v>152958</v>
      </c>
      <c r="M119" s="195">
        <v>5883</v>
      </c>
      <c r="N119" s="51">
        <f>RealAuthFY10!N119</f>
        <v>0</v>
      </c>
      <c r="O119" s="195">
        <f>RealAuthFY10!O119</f>
        <v>0</v>
      </c>
      <c r="P119" s="53">
        <v>0</v>
      </c>
      <c r="Q119" s="53">
        <v>0</v>
      </c>
      <c r="R119" s="52">
        <f t="shared" si="7"/>
        <v>242361.57299999997</v>
      </c>
      <c r="S119" s="53">
        <f t="shared" si="8"/>
        <v>22929.806</v>
      </c>
      <c r="T119" s="52">
        <f t="shared" si="9"/>
        <v>35308.786</v>
      </c>
      <c r="U119" s="53">
        <f t="shared" si="10"/>
        <v>3021975.1649999996</v>
      </c>
      <c r="V119" s="200"/>
      <c r="W119" s="204">
        <v>579.67999999999995</v>
      </c>
      <c r="X119" s="205">
        <v>144340</v>
      </c>
      <c r="Y119" s="206">
        <f t="shared" si="11"/>
        <v>591.27</v>
      </c>
      <c r="Z119" s="207">
        <v>54.84</v>
      </c>
      <c r="AA119" s="52">
        <v>13655</v>
      </c>
      <c r="AB119" s="206">
        <f t="shared" si="12"/>
        <v>55.940000000000005</v>
      </c>
      <c r="AC119" s="208">
        <v>84.45</v>
      </c>
      <c r="AD119" s="207">
        <v>21028</v>
      </c>
      <c r="AE119" s="206">
        <f t="shared" si="13"/>
        <v>86.14</v>
      </c>
    </row>
    <row r="120" spans="1:31" s="45" customFormat="1" ht="11" x14ac:dyDescent="0.3">
      <c r="A120" s="45">
        <f>'FY2017 Alpha RPDC '!A117</f>
        <v>110</v>
      </c>
      <c r="B120" s="45">
        <f>'FY2017 Alpha RPDC '!B117</f>
        <v>2169</v>
      </c>
      <c r="C120" s="45">
        <f>'FY2017 Alpha RPDC '!C117</f>
        <v>2169</v>
      </c>
      <c r="D120" s="50" t="str">
        <f>'FY2017 Alpha RPDC '!D117</f>
        <v>FAIRFIELD</v>
      </c>
      <c r="E120" s="91">
        <f>'FY2017 Alpha RPDC '!J117</f>
        <v>1670.2</v>
      </c>
      <c r="F120" s="81">
        <f>'FY2017 Alpha RPDC '!K117</f>
        <v>6591</v>
      </c>
      <c r="G120" s="81">
        <f>'FY2017 Alpha RPDC '!L117</f>
        <v>11008288.200000001</v>
      </c>
      <c r="H120" s="81">
        <f>'FY2017 Alpha RPDC '!M117</f>
        <v>0</v>
      </c>
      <c r="I120" s="82">
        <f>'FY2017 Alpha RPDC '!N117</f>
        <v>11008288.200000001</v>
      </c>
      <c r="J120" s="53">
        <v>-295050</v>
      </c>
      <c r="K120" s="52">
        <v>-29505</v>
      </c>
      <c r="L120" s="51">
        <v>194733</v>
      </c>
      <c r="M120" s="195">
        <v>94416</v>
      </c>
      <c r="N120" s="51">
        <f>RealAuthFY10!N120</f>
        <v>11051.26</v>
      </c>
      <c r="O120" s="195">
        <f>RealAuthFY10!O120</f>
        <v>0</v>
      </c>
      <c r="P120" s="53">
        <v>61016.34</v>
      </c>
      <c r="Q120" s="53">
        <v>332816.39999999997</v>
      </c>
      <c r="R120" s="52">
        <f t="shared" si="7"/>
        <v>857914.93199999991</v>
      </c>
      <c r="S120" s="53">
        <f t="shared" si="8"/>
        <v>95936.288000000015</v>
      </c>
      <c r="T120" s="52">
        <f t="shared" si="9"/>
        <v>109765.54400000002</v>
      </c>
      <c r="U120" s="53">
        <f t="shared" si="10"/>
        <v>12441382.964000002</v>
      </c>
      <c r="V120" s="200"/>
      <c r="W120" s="204">
        <v>503.59</v>
      </c>
      <c r="X120" s="205">
        <v>681206</v>
      </c>
      <c r="Y120" s="206">
        <f t="shared" si="11"/>
        <v>513.66</v>
      </c>
      <c r="Z120" s="207">
        <v>56.31</v>
      </c>
      <c r="AA120" s="52">
        <v>76171</v>
      </c>
      <c r="AB120" s="206">
        <f t="shared" si="12"/>
        <v>57.440000000000005</v>
      </c>
      <c r="AC120" s="208">
        <v>64.430000000000007</v>
      </c>
      <c r="AD120" s="207">
        <v>87154</v>
      </c>
      <c r="AE120" s="206">
        <f t="shared" si="13"/>
        <v>65.720000000000013</v>
      </c>
    </row>
    <row r="121" spans="1:31" s="45" customFormat="1" ht="11" x14ac:dyDescent="0.3">
      <c r="A121" s="45">
        <f>'FY2017 Alpha RPDC '!A118</f>
        <v>111</v>
      </c>
      <c r="B121" s="45">
        <f>'FY2017 Alpha RPDC '!B118</f>
        <v>2205</v>
      </c>
      <c r="C121" s="45">
        <f>'FY2017 Alpha RPDC '!C118</f>
        <v>2205</v>
      </c>
      <c r="D121" s="54" t="str">
        <f>'FY2017 Alpha RPDC '!D118</f>
        <v>FARRAGUT</v>
      </c>
      <c r="E121" s="94">
        <f>'FY2017 Alpha RPDC '!J118</f>
        <v>186</v>
      </c>
      <c r="F121" s="83">
        <f>'FY2017 Alpha RPDC '!K118</f>
        <v>6677</v>
      </c>
      <c r="G121" s="83">
        <f>'FY2017 Alpha RPDC '!L118</f>
        <v>1241922</v>
      </c>
      <c r="H121" s="83">
        <f>'FY2017 Alpha RPDC '!M118</f>
        <v>77542</v>
      </c>
      <c r="I121" s="84">
        <f>'FY2017 Alpha RPDC '!N118</f>
        <v>1319464</v>
      </c>
      <c r="J121" s="57">
        <v>-252969</v>
      </c>
      <c r="K121" s="56">
        <v>-29415</v>
      </c>
      <c r="L121" s="55">
        <v>37062.9</v>
      </c>
      <c r="M121" s="214">
        <v>0</v>
      </c>
      <c r="N121" s="55">
        <f>RealAuthFY10!N121</f>
        <v>59295.039999999994</v>
      </c>
      <c r="O121" s="214">
        <f>RealAuthFY10!O121</f>
        <v>0</v>
      </c>
      <c r="P121" s="57">
        <v>0</v>
      </c>
      <c r="Q121" s="57">
        <v>0</v>
      </c>
      <c r="R121" s="56">
        <f t="shared" si="7"/>
        <v>162960</v>
      </c>
      <c r="S121" s="57">
        <f t="shared" si="8"/>
        <v>16196</v>
      </c>
      <c r="T121" s="56">
        <f t="shared" si="9"/>
        <v>14335</v>
      </c>
      <c r="U121" s="57">
        <f t="shared" si="10"/>
        <v>1326928.94</v>
      </c>
      <c r="V121" s="215"/>
      <c r="W121" s="216">
        <v>590.22</v>
      </c>
      <c r="X121" s="217">
        <v>162960</v>
      </c>
      <c r="Y121" s="218">
        <f t="shared" si="11"/>
        <v>602.02</v>
      </c>
      <c r="Z121" s="219">
        <v>58.66</v>
      </c>
      <c r="AA121" s="56">
        <v>16196</v>
      </c>
      <c r="AB121" s="218">
        <f t="shared" si="12"/>
        <v>59.83</v>
      </c>
      <c r="AC121" s="220">
        <v>51.92</v>
      </c>
      <c r="AD121" s="219">
        <v>14335</v>
      </c>
      <c r="AE121" s="218">
        <f t="shared" si="13"/>
        <v>52.96</v>
      </c>
    </row>
    <row r="122" spans="1:31" s="45" customFormat="1" ht="11" x14ac:dyDescent="0.3">
      <c r="A122" s="45">
        <f>'FY2017 Alpha RPDC '!A119</f>
        <v>112</v>
      </c>
      <c r="B122" s="45">
        <f>'FY2017 Alpha RPDC '!B119</f>
        <v>2295</v>
      </c>
      <c r="C122" s="45">
        <f>'FY2017 Alpha RPDC '!C119</f>
        <v>2295</v>
      </c>
      <c r="D122" s="50" t="str">
        <f>'FY2017 Alpha RPDC '!D119</f>
        <v>FOREST CITY</v>
      </c>
      <c r="E122" s="91">
        <f>'FY2017 Alpha RPDC '!J119</f>
        <v>1091.5999999999999</v>
      </c>
      <c r="F122" s="81">
        <f>'FY2017 Alpha RPDC '!K119</f>
        <v>6598</v>
      </c>
      <c r="G122" s="81">
        <f>'FY2017 Alpha RPDC '!L119</f>
        <v>7202376.7999999998</v>
      </c>
      <c r="H122" s="81">
        <f>'FY2017 Alpha RPDC '!M119</f>
        <v>0</v>
      </c>
      <c r="I122" s="82">
        <f>'FY2017 Alpha RPDC '!N119</f>
        <v>7202376.7999999998</v>
      </c>
      <c r="J122" s="53">
        <v>-474169.8</v>
      </c>
      <c r="K122" s="52">
        <v>-82362</v>
      </c>
      <c r="L122" s="51">
        <v>538882.79999999993</v>
      </c>
      <c r="M122" s="195">
        <v>0</v>
      </c>
      <c r="N122" s="51">
        <f>RealAuthFY10!N122</f>
        <v>25206.16</v>
      </c>
      <c r="O122" s="195">
        <f>RealAuthFY10!O122</f>
        <v>0</v>
      </c>
      <c r="P122" s="53">
        <v>22002.420000000002</v>
      </c>
      <c r="Q122" s="53">
        <v>0</v>
      </c>
      <c r="R122" s="52">
        <f t="shared" si="7"/>
        <v>925159</v>
      </c>
      <c r="S122" s="53">
        <f t="shared" si="8"/>
        <v>95519</v>
      </c>
      <c r="T122" s="52">
        <f t="shared" si="9"/>
        <v>104988</v>
      </c>
      <c r="U122" s="53">
        <f t="shared" si="10"/>
        <v>8357602.3799999999</v>
      </c>
      <c r="V122" s="200"/>
      <c r="W122" s="204">
        <v>513.91999999999996</v>
      </c>
      <c r="X122" s="205">
        <v>925159</v>
      </c>
      <c r="Y122" s="206">
        <f t="shared" si="11"/>
        <v>524.19999999999993</v>
      </c>
      <c r="Z122" s="207">
        <v>53.06</v>
      </c>
      <c r="AA122" s="52">
        <v>95519</v>
      </c>
      <c r="AB122" s="206">
        <f t="shared" si="12"/>
        <v>54.120000000000005</v>
      </c>
      <c r="AC122" s="208">
        <v>58.32</v>
      </c>
      <c r="AD122" s="207">
        <v>104988</v>
      </c>
      <c r="AE122" s="206">
        <f t="shared" si="13"/>
        <v>59.49</v>
      </c>
    </row>
    <row r="123" spans="1:31" s="45" customFormat="1" ht="11" x14ac:dyDescent="0.3">
      <c r="A123" s="45">
        <f>'FY2017 Alpha RPDC '!A120</f>
        <v>113</v>
      </c>
      <c r="B123" s="45">
        <f>'FY2017 Alpha RPDC '!B120</f>
        <v>2313</v>
      </c>
      <c r="C123" s="45">
        <f>'FY2017 Alpha RPDC '!C120</f>
        <v>2313</v>
      </c>
      <c r="D123" s="50" t="str">
        <f>'FY2017 Alpha RPDC '!D120</f>
        <v>FORT DODGE</v>
      </c>
      <c r="E123" s="91">
        <f>'FY2017 Alpha RPDC '!J120</f>
        <v>3766.9</v>
      </c>
      <c r="F123" s="81">
        <f>'FY2017 Alpha RPDC '!K120</f>
        <v>6618</v>
      </c>
      <c r="G123" s="81">
        <f>'FY2017 Alpha RPDC '!L120</f>
        <v>24929344.199999999</v>
      </c>
      <c r="H123" s="81">
        <f>'FY2017 Alpha RPDC '!M120</f>
        <v>0</v>
      </c>
      <c r="I123" s="82">
        <f>'FY2017 Alpha RPDC '!N120</f>
        <v>24929344.199999999</v>
      </c>
      <c r="J123" s="53">
        <v>-310388</v>
      </c>
      <c r="K123" s="52">
        <v>0</v>
      </c>
      <c r="L123" s="51">
        <v>95504</v>
      </c>
      <c r="M123" s="195">
        <v>5969</v>
      </c>
      <c r="N123" s="51">
        <f>RealAuthFY10!N123</f>
        <v>20313.38</v>
      </c>
      <c r="O123" s="195">
        <f>RealAuthFY10!O123</f>
        <v>58540</v>
      </c>
      <c r="P123" s="53">
        <v>0</v>
      </c>
      <c r="Q123" s="53">
        <v>0</v>
      </c>
      <c r="R123" s="52">
        <f t="shared" si="7"/>
        <v>2180771.4170000004</v>
      </c>
      <c r="S123" s="53">
        <f t="shared" si="8"/>
        <v>238746.122</v>
      </c>
      <c r="T123" s="52">
        <f t="shared" si="9"/>
        <v>208648.59100000001</v>
      </c>
      <c r="U123" s="53">
        <f t="shared" si="10"/>
        <v>27427448.710000001</v>
      </c>
      <c r="V123" s="200"/>
      <c r="W123" s="204">
        <v>567.58000000000004</v>
      </c>
      <c r="X123" s="205">
        <v>149501</v>
      </c>
      <c r="Y123" s="206">
        <f t="shared" si="11"/>
        <v>578.93000000000006</v>
      </c>
      <c r="Z123" s="207">
        <v>62.14</v>
      </c>
      <c r="AA123" s="52">
        <v>16368</v>
      </c>
      <c r="AB123" s="206">
        <f t="shared" si="12"/>
        <v>63.38</v>
      </c>
      <c r="AC123" s="208">
        <v>54.3</v>
      </c>
      <c r="AD123" s="207">
        <v>14303</v>
      </c>
      <c r="AE123" s="206">
        <f t="shared" si="13"/>
        <v>55.39</v>
      </c>
    </row>
    <row r="124" spans="1:31" s="45" customFormat="1" ht="11" x14ac:dyDescent="0.3">
      <c r="A124" s="45">
        <f>'FY2017 Alpha RPDC '!A121</f>
        <v>114</v>
      </c>
      <c r="B124" s="45">
        <f>'FY2017 Alpha RPDC '!B121</f>
        <v>2322</v>
      </c>
      <c r="C124" s="45">
        <f>'FY2017 Alpha RPDC '!C121</f>
        <v>2322</v>
      </c>
      <c r="D124" s="50" t="str">
        <f>'FY2017 Alpha RPDC '!D121</f>
        <v>FORT MADISON</v>
      </c>
      <c r="E124" s="91">
        <f>'FY2017 Alpha RPDC '!J121</f>
        <v>2213.3000000000002</v>
      </c>
      <c r="F124" s="81">
        <f>'FY2017 Alpha RPDC '!K121</f>
        <v>6591</v>
      </c>
      <c r="G124" s="81">
        <f>'FY2017 Alpha RPDC '!L121</f>
        <v>14587860.300000001</v>
      </c>
      <c r="H124" s="81">
        <f>'FY2017 Alpha RPDC '!M121</f>
        <v>95830.779999999329</v>
      </c>
      <c r="I124" s="82">
        <f>'FY2017 Alpha RPDC '!N121</f>
        <v>14683691.08</v>
      </c>
      <c r="J124" s="53">
        <v>-267088.2</v>
      </c>
      <c r="K124" s="52">
        <v>-11766</v>
      </c>
      <c r="L124" s="51">
        <v>523587</v>
      </c>
      <c r="M124" s="195">
        <v>70596</v>
      </c>
      <c r="N124" s="51">
        <f>RealAuthFY10!N124</f>
        <v>232277.36000000002</v>
      </c>
      <c r="O124" s="195">
        <f>RealAuthFY10!O124</f>
        <v>0</v>
      </c>
      <c r="P124" s="53">
        <v>3882.78</v>
      </c>
      <c r="Q124" s="53">
        <v>204728.4</v>
      </c>
      <c r="R124" s="52">
        <f t="shared" si="7"/>
        <v>1192680.9710000001</v>
      </c>
      <c r="S124" s="53">
        <f t="shared" si="8"/>
        <v>141673.33300000001</v>
      </c>
      <c r="T124" s="52">
        <f t="shared" si="9"/>
        <v>134303.04400000002</v>
      </c>
      <c r="U124" s="53">
        <f t="shared" si="10"/>
        <v>16908565.768000003</v>
      </c>
      <c r="V124" s="200"/>
      <c r="W124" s="204">
        <v>528.29999999999995</v>
      </c>
      <c r="X124" s="205">
        <v>656624</v>
      </c>
      <c r="Y124" s="206">
        <f t="shared" si="11"/>
        <v>538.87</v>
      </c>
      <c r="Z124" s="207">
        <v>62.75</v>
      </c>
      <c r="AA124" s="52">
        <v>77992</v>
      </c>
      <c r="AB124" s="206">
        <f t="shared" si="12"/>
        <v>64.010000000000005</v>
      </c>
      <c r="AC124" s="208">
        <v>59.49</v>
      </c>
      <c r="AD124" s="207">
        <v>73940</v>
      </c>
      <c r="AE124" s="206">
        <f t="shared" si="13"/>
        <v>60.68</v>
      </c>
    </row>
    <row r="125" spans="1:31" s="45" customFormat="1" ht="11" x14ac:dyDescent="0.3">
      <c r="A125" s="45">
        <f>'FY2017 Alpha RPDC '!A122</f>
        <v>115</v>
      </c>
      <c r="B125" s="45">
        <f>'FY2017 Alpha RPDC '!B122</f>
        <v>2369</v>
      </c>
      <c r="C125" s="45">
        <f>'FY2017 Alpha RPDC '!C122</f>
        <v>2369</v>
      </c>
      <c r="D125" s="50" t="str">
        <f>'FY2017 Alpha RPDC '!D122</f>
        <v>FREMONT-MILLS</v>
      </c>
      <c r="E125" s="91">
        <f>'FY2017 Alpha RPDC '!J122</f>
        <v>464</v>
      </c>
      <c r="F125" s="81">
        <f>'FY2017 Alpha RPDC '!K122</f>
        <v>6591</v>
      </c>
      <c r="G125" s="81">
        <f>'FY2017 Alpha RPDC '!L122</f>
        <v>3058224</v>
      </c>
      <c r="H125" s="81">
        <f>'FY2017 Alpha RPDC '!M122</f>
        <v>0</v>
      </c>
      <c r="I125" s="82">
        <f>'FY2017 Alpha RPDC '!N122</f>
        <v>3058224</v>
      </c>
      <c r="J125" s="53">
        <v>-1021248.0000000001</v>
      </c>
      <c r="K125" s="52">
        <v>-224580</v>
      </c>
      <c r="L125" s="51">
        <v>555540</v>
      </c>
      <c r="M125" s="195">
        <v>189120</v>
      </c>
      <c r="N125" s="51">
        <f>RealAuthFY10!N125</f>
        <v>119145.2</v>
      </c>
      <c r="O125" s="195">
        <f>RealAuthFY10!O125</f>
        <v>0</v>
      </c>
      <c r="P125" s="53">
        <v>22103.4</v>
      </c>
      <c r="Q125" s="53">
        <v>744660</v>
      </c>
      <c r="R125" s="52">
        <f t="shared" si="7"/>
        <v>2013859</v>
      </c>
      <c r="S125" s="53">
        <f t="shared" si="8"/>
        <v>235333</v>
      </c>
      <c r="T125" s="52">
        <f t="shared" si="9"/>
        <v>268607</v>
      </c>
      <c r="U125" s="53">
        <f t="shared" si="10"/>
        <v>5960763.5999999996</v>
      </c>
      <c r="V125" s="200"/>
      <c r="W125" s="204">
        <v>509</v>
      </c>
      <c r="X125" s="205">
        <v>2013859</v>
      </c>
      <c r="Y125" s="206">
        <f t="shared" si="11"/>
        <v>519.17999999999995</v>
      </c>
      <c r="Z125" s="207">
        <v>59.48</v>
      </c>
      <c r="AA125" s="52">
        <v>235333</v>
      </c>
      <c r="AB125" s="206">
        <f t="shared" si="12"/>
        <v>60.669999999999995</v>
      </c>
      <c r="AC125" s="208">
        <v>67.89</v>
      </c>
      <c r="AD125" s="207">
        <v>268607</v>
      </c>
      <c r="AE125" s="206">
        <f t="shared" si="13"/>
        <v>69.25</v>
      </c>
    </row>
    <row r="126" spans="1:31" s="45" customFormat="1" ht="11" x14ac:dyDescent="0.3">
      <c r="A126" s="45">
        <f>'FY2017 Alpha RPDC '!A123</f>
        <v>116</v>
      </c>
      <c r="B126" s="45">
        <f>'FY2017 Alpha RPDC '!B123</f>
        <v>2376</v>
      </c>
      <c r="C126" s="45">
        <f>'FY2017 Alpha RPDC '!C123</f>
        <v>2376</v>
      </c>
      <c r="D126" s="54" t="str">
        <f>'FY2017 Alpha RPDC '!D123</f>
        <v>GALVA-HOLSTEIN</v>
      </c>
      <c r="E126" s="94">
        <f>'FY2017 Alpha RPDC '!J123</f>
        <v>446</v>
      </c>
      <c r="F126" s="83">
        <f>'FY2017 Alpha RPDC '!K123</f>
        <v>6622</v>
      </c>
      <c r="G126" s="83">
        <f>'FY2017 Alpha RPDC '!L123</f>
        <v>2953412</v>
      </c>
      <c r="H126" s="83">
        <f>'FY2017 Alpha RPDC '!M123</f>
        <v>0</v>
      </c>
      <c r="I126" s="84">
        <f>'FY2017 Alpha RPDC '!N123</f>
        <v>2953412</v>
      </c>
      <c r="J126" s="57">
        <v>-1114828.5</v>
      </c>
      <c r="K126" s="56">
        <v>-35298</v>
      </c>
      <c r="L126" s="55">
        <v>147075</v>
      </c>
      <c r="M126" s="214">
        <v>41181</v>
      </c>
      <c r="N126" s="55">
        <f>RealAuthFY10!N126</f>
        <v>83520.639999999999</v>
      </c>
      <c r="O126" s="214">
        <f>RealAuthFY10!O126</f>
        <v>0</v>
      </c>
      <c r="P126" s="57">
        <v>1294.26</v>
      </c>
      <c r="Q126" s="57">
        <v>0</v>
      </c>
      <c r="R126" s="56">
        <f t="shared" si="7"/>
        <v>1150095</v>
      </c>
      <c r="S126" s="57">
        <f t="shared" si="8"/>
        <v>128638</v>
      </c>
      <c r="T126" s="56">
        <f t="shared" si="9"/>
        <v>144076</v>
      </c>
      <c r="U126" s="57">
        <f t="shared" si="10"/>
        <v>3499165.4</v>
      </c>
      <c r="V126" s="215"/>
      <c r="W126" s="216">
        <v>470.81</v>
      </c>
      <c r="X126" s="217">
        <v>1150095</v>
      </c>
      <c r="Y126" s="218">
        <f t="shared" si="11"/>
        <v>480.23</v>
      </c>
      <c r="Z126" s="219">
        <v>52.66</v>
      </c>
      <c r="AA126" s="56">
        <v>128638</v>
      </c>
      <c r="AB126" s="218">
        <f t="shared" si="12"/>
        <v>53.709999999999994</v>
      </c>
      <c r="AC126" s="220">
        <v>58.98</v>
      </c>
      <c r="AD126" s="219">
        <v>144076</v>
      </c>
      <c r="AE126" s="218">
        <f t="shared" si="13"/>
        <v>60.16</v>
      </c>
    </row>
    <row r="127" spans="1:31" s="45" customFormat="1" ht="11" x14ac:dyDescent="0.3">
      <c r="A127" s="45" t="e">
        <f>'FY2017 Alpha RPDC '!#REF!</f>
        <v>#REF!</v>
      </c>
      <c r="B127" s="45" t="e">
        <f>'FY2017 Alpha RPDC '!#REF!</f>
        <v>#REF!</v>
      </c>
      <c r="C127" s="45" t="e">
        <f>'FY2017 Alpha RPDC '!#REF!</f>
        <v>#REF!</v>
      </c>
      <c r="D127" s="50" t="e">
        <f>'FY2017 Alpha RPDC '!#REF!</f>
        <v>#REF!</v>
      </c>
      <c r="E127" s="91" t="e">
        <f>'FY2017 Alpha RPDC '!#REF!</f>
        <v>#REF!</v>
      </c>
      <c r="F127" s="81" t="e">
        <f>'FY2017 Alpha RPDC '!#REF!</f>
        <v>#REF!</v>
      </c>
      <c r="G127" s="81" t="e">
        <f>'FY2017 Alpha RPDC '!#REF!</f>
        <v>#REF!</v>
      </c>
      <c r="H127" s="81" t="e">
        <f>'FY2017 Alpha RPDC '!#REF!</f>
        <v>#REF!</v>
      </c>
      <c r="I127" s="82" t="e">
        <f>'FY2017 Alpha RPDC '!#REF!</f>
        <v>#REF!</v>
      </c>
      <c r="J127" s="53">
        <v>-88245</v>
      </c>
      <c r="K127" s="52">
        <v>-441225</v>
      </c>
      <c r="L127" s="51">
        <v>88245</v>
      </c>
      <c r="M127" s="195">
        <v>664779</v>
      </c>
      <c r="N127" s="51">
        <f>RealAuthFY10!N127</f>
        <v>55142.080000000002</v>
      </c>
      <c r="O127" s="195">
        <f>RealAuthFY10!O127</f>
        <v>49374.080000000002</v>
      </c>
      <c r="P127" s="53">
        <v>2588.52</v>
      </c>
      <c r="Q127" s="53">
        <v>0</v>
      </c>
      <c r="R127" s="52" t="e">
        <f t="shared" si="7"/>
        <v>#REF!</v>
      </c>
      <c r="S127" s="53" t="e">
        <f t="shared" si="8"/>
        <v>#REF!</v>
      </c>
      <c r="T127" s="52" t="e">
        <f t="shared" si="9"/>
        <v>#REF!</v>
      </c>
      <c r="U127" s="53" t="e">
        <f t="shared" si="10"/>
        <v>#REF!</v>
      </c>
      <c r="V127" s="200"/>
      <c r="W127" s="204">
        <v>550.23</v>
      </c>
      <c r="X127" s="205">
        <v>145261</v>
      </c>
      <c r="Y127" s="206">
        <f t="shared" si="11"/>
        <v>561.23</v>
      </c>
      <c r="Z127" s="207">
        <v>70.930000000000007</v>
      </c>
      <c r="AA127" s="52">
        <v>18726</v>
      </c>
      <c r="AB127" s="206">
        <f t="shared" si="12"/>
        <v>72.350000000000009</v>
      </c>
      <c r="AC127" s="208">
        <v>57.81</v>
      </c>
      <c r="AD127" s="207">
        <v>15262</v>
      </c>
      <c r="AE127" s="206">
        <f t="shared" si="13"/>
        <v>58.97</v>
      </c>
    </row>
    <row r="128" spans="1:31" s="45" customFormat="1" ht="11" x14ac:dyDescent="0.3">
      <c r="A128" s="45">
        <f>'FY2017 Alpha RPDC '!A124</f>
        <v>117</v>
      </c>
      <c r="B128" s="45">
        <f>'FY2017 Alpha RPDC '!B124</f>
        <v>2403</v>
      </c>
      <c r="C128" s="45">
        <f>'FY2017 Alpha RPDC '!C124</f>
        <v>2403</v>
      </c>
      <c r="D128" s="50" t="str">
        <f>'FY2017 Alpha RPDC '!D124</f>
        <v>GARNER-HAYFIELD-VENTURA</v>
      </c>
      <c r="E128" s="91">
        <f>'FY2017 Alpha RPDC '!J124</f>
        <v>900.6</v>
      </c>
      <c r="F128" s="81">
        <f>'FY2017 Alpha RPDC '!K124</f>
        <v>6618</v>
      </c>
      <c r="G128" s="81">
        <f>'FY2017 Alpha RPDC '!L124</f>
        <v>5960170.7999999998</v>
      </c>
      <c r="H128" s="81">
        <f>'FY2017 Alpha RPDC '!M124</f>
        <v>280746.45999999996</v>
      </c>
      <c r="I128" s="82">
        <f>'FY2017 Alpha RPDC '!N124</f>
        <v>6240917.2599999998</v>
      </c>
      <c r="J128" s="53">
        <v>-144721.80000000002</v>
      </c>
      <c r="K128" s="52">
        <v>-252969</v>
      </c>
      <c r="L128" s="51">
        <v>35298</v>
      </c>
      <c r="M128" s="195">
        <v>0</v>
      </c>
      <c r="N128" s="51">
        <f>RealAuthFY10!N128</f>
        <v>27167.279999999999</v>
      </c>
      <c r="O128" s="195">
        <f>RealAuthFY10!O128</f>
        <v>0</v>
      </c>
      <c r="P128" s="53">
        <v>0</v>
      </c>
      <c r="Q128" s="53">
        <v>0</v>
      </c>
      <c r="R128" s="52">
        <f t="shared" si="7"/>
        <v>437439.43199999997</v>
      </c>
      <c r="S128" s="53">
        <f t="shared" si="8"/>
        <v>36888.575999999994</v>
      </c>
      <c r="T128" s="52">
        <f t="shared" si="9"/>
        <v>65725.788</v>
      </c>
      <c r="U128" s="53">
        <f t="shared" si="10"/>
        <v>6445745.5360000003</v>
      </c>
      <c r="V128" s="200"/>
      <c r="W128" s="204">
        <v>476.2</v>
      </c>
      <c r="X128" s="205">
        <v>100669</v>
      </c>
      <c r="Y128" s="206">
        <f t="shared" si="11"/>
        <v>485.71999999999997</v>
      </c>
      <c r="Z128" s="207">
        <v>40.159999999999997</v>
      </c>
      <c r="AA128" s="52">
        <v>8490</v>
      </c>
      <c r="AB128" s="206">
        <f t="shared" si="12"/>
        <v>40.959999999999994</v>
      </c>
      <c r="AC128" s="208">
        <v>71.55</v>
      </c>
      <c r="AD128" s="207">
        <v>15126</v>
      </c>
      <c r="AE128" s="206">
        <f t="shared" si="13"/>
        <v>72.98</v>
      </c>
    </row>
    <row r="129" spans="1:31" s="45" customFormat="1" ht="11" x14ac:dyDescent="0.3">
      <c r="A129" s="45">
        <f>'FY2017 Alpha RPDC '!A125</f>
        <v>118</v>
      </c>
      <c r="B129" s="45">
        <f>'FY2017 Alpha RPDC '!B125</f>
        <v>2457</v>
      </c>
      <c r="C129" s="45">
        <f>'FY2017 Alpha RPDC '!C125</f>
        <v>2457</v>
      </c>
      <c r="D129" s="50" t="str">
        <f>'FY2017 Alpha RPDC '!D125</f>
        <v>GEORGE - LITTLE ROCK</v>
      </c>
      <c r="E129" s="91">
        <f>'FY2017 Alpha RPDC '!J125</f>
        <v>463</v>
      </c>
      <c r="F129" s="81">
        <f>'FY2017 Alpha RPDC '!K125</f>
        <v>6591</v>
      </c>
      <c r="G129" s="81">
        <f>'FY2017 Alpha RPDC '!L125</f>
        <v>3051633</v>
      </c>
      <c r="H129" s="81">
        <f>'FY2017 Alpha RPDC '!M125</f>
        <v>0</v>
      </c>
      <c r="I129" s="82">
        <f>'FY2017 Alpha RPDC '!N125</f>
        <v>3051633</v>
      </c>
      <c r="J129" s="53">
        <v>-200022</v>
      </c>
      <c r="K129" s="52">
        <v>-29415</v>
      </c>
      <c r="L129" s="51">
        <v>205905</v>
      </c>
      <c r="M129" s="195">
        <v>0</v>
      </c>
      <c r="N129" s="51">
        <f>RealAuthFY10!N129</f>
        <v>0</v>
      </c>
      <c r="O129" s="195">
        <f>RealAuthFY10!O129</f>
        <v>0</v>
      </c>
      <c r="P129" s="53">
        <v>0</v>
      </c>
      <c r="Q129" s="53">
        <v>0</v>
      </c>
      <c r="R129" s="52">
        <f t="shared" si="7"/>
        <v>235305.86000000002</v>
      </c>
      <c r="S129" s="53">
        <f t="shared" si="8"/>
        <v>22228.629999999997</v>
      </c>
      <c r="T129" s="52">
        <f t="shared" si="9"/>
        <v>30497.81</v>
      </c>
      <c r="U129" s="53">
        <f t="shared" si="10"/>
        <v>3316133.3</v>
      </c>
      <c r="V129" s="200"/>
      <c r="W129" s="204">
        <v>498.25</v>
      </c>
      <c r="X129" s="205">
        <v>233679</v>
      </c>
      <c r="Y129" s="206">
        <f t="shared" si="11"/>
        <v>508.22</v>
      </c>
      <c r="Z129" s="207">
        <v>47.07</v>
      </c>
      <c r="AA129" s="52">
        <v>22076</v>
      </c>
      <c r="AB129" s="206">
        <f t="shared" si="12"/>
        <v>48.01</v>
      </c>
      <c r="AC129" s="208">
        <v>64.58</v>
      </c>
      <c r="AD129" s="207">
        <v>30288</v>
      </c>
      <c r="AE129" s="206">
        <f t="shared" si="13"/>
        <v>65.87</v>
      </c>
    </row>
    <row r="130" spans="1:31" s="45" customFormat="1" ht="11" x14ac:dyDescent="0.3">
      <c r="A130" s="45">
        <f>'FY2017 Alpha RPDC '!A126</f>
        <v>119</v>
      </c>
      <c r="B130" s="45">
        <f>'FY2017 Alpha RPDC '!B126</f>
        <v>2466</v>
      </c>
      <c r="C130" s="45">
        <f>'FY2017 Alpha RPDC '!C126</f>
        <v>2466</v>
      </c>
      <c r="D130" s="50" t="str">
        <f>'FY2017 Alpha RPDC '!D126</f>
        <v>GILBERT</v>
      </c>
      <c r="E130" s="91">
        <f>'FY2017 Alpha RPDC '!J126</f>
        <v>1391</v>
      </c>
      <c r="F130" s="81">
        <f>'FY2017 Alpha RPDC '!K126</f>
        <v>6591</v>
      </c>
      <c r="G130" s="81">
        <f>'FY2017 Alpha RPDC '!L126</f>
        <v>9168081</v>
      </c>
      <c r="H130" s="81">
        <f>'FY2017 Alpha RPDC '!M126</f>
        <v>0</v>
      </c>
      <c r="I130" s="82">
        <f>'FY2017 Alpha RPDC '!N126</f>
        <v>9168081</v>
      </c>
      <c r="J130" s="53">
        <v>-81613.2</v>
      </c>
      <c r="K130" s="52">
        <v>-17742</v>
      </c>
      <c r="L130" s="51">
        <v>171506</v>
      </c>
      <c r="M130" s="195">
        <v>11828</v>
      </c>
      <c r="N130" s="51">
        <f>RealAuthFY10!N130</f>
        <v>13453.679999999998</v>
      </c>
      <c r="O130" s="195">
        <f>RealAuthFY10!O130</f>
        <v>46392</v>
      </c>
      <c r="P130" s="53">
        <v>0</v>
      </c>
      <c r="Q130" s="53">
        <v>0</v>
      </c>
      <c r="R130" s="52">
        <f t="shared" si="7"/>
        <v>773215.17</v>
      </c>
      <c r="S130" s="53">
        <f t="shared" si="8"/>
        <v>79259.179999999993</v>
      </c>
      <c r="T130" s="52">
        <f t="shared" si="9"/>
        <v>82138.55</v>
      </c>
      <c r="U130" s="53">
        <f t="shared" si="10"/>
        <v>10246518.380000001</v>
      </c>
      <c r="V130" s="200"/>
      <c r="W130" s="204">
        <v>544.97</v>
      </c>
      <c r="X130" s="205">
        <v>246980</v>
      </c>
      <c r="Y130" s="206">
        <f t="shared" si="11"/>
        <v>555.87</v>
      </c>
      <c r="Z130" s="207">
        <v>55.86</v>
      </c>
      <c r="AA130" s="52">
        <v>25316</v>
      </c>
      <c r="AB130" s="206">
        <f t="shared" si="12"/>
        <v>56.98</v>
      </c>
      <c r="AC130" s="208">
        <v>57.89</v>
      </c>
      <c r="AD130" s="207">
        <v>26236</v>
      </c>
      <c r="AE130" s="206">
        <f t="shared" si="13"/>
        <v>59.05</v>
      </c>
    </row>
    <row r="131" spans="1:31" s="45" customFormat="1" ht="11" x14ac:dyDescent="0.3">
      <c r="A131" s="45">
        <f>'FY2017 Alpha RPDC '!A127</f>
        <v>120</v>
      </c>
      <c r="B131" s="45">
        <f>'FY2017 Alpha RPDC '!B127</f>
        <v>2493</v>
      </c>
      <c r="C131" s="45">
        <f>'FY2017 Alpha RPDC '!C127</f>
        <v>2493</v>
      </c>
      <c r="D131" s="54" t="str">
        <f>'FY2017 Alpha RPDC '!D127</f>
        <v>GILMORE CITY-BRADGATE</v>
      </c>
      <c r="E131" s="94">
        <f>'FY2017 Alpha RPDC '!J127</f>
        <v>109</v>
      </c>
      <c r="F131" s="83">
        <f>'FY2017 Alpha RPDC '!K127</f>
        <v>6758</v>
      </c>
      <c r="G131" s="83">
        <f>'FY2017 Alpha RPDC '!L127</f>
        <v>736622</v>
      </c>
      <c r="H131" s="83">
        <f>'FY2017 Alpha RPDC '!M127</f>
        <v>0</v>
      </c>
      <c r="I131" s="84">
        <f>'FY2017 Alpha RPDC '!N127</f>
        <v>736622</v>
      </c>
      <c r="J131" s="57">
        <v>-164724</v>
      </c>
      <c r="K131" s="56">
        <v>-29415</v>
      </c>
      <c r="L131" s="55">
        <v>507702.89999999997</v>
      </c>
      <c r="M131" s="214">
        <v>0</v>
      </c>
      <c r="N131" s="55">
        <f>RealAuthFY10!N131</f>
        <v>34665.68</v>
      </c>
      <c r="O131" s="214">
        <f>RealAuthFY10!O131</f>
        <v>0</v>
      </c>
      <c r="P131" s="57">
        <v>5177.04</v>
      </c>
      <c r="Q131" s="57">
        <v>165900.6</v>
      </c>
      <c r="R131" s="56">
        <f t="shared" si="7"/>
        <v>393472</v>
      </c>
      <c r="S131" s="57">
        <f t="shared" si="8"/>
        <v>43459</v>
      </c>
      <c r="T131" s="56">
        <f t="shared" si="9"/>
        <v>46505</v>
      </c>
      <c r="U131" s="57">
        <f t="shared" si="10"/>
        <v>1739365.22</v>
      </c>
      <c r="V131" s="215"/>
      <c r="W131" s="216">
        <v>524.49</v>
      </c>
      <c r="X131" s="217">
        <v>393472</v>
      </c>
      <c r="Y131" s="218">
        <f t="shared" si="11"/>
        <v>534.98</v>
      </c>
      <c r="Z131" s="219">
        <v>57.93</v>
      </c>
      <c r="AA131" s="56">
        <v>43459</v>
      </c>
      <c r="AB131" s="218">
        <f t="shared" si="12"/>
        <v>59.089999999999996</v>
      </c>
      <c r="AC131" s="220">
        <v>61.99</v>
      </c>
      <c r="AD131" s="219">
        <v>46505</v>
      </c>
      <c r="AE131" s="218">
        <f t="shared" si="13"/>
        <v>63.230000000000004</v>
      </c>
    </row>
    <row r="132" spans="1:31" s="45" customFormat="1" ht="11" x14ac:dyDescent="0.3">
      <c r="A132" s="45">
        <f>'FY2017 Alpha RPDC '!A128</f>
        <v>121</v>
      </c>
      <c r="B132" s="45">
        <f>'FY2017 Alpha RPDC '!B128</f>
        <v>2502</v>
      </c>
      <c r="C132" s="45">
        <f>'FY2017 Alpha RPDC '!C128</f>
        <v>2502</v>
      </c>
      <c r="D132" s="50" t="str">
        <f>'FY2017 Alpha RPDC '!D128</f>
        <v>GLADBROOK-REINBECK</v>
      </c>
      <c r="E132" s="91">
        <f>'FY2017 Alpha RPDC '!J128</f>
        <v>587.1</v>
      </c>
      <c r="F132" s="81">
        <f>'FY2017 Alpha RPDC '!K128</f>
        <v>6691</v>
      </c>
      <c r="G132" s="81">
        <f>'FY2017 Alpha RPDC '!L128</f>
        <v>3928286.1</v>
      </c>
      <c r="H132" s="81">
        <f>'FY2017 Alpha RPDC '!M128</f>
        <v>0</v>
      </c>
      <c r="I132" s="82">
        <f>'FY2017 Alpha RPDC '!N128</f>
        <v>3928286.1</v>
      </c>
      <c r="J132" s="53">
        <v>-164724</v>
      </c>
      <c r="K132" s="52">
        <v>-5883</v>
      </c>
      <c r="L132" s="51">
        <v>58830</v>
      </c>
      <c r="M132" s="195">
        <v>11766</v>
      </c>
      <c r="N132" s="51">
        <f>RealAuthFY10!N132</f>
        <v>14708.4</v>
      </c>
      <c r="O132" s="195">
        <f>RealAuthFY10!O132</f>
        <v>57680</v>
      </c>
      <c r="P132" s="53">
        <v>2588.52</v>
      </c>
      <c r="Q132" s="53">
        <v>116483.40000000001</v>
      </c>
      <c r="R132" s="52">
        <f t="shared" si="7"/>
        <v>312366.55499999999</v>
      </c>
      <c r="S132" s="53">
        <f t="shared" si="8"/>
        <v>34621.287000000004</v>
      </c>
      <c r="T132" s="52">
        <f t="shared" si="9"/>
        <v>34856.127</v>
      </c>
      <c r="U132" s="53">
        <f t="shared" si="10"/>
        <v>4401579.3889999995</v>
      </c>
      <c r="V132" s="200"/>
      <c r="W132" s="204">
        <v>521.62</v>
      </c>
      <c r="X132" s="205">
        <v>254759</v>
      </c>
      <c r="Y132" s="206">
        <f t="shared" si="11"/>
        <v>532.04999999999995</v>
      </c>
      <c r="Z132" s="207">
        <v>57.81</v>
      </c>
      <c r="AA132" s="52">
        <v>28234</v>
      </c>
      <c r="AB132" s="206">
        <f t="shared" si="12"/>
        <v>58.97</v>
      </c>
      <c r="AC132" s="208">
        <v>58.21</v>
      </c>
      <c r="AD132" s="207">
        <v>28430</v>
      </c>
      <c r="AE132" s="206">
        <f t="shared" si="13"/>
        <v>59.37</v>
      </c>
    </row>
    <row r="133" spans="1:31" s="45" customFormat="1" ht="11" x14ac:dyDescent="0.3">
      <c r="A133" s="45">
        <f>'FY2017 Alpha RPDC '!A129</f>
        <v>122</v>
      </c>
      <c r="B133" s="45">
        <f>'FY2017 Alpha RPDC '!B129</f>
        <v>2511</v>
      </c>
      <c r="C133" s="45">
        <f>'FY2017 Alpha RPDC '!C129</f>
        <v>2511</v>
      </c>
      <c r="D133" s="50" t="str">
        <f>'FY2017 Alpha RPDC '!D129</f>
        <v>GLENWOOD</v>
      </c>
      <c r="E133" s="91">
        <f>'FY2017 Alpha RPDC '!J129</f>
        <v>1999</v>
      </c>
      <c r="F133" s="81">
        <f>'FY2017 Alpha RPDC '!K129</f>
        <v>6591</v>
      </c>
      <c r="G133" s="81">
        <f>'FY2017 Alpha RPDC '!L129</f>
        <v>13175409</v>
      </c>
      <c r="H133" s="81">
        <f>'FY2017 Alpha RPDC '!M129</f>
        <v>0</v>
      </c>
      <c r="I133" s="82">
        <f>'FY2017 Alpha RPDC '!N129</f>
        <v>13175409</v>
      </c>
      <c r="J133" s="53">
        <v>-926572.5</v>
      </c>
      <c r="K133" s="52">
        <v>-23532</v>
      </c>
      <c r="L133" s="51">
        <v>1152479.7</v>
      </c>
      <c r="M133" s="195">
        <v>11766</v>
      </c>
      <c r="N133" s="51">
        <f>RealAuthFY10!N133</f>
        <v>33569.760000000002</v>
      </c>
      <c r="O133" s="195">
        <f>RealAuthFY10!O133</f>
        <v>0</v>
      </c>
      <c r="P133" s="53">
        <v>16825.38</v>
      </c>
      <c r="Q133" s="53">
        <v>0</v>
      </c>
      <c r="R133" s="52">
        <f t="shared" si="7"/>
        <v>950724.39999999991</v>
      </c>
      <c r="S133" s="53">
        <f t="shared" si="8"/>
        <v>104967.48999999999</v>
      </c>
      <c r="T133" s="52">
        <f t="shared" si="9"/>
        <v>87196.37999999999</v>
      </c>
      <c r="U133" s="53">
        <f t="shared" si="10"/>
        <v>14582833.610000001</v>
      </c>
      <c r="V133" s="200"/>
      <c r="W133" s="204">
        <v>466.27</v>
      </c>
      <c r="X133" s="205">
        <v>534485</v>
      </c>
      <c r="Y133" s="206">
        <f t="shared" si="11"/>
        <v>475.59999999999997</v>
      </c>
      <c r="Z133" s="207">
        <v>51.48</v>
      </c>
      <c r="AA133" s="52">
        <v>59012</v>
      </c>
      <c r="AB133" s="206">
        <f t="shared" si="12"/>
        <v>52.51</v>
      </c>
      <c r="AC133" s="208">
        <v>42.76</v>
      </c>
      <c r="AD133" s="207">
        <v>49016</v>
      </c>
      <c r="AE133" s="206">
        <f t="shared" si="13"/>
        <v>43.62</v>
      </c>
    </row>
    <row r="134" spans="1:31" s="45" customFormat="1" ht="11" x14ac:dyDescent="0.3">
      <c r="A134" s="45">
        <f>'FY2017 Alpha RPDC '!A130</f>
        <v>123</v>
      </c>
      <c r="B134" s="45">
        <f>'FY2017 Alpha RPDC '!B130</f>
        <v>2520</v>
      </c>
      <c r="C134" s="45">
        <f>'FY2017 Alpha RPDC '!C130</f>
        <v>2520</v>
      </c>
      <c r="D134" s="50" t="str">
        <f>'FY2017 Alpha RPDC '!D130</f>
        <v>GLIDDEN-RALSTON</v>
      </c>
      <c r="E134" s="91">
        <f>'FY2017 Alpha RPDC '!J130</f>
        <v>270</v>
      </c>
      <c r="F134" s="81">
        <f>'FY2017 Alpha RPDC '!K130</f>
        <v>6594</v>
      </c>
      <c r="G134" s="81">
        <f>'FY2017 Alpha RPDC '!L130</f>
        <v>1780380</v>
      </c>
      <c r="H134" s="81">
        <f>'FY2017 Alpha RPDC '!M130</f>
        <v>17343.239999999991</v>
      </c>
      <c r="I134" s="82">
        <f>'FY2017 Alpha RPDC '!N130</f>
        <v>1797723.24</v>
      </c>
      <c r="J134" s="53">
        <v>-102850</v>
      </c>
      <c r="K134" s="52">
        <v>-242000</v>
      </c>
      <c r="L134" s="51">
        <v>18150</v>
      </c>
      <c r="M134" s="195">
        <v>369050</v>
      </c>
      <c r="N134" s="51">
        <f>RealAuthFY10!N134</f>
        <v>7003.2999999999993</v>
      </c>
      <c r="O134" s="195">
        <f>RealAuthFY10!O134</f>
        <v>0</v>
      </c>
      <c r="P134" s="53">
        <v>3993</v>
      </c>
      <c r="Q134" s="53">
        <v>29040</v>
      </c>
      <c r="R134" s="52">
        <f t="shared" si="7"/>
        <v>157415.4</v>
      </c>
      <c r="S134" s="53">
        <f t="shared" si="8"/>
        <v>18694.8</v>
      </c>
      <c r="T134" s="52">
        <f t="shared" si="9"/>
        <v>11758.500000000002</v>
      </c>
      <c r="U134" s="53">
        <f t="shared" si="10"/>
        <v>2067978.24</v>
      </c>
      <c r="V134" s="200"/>
      <c r="W134" s="204">
        <v>571.59</v>
      </c>
      <c r="X134" s="205">
        <v>84024</v>
      </c>
      <c r="Y134" s="206">
        <f t="shared" si="11"/>
        <v>583.02</v>
      </c>
      <c r="Z134" s="207">
        <v>67.88</v>
      </c>
      <c r="AA134" s="52">
        <v>9978</v>
      </c>
      <c r="AB134" s="206">
        <f t="shared" si="12"/>
        <v>69.239999999999995</v>
      </c>
      <c r="AC134" s="208">
        <v>42.7</v>
      </c>
      <c r="AD134" s="207">
        <v>6277</v>
      </c>
      <c r="AE134" s="206">
        <f t="shared" si="13"/>
        <v>43.550000000000004</v>
      </c>
    </row>
    <row r="135" spans="1:31" s="45" customFormat="1" ht="11" x14ac:dyDescent="0.3">
      <c r="A135" s="45">
        <f>'FY2017 Alpha RPDC '!A131</f>
        <v>124</v>
      </c>
      <c r="B135" s="45">
        <f>'FY2017 Alpha RPDC '!B131</f>
        <v>2682</v>
      </c>
      <c r="C135" s="45">
        <f>'FY2017 Alpha RPDC '!C131</f>
        <v>2682</v>
      </c>
      <c r="D135" s="50" t="str">
        <f>'FY2017 Alpha RPDC '!D131</f>
        <v>GMG</v>
      </c>
      <c r="E135" s="91">
        <f>'FY2017 Alpha RPDC '!J131</f>
        <v>299.2</v>
      </c>
      <c r="F135" s="81">
        <f>'FY2017 Alpha RPDC '!K131</f>
        <v>6591</v>
      </c>
      <c r="G135" s="81">
        <f>'FY2017 Alpha RPDC '!L131</f>
        <v>1972027.2</v>
      </c>
      <c r="H135" s="81">
        <f>'FY2017 Alpha RPDC '!M131</f>
        <v>10407.870000000112</v>
      </c>
      <c r="I135" s="82">
        <f>'FY2017 Alpha RPDC '!N131</f>
        <v>1982435.07</v>
      </c>
      <c r="J135" s="53">
        <v>-402057.60000000003</v>
      </c>
      <c r="K135" s="52">
        <v>-29915</v>
      </c>
      <c r="L135" s="51">
        <v>83762</v>
      </c>
      <c r="M135" s="195">
        <v>17949</v>
      </c>
      <c r="N135" s="51">
        <f>RealAuthFY10!N135</f>
        <v>0</v>
      </c>
      <c r="O135" s="195">
        <f>RealAuthFY10!O135</f>
        <v>0</v>
      </c>
      <c r="P135" s="53">
        <v>0</v>
      </c>
      <c r="Q135" s="53">
        <v>0</v>
      </c>
      <c r="R135" s="52">
        <f t="shared" si="7"/>
        <v>345789</v>
      </c>
      <c r="S135" s="53">
        <f t="shared" si="8"/>
        <v>34634</v>
      </c>
      <c r="T135" s="52">
        <f t="shared" si="9"/>
        <v>31375</v>
      </c>
      <c r="U135" s="53">
        <f t="shared" si="10"/>
        <v>2063971.47</v>
      </c>
      <c r="V135" s="200"/>
      <c r="W135" s="204">
        <v>497.61</v>
      </c>
      <c r="X135" s="205">
        <v>345789</v>
      </c>
      <c r="Y135" s="206">
        <f t="shared" si="11"/>
        <v>507.56</v>
      </c>
      <c r="Z135" s="207">
        <v>49.84</v>
      </c>
      <c r="AA135" s="52">
        <v>34634</v>
      </c>
      <c r="AB135" s="206">
        <f t="shared" si="12"/>
        <v>50.84</v>
      </c>
      <c r="AC135" s="208">
        <v>45.15</v>
      </c>
      <c r="AD135" s="207">
        <v>31375</v>
      </c>
      <c r="AE135" s="206">
        <f t="shared" si="13"/>
        <v>46.05</v>
      </c>
    </row>
    <row r="136" spans="1:31" s="45" customFormat="1" ht="11" x14ac:dyDescent="0.3">
      <c r="A136" s="45">
        <f>'FY2017 Alpha RPDC '!A132</f>
        <v>125</v>
      </c>
      <c r="B136" s="45">
        <f>'FY2017 Alpha RPDC '!B132</f>
        <v>2556</v>
      </c>
      <c r="C136" s="45">
        <f>'FY2017 Alpha RPDC '!C132</f>
        <v>2556</v>
      </c>
      <c r="D136" s="54" t="str">
        <f>'FY2017 Alpha RPDC '!D132</f>
        <v>GRAETTINGER - TERRIL</v>
      </c>
      <c r="E136" s="94">
        <f>'FY2017 Alpha RPDC '!J132</f>
        <v>355</v>
      </c>
      <c r="F136" s="83">
        <f>'FY2017 Alpha RPDC '!K132</f>
        <v>6606</v>
      </c>
      <c r="G136" s="83">
        <f>'FY2017 Alpha RPDC '!L132</f>
        <v>2345130</v>
      </c>
      <c r="H136" s="83">
        <f>'FY2017 Alpha RPDC '!M132</f>
        <v>43243.260000000242</v>
      </c>
      <c r="I136" s="84">
        <f>'FY2017 Alpha RPDC '!N132</f>
        <v>2388373.2600000002</v>
      </c>
      <c r="J136" s="57">
        <v>-647130</v>
      </c>
      <c r="K136" s="56">
        <v>-35298</v>
      </c>
      <c r="L136" s="55">
        <v>364746</v>
      </c>
      <c r="M136" s="214">
        <v>252969</v>
      </c>
      <c r="N136" s="55">
        <f>RealAuthFY10!N136</f>
        <v>19495.84</v>
      </c>
      <c r="O136" s="214">
        <f>RealAuthFY10!O136</f>
        <v>0</v>
      </c>
      <c r="P136" s="57">
        <v>6471.3</v>
      </c>
      <c r="Q136" s="57">
        <v>0</v>
      </c>
      <c r="R136" s="56">
        <f t="shared" ref="R136:R199" si="14">IF(X136&gt;Y136*$E136,X136,Y136*$E136)</f>
        <v>1007031</v>
      </c>
      <c r="S136" s="57">
        <f t="shared" ref="S136:S199" si="15">IF(AA136&gt;AB136*$E136,AA136,AB136*$E136)</f>
        <v>108065</v>
      </c>
      <c r="T136" s="56">
        <f t="shared" ref="T136:T199" si="16">IF(AD136&gt;AE136*$E136,AD136,AE136*$E136)</f>
        <v>124723</v>
      </c>
      <c r="U136" s="57">
        <f t="shared" ref="U136:U199" si="17">SUM(I136:T136)</f>
        <v>3589446.4</v>
      </c>
      <c r="V136" s="215"/>
      <c r="W136" s="216">
        <v>472.74</v>
      </c>
      <c r="X136" s="217">
        <v>1007031</v>
      </c>
      <c r="Y136" s="218">
        <f t="shared" ref="Y136:Y199" si="18">ROUND(W136*R$5,2)+W136</f>
        <v>482.19</v>
      </c>
      <c r="Z136" s="219">
        <v>50.73</v>
      </c>
      <c r="AA136" s="56">
        <v>108065</v>
      </c>
      <c r="AB136" s="218">
        <f t="shared" ref="AB136:AB199" si="19">ROUND(Z136*S$5,2)+Z136</f>
        <v>51.739999999999995</v>
      </c>
      <c r="AC136" s="220">
        <v>58.55</v>
      </c>
      <c r="AD136" s="219">
        <v>124723</v>
      </c>
      <c r="AE136" s="218">
        <f t="shared" ref="AE136:AE199" si="20">ROUND(AC136*T$5,2)+AC136</f>
        <v>59.72</v>
      </c>
    </row>
    <row r="137" spans="1:31" s="45" customFormat="1" ht="11" x14ac:dyDescent="0.3">
      <c r="A137" s="45">
        <f>'FY2017 Alpha RPDC '!A133</f>
        <v>126</v>
      </c>
      <c r="B137" s="45">
        <f>'FY2017 Alpha RPDC '!B133</f>
        <v>3195</v>
      </c>
      <c r="C137" s="45">
        <f>'FY2017 Alpha RPDC '!C133</f>
        <v>3195</v>
      </c>
      <c r="D137" s="50" t="str">
        <f>'FY2017 Alpha RPDC '!D133</f>
        <v>GREENE COUNTY</v>
      </c>
      <c r="E137" s="91">
        <f>'FY2017 Alpha RPDC '!J133</f>
        <v>1298.8</v>
      </c>
      <c r="F137" s="81">
        <f>'FY2017 Alpha RPDC '!K133</f>
        <v>6665</v>
      </c>
      <c r="G137" s="81">
        <f>'FY2017 Alpha RPDC '!L133</f>
        <v>8656502</v>
      </c>
      <c r="H137" s="81">
        <f>'FY2017 Alpha RPDC '!M133</f>
        <v>0</v>
      </c>
      <c r="I137" s="82">
        <f>'FY2017 Alpha RPDC '!N133</f>
        <v>8656502</v>
      </c>
      <c r="J137" s="53">
        <v>-121251.6</v>
      </c>
      <c r="K137" s="52">
        <v>0</v>
      </c>
      <c r="L137" s="51">
        <v>306072</v>
      </c>
      <c r="M137" s="195">
        <v>0</v>
      </c>
      <c r="N137" s="51">
        <f>RealAuthFY10!N137</f>
        <v>46225.71</v>
      </c>
      <c r="O137" s="195">
        <f>RealAuthFY10!O137</f>
        <v>0</v>
      </c>
      <c r="P137" s="53">
        <v>0</v>
      </c>
      <c r="Q137" s="53">
        <v>74163.599999999991</v>
      </c>
      <c r="R137" s="52">
        <f t="shared" si="14"/>
        <v>727496.84399999992</v>
      </c>
      <c r="S137" s="53">
        <f t="shared" si="15"/>
        <v>76161.631999999998</v>
      </c>
      <c r="T137" s="52">
        <f t="shared" si="16"/>
        <v>77070.791999999987</v>
      </c>
      <c r="U137" s="53">
        <f t="shared" si="17"/>
        <v>9842440.9780000001</v>
      </c>
      <c r="V137" s="200"/>
      <c r="W137" s="204">
        <v>549.15</v>
      </c>
      <c r="X137" s="205">
        <v>196486</v>
      </c>
      <c r="Y137" s="206">
        <f t="shared" si="18"/>
        <v>560.13</v>
      </c>
      <c r="Z137" s="207">
        <v>57.49</v>
      </c>
      <c r="AA137" s="52">
        <v>20570</v>
      </c>
      <c r="AB137" s="206">
        <f t="shared" si="19"/>
        <v>58.64</v>
      </c>
      <c r="AC137" s="208">
        <v>58.18</v>
      </c>
      <c r="AD137" s="207">
        <v>20817</v>
      </c>
      <c r="AE137" s="206">
        <f t="shared" si="20"/>
        <v>59.339999999999996</v>
      </c>
    </row>
    <row r="138" spans="1:31" s="45" customFormat="1" ht="11" x14ac:dyDescent="0.3">
      <c r="A138" s="45">
        <f>'FY2017 Alpha RPDC '!A134</f>
        <v>127</v>
      </c>
      <c r="B138" s="45">
        <f>'FY2017 Alpha RPDC '!B134</f>
        <v>2709</v>
      </c>
      <c r="C138" s="45">
        <f>'FY2017 Alpha RPDC '!C134</f>
        <v>2709</v>
      </c>
      <c r="D138" s="50" t="str">
        <f>'FY2017 Alpha RPDC '!D134</f>
        <v>GRINNELL-NEWBURG</v>
      </c>
      <c r="E138" s="91">
        <f>'FY2017 Alpha RPDC '!J134</f>
        <v>1602.8</v>
      </c>
      <c r="F138" s="81">
        <f>'FY2017 Alpha RPDC '!K134</f>
        <v>6614</v>
      </c>
      <c r="G138" s="81">
        <f>'FY2017 Alpha RPDC '!L134</f>
        <v>10600919.199999999</v>
      </c>
      <c r="H138" s="81">
        <f>'FY2017 Alpha RPDC '!M134</f>
        <v>0</v>
      </c>
      <c r="I138" s="82">
        <f>'FY2017 Alpha RPDC '!N134</f>
        <v>10600919.199999999</v>
      </c>
      <c r="J138" s="53">
        <v>-176490</v>
      </c>
      <c r="K138" s="52">
        <v>-35298</v>
      </c>
      <c r="L138" s="51">
        <v>905982</v>
      </c>
      <c r="M138" s="195">
        <v>0</v>
      </c>
      <c r="N138" s="51">
        <f>RealAuthFY10!N138</f>
        <v>5768</v>
      </c>
      <c r="O138" s="195">
        <f>RealAuthFY10!O138</f>
        <v>65870.559999999998</v>
      </c>
      <c r="P138" s="53">
        <v>0</v>
      </c>
      <c r="Q138" s="53">
        <v>95304.599999999991</v>
      </c>
      <c r="R138" s="52">
        <f t="shared" si="14"/>
        <v>972819.45999999985</v>
      </c>
      <c r="S138" s="53">
        <f t="shared" si="15"/>
        <v>115738.18800000001</v>
      </c>
      <c r="T138" s="52">
        <f t="shared" si="16"/>
        <v>114904.73199999999</v>
      </c>
      <c r="U138" s="53">
        <f t="shared" si="17"/>
        <v>12665518.739999998</v>
      </c>
      <c r="V138" s="200"/>
      <c r="W138" s="204">
        <v>595.04999999999995</v>
      </c>
      <c r="X138" s="205">
        <v>211362</v>
      </c>
      <c r="Y138" s="206">
        <f t="shared" si="18"/>
        <v>606.94999999999993</v>
      </c>
      <c r="Z138" s="207">
        <v>70.790000000000006</v>
      </c>
      <c r="AA138" s="52">
        <v>25145</v>
      </c>
      <c r="AB138" s="206">
        <f t="shared" si="19"/>
        <v>72.210000000000008</v>
      </c>
      <c r="AC138" s="208">
        <v>70.28</v>
      </c>
      <c r="AD138" s="207">
        <v>24963</v>
      </c>
      <c r="AE138" s="206">
        <f t="shared" si="20"/>
        <v>71.69</v>
      </c>
    </row>
    <row r="139" spans="1:31" s="45" customFormat="1" ht="11" x14ac:dyDescent="0.3">
      <c r="A139" s="45">
        <f>'FY2017 Alpha RPDC '!A135</f>
        <v>128</v>
      </c>
      <c r="B139" s="45">
        <f>'FY2017 Alpha RPDC '!B135</f>
        <v>2718</v>
      </c>
      <c r="C139" s="45">
        <f>'FY2017 Alpha RPDC '!C135</f>
        <v>2718</v>
      </c>
      <c r="D139" s="50" t="str">
        <f>'FY2017 Alpha RPDC '!D135</f>
        <v>GRISWOLD</v>
      </c>
      <c r="E139" s="91">
        <f>'FY2017 Alpha RPDC '!J135</f>
        <v>528.9</v>
      </c>
      <c r="F139" s="81">
        <f>'FY2017 Alpha RPDC '!K135</f>
        <v>6656</v>
      </c>
      <c r="G139" s="81">
        <f>'FY2017 Alpha RPDC '!L135</f>
        <v>3520358.3999999999</v>
      </c>
      <c r="H139" s="81">
        <f>'FY2017 Alpha RPDC '!M135</f>
        <v>73486.220000000205</v>
      </c>
      <c r="I139" s="82">
        <f>'FY2017 Alpha RPDC '!N135</f>
        <v>3593844.62</v>
      </c>
      <c r="J139" s="53">
        <v>-135309</v>
      </c>
      <c r="K139" s="52">
        <v>-470640</v>
      </c>
      <c r="L139" s="51">
        <v>88245</v>
      </c>
      <c r="M139" s="195">
        <v>358863</v>
      </c>
      <c r="N139" s="51">
        <f>RealAuthFY10!N139</f>
        <v>44009.84</v>
      </c>
      <c r="O139" s="195">
        <f>RealAuthFY10!O139</f>
        <v>46144</v>
      </c>
      <c r="P139" s="53">
        <v>0</v>
      </c>
      <c r="Q139" s="53">
        <v>60006.6</v>
      </c>
      <c r="R139" s="52">
        <f t="shared" si="14"/>
        <v>290879.13300000003</v>
      </c>
      <c r="S139" s="53">
        <f t="shared" si="15"/>
        <v>28253.837999999996</v>
      </c>
      <c r="T139" s="52">
        <f t="shared" si="16"/>
        <v>33114.428999999996</v>
      </c>
      <c r="U139" s="53">
        <f t="shared" si="17"/>
        <v>3937411.46</v>
      </c>
      <c r="V139" s="200"/>
      <c r="W139" s="204">
        <v>539.19000000000005</v>
      </c>
      <c r="X139" s="205">
        <v>125631</v>
      </c>
      <c r="Y139" s="206">
        <f t="shared" si="18"/>
        <v>549.97</v>
      </c>
      <c r="Z139" s="207">
        <v>52.37</v>
      </c>
      <c r="AA139" s="52">
        <v>12202</v>
      </c>
      <c r="AB139" s="206">
        <f t="shared" si="19"/>
        <v>53.419999999999995</v>
      </c>
      <c r="AC139" s="208">
        <v>61.38</v>
      </c>
      <c r="AD139" s="207">
        <v>14302</v>
      </c>
      <c r="AE139" s="206">
        <f t="shared" si="20"/>
        <v>62.61</v>
      </c>
    </row>
    <row r="140" spans="1:31" s="45" customFormat="1" ht="11" x14ac:dyDescent="0.3">
      <c r="A140" s="45">
        <f>'FY2017 Alpha RPDC '!A136</f>
        <v>129</v>
      </c>
      <c r="B140" s="45">
        <f>'FY2017 Alpha RPDC '!B136</f>
        <v>2727</v>
      </c>
      <c r="C140" s="45">
        <f>'FY2017 Alpha RPDC '!C136</f>
        <v>2727</v>
      </c>
      <c r="D140" s="50" t="str">
        <f>'FY2017 Alpha RPDC '!D136</f>
        <v>GRUNDY CENTER</v>
      </c>
      <c r="E140" s="91">
        <f>'FY2017 Alpha RPDC '!J136</f>
        <v>634.5</v>
      </c>
      <c r="F140" s="81">
        <f>'FY2017 Alpha RPDC '!K136</f>
        <v>6591</v>
      </c>
      <c r="G140" s="81">
        <f>'FY2017 Alpha RPDC '!L136</f>
        <v>4181989.5</v>
      </c>
      <c r="H140" s="81">
        <f>'FY2017 Alpha RPDC '!M136</f>
        <v>0</v>
      </c>
      <c r="I140" s="82">
        <f>'FY2017 Alpha RPDC '!N136</f>
        <v>4181989.5</v>
      </c>
      <c r="J140" s="53">
        <v>-66583</v>
      </c>
      <c r="K140" s="52">
        <v>-514505</v>
      </c>
      <c r="L140" s="51">
        <v>102901</v>
      </c>
      <c r="M140" s="195">
        <v>508452</v>
      </c>
      <c r="N140" s="51">
        <f>RealAuthFY10!N140</f>
        <v>62170.86</v>
      </c>
      <c r="O140" s="195">
        <f>RealAuthFY10!O140</f>
        <v>47504</v>
      </c>
      <c r="P140" s="53">
        <v>0</v>
      </c>
      <c r="Q140" s="53">
        <v>0</v>
      </c>
      <c r="R140" s="52">
        <f t="shared" si="14"/>
        <v>364431.42</v>
      </c>
      <c r="S140" s="53">
        <f t="shared" si="15"/>
        <v>43101.584999999992</v>
      </c>
      <c r="T140" s="52">
        <f t="shared" si="16"/>
        <v>37314.945</v>
      </c>
      <c r="U140" s="53">
        <f t="shared" si="17"/>
        <v>4766777.3100000005</v>
      </c>
      <c r="V140" s="200"/>
      <c r="W140" s="204">
        <v>563.1</v>
      </c>
      <c r="X140" s="205">
        <v>161047</v>
      </c>
      <c r="Y140" s="206">
        <f t="shared" si="18"/>
        <v>574.36</v>
      </c>
      <c r="Z140" s="207">
        <v>66.599999999999994</v>
      </c>
      <c r="AA140" s="52">
        <v>19048</v>
      </c>
      <c r="AB140" s="206">
        <f t="shared" si="19"/>
        <v>67.929999999999993</v>
      </c>
      <c r="AC140" s="208">
        <v>57.66</v>
      </c>
      <c r="AD140" s="207">
        <v>16491</v>
      </c>
      <c r="AE140" s="206">
        <f t="shared" si="20"/>
        <v>58.809999999999995</v>
      </c>
    </row>
    <row r="141" spans="1:31" s="45" customFormat="1" ht="11" x14ac:dyDescent="0.3">
      <c r="A141" s="45">
        <f>'FY2017 Alpha RPDC '!A137</f>
        <v>130</v>
      </c>
      <c r="B141" s="45">
        <f>'FY2017 Alpha RPDC '!B137</f>
        <v>2754</v>
      </c>
      <c r="C141" s="45">
        <f>'FY2017 Alpha RPDC '!C137</f>
        <v>2754</v>
      </c>
      <c r="D141" s="54" t="str">
        <f>'FY2017 Alpha RPDC '!D137</f>
        <v>GUTHRIE CENTER</v>
      </c>
      <c r="E141" s="94">
        <f>'FY2017 Alpha RPDC '!J137</f>
        <v>454</v>
      </c>
      <c r="F141" s="83">
        <f>'FY2017 Alpha RPDC '!K137</f>
        <v>6615</v>
      </c>
      <c r="G141" s="83">
        <f>'FY2017 Alpha RPDC '!L137</f>
        <v>3003210</v>
      </c>
      <c r="H141" s="83">
        <f>'FY2017 Alpha RPDC '!M137</f>
        <v>0</v>
      </c>
      <c r="I141" s="84">
        <f>'FY2017 Alpha RPDC '!N137</f>
        <v>3003210</v>
      </c>
      <c r="J141" s="57">
        <v>-171864.6</v>
      </c>
      <c r="K141" s="56">
        <v>-76778</v>
      </c>
      <c r="L141" s="55">
        <v>336642</v>
      </c>
      <c r="M141" s="214">
        <v>17718</v>
      </c>
      <c r="N141" s="55">
        <f>RealAuthFY10!N141</f>
        <v>22932.36</v>
      </c>
      <c r="O141" s="214">
        <f>RealAuthFY10!O141</f>
        <v>0</v>
      </c>
      <c r="P141" s="57">
        <v>10394.56</v>
      </c>
      <c r="Q141" s="57">
        <v>0</v>
      </c>
      <c r="R141" s="56">
        <f t="shared" si="14"/>
        <v>833719</v>
      </c>
      <c r="S141" s="57">
        <f t="shared" si="15"/>
        <v>90645</v>
      </c>
      <c r="T141" s="56">
        <f t="shared" si="16"/>
        <v>101241</v>
      </c>
      <c r="U141" s="57">
        <f t="shared" si="17"/>
        <v>4167859.32</v>
      </c>
      <c r="V141" s="215"/>
      <c r="W141" s="216">
        <v>487.84</v>
      </c>
      <c r="X141" s="217">
        <v>833719</v>
      </c>
      <c r="Y141" s="218">
        <f t="shared" si="18"/>
        <v>497.59999999999997</v>
      </c>
      <c r="Z141" s="219">
        <v>53.04</v>
      </c>
      <c r="AA141" s="56">
        <v>90645</v>
      </c>
      <c r="AB141" s="218">
        <f t="shared" si="19"/>
        <v>54.1</v>
      </c>
      <c r="AC141" s="220">
        <v>59.24</v>
      </c>
      <c r="AD141" s="219">
        <v>101241</v>
      </c>
      <c r="AE141" s="218">
        <f t="shared" si="20"/>
        <v>60.42</v>
      </c>
    </row>
    <row r="142" spans="1:31" s="45" customFormat="1" ht="11" x14ac:dyDescent="0.3">
      <c r="A142" s="45">
        <f>'FY2017 Alpha RPDC '!A138</f>
        <v>131</v>
      </c>
      <c r="B142" s="45">
        <f>'FY2017 Alpha RPDC '!B138</f>
        <v>2766</v>
      </c>
      <c r="C142" s="45">
        <f>'FY2017 Alpha RPDC '!C138</f>
        <v>2766</v>
      </c>
      <c r="D142" s="50" t="str">
        <f>'FY2017 Alpha RPDC '!D138</f>
        <v>H L V</v>
      </c>
      <c r="E142" s="91">
        <f>'FY2017 Alpha RPDC '!J138</f>
        <v>349.7</v>
      </c>
      <c r="F142" s="81">
        <f>'FY2017 Alpha RPDC '!K138</f>
        <v>6691</v>
      </c>
      <c r="G142" s="81">
        <f>'FY2017 Alpha RPDC '!L138</f>
        <v>2339842.6999999997</v>
      </c>
      <c r="H142" s="81">
        <f>'FY2017 Alpha RPDC '!M138</f>
        <v>0</v>
      </c>
      <c r="I142" s="82">
        <f>'FY2017 Alpha RPDC '!N138</f>
        <v>2339842.6999999997</v>
      </c>
      <c r="J142" s="53">
        <v>-190930.80000000002</v>
      </c>
      <c r="K142" s="52">
        <v>-71376</v>
      </c>
      <c r="L142" s="51">
        <v>148700</v>
      </c>
      <c r="M142" s="195">
        <v>17844</v>
      </c>
      <c r="N142" s="51">
        <f>RealAuthFY10!N142</f>
        <v>56521.77</v>
      </c>
      <c r="O142" s="195">
        <f>RealAuthFY10!O142</f>
        <v>0</v>
      </c>
      <c r="P142" s="53">
        <v>0</v>
      </c>
      <c r="Q142" s="53">
        <v>89220</v>
      </c>
      <c r="R142" s="52">
        <f t="shared" si="14"/>
        <v>310562</v>
      </c>
      <c r="S142" s="53">
        <f t="shared" si="15"/>
        <v>31819</v>
      </c>
      <c r="T142" s="52">
        <f t="shared" si="16"/>
        <v>31653</v>
      </c>
      <c r="U142" s="53">
        <f t="shared" si="17"/>
        <v>2763855.67</v>
      </c>
      <c r="V142" s="200"/>
      <c r="W142" s="204">
        <v>485.86</v>
      </c>
      <c r="X142" s="205">
        <v>310562</v>
      </c>
      <c r="Y142" s="206">
        <f t="shared" si="18"/>
        <v>495.58000000000004</v>
      </c>
      <c r="Z142" s="207">
        <v>49.78</v>
      </c>
      <c r="AA142" s="52">
        <v>31819</v>
      </c>
      <c r="AB142" s="206">
        <f t="shared" si="19"/>
        <v>50.78</v>
      </c>
      <c r="AC142" s="208">
        <v>49.52</v>
      </c>
      <c r="AD142" s="207">
        <v>31653</v>
      </c>
      <c r="AE142" s="206">
        <f t="shared" si="20"/>
        <v>50.510000000000005</v>
      </c>
    </row>
    <row r="143" spans="1:31" s="45" customFormat="1" ht="11" x14ac:dyDescent="0.3">
      <c r="A143" s="45">
        <f>'FY2017 Alpha RPDC '!A139</f>
        <v>132</v>
      </c>
      <c r="B143" s="45">
        <f>'FY2017 Alpha RPDC '!B139</f>
        <v>2772</v>
      </c>
      <c r="C143" s="45">
        <f>'FY2017 Alpha RPDC '!C139</f>
        <v>2772</v>
      </c>
      <c r="D143" s="50" t="str">
        <f>'FY2017 Alpha RPDC '!D139</f>
        <v>HAMBURG</v>
      </c>
      <c r="E143" s="91">
        <f>'FY2017 Alpha RPDC '!J139</f>
        <v>246.2</v>
      </c>
      <c r="F143" s="81">
        <f>'FY2017 Alpha RPDC '!K139</f>
        <v>6732</v>
      </c>
      <c r="G143" s="81">
        <f>'FY2017 Alpha RPDC '!L139</f>
        <v>1657418.4</v>
      </c>
      <c r="H143" s="81">
        <f>'FY2017 Alpha RPDC '!M139</f>
        <v>0</v>
      </c>
      <c r="I143" s="82">
        <f>'FY2017 Alpha RPDC '!N139</f>
        <v>1657418.4</v>
      </c>
      <c r="J143" s="53">
        <v>-52947</v>
      </c>
      <c r="K143" s="52">
        <v>-5883</v>
      </c>
      <c r="L143" s="51">
        <v>253557.30000000002</v>
      </c>
      <c r="M143" s="195">
        <v>29415</v>
      </c>
      <c r="N143" s="51">
        <f>RealAuthFY10!N143</f>
        <v>60217.919999999998</v>
      </c>
      <c r="O143" s="195">
        <f>RealAuthFY10!O143</f>
        <v>0</v>
      </c>
      <c r="P143" s="53">
        <v>0</v>
      </c>
      <c r="Q143" s="53">
        <v>0</v>
      </c>
      <c r="R143" s="52">
        <f t="shared" si="14"/>
        <v>309909</v>
      </c>
      <c r="S143" s="53">
        <f t="shared" si="15"/>
        <v>32548</v>
      </c>
      <c r="T143" s="52">
        <f t="shared" si="16"/>
        <v>31784</v>
      </c>
      <c r="U143" s="53">
        <f t="shared" si="17"/>
        <v>2316019.62</v>
      </c>
      <c r="V143" s="200"/>
      <c r="W143" s="204">
        <v>495.22</v>
      </c>
      <c r="X143" s="205">
        <v>309909</v>
      </c>
      <c r="Y143" s="206">
        <f t="shared" si="18"/>
        <v>505.12</v>
      </c>
      <c r="Z143" s="207">
        <v>52.01</v>
      </c>
      <c r="AA143" s="52">
        <v>32548</v>
      </c>
      <c r="AB143" s="206">
        <f t="shared" si="19"/>
        <v>53.05</v>
      </c>
      <c r="AC143" s="208">
        <v>50.79</v>
      </c>
      <c r="AD143" s="207">
        <v>31784</v>
      </c>
      <c r="AE143" s="206">
        <f t="shared" si="20"/>
        <v>51.81</v>
      </c>
    </row>
    <row r="144" spans="1:31" s="45" customFormat="1" ht="11" x14ac:dyDescent="0.3">
      <c r="A144" s="45">
        <f>'FY2017 Alpha RPDC '!A140</f>
        <v>133</v>
      </c>
      <c r="B144" s="45">
        <f>'FY2017 Alpha RPDC '!B140</f>
        <v>2781</v>
      </c>
      <c r="C144" s="45">
        <f>'FY2017 Alpha RPDC '!C140</f>
        <v>2781</v>
      </c>
      <c r="D144" s="50" t="str">
        <f>'FY2017 Alpha RPDC '!D140</f>
        <v>HAMPTON-DUMONT</v>
      </c>
      <c r="E144" s="91">
        <f>'FY2017 Alpha RPDC '!J140</f>
        <v>1210.2</v>
      </c>
      <c r="F144" s="81">
        <f>'FY2017 Alpha RPDC '!K140</f>
        <v>6591</v>
      </c>
      <c r="G144" s="81">
        <f>'FY2017 Alpha RPDC '!L140</f>
        <v>7976428.2000000002</v>
      </c>
      <c r="H144" s="81">
        <f>'FY2017 Alpha RPDC '!M140</f>
        <v>37948.05999999959</v>
      </c>
      <c r="I144" s="82">
        <f>'FY2017 Alpha RPDC '!N140</f>
        <v>8014376.2599999998</v>
      </c>
      <c r="J144" s="53">
        <v>-131726.1</v>
      </c>
      <c r="K144" s="52">
        <v>-41349</v>
      </c>
      <c r="L144" s="51">
        <v>447750.6</v>
      </c>
      <c r="M144" s="195">
        <v>5907</v>
      </c>
      <c r="N144" s="51">
        <f>RealAuthFY10!N144</f>
        <v>3185.6000000000004</v>
      </c>
      <c r="O144" s="195">
        <f>RealAuthFY10!O144</f>
        <v>63364.479999999996</v>
      </c>
      <c r="P144" s="53">
        <v>3898.6200000000003</v>
      </c>
      <c r="Q144" s="53">
        <v>116958.6</v>
      </c>
      <c r="R144" s="52">
        <f t="shared" si="14"/>
        <v>647928.978</v>
      </c>
      <c r="S144" s="53">
        <f t="shared" si="15"/>
        <v>65011.944000000003</v>
      </c>
      <c r="T144" s="52">
        <f t="shared" si="16"/>
        <v>78663</v>
      </c>
      <c r="U144" s="53">
        <f t="shared" si="17"/>
        <v>9273969.9820000008</v>
      </c>
      <c r="V144" s="200"/>
      <c r="W144" s="204">
        <v>524.89</v>
      </c>
      <c r="X144" s="205">
        <v>287010</v>
      </c>
      <c r="Y144" s="206">
        <f t="shared" si="18"/>
        <v>535.39</v>
      </c>
      <c r="Z144" s="207">
        <v>52.67</v>
      </c>
      <c r="AA144" s="52">
        <v>28800</v>
      </c>
      <c r="AB144" s="206">
        <f t="shared" si="19"/>
        <v>53.72</v>
      </c>
      <c r="AC144" s="208">
        <v>63.73</v>
      </c>
      <c r="AD144" s="207">
        <v>34848</v>
      </c>
      <c r="AE144" s="206">
        <f t="shared" si="20"/>
        <v>65</v>
      </c>
    </row>
    <row r="145" spans="1:31" s="45" customFormat="1" ht="11" x14ac:dyDescent="0.3">
      <c r="A145" s="45">
        <f>'FY2017 Alpha RPDC '!A141</f>
        <v>134</v>
      </c>
      <c r="B145" s="45">
        <f>'FY2017 Alpha RPDC '!B141</f>
        <v>2826</v>
      </c>
      <c r="C145" s="45">
        <f>'FY2017 Alpha RPDC '!C141</f>
        <v>2826</v>
      </c>
      <c r="D145" s="50" t="str">
        <f>'FY2017 Alpha RPDC '!D141</f>
        <v>HARLAN</v>
      </c>
      <c r="E145" s="91">
        <f>'FY2017 Alpha RPDC '!J141</f>
        <v>1411.9</v>
      </c>
      <c r="F145" s="81">
        <f>'FY2017 Alpha RPDC '!K141</f>
        <v>6631</v>
      </c>
      <c r="G145" s="81">
        <f>'FY2017 Alpha RPDC '!L141</f>
        <v>9362308.9000000004</v>
      </c>
      <c r="H145" s="81">
        <f>'FY2017 Alpha RPDC '!M141</f>
        <v>0</v>
      </c>
      <c r="I145" s="82">
        <f>'FY2017 Alpha RPDC '!N141</f>
        <v>9362308.9000000004</v>
      </c>
      <c r="J145" s="53">
        <v>-191456</v>
      </c>
      <c r="K145" s="52">
        <v>0</v>
      </c>
      <c r="L145" s="51">
        <v>131626</v>
      </c>
      <c r="M145" s="195">
        <v>0</v>
      </c>
      <c r="N145" s="51">
        <f>RealAuthFY10!N145</f>
        <v>14435.28</v>
      </c>
      <c r="O145" s="195">
        <f>RealAuthFY10!O145</f>
        <v>120294</v>
      </c>
      <c r="P145" s="53">
        <v>0</v>
      </c>
      <c r="Q145" s="53">
        <v>0</v>
      </c>
      <c r="R145" s="52">
        <f t="shared" si="14"/>
        <v>752175.60600000003</v>
      </c>
      <c r="S145" s="53">
        <f t="shared" si="15"/>
        <v>76397.909</v>
      </c>
      <c r="T145" s="52">
        <f t="shared" si="16"/>
        <v>76609.694000000018</v>
      </c>
      <c r="U145" s="53">
        <f t="shared" si="17"/>
        <v>10342391.389</v>
      </c>
      <c r="V145" s="200"/>
      <c r="W145" s="204">
        <v>522.29</v>
      </c>
      <c r="X145" s="205">
        <v>195963</v>
      </c>
      <c r="Y145" s="206">
        <f t="shared" si="18"/>
        <v>532.74</v>
      </c>
      <c r="Z145" s="207">
        <v>53.05</v>
      </c>
      <c r="AA145" s="52">
        <v>19904</v>
      </c>
      <c r="AB145" s="206">
        <f t="shared" si="19"/>
        <v>54.11</v>
      </c>
      <c r="AC145" s="208">
        <v>53.2</v>
      </c>
      <c r="AD145" s="207">
        <v>19961</v>
      </c>
      <c r="AE145" s="206">
        <f t="shared" si="20"/>
        <v>54.260000000000005</v>
      </c>
    </row>
    <row r="146" spans="1:31" s="45" customFormat="1" ht="11" x14ac:dyDescent="0.3">
      <c r="A146" s="45">
        <f>'FY2017 Alpha RPDC '!A142</f>
        <v>135</v>
      </c>
      <c r="B146" s="45">
        <f>'FY2017 Alpha RPDC '!B142</f>
        <v>2834</v>
      </c>
      <c r="C146" s="45">
        <f>'FY2017 Alpha RPDC '!C142</f>
        <v>2834</v>
      </c>
      <c r="D146" s="54" t="str">
        <f>'FY2017 Alpha RPDC '!D142</f>
        <v>HARMONY</v>
      </c>
      <c r="E146" s="94">
        <f>'FY2017 Alpha RPDC '!J142</f>
        <v>364</v>
      </c>
      <c r="F146" s="83">
        <f>'FY2017 Alpha RPDC '!K142</f>
        <v>6591</v>
      </c>
      <c r="G146" s="83">
        <f>'FY2017 Alpha RPDC '!L142</f>
        <v>2399124</v>
      </c>
      <c r="H146" s="83">
        <f>'FY2017 Alpha RPDC '!M142</f>
        <v>0</v>
      </c>
      <c r="I146" s="84">
        <f>'FY2017 Alpha RPDC '!N142</f>
        <v>2399124</v>
      </c>
      <c r="J146" s="57">
        <v>-54216</v>
      </c>
      <c r="K146" s="56">
        <v>-18072</v>
      </c>
      <c r="L146" s="55">
        <v>73492.800000000003</v>
      </c>
      <c r="M146" s="214">
        <v>6024</v>
      </c>
      <c r="N146" s="55">
        <f>RealAuthFY10!N146</f>
        <v>0</v>
      </c>
      <c r="O146" s="214">
        <f>RealAuthFY10!O146</f>
        <v>0</v>
      </c>
      <c r="P146" s="57">
        <v>7951.68</v>
      </c>
      <c r="Q146" s="57">
        <v>101203.2</v>
      </c>
      <c r="R146" s="56">
        <f t="shared" si="14"/>
        <v>189614.87999999998</v>
      </c>
      <c r="S146" s="57">
        <f t="shared" si="15"/>
        <v>19262.88</v>
      </c>
      <c r="T146" s="56">
        <f t="shared" si="16"/>
        <v>21920.079999999998</v>
      </c>
      <c r="U146" s="57">
        <f t="shared" si="17"/>
        <v>2746305.52</v>
      </c>
      <c r="V146" s="215"/>
      <c r="W146" s="216">
        <v>510.71</v>
      </c>
      <c r="X146" s="217">
        <v>150762</v>
      </c>
      <c r="Y146" s="218">
        <f t="shared" si="18"/>
        <v>520.91999999999996</v>
      </c>
      <c r="Z146" s="219">
        <v>51.88</v>
      </c>
      <c r="AA146" s="56">
        <v>15315</v>
      </c>
      <c r="AB146" s="218">
        <f t="shared" si="19"/>
        <v>52.92</v>
      </c>
      <c r="AC146" s="220">
        <v>59.04</v>
      </c>
      <c r="AD146" s="219">
        <v>17429</v>
      </c>
      <c r="AE146" s="218">
        <f t="shared" si="20"/>
        <v>60.22</v>
      </c>
    </row>
    <row r="147" spans="1:31" s="45" customFormat="1" ht="11" x14ac:dyDescent="0.3">
      <c r="A147" s="45">
        <f>'FY2017 Alpha RPDC '!A143</f>
        <v>136</v>
      </c>
      <c r="B147" s="45">
        <f>'FY2017 Alpha RPDC '!B143</f>
        <v>2846</v>
      </c>
      <c r="C147" s="45">
        <f>'FY2017 Alpha RPDC '!C143</f>
        <v>2846</v>
      </c>
      <c r="D147" s="50" t="str">
        <f>'FY2017 Alpha RPDC '!D143</f>
        <v>HARRIS-LAKE PARK</v>
      </c>
      <c r="E147" s="91">
        <f>'FY2017 Alpha RPDC '!J143</f>
        <v>329.4</v>
      </c>
      <c r="F147" s="81">
        <f>'FY2017 Alpha RPDC '!K143</f>
        <v>6662</v>
      </c>
      <c r="G147" s="81">
        <f>'FY2017 Alpha RPDC '!L143</f>
        <v>2194462.7999999998</v>
      </c>
      <c r="H147" s="81">
        <f>'FY2017 Alpha RPDC '!M143</f>
        <v>0</v>
      </c>
      <c r="I147" s="82">
        <f>'FY2017 Alpha RPDC '!N143</f>
        <v>2194462.7999999998</v>
      </c>
      <c r="J147" s="53">
        <v>-272382.89999999997</v>
      </c>
      <c r="K147" s="52">
        <v>-23532</v>
      </c>
      <c r="L147" s="51">
        <v>355333.2</v>
      </c>
      <c r="M147" s="195">
        <v>23532</v>
      </c>
      <c r="N147" s="51">
        <f>RealAuthFY10!N147</f>
        <v>70773.36</v>
      </c>
      <c r="O147" s="195">
        <f>RealAuthFY10!O147</f>
        <v>0</v>
      </c>
      <c r="P147" s="53">
        <v>88009.680000000008</v>
      </c>
      <c r="Q147" s="53">
        <v>218847.6</v>
      </c>
      <c r="R147" s="52">
        <f t="shared" si="14"/>
        <v>606981</v>
      </c>
      <c r="S147" s="53">
        <f t="shared" si="15"/>
        <v>65256</v>
      </c>
      <c r="T147" s="52">
        <f t="shared" si="16"/>
        <v>78795</v>
      </c>
      <c r="U147" s="53">
        <f t="shared" si="17"/>
        <v>3406075.74</v>
      </c>
      <c r="V147" s="200"/>
      <c r="W147" s="204">
        <v>521.82000000000005</v>
      </c>
      <c r="X147" s="205">
        <v>606981</v>
      </c>
      <c r="Y147" s="206">
        <f t="shared" si="18"/>
        <v>532.2600000000001</v>
      </c>
      <c r="Z147" s="207">
        <v>56.1</v>
      </c>
      <c r="AA147" s="52">
        <v>65256</v>
      </c>
      <c r="AB147" s="206">
        <f t="shared" si="19"/>
        <v>57.22</v>
      </c>
      <c r="AC147" s="208">
        <v>67.739999999999995</v>
      </c>
      <c r="AD147" s="207">
        <v>78795</v>
      </c>
      <c r="AE147" s="206">
        <f t="shared" si="20"/>
        <v>69.089999999999989</v>
      </c>
    </row>
    <row r="148" spans="1:31" s="45" customFormat="1" ht="11" x14ac:dyDescent="0.3">
      <c r="A148" s="45">
        <f>'FY2017 Alpha RPDC '!A144</f>
        <v>137</v>
      </c>
      <c r="B148" s="45">
        <f>'FY2017 Alpha RPDC '!B144</f>
        <v>2862</v>
      </c>
      <c r="C148" s="45">
        <f>'FY2017 Alpha RPDC '!C144</f>
        <v>2862</v>
      </c>
      <c r="D148" s="50" t="str">
        <f>'FY2017 Alpha RPDC '!D144</f>
        <v>HARTLEY-MELVIN-SANBORN</v>
      </c>
      <c r="E148" s="91">
        <f>'FY2017 Alpha RPDC '!J144</f>
        <v>634.5</v>
      </c>
      <c r="F148" s="81">
        <f>'FY2017 Alpha RPDC '!K144</f>
        <v>6638</v>
      </c>
      <c r="G148" s="81">
        <f>'FY2017 Alpha RPDC '!L144</f>
        <v>4211811</v>
      </c>
      <c r="H148" s="81">
        <f>'FY2017 Alpha RPDC '!M144</f>
        <v>0</v>
      </c>
      <c r="I148" s="82">
        <f>'FY2017 Alpha RPDC '!N144</f>
        <v>4211811</v>
      </c>
      <c r="J148" s="53">
        <v>-236920</v>
      </c>
      <c r="K148" s="52">
        <v>-53307</v>
      </c>
      <c r="L148" s="51">
        <v>965449</v>
      </c>
      <c r="M148" s="195">
        <v>23692</v>
      </c>
      <c r="N148" s="51">
        <f>RealAuthFY10!N148</f>
        <v>87352.319999999992</v>
      </c>
      <c r="O148" s="195">
        <f>RealAuthFY10!O148</f>
        <v>0</v>
      </c>
      <c r="P148" s="53">
        <v>7818.3600000000006</v>
      </c>
      <c r="Q148" s="53">
        <v>0</v>
      </c>
      <c r="R148" s="52">
        <f t="shared" si="14"/>
        <v>779586</v>
      </c>
      <c r="S148" s="53">
        <f t="shared" si="15"/>
        <v>92071</v>
      </c>
      <c r="T148" s="52">
        <f t="shared" si="16"/>
        <v>89751</v>
      </c>
      <c r="U148" s="53">
        <f t="shared" si="17"/>
        <v>5967303.6800000006</v>
      </c>
      <c r="V148" s="200"/>
      <c r="W148" s="204">
        <v>497.28</v>
      </c>
      <c r="X148" s="205">
        <v>779586</v>
      </c>
      <c r="Y148" s="206">
        <f t="shared" si="18"/>
        <v>507.22999999999996</v>
      </c>
      <c r="Z148" s="207">
        <v>58.73</v>
      </c>
      <c r="AA148" s="52">
        <v>92071</v>
      </c>
      <c r="AB148" s="206">
        <f t="shared" si="19"/>
        <v>59.9</v>
      </c>
      <c r="AC148" s="208">
        <v>57.25</v>
      </c>
      <c r="AD148" s="207">
        <v>89751</v>
      </c>
      <c r="AE148" s="206">
        <f t="shared" si="20"/>
        <v>58.4</v>
      </c>
    </row>
    <row r="149" spans="1:31" s="45" customFormat="1" ht="11" x14ac:dyDescent="0.3">
      <c r="A149" s="45">
        <f>'FY2017 Alpha RPDC '!A145</f>
        <v>138</v>
      </c>
      <c r="B149" s="45">
        <f>'FY2017 Alpha RPDC '!B145</f>
        <v>2977</v>
      </c>
      <c r="C149" s="45">
        <f>'FY2017 Alpha RPDC '!C145</f>
        <v>2977</v>
      </c>
      <c r="D149" s="50" t="str">
        <f>'FY2017 Alpha RPDC '!D145</f>
        <v>HIGHLAND</v>
      </c>
      <c r="E149" s="91">
        <f>'FY2017 Alpha RPDC '!J145</f>
        <v>616.9</v>
      </c>
      <c r="F149" s="81">
        <f>'FY2017 Alpha RPDC '!K145</f>
        <v>6591</v>
      </c>
      <c r="G149" s="81">
        <f>'FY2017 Alpha RPDC '!L145</f>
        <v>4065987.9</v>
      </c>
      <c r="H149" s="81">
        <f>'FY2017 Alpha RPDC '!M145</f>
        <v>180785.35999999987</v>
      </c>
      <c r="I149" s="82">
        <f>'FY2017 Alpha RPDC '!N145</f>
        <v>4246773.26</v>
      </c>
      <c r="J149" s="53">
        <v>-323565</v>
      </c>
      <c r="K149" s="52">
        <v>0</v>
      </c>
      <c r="L149" s="51">
        <v>117660</v>
      </c>
      <c r="M149" s="195">
        <v>0</v>
      </c>
      <c r="N149" s="51">
        <f>RealAuthFY10!N149</f>
        <v>7267.68</v>
      </c>
      <c r="O149" s="195">
        <f>RealAuthFY10!O149</f>
        <v>0</v>
      </c>
      <c r="P149" s="53">
        <v>3882.78</v>
      </c>
      <c r="Q149" s="53">
        <v>77655.599999999991</v>
      </c>
      <c r="R149" s="52">
        <f t="shared" si="14"/>
        <v>306969.43999999994</v>
      </c>
      <c r="S149" s="53">
        <f t="shared" si="15"/>
        <v>28778.384999999998</v>
      </c>
      <c r="T149" s="52">
        <f t="shared" si="16"/>
        <v>37390.309000000001</v>
      </c>
      <c r="U149" s="53">
        <f t="shared" si="17"/>
        <v>4502812.4539999999</v>
      </c>
      <c r="V149" s="200"/>
      <c r="W149" s="204">
        <v>487.84</v>
      </c>
      <c r="X149" s="205">
        <v>208356</v>
      </c>
      <c r="Y149" s="206">
        <f t="shared" si="18"/>
        <v>497.59999999999997</v>
      </c>
      <c r="Z149" s="207">
        <v>45.74</v>
      </c>
      <c r="AA149" s="52">
        <v>19536</v>
      </c>
      <c r="AB149" s="206">
        <f t="shared" si="19"/>
        <v>46.65</v>
      </c>
      <c r="AC149" s="208">
        <v>59.42</v>
      </c>
      <c r="AD149" s="207">
        <v>25378</v>
      </c>
      <c r="AE149" s="206">
        <f t="shared" si="20"/>
        <v>60.61</v>
      </c>
    </row>
    <row r="150" spans="1:31" s="45" customFormat="1" ht="11" x14ac:dyDescent="0.3">
      <c r="A150" s="45">
        <f>'FY2017 Alpha RPDC '!A146</f>
        <v>139</v>
      </c>
      <c r="B150" s="45">
        <f>'FY2017 Alpha RPDC '!B146</f>
        <v>2988</v>
      </c>
      <c r="C150" s="45">
        <f>'FY2017 Alpha RPDC '!C146</f>
        <v>2988</v>
      </c>
      <c r="D150" s="50" t="str">
        <f>'FY2017 Alpha RPDC '!D146</f>
        <v>HINTON</v>
      </c>
      <c r="E150" s="91">
        <f>'FY2017 Alpha RPDC '!J146</f>
        <v>524</v>
      </c>
      <c r="F150" s="81">
        <f>'FY2017 Alpha RPDC '!K146</f>
        <v>6591</v>
      </c>
      <c r="G150" s="81">
        <f>'FY2017 Alpha RPDC '!L146</f>
        <v>3453684</v>
      </c>
      <c r="H150" s="81">
        <f>'FY2017 Alpha RPDC '!M146</f>
        <v>0</v>
      </c>
      <c r="I150" s="82">
        <f>'FY2017 Alpha RPDC '!N146</f>
        <v>3453684</v>
      </c>
      <c r="J150" s="53">
        <v>-77402</v>
      </c>
      <c r="K150" s="52">
        <v>-5954</v>
      </c>
      <c r="L150" s="51">
        <v>59540</v>
      </c>
      <c r="M150" s="195">
        <v>0</v>
      </c>
      <c r="N150" s="51">
        <f>RealAuthFY10!N150</f>
        <v>20319.72</v>
      </c>
      <c r="O150" s="195">
        <f>RealAuthFY10!O150</f>
        <v>0</v>
      </c>
      <c r="P150" s="53">
        <v>0</v>
      </c>
      <c r="Q150" s="53">
        <v>78592.800000000003</v>
      </c>
      <c r="R150" s="52">
        <f t="shared" si="14"/>
        <v>280256.16000000003</v>
      </c>
      <c r="S150" s="53">
        <f t="shared" si="15"/>
        <v>28820</v>
      </c>
      <c r="T150" s="52">
        <f t="shared" si="16"/>
        <v>38445.880000000005</v>
      </c>
      <c r="U150" s="53">
        <f t="shared" si="17"/>
        <v>3876302.56</v>
      </c>
      <c r="V150" s="200"/>
      <c r="W150" s="204">
        <v>524.35</v>
      </c>
      <c r="X150" s="205">
        <v>151013</v>
      </c>
      <c r="Y150" s="206">
        <f t="shared" si="18"/>
        <v>534.84</v>
      </c>
      <c r="Z150" s="207">
        <v>53.92</v>
      </c>
      <c r="AA150" s="52">
        <v>15529</v>
      </c>
      <c r="AB150" s="206">
        <f t="shared" si="19"/>
        <v>55</v>
      </c>
      <c r="AC150" s="208">
        <v>71.930000000000007</v>
      </c>
      <c r="AD150" s="207">
        <v>20716</v>
      </c>
      <c r="AE150" s="206">
        <f t="shared" si="20"/>
        <v>73.37</v>
      </c>
    </row>
    <row r="151" spans="1:31" s="45" customFormat="1" ht="11" x14ac:dyDescent="0.3">
      <c r="A151" s="45">
        <f>'FY2017 Alpha RPDC '!A147</f>
        <v>140</v>
      </c>
      <c r="B151" s="45">
        <f>'FY2017 Alpha RPDC '!B147</f>
        <v>3029</v>
      </c>
      <c r="C151" s="45">
        <f>'FY2017 Alpha RPDC '!C147</f>
        <v>3029</v>
      </c>
      <c r="D151" s="54" t="str">
        <f>'FY2017 Alpha RPDC '!D147</f>
        <v>HOWARD-WINNESHIEK</v>
      </c>
      <c r="E151" s="94">
        <f>'FY2017 Alpha RPDC '!J147</f>
        <v>1197.5</v>
      </c>
      <c r="F151" s="83">
        <f>'FY2017 Alpha RPDC '!K147</f>
        <v>6714</v>
      </c>
      <c r="G151" s="83">
        <f>'FY2017 Alpha RPDC '!L147</f>
        <v>8040015</v>
      </c>
      <c r="H151" s="83">
        <f>'FY2017 Alpha RPDC '!M147</f>
        <v>213539.36000000034</v>
      </c>
      <c r="I151" s="84">
        <f>'FY2017 Alpha RPDC '!N147</f>
        <v>8253554.3600000003</v>
      </c>
      <c r="J151" s="57">
        <v>-177900</v>
      </c>
      <c r="K151" s="56">
        <v>-17790</v>
      </c>
      <c r="L151" s="55">
        <v>177900</v>
      </c>
      <c r="M151" s="214">
        <v>0</v>
      </c>
      <c r="N151" s="55">
        <f>RealAuthFY10!N151</f>
        <v>50532.35</v>
      </c>
      <c r="O151" s="214">
        <f>RealAuthFY10!O151</f>
        <v>77630.25</v>
      </c>
      <c r="P151" s="57">
        <v>10436.799999999999</v>
      </c>
      <c r="Q151" s="57">
        <v>88950</v>
      </c>
      <c r="R151" s="56">
        <f t="shared" si="14"/>
        <v>648793.52499999991</v>
      </c>
      <c r="S151" s="57">
        <f t="shared" si="15"/>
        <v>69443.025000000009</v>
      </c>
      <c r="T151" s="56">
        <f t="shared" si="16"/>
        <v>62952.574999999997</v>
      </c>
      <c r="U151" s="57">
        <f t="shared" si="17"/>
        <v>9244502.8849999998</v>
      </c>
      <c r="V151" s="215"/>
      <c r="W151" s="216">
        <v>531.16999999999996</v>
      </c>
      <c r="X151" s="217">
        <v>354503</v>
      </c>
      <c r="Y151" s="218">
        <f t="shared" si="18"/>
        <v>541.79</v>
      </c>
      <c r="Z151" s="219">
        <v>56.85</v>
      </c>
      <c r="AA151" s="56">
        <v>37942</v>
      </c>
      <c r="AB151" s="218">
        <f t="shared" si="19"/>
        <v>57.99</v>
      </c>
      <c r="AC151" s="220">
        <v>51.54</v>
      </c>
      <c r="AD151" s="219">
        <v>34398</v>
      </c>
      <c r="AE151" s="218">
        <f t="shared" si="20"/>
        <v>52.57</v>
      </c>
    </row>
    <row r="152" spans="1:31" s="45" customFormat="1" ht="11" x14ac:dyDescent="0.3">
      <c r="A152" s="45">
        <f>'FY2017 Alpha RPDC '!A148</f>
        <v>141</v>
      </c>
      <c r="B152" s="45">
        <f>'FY2017 Alpha RPDC '!B148</f>
        <v>3033</v>
      </c>
      <c r="C152" s="45">
        <f>'FY2017 Alpha RPDC '!C148</f>
        <v>3033</v>
      </c>
      <c r="D152" s="50" t="str">
        <f>'FY2017 Alpha RPDC '!D148</f>
        <v>HUBBARD-RADCLIFFE</v>
      </c>
      <c r="E152" s="91">
        <f>'FY2017 Alpha RPDC '!J148</f>
        <v>447.2</v>
      </c>
      <c r="F152" s="81">
        <f>'FY2017 Alpha RPDC '!K148</f>
        <v>6703</v>
      </c>
      <c r="G152" s="81">
        <f>'FY2017 Alpha RPDC '!L148</f>
        <v>2997581.6</v>
      </c>
      <c r="H152" s="81">
        <f>'FY2017 Alpha RPDC '!M148</f>
        <v>0</v>
      </c>
      <c r="I152" s="82">
        <f>'FY2017 Alpha RPDC '!N148</f>
        <v>2997581.6</v>
      </c>
      <c r="J152" s="53">
        <v>-275324.39999999997</v>
      </c>
      <c r="K152" s="52">
        <v>-17649</v>
      </c>
      <c r="L152" s="51">
        <v>535353</v>
      </c>
      <c r="M152" s="195">
        <v>5883</v>
      </c>
      <c r="N152" s="51">
        <f>RealAuthFY10!N152</f>
        <v>23418.079999999998</v>
      </c>
      <c r="O152" s="195">
        <f>RealAuthFY10!O152</f>
        <v>0</v>
      </c>
      <c r="P152" s="53">
        <v>23296.68</v>
      </c>
      <c r="Q152" s="53">
        <v>134132.4</v>
      </c>
      <c r="R152" s="52">
        <f t="shared" si="14"/>
        <v>346160</v>
      </c>
      <c r="S152" s="53">
        <f t="shared" si="15"/>
        <v>36177</v>
      </c>
      <c r="T152" s="52">
        <f t="shared" si="16"/>
        <v>40530</v>
      </c>
      <c r="U152" s="53">
        <f t="shared" si="17"/>
        <v>3849558.3600000003</v>
      </c>
      <c r="V152" s="200"/>
      <c r="W152" s="204">
        <v>529.62</v>
      </c>
      <c r="X152" s="205">
        <v>346160</v>
      </c>
      <c r="Y152" s="206">
        <f t="shared" si="18"/>
        <v>540.21</v>
      </c>
      <c r="Z152" s="207">
        <v>55.35</v>
      </c>
      <c r="AA152" s="52">
        <v>36177</v>
      </c>
      <c r="AB152" s="206">
        <f t="shared" si="19"/>
        <v>56.46</v>
      </c>
      <c r="AC152" s="208">
        <v>62.01</v>
      </c>
      <c r="AD152" s="207">
        <v>40530</v>
      </c>
      <c r="AE152" s="206">
        <f t="shared" si="20"/>
        <v>63.25</v>
      </c>
    </row>
    <row r="153" spans="1:31" s="45" customFormat="1" ht="11" x14ac:dyDescent="0.3">
      <c r="A153" s="45">
        <f>'FY2017 Alpha RPDC '!A149</f>
        <v>142</v>
      </c>
      <c r="B153" s="45">
        <f>'FY2017 Alpha RPDC '!B149</f>
        <v>3042</v>
      </c>
      <c r="C153" s="45">
        <f>'FY2017 Alpha RPDC '!C149</f>
        <v>3042</v>
      </c>
      <c r="D153" s="50" t="str">
        <f>'FY2017 Alpha RPDC '!D149</f>
        <v>HUDSON</v>
      </c>
      <c r="E153" s="91">
        <f>'FY2017 Alpha RPDC '!J149</f>
        <v>679.2</v>
      </c>
      <c r="F153" s="81">
        <f>'FY2017 Alpha RPDC '!K149</f>
        <v>6766</v>
      </c>
      <c r="G153" s="81">
        <f>'FY2017 Alpha RPDC '!L149</f>
        <v>4595467.2</v>
      </c>
      <c r="H153" s="81">
        <f>'FY2017 Alpha RPDC '!M149</f>
        <v>0</v>
      </c>
      <c r="I153" s="82">
        <f>'FY2017 Alpha RPDC '!N149</f>
        <v>4595467.2</v>
      </c>
      <c r="J153" s="53">
        <v>-258852</v>
      </c>
      <c r="K153" s="52">
        <v>-23532</v>
      </c>
      <c r="L153" s="51">
        <v>1101885.9000000001</v>
      </c>
      <c r="M153" s="195">
        <v>0</v>
      </c>
      <c r="N153" s="51">
        <f>RealAuthFY10!N153</f>
        <v>54969.039999999994</v>
      </c>
      <c r="O153" s="195">
        <f>RealAuthFY10!O153</f>
        <v>0</v>
      </c>
      <c r="P153" s="53">
        <v>0</v>
      </c>
      <c r="Q153" s="53">
        <v>0</v>
      </c>
      <c r="R153" s="52">
        <f t="shared" si="14"/>
        <v>360526.152</v>
      </c>
      <c r="S153" s="53">
        <f t="shared" si="15"/>
        <v>40419.192000000003</v>
      </c>
      <c r="T153" s="52">
        <f t="shared" si="16"/>
        <v>43434.840000000004</v>
      </c>
      <c r="U153" s="53">
        <f t="shared" si="17"/>
        <v>5914318.324</v>
      </c>
      <c r="V153" s="200"/>
      <c r="W153" s="204">
        <v>520.4</v>
      </c>
      <c r="X153" s="205">
        <v>293349</v>
      </c>
      <c r="Y153" s="206">
        <f t="shared" si="18"/>
        <v>530.80999999999995</v>
      </c>
      <c r="Z153" s="207">
        <v>58.34</v>
      </c>
      <c r="AA153" s="52">
        <v>32886</v>
      </c>
      <c r="AB153" s="206">
        <f t="shared" si="19"/>
        <v>59.510000000000005</v>
      </c>
      <c r="AC153" s="208">
        <v>62.7</v>
      </c>
      <c r="AD153" s="207">
        <v>35344</v>
      </c>
      <c r="AE153" s="206">
        <f t="shared" si="20"/>
        <v>63.95</v>
      </c>
    </row>
    <row r="154" spans="1:31" s="45" customFormat="1" ht="11" x14ac:dyDescent="0.3">
      <c r="A154" s="45">
        <f>'FY2017 Alpha RPDC '!A150</f>
        <v>143</v>
      </c>
      <c r="B154" s="45">
        <f>'FY2017 Alpha RPDC '!B150</f>
        <v>3060</v>
      </c>
      <c r="C154" s="45">
        <f>'FY2017 Alpha RPDC '!C150</f>
        <v>3060</v>
      </c>
      <c r="D154" s="50" t="str">
        <f>'FY2017 Alpha RPDC '!D150</f>
        <v>HUMBOLDT</v>
      </c>
      <c r="E154" s="91">
        <f>'FY2017 Alpha RPDC '!J150</f>
        <v>1209.9000000000001</v>
      </c>
      <c r="F154" s="81">
        <f>'FY2017 Alpha RPDC '!K150</f>
        <v>6591</v>
      </c>
      <c r="G154" s="81">
        <f>'FY2017 Alpha RPDC '!L150</f>
        <v>7974450.9000000004</v>
      </c>
      <c r="H154" s="81">
        <f>'FY2017 Alpha RPDC '!M150</f>
        <v>0</v>
      </c>
      <c r="I154" s="82">
        <f>'FY2017 Alpha RPDC '!N150</f>
        <v>7974450.9000000004</v>
      </c>
      <c r="J154" s="53">
        <v>-546546</v>
      </c>
      <c r="K154" s="52">
        <v>-132132</v>
      </c>
      <c r="L154" s="51">
        <v>186186</v>
      </c>
      <c r="M154" s="195">
        <v>24024</v>
      </c>
      <c r="N154" s="51">
        <f>RealAuthFY10!N154</f>
        <v>78703.759999999995</v>
      </c>
      <c r="O154" s="195">
        <f>RealAuthFY10!O154</f>
        <v>0</v>
      </c>
      <c r="P154" s="53">
        <v>2642.64</v>
      </c>
      <c r="Q154" s="53">
        <v>338738.39999999997</v>
      </c>
      <c r="R154" s="52">
        <f t="shared" si="14"/>
        <v>712368</v>
      </c>
      <c r="S154" s="53">
        <f t="shared" si="15"/>
        <v>76028</v>
      </c>
      <c r="T154" s="52">
        <f t="shared" si="16"/>
        <v>73353</v>
      </c>
      <c r="U154" s="53">
        <f t="shared" si="17"/>
        <v>8787816.6999999993</v>
      </c>
      <c r="V154" s="200"/>
      <c r="W154" s="204">
        <v>519.37</v>
      </c>
      <c r="X154" s="205">
        <v>712368</v>
      </c>
      <c r="Y154" s="206">
        <f t="shared" si="18"/>
        <v>529.76</v>
      </c>
      <c r="Z154" s="207">
        <v>55.43</v>
      </c>
      <c r="AA154" s="52">
        <v>76028</v>
      </c>
      <c r="AB154" s="206">
        <f t="shared" si="19"/>
        <v>56.54</v>
      </c>
      <c r="AC154" s="208">
        <v>53.48</v>
      </c>
      <c r="AD154" s="207">
        <v>73353</v>
      </c>
      <c r="AE154" s="206">
        <f t="shared" si="20"/>
        <v>54.55</v>
      </c>
    </row>
    <row r="155" spans="1:31" s="45" customFormat="1" ht="11" x14ac:dyDescent="0.3">
      <c r="A155" s="45">
        <f>'FY2017 Alpha RPDC '!A151</f>
        <v>144</v>
      </c>
      <c r="B155" s="45">
        <f>'FY2017 Alpha RPDC '!B151</f>
        <v>3168</v>
      </c>
      <c r="C155" s="45">
        <f>'FY2017 Alpha RPDC '!C151</f>
        <v>3168</v>
      </c>
      <c r="D155" s="50" t="str">
        <f>'FY2017 Alpha RPDC '!D151</f>
        <v>IKM - MANNING</v>
      </c>
      <c r="E155" s="91">
        <f>'FY2017 Alpha RPDC '!J151</f>
        <v>685.5</v>
      </c>
      <c r="F155" s="81">
        <f>'FY2017 Alpha RPDC '!K151</f>
        <v>6692</v>
      </c>
      <c r="G155" s="81">
        <f>'FY2017 Alpha RPDC '!L151</f>
        <v>4587366</v>
      </c>
      <c r="H155" s="81">
        <f>'FY2017 Alpha RPDC '!M151</f>
        <v>32105.339999999851</v>
      </c>
      <c r="I155" s="82">
        <f>'FY2017 Alpha RPDC '!N151</f>
        <v>4619471.34</v>
      </c>
      <c r="J155" s="53">
        <v>-764962</v>
      </c>
      <c r="K155" s="52">
        <v>-504179.49999999994</v>
      </c>
      <c r="L155" s="51">
        <v>59950</v>
      </c>
      <c r="M155" s="195">
        <v>755370</v>
      </c>
      <c r="N155" s="51">
        <f>RealAuthFY10!N155</f>
        <v>57506.399999999994</v>
      </c>
      <c r="O155" s="195">
        <f>RealAuthFY10!O155</f>
        <v>0</v>
      </c>
      <c r="P155" s="53">
        <v>1318.9</v>
      </c>
      <c r="Q155" s="53">
        <v>68343</v>
      </c>
      <c r="R155" s="52">
        <f t="shared" si="14"/>
        <v>344052.45</v>
      </c>
      <c r="S155" s="53">
        <f t="shared" si="15"/>
        <v>27810.735000000001</v>
      </c>
      <c r="T155" s="52">
        <f t="shared" si="16"/>
        <v>32753.190000000002</v>
      </c>
      <c r="U155" s="53">
        <f t="shared" si="17"/>
        <v>4697434.5150000015</v>
      </c>
      <c r="V155" s="200"/>
      <c r="W155" s="204">
        <v>492.06</v>
      </c>
      <c r="X155" s="205">
        <v>204697</v>
      </c>
      <c r="Y155" s="206">
        <f t="shared" si="18"/>
        <v>501.9</v>
      </c>
      <c r="Z155" s="207">
        <v>39.770000000000003</v>
      </c>
      <c r="AA155" s="52">
        <v>16544</v>
      </c>
      <c r="AB155" s="206">
        <f t="shared" si="19"/>
        <v>40.57</v>
      </c>
      <c r="AC155" s="208">
        <v>46.84</v>
      </c>
      <c r="AD155" s="207">
        <v>19485</v>
      </c>
      <c r="AE155" s="206">
        <f t="shared" si="20"/>
        <v>47.78</v>
      </c>
    </row>
    <row r="156" spans="1:31" s="45" customFormat="1" ht="11" x14ac:dyDescent="0.3">
      <c r="A156" s="45">
        <f>'FY2017 Alpha RPDC '!A152</f>
        <v>145</v>
      </c>
      <c r="B156" s="45">
        <f>'FY2017 Alpha RPDC '!B152</f>
        <v>3105</v>
      </c>
      <c r="C156" s="45">
        <f>'FY2017 Alpha RPDC '!C152</f>
        <v>3105</v>
      </c>
      <c r="D156" s="54" t="str">
        <f>'FY2017 Alpha RPDC '!D152</f>
        <v>INDEPENDENCE</v>
      </c>
      <c r="E156" s="94">
        <f>'FY2017 Alpha RPDC '!J152</f>
        <v>1430.5</v>
      </c>
      <c r="F156" s="83">
        <f>'FY2017 Alpha RPDC '!K152</f>
        <v>6591</v>
      </c>
      <c r="G156" s="83">
        <f>'FY2017 Alpha RPDC '!L152</f>
        <v>9428425.5</v>
      </c>
      <c r="H156" s="83">
        <f>'FY2017 Alpha RPDC '!M152</f>
        <v>0</v>
      </c>
      <c r="I156" s="84">
        <f>'FY2017 Alpha RPDC '!N152</f>
        <v>9428425.5</v>
      </c>
      <c r="J156" s="57">
        <v>-242320</v>
      </c>
      <c r="K156" s="56">
        <v>-12116</v>
      </c>
      <c r="L156" s="55">
        <v>648206</v>
      </c>
      <c r="M156" s="214">
        <v>0</v>
      </c>
      <c r="N156" s="55">
        <f>RealAuthFY10!N156</f>
        <v>41184.99</v>
      </c>
      <c r="O156" s="214">
        <f>RealAuthFY10!O156</f>
        <v>0</v>
      </c>
      <c r="P156" s="57">
        <v>0</v>
      </c>
      <c r="Q156" s="57">
        <v>0</v>
      </c>
      <c r="R156" s="56">
        <f t="shared" si="14"/>
        <v>707739.875</v>
      </c>
      <c r="S156" s="57">
        <f t="shared" si="15"/>
        <v>79950.645000000004</v>
      </c>
      <c r="T156" s="56">
        <f t="shared" si="16"/>
        <v>65674.25499999999</v>
      </c>
      <c r="U156" s="57">
        <f t="shared" si="17"/>
        <v>10716745.265000001</v>
      </c>
      <c r="V156" s="215"/>
      <c r="W156" s="216">
        <v>485.05</v>
      </c>
      <c r="X156" s="217">
        <v>328864</v>
      </c>
      <c r="Y156" s="218">
        <f t="shared" si="18"/>
        <v>494.75</v>
      </c>
      <c r="Z156" s="219">
        <v>54.79</v>
      </c>
      <c r="AA156" s="56">
        <v>37148</v>
      </c>
      <c r="AB156" s="218">
        <f t="shared" si="19"/>
        <v>55.89</v>
      </c>
      <c r="AC156" s="220">
        <v>45.01</v>
      </c>
      <c r="AD156" s="219">
        <v>30517</v>
      </c>
      <c r="AE156" s="218">
        <f t="shared" si="20"/>
        <v>45.91</v>
      </c>
    </row>
    <row r="157" spans="1:31" s="45" customFormat="1" ht="11" x14ac:dyDescent="0.3">
      <c r="A157" s="45">
        <f>'FY2017 Alpha RPDC '!A153</f>
        <v>146</v>
      </c>
      <c r="B157" s="45">
        <f>'FY2017 Alpha RPDC '!B153</f>
        <v>3114</v>
      </c>
      <c r="C157" s="45">
        <f>'FY2017 Alpha RPDC '!C153</f>
        <v>3114</v>
      </c>
      <c r="D157" s="50" t="str">
        <f>'FY2017 Alpha RPDC '!D153</f>
        <v>INDIANOLA</v>
      </c>
      <c r="E157" s="91">
        <f>'FY2017 Alpha RPDC '!J153</f>
        <v>3471.5</v>
      </c>
      <c r="F157" s="81">
        <f>'FY2017 Alpha RPDC '!K153</f>
        <v>6591</v>
      </c>
      <c r="G157" s="81">
        <f>'FY2017 Alpha RPDC '!L153</f>
        <v>22880656.5</v>
      </c>
      <c r="H157" s="81">
        <f>'FY2017 Alpha RPDC '!M153</f>
        <v>0</v>
      </c>
      <c r="I157" s="82">
        <f>'FY2017 Alpha RPDC '!N153</f>
        <v>22880656.5</v>
      </c>
      <c r="J157" s="53">
        <v>-247086</v>
      </c>
      <c r="K157" s="52">
        <v>-35298</v>
      </c>
      <c r="L157" s="51">
        <v>611832</v>
      </c>
      <c r="M157" s="195">
        <v>11766</v>
      </c>
      <c r="N157" s="51">
        <f>RealAuthFY10!N157</f>
        <v>121993.2</v>
      </c>
      <c r="O157" s="195">
        <f>RealAuthFY10!O157</f>
        <v>0</v>
      </c>
      <c r="P157" s="53">
        <v>24590.94</v>
      </c>
      <c r="Q157" s="53">
        <v>321211.8</v>
      </c>
      <c r="R157" s="52">
        <f t="shared" si="14"/>
        <v>1813650.4600000002</v>
      </c>
      <c r="S157" s="53">
        <f t="shared" si="15"/>
        <v>197354.77499999999</v>
      </c>
      <c r="T157" s="52">
        <f t="shared" si="16"/>
        <v>219919.52499999999</v>
      </c>
      <c r="U157" s="53">
        <f t="shared" si="17"/>
        <v>25920591.199999999</v>
      </c>
      <c r="V157" s="200"/>
      <c r="W157" s="204">
        <v>512.20000000000005</v>
      </c>
      <c r="X157" s="205">
        <v>570437</v>
      </c>
      <c r="Y157" s="206">
        <f t="shared" si="18"/>
        <v>522.44000000000005</v>
      </c>
      <c r="Z157" s="207">
        <v>55.74</v>
      </c>
      <c r="AA157" s="52">
        <v>62078</v>
      </c>
      <c r="AB157" s="206">
        <f t="shared" si="19"/>
        <v>56.85</v>
      </c>
      <c r="AC157" s="208">
        <v>62.11</v>
      </c>
      <c r="AD157" s="207">
        <v>69172</v>
      </c>
      <c r="AE157" s="206">
        <f t="shared" si="20"/>
        <v>63.35</v>
      </c>
    </row>
    <row r="158" spans="1:31" s="45" customFormat="1" ht="11" x14ac:dyDescent="0.3">
      <c r="A158" s="45">
        <f>'FY2017 Alpha RPDC '!A154</f>
        <v>147</v>
      </c>
      <c r="B158" s="45">
        <f>'FY2017 Alpha RPDC '!B154</f>
        <v>3119</v>
      </c>
      <c r="C158" s="45">
        <f>'FY2017 Alpha RPDC '!C154</f>
        <v>3119</v>
      </c>
      <c r="D158" s="50" t="str">
        <f>'FY2017 Alpha RPDC '!D154</f>
        <v>INTERSTATE 35</v>
      </c>
      <c r="E158" s="91">
        <f>'FY2017 Alpha RPDC '!J154</f>
        <v>868.6</v>
      </c>
      <c r="F158" s="81">
        <f>'FY2017 Alpha RPDC '!K154</f>
        <v>6591</v>
      </c>
      <c r="G158" s="81">
        <f>'FY2017 Alpha RPDC '!L154</f>
        <v>5724942.6000000006</v>
      </c>
      <c r="H158" s="81">
        <f>'FY2017 Alpha RPDC '!M154</f>
        <v>104522.87999999989</v>
      </c>
      <c r="I158" s="82">
        <f>'FY2017 Alpha RPDC '!N154</f>
        <v>5829465.4800000004</v>
      </c>
      <c r="J158" s="53">
        <v>-578016</v>
      </c>
      <c r="K158" s="52">
        <v>-622571.4</v>
      </c>
      <c r="L158" s="51">
        <v>126441</v>
      </c>
      <c r="M158" s="195">
        <v>704457</v>
      </c>
      <c r="N158" s="51">
        <f>RealAuthFY10!N158</f>
        <v>95500.02</v>
      </c>
      <c r="O158" s="195">
        <f>RealAuthFY10!O158</f>
        <v>47248</v>
      </c>
      <c r="P158" s="53">
        <v>0</v>
      </c>
      <c r="Q158" s="53">
        <v>0</v>
      </c>
      <c r="R158" s="52">
        <f t="shared" si="14"/>
        <v>469139.54600000003</v>
      </c>
      <c r="S158" s="53">
        <f t="shared" si="15"/>
        <v>51751.188000000002</v>
      </c>
      <c r="T158" s="52">
        <f t="shared" si="16"/>
        <v>46122.66</v>
      </c>
      <c r="U158" s="53">
        <f t="shared" si="17"/>
        <v>6169537.4939999999</v>
      </c>
      <c r="V158" s="200"/>
      <c r="W158" s="204">
        <v>529.52</v>
      </c>
      <c r="X158" s="205">
        <v>220121</v>
      </c>
      <c r="Y158" s="206">
        <f t="shared" si="18"/>
        <v>540.11</v>
      </c>
      <c r="Z158" s="207">
        <v>58.41</v>
      </c>
      <c r="AA158" s="52">
        <v>24281</v>
      </c>
      <c r="AB158" s="206">
        <f t="shared" si="19"/>
        <v>59.58</v>
      </c>
      <c r="AC158" s="208">
        <v>52.06</v>
      </c>
      <c r="AD158" s="207">
        <v>21641</v>
      </c>
      <c r="AE158" s="206">
        <f t="shared" si="20"/>
        <v>53.1</v>
      </c>
    </row>
    <row r="159" spans="1:31" s="45" customFormat="1" ht="11" x14ac:dyDescent="0.3">
      <c r="A159" s="45">
        <f>'FY2017 Alpha RPDC '!A155</f>
        <v>148</v>
      </c>
      <c r="B159" s="45">
        <f>'FY2017 Alpha RPDC '!B155</f>
        <v>3141</v>
      </c>
      <c r="C159" s="45">
        <f>'FY2017 Alpha RPDC '!C155</f>
        <v>3141</v>
      </c>
      <c r="D159" s="50" t="str">
        <f>'FY2017 Alpha RPDC '!D155</f>
        <v>IOWA CITY</v>
      </c>
      <c r="E159" s="91">
        <f>'FY2017 Alpha RPDC '!J155</f>
        <v>13671.2</v>
      </c>
      <c r="F159" s="81">
        <f>'FY2017 Alpha RPDC '!K155</f>
        <v>6608</v>
      </c>
      <c r="G159" s="81">
        <f>'FY2017 Alpha RPDC '!L155</f>
        <v>90339289.600000009</v>
      </c>
      <c r="H159" s="81">
        <f>'FY2017 Alpha RPDC '!M155</f>
        <v>0</v>
      </c>
      <c r="I159" s="82">
        <f>'FY2017 Alpha RPDC '!N155</f>
        <v>90339289.600000009</v>
      </c>
      <c r="J159" s="53">
        <v>-492995.39999999997</v>
      </c>
      <c r="K159" s="52">
        <v>-29415</v>
      </c>
      <c r="L159" s="51">
        <v>271794.60000000003</v>
      </c>
      <c r="M159" s="195">
        <v>141192</v>
      </c>
      <c r="N159" s="51">
        <f>RealAuthFY10!N159</f>
        <v>55026.719999999994</v>
      </c>
      <c r="O159" s="195">
        <f>RealAuthFY10!O159</f>
        <v>0</v>
      </c>
      <c r="P159" s="53">
        <v>0</v>
      </c>
      <c r="Q159" s="53">
        <v>257675.4</v>
      </c>
      <c r="R159" s="52">
        <f t="shared" si="14"/>
        <v>7305069.0080000004</v>
      </c>
      <c r="S159" s="53">
        <f t="shared" si="15"/>
        <v>864840.11200000008</v>
      </c>
      <c r="T159" s="52">
        <f t="shared" si="16"/>
        <v>799765.20000000007</v>
      </c>
      <c r="U159" s="53">
        <f t="shared" si="17"/>
        <v>99512242.24000001</v>
      </c>
      <c r="V159" s="200"/>
      <c r="W159" s="204">
        <v>523.86</v>
      </c>
      <c r="X159" s="205">
        <v>732461</v>
      </c>
      <c r="Y159" s="206">
        <f t="shared" si="18"/>
        <v>534.34</v>
      </c>
      <c r="Z159" s="207">
        <v>62.02</v>
      </c>
      <c r="AA159" s="52">
        <v>86716</v>
      </c>
      <c r="AB159" s="206">
        <f t="shared" si="19"/>
        <v>63.260000000000005</v>
      </c>
      <c r="AC159" s="208">
        <v>57.35</v>
      </c>
      <c r="AD159" s="207">
        <v>80187</v>
      </c>
      <c r="AE159" s="206">
        <f t="shared" si="20"/>
        <v>58.5</v>
      </c>
    </row>
    <row r="160" spans="1:31" s="45" customFormat="1" ht="11" x14ac:dyDescent="0.3">
      <c r="A160" s="45">
        <f>'FY2017 Alpha RPDC '!A156</f>
        <v>149</v>
      </c>
      <c r="B160" s="45">
        <f>'FY2017 Alpha RPDC '!B156</f>
        <v>3150</v>
      </c>
      <c r="C160" s="45">
        <f>'FY2017 Alpha RPDC '!C156</f>
        <v>3150</v>
      </c>
      <c r="D160" s="50" t="str">
        <f>'FY2017 Alpha RPDC '!D156</f>
        <v>IOWA FALLS</v>
      </c>
      <c r="E160" s="91">
        <f>'FY2017 Alpha RPDC '!J156</f>
        <v>1086.8</v>
      </c>
      <c r="F160" s="81">
        <f>'FY2017 Alpha RPDC '!K156</f>
        <v>6596</v>
      </c>
      <c r="G160" s="81">
        <f>'FY2017 Alpha RPDC '!L156</f>
        <v>7168532.7999999998</v>
      </c>
      <c r="H160" s="81">
        <f>'FY2017 Alpha RPDC '!M156</f>
        <v>0</v>
      </c>
      <c r="I160" s="82">
        <f>'FY2017 Alpha RPDC '!N156</f>
        <v>7168532.7999999998</v>
      </c>
      <c r="J160" s="53">
        <v>-600654.29999999993</v>
      </c>
      <c r="K160" s="52">
        <v>-70596</v>
      </c>
      <c r="L160" s="51">
        <v>947751.29999999993</v>
      </c>
      <c r="M160" s="195">
        <v>29415</v>
      </c>
      <c r="N160" s="51">
        <f>RealAuthFY10!N160</f>
        <v>110284.16</v>
      </c>
      <c r="O160" s="195">
        <f>RealAuthFY10!O160</f>
        <v>0</v>
      </c>
      <c r="P160" s="53">
        <v>10354.08</v>
      </c>
      <c r="Q160" s="53">
        <v>271794.60000000003</v>
      </c>
      <c r="R160" s="52">
        <f t="shared" si="14"/>
        <v>1539149</v>
      </c>
      <c r="S160" s="53">
        <f t="shared" si="15"/>
        <v>183889</v>
      </c>
      <c r="T160" s="52">
        <f t="shared" si="16"/>
        <v>172061</v>
      </c>
      <c r="U160" s="53">
        <f t="shared" si="17"/>
        <v>9761980.6400000006</v>
      </c>
      <c r="V160" s="200"/>
      <c r="W160" s="204">
        <v>455.41</v>
      </c>
      <c r="X160" s="205">
        <v>1539149</v>
      </c>
      <c r="Y160" s="206">
        <f t="shared" si="18"/>
        <v>464.52000000000004</v>
      </c>
      <c r="Z160" s="207">
        <v>54.41</v>
      </c>
      <c r="AA160" s="52">
        <v>183889</v>
      </c>
      <c r="AB160" s="206">
        <f t="shared" si="19"/>
        <v>55.5</v>
      </c>
      <c r="AC160" s="208">
        <v>50.91</v>
      </c>
      <c r="AD160" s="207">
        <v>172061</v>
      </c>
      <c r="AE160" s="206">
        <f t="shared" si="20"/>
        <v>51.93</v>
      </c>
    </row>
    <row r="161" spans="1:31" s="45" customFormat="1" ht="11" x14ac:dyDescent="0.3">
      <c r="A161" s="45">
        <f>'FY2017 Alpha RPDC '!A157</f>
        <v>150</v>
      </c>
      <c r="B161" s="45">
        <f>'FY2017 Alpha RPDC '!B157</f>
        <v>3154</v>
      </c>
      <c r="C161" s="45">
        <f>'FY2017 Alpha RPDC '!C157</f>
        <v>3154</v>
      </c>
      <c r="D161" s="54" t="str">
        <f>'FY2017 Alpha RPDC '!D157</f>
        <v>IOWA VALLEY</v>
      </c>
      <c r="E161" s="94">
        <f>'FY2017 Alpha RPDC '!J157</f>
        <v>527.29999999999995</v>
      </c>
      <c r="F161" s="83">
        <f>'FY2017 Alpha RPDC '!K157</f>
        <v>6591</v>
      </c>
      <c r="G161" s="83">
        <f>'FY2017 Alpha RPDC '!L157</f>
        <v>3475434.3</v>
      </c>
      <c r="H161" s="83">
        <f>'FY2017 Alpha RPDC '!M157</f>
        <v>91646.330000000075</v>
      </c>
      <c r="I161" s="84">
        <f>'FY2017 Alpha RPDC '!N157</f>
        <v>3567080.63</v>
      </c>
      <c r="J161" s="57">
        <v>-567709.5</v>
      </c>
      <c r="K161" s="56">
        <v>0</v>
      </c>
      <c r="L161" s="55">
        <v>358863</v>
      </c>
      <c r="M161" s="214">
        <v>0</v>
      </c>
      <c r="N161" s="55">
        <f>RealAuthFY10!N161</f>
        <v>2076.48</v>
      </c>
      <c r="O161" s="214">
        <f>RealAuthFY10!O161</f>
        <v>0</v>
      </c>
      <c r="P161" s="57">
        <v>0</v>
      </c>
      <c r="Q161" s="57">
        <v>0</v>
      </c>
      <c r="R161" s="56">
        <f t="shared" si="14"/>
        <v>445187</v>
      </c>
      <c r="S161" s="57">
        <f t="shared" si="15"/>
        <v>39733</v>
      </c>
      <c r="T161" s="56">
        <f t="shared" si="16"/>
        <v>45772</v>
      </c>
      <c r="U161" s="57">
        <f t="shared" si="17"/>
        <v>3891002.61</v>
      </c>
      <c r="V161" s="215"/>
      <c r="W161" s="216">
        <v>507.22</v>
      </c>
      <c r="X161" s="217">
        <v>445187</v>
      </c>
      <c r="Y161" s="218">
        <f t="shared" si="18"/>
        <v>517.36</v>
      </c>
      <c r="Z161" s="219">
        <v>45.27</v>
      </c>
      <c r="AA161" s="56">
        <v>39733</v>
      </c>
      <c r="AB161" s="218">
        <f t="shared" si="19"/>
        <v>46.18</v>
      </c>
      <c r="AC161" s="220">
        <v>52.15</v>
      </c>
      <c r="AD161" s="219">
        <v>45772</v>
      </c>
      <c r="AE161" s="218">
        <f t="shared" si="20"/>
        <v>53.19</v>
      </c>
    </row>
    <row r="162" spans="1:31" s="45" customFormat="1" ht="11" x14ac:dyDescent="0.3">
      <c r="A162" s="45">
        <f>'FY2017 Alpha RPDC '!A158</f>
        <v>151</v>
      </c>
      <c r="B162" s="45">
        <f>'FY2017 Alpha RPDC '!B158</f>
        <v>3186</v>
      </c>
      <c r="C162" s="45">
        <f>'FY2017 Alpha RPDC '!C158</f>
        <v>3186</v>
      </c>
      <c r="D162" s="50" t="str">
        <f>'FY2017 Alpha RPDC '!D158</f>
        <v>JANESVILLE</v>
      </c>
      <c r="E162" s="91">
        <f>'FY2017 Alpha RPDC '!J158</f>
        <v>376.1</v>
      </c>
      <c r="F162" s="81">
        <f>'FY2017 Alpha RPDC '!K158</f>
        <v>6666</v>
      </c>
      <c r="G162" s="81">
        <f>'FY2017 Alpha RPDC '!L158</f>
        <v>2507082.6</v>
      </c>
      <c r="H162" s="81">
        <f>'FY2017 Alpha RPDC '!M158</f>
        <v>0</v>
      </c>
      <c r="I162" s="82">
        <f>'FY2017 Alpha RPDC '!N158</f>
        <v>2507082.6</v>
      </c>
      <c r="J162" s="53">
        <v>-1913370</v>
      </c>
      <c r="K162" s="52">
        <v>-200600</v>
      </c>
      <c r="L162" s="51">
        <v>814790</v>
      </c>
      <c r="M162" s="195">
        <v>177000</v>
      </c>
      <c r="N162" s="51">
        <f>RealAuthFY10!N162</f>
        <v>83593.25</v>
      </c>
      <c r="O162" s="195">
        <f>RealAuthFY10!O162</f>
        <v>0</v>
      </c>
      <c r="P162" s="53">
        <v>281666</v>
      </c>
      <c r="Q162" s="53">
        <v>442500</v>
      </c>
      <c r="R162" s="52">
        <f t="shared" si="14"/>
        <v>5579293</v>
      </c>
      <c r="S162" s="53">
        <f t="shared" si="15"/>
        <v>699512</v>
      </c>
      <c r="T162" s="52">
        <f t="shared" si="16"/>
        <v>710320</v>
      </c>
      <c r="U162" s="53">
        <f t="shared" si="17"/>
        <v>9181786.8499999996</v>
      </c>
      <c r="V162" s="200"/>
      <c r="W162" s="204">
        <v>474.89</v>
      </c>
      <c r="X162" s="205">
        <v>5579293</v>
      </c>
      <c r="Y162" s="206">
        <f t="shared" si="18"/>
        <v>484.39</v>
      </c>
      <c r="Z162" s="207">
        <v>59.54</v>
      </c>
      <c r="AA162" s="52">
        <v>699512</v>
      </c>
      <c r="AB162" s="206">
        <f t="shared" si="19"/>
        <v>60.73</v>
      </c>
      <c r="AC162" s="208">
        <v>60.46</v>
      </c>
      <c r="AD162" s="207">
        <v>710320</v>
      </c>
      <c r="AE162" s="206">
        <f t="shared" si="20"/>
        <v>61.67</v>
      </c>
    </row>
    <row r="163" spans="1:31" s="45" customFormat="1" ht="11" x14ac:dyDescent="0.3">
      <c r="A163" s="45">
        <f>'FY2017 Alpha RPDC '!A159</f>
        <v>152</v>
      </c>
      <c r="B163" s="45">
        <f>'FY2017 Alpha RPDC '!B159</f>
        <v>3204</v>
      </c>
      <c r="C163" s="45">
        <f>'FY2017 Alpha RPDC '!C159</f>
        <v>3204</v>
      </c>
      <c r="D163" s="50" t="str">
        <f>'FY2017 Alpha RPDC '!D159</f>
        <v>JESUP</v>
      </c>
      <c r="E163" s="91">
        <f>'FY2017 Alpha RPDC '!J159</f>
        <v>884.4</v>
      </c>
      <c r="F163" s="81">
        <f>'FY2017 Alpha RPDC '!K159</f>
        <v>6591</v>
      </c>
      <c r="G163" s="81">
        <f>'FY2017 Alpha RPDC '!L159</f>
        <v>5829080.3999999994</v>
      </c>
      <c r="H163" s="81">
        <f>'FY2017 Alpha RPDC '!M159</f>
        <v>0</v>
      </c>
      <c r="I163" s="82">
        <f>'FY2017 Alpha RPDC '!N159</f>
        <v>5829080.3999999994</v>
      </c>
      <c r="J163" s="53">
        <v>-153088</v>
      </c>
      <c r="K163" s="52">
        <v>-412160</v>
      </c>
      <c r="L163" s="51">
        <v>289689.60000000003</v>
      </c>
      <c r="M163" s="195">
        <v>562892.79999999993</v>
      </c>
      <c r="N163" s="51">
        <f>RealAuthFY10!N163</f>
        <v>45144.86</v>
      </c>
      <c r="O163" s="195">
        <f>RealAuthFY10!O163</f>
        <v>99641.98000000001</v>
      </c>
      <c r="P163" s="53">
        <v>0</v>
      </c>
      <c r="Q163" s="53">
        <v>49459.200000000004</v>
      </c>
      <c r="R163" s="52">
        <f t="shared" si="14"/>
        <v>542671</v>
      </c>
      <c r="S163" s="53">
        <f t="shared" si="15"/>
        <v>63359</v>
      </c>
      <c r="T163" s="52">
        <f t="shared" si="16"/>
        <v>68242</v>
      </c>
      <c r="U163" s="53">
        <f t="shared" si="17"/>
        <v>6984932.8399999999</v>
      </c>
      <c r="V163" s="200"/>
      <c r="W163" s="204">
        <v>506.79</v>
      </c>
      <c r="X163" s="205">
        <v>542671</v>
      </c>
      <c r="Y163" s="206">
        <f t="shared" si="18"/>
        <v>516.93000000000006</v>
      </c>
      <c r="Z163" s="207">
        <v>59.17</v>
      </c>
      <c r="AA163" s="52">
        <v>63359</v>
      </c>
      <c r="AB163" s="206">
        <f t="shared" si="19"/>
        <v>60.35</v>
      </c>
      <c r="AC163" s="208">
        <v>63.73</v>
      </c>
      <c r="AD163" s="207">
        <v>68242</v>
      </c>
      <c r="AE163" s="206">
        <f t="shared" si="20"/>
        <v>65</v>
      </c>
    </row>
    <row r="164" spans="1:31" s="45" customFormat="1" ht="11" x14ac:dyDescent="0.3">
      <c r="A164" s="45">
        <f>'FY2017 Alpha RPDC '!A160</f>
        <v>153</v>
      </c>
      <c r="B164" s="45">
        <f>'FY2017 Alpha RPDC '!B160</f>
        <v>3231</v>
      </c>
      <c r="C164" s="45">
        <f>'FY2017 Alpha RPDC '!C160</f>
        <v>3231</v>
      </c>
      <c r="D164" s="50" t="str">
        <f>'FY2017 Alpha RPDC '!D160</f>
        <v>JOHNSTON</v>
      </c>
      <c r="E164" s="91">
        <f>'FY2017 Alpha RPDC '!J160</f>
        <v>6756.1</v>
      </c>
      <c r="F164" s="81">
        <f>'FY2017 Alpha RPDC '!K160</f>
        <v>6591</v>
      </c>
      <c r="G164" s="81">
        <f>'FY2017 Alpha RPDC '!L160</f>
        <v>44529455.100000001</v>
      </c>
      <c r="H164" s="81">
        <f>'FY2017 Alpha RPDC '!M160</f>
        <v>0</v>
      </c>
      <c r="I164" s="82">
        <f>'FY2017 Alpha RPDC '!N160</f>
        <v>44529455.100000001</v>
      </c>
      <c r="J164" s="53">
        <v>-192962.4</v>
      </c>
      <c r="K164" s="52">
        <v>-29415</v>
      </c>
      <c r="L164" s="51">
        <v>135309</v>
      </c>
      <c r="M164" s="195">
        <v>0</v>
      </c>
      <c r="N164" s="51">
        <f>RealAuthFY10!N164</f>
        <v>19438.16</v>
      </c>
      <c r="O164" s="195">
        <f>RealAuthFY10!O164</f>
        <v>76022.240000000005</v>
      </c>
      <c r="P164" s="53">
        <v>7765.56</v>
      </c>
      <c r="Q164" s="53">
        <v>0</v>
      </c>
      <c r="R164" s="52">
        <f t="shared" si="14"/>
        <v>3238536.5350000001</v>
      </c>
      <c r="S164" s="53">
        <f t="shared" si="15"/>
        <v>379422.57600000006</v>
      </c>
      <c r="T164" s="52">
        <f t="shared" si="16"/>
        <v>305781.08600000001</v>
      </c>
      <c r="U164" s="53">
        <f t="shared" si="17"/>
        <v>48469352.857000008</v>
      </c>
      <c r="V164" s="200"/>
      <c r="W164" s="204">
        <v>469.95</v>
      </c>
      <c r="X164" s="205">
        <v>309791</v>
      </c>
      <c r="Y164" s="206">
        <f t="shared" si="18"/>
        <v>479.34999999999997</v>
      </c>
      <c r="Z164" s="207">
        <v>55.06</v>
      </c>
      <c r="AA164" s="52">
        <v>36296</v>
      </c>
      <c r="AB164" s="206">
        <f t="shared" si="19"/>
        <v>56.160000000000004</v>
      </c>
      <c r="AC164" s="208">
        <v>44.37</v>
      </c>
      <c r="AD164" s="207">
        <v>29249</v>
      </c>
      <c r="AE164" s="206">
        <f t="shared" si="20"/>
        <v>45.26</v>
      </c>
    </row>
    <row r="165" spans="1:31" s="45" customFormat="1" ht="11" x14ac:dyDescent="0.3">
      <c r="A165" s="45">
        <f>'FY2017 Alpha RPDC '!A161</f>
        <v>154</v>
      </c>
      <c r="B165" s="45">
        <f>'FY2017 Alpha RPDC '!B161</f>
        <v>3312</v>
      </c>
      <c r="C165" s="45">
        <f>'FY2017 Alpha RPDC '!C161</f>
        <v>3312</v>
      </c>
      <c r="D165" s="50" t="str">
        <f>'FY2017 Alpha RPDC '!D161</f>
        <v>KEOKUK</v>
      </c>
      <c r="E165" s="91">
        <f>'FY2017 Alpha RPDC '!J161</f>
        <v>1911.5</v>
      </c>
      <c r="F165" s="81">
        <f>'FY2017 Alpha RPDC '!K161</f>
        <v>6591</v>
      </c>
      <c r="G165" s="81">
        <f>'FY2017 Alpha RPDC '!L161</f>
        <v>12598696.5</v>
      </c>
      <c r="H165" s="81">
        <f>'FY2017 Alpha RPDC '!M161</f>
        <v>185893.59999999963</v>
      </c>
      <c r="I165" s="82">
        <f>'FY2017 Alpha RPDC '!N161</f>
        <v>12784590.1</v>
      </c>
      <c r="J165" s="53">
        <v>-571968</v>
      </c>
      <c r="K165" s="52">
        <v>-53622</v>
      </c>
      <c r="L165" s="51">
        <v>125118</v>
      </c>
      <c r="M165" s="195">
        <v>0</v>
      </c>
      <c r="N165" s="51">
        <f>RealAuthFY10!N165</f>
        <v>59072.729999999996</v>
      </c>
      <c r="O165" s="195">
        <f>RealAuthFY10!O165</f>
        <v>0</v>
      </c>
      <c r="P165" s="53">
        <v>0</v>
      </c>
      <c r="Q165" s="53">
        <v>0</v>
      </c>
      <c r="R165" s="52">
        <f t="shared" si="14"/>
        <v>916392.21499999997</v>
      </c>
      <c r="S165" s="53">
        <f t="shared" si="15"/>
        <v>84469.184999999998</v>
      </c>
      <c r="T165" s="52">
        <f t="shared" si="16"/>
        <v>74338.235000000001</v>
      </c>
      <c r="U165" s="53">
        <f t="shared" si="17"/>
        <v>13418390.465</v>
      </c>
      <c r="V165" s="200"/>
      <c r="W165" s="204">
        <v>470.01</v>
      </c>
      <c r="X165" s="205">
        <v>159286</v>
      </c>
      <c r="Y165" s="206">
        <f t="shared" si="18"/>
        <v>479.40999999999997</v>
      </c>
      <c r="Z165" s="207">
        <v>43.32</v>
      </c>
      <c r="AA165" s="52">
        <v>14681</v>
      </c>
      <c r="AB165" s="206">
        <f t="shared" si="19"/>
        <v>44.19</v>
      </c>
      <c r="AC165" s="208">
        <v>38.130000000000003</v>
      </c>
      <c r="AD165" s="207">
        <v>12922</v>
      </c>
      <c r="AE165" s="206">
        <f t="shared" si="20"/>
        <v>38.89</v>
      </c>
    </row>
    <row r="166" spans="1:31" s="45" customFormat="1" ht="11" x14ac:dyDescent="0.3">
      <c r="A166" s="45">
        <f>'FY2017 Alpha RPDC '!A162</f>
        <v>155</v>
      </c>
      <c r="B166" s="45">
        <f>'FY2017 Alpha RPDC '!B162</f>
        <v>3330</v>
      </c>
      <c r="C166" s="45">
        <f>'FY2017 Alpha RPDC '!C162</f>
        <v>3330</v>
      </c>
      <c r="D166" s="54" t="str">
        <f>'FY2017 Alpha RPDC '!D162</f>
        <v>KEOTA</v>
      </c>
      <c r="E166" s="94">
        <f>'FY2017 Alpha RPDC '!J162</f>
        <v>321.89999999999998</v>
      </c>
      <c r="F166" s="83">
        <f>'FY2017 Alpha RPDC '!K162</f>
        <v>6635</v>
      </c>
      <c r="G166" s="83">
        <f>'FY2017 Alpha RPDC '!L162</f>
        <v>2135806.5</v>
      </c>
      <c r="H166" s="83">
        <f>'FY2017 Alpha RPDC '!M162</f>
        <v>85649.10999999987</v>
      </c>
      <c r="I166" s="84">
        <f>'FY2017 Alpha RPDC '!N162</f>
        <v>2221455.61</v>
      </c>
      <c r="J166" s="57">
        <v>-267232</v>
      </c>
      <c r="K166" s="56">
        <v>-17895</v>
      </c>
      <c r="L166" s="55">
        <v>495095</v>
      </c>
      <c r="M166" s="214">
        <v>5965</v>
      </c>
      <c r="N166" s="55">
        <f>RealAuthFY10!N166</f>
        <v>165145.5</v>
      </c>
      <c r="O166" s="214">
        <f>RealAuthFY10!O166</f>
        <v>124546.5</v>
      </c>
      <c r="P166" s="57">
        <v>1312.3</v>
      </c>
      <c r="Q166" s="57">
        <v>221898.00000000003</v>
      </c>
      <c r="R166" s="56">
        <f t="shared" si="14"/>
        <v>535396</v>
      </c>
      <c r="S166" s="57">
        <f t="shared" si="15"/>
        <v>63400</v>
      </c>
      <c r="T166" s="56">
        <f t="shared" si="16"/>
        <v>75565</v>
      </c>
      <c r="U166" s="57">
        <f t="shared" si="17"/>
        <v>3624651.9099999997</v>
      </c>
      <c r="V166" s="215"/>
      <c r="W166" s="216">
        <v>503.05</v>
      </c>
      <c r="X166" s="217">
        <v>535396</v>
      </c>
      <c r="Y166" s="218">
        <f t="shared" si="18"/>
        <v>513.11</v>
      </c>
      <c r="Z166" s="219">
        <v>59.57</v>
      </c>
      <c r="AA166" s="56">
        <v>63400</v>
      </c>
      <c r="AB166" s="218">
        <f t="shared" si="19"/>
        <v>60.76</v>
      </c>
      <c r="AC166" s="220">
        <v>71</v>
      </c>
      <c r="AD166" s="219">
        <v>75565</v>
      </c>
      <c r="AE166" s="218">
        <f t="shared" si="20"/>
        <v>72.42</v>
      </c>
    </row>
    <row r="167" spans="1:31" s="45" customFormat="1" ht="11" x14ac:dyDescent="0.3">
      <c r="A167" s="45">
        <f>'FY2017 Alpha RPDC '!A163</f>
        <v>156</v>
      </c>
      <c r="B167" s="45">
        <f>'FY2017 Alpha RPDC '!B163</f>
        <v>3348</v>
      </c>
      <c r="C167" s="45">
        <f>'FY2017 Alpha RPDC '!C163</f>
        <v>3348</v>
      </c>
      <c r="D167" s="50" t="str">
        <f>'FY2017 Alpha RPDC '!D163</f>
        <v>KINGSLEY-PIERSON</v>
      </c>
      <c r="E167" s="91">
        <f>'FY2017 Alpha RPDC '!J163</f>
        <v>484.2</v>
      </c>
      <c r="F167" s="81">
        <f>'FY2017 Alpha RPDC '!K163</f>
        <v>6694</v>
      </c>
      <c r="G167" s="81">
        <f>'FY2017 Alpha RPDC '!L163</f>
        <v>3241234.8</v>
      </c>
      <c r="H167" s="81">
        <f>'FY2017 Alpha RPDC '!M163</f>
        <v>0</v>
      </c>
      <c r="I167" s="82">
        <f>'FY2017 Alpha RPDC '!N163</f>
        <v>3241234.8</v>
      </c>
      <c r="J167" s="53">
        <v>-100011</v>
      </c>
      <c r="K167" s="52">
        <v>-41181</v>
      </c>
      <c r="L167" s="51">
        <v>288267</v>
      </c>
      <c r="M167" s="195">
        <v>5883</v>
      </c>
      <c r="N167" s="51">
        <f>RealAuthFY10!N167</f>
        <v>11939.759999999998</v>
      </c>
      <c r="O167" s="195">
        <f>RealAuthFY10!O167</f>
        <v>0</v>
      </c>
      <c r="P167" s="53">
        <v>82832.639999999999</v>
      </c>
      <c r="Q167" s="53">
        <v>0</v>
      </c>
      <c r="R167" s="52">
        <f t="shared" si="14"/>
        <v>400784</v>
      </c>
      <c r="S167" s="53">
        <f t="shared" si="15"/>
        <v>43094</v>
      </c>
      <c r="T167" s="52">
        <f t="shared" si="16"/>
        <v>53741</v>
      </c>
      <c r="U167" s="53">
        <f t="shared" si="17"/>
        <v>3986584.1999999997</v>
      </c>
      <c r="V167" s="200"/>
      <c r="W167" s="204">
        <v>444.18</v>
      </c>
      <c r="X167" s="205">
        <v>400784</v>
      </c>
      <c r="Y167" s="206">
        <f t="shared" si="18"/>
        <v>453.06</v>
      </c>
      <c r="Z167" s="207">
        <v>47.76</v>
      </c>
      <c r="AA167" s="52">
        <v>43094</v>
      </c>
      <c r="AB167" s="206">
        <f t="shared" si="19"/>
        <v>48.72</v>
      </c>
      <c r="AC167" s="208">
        <v>59.56</v>
      </c>
      <c r="AD167" s="207">
        <v>53741</v>
      </c>
      <c r="AE167" s="206">
        <f t="shared" si="20"/>
        <v>60.75</v>
      </c>
    </row>
    <row r="168" spans="1:31" s="45" customFormat="1" ht="11" x14ac:dyDescent="0.3">
      <c r="A168" s="45">
        <f>'FY2017 Alpha RPDC '!A164</f>
        <v>157</v>
      </c>
      <c r="B168" s="45">
        <f>'FY2017 Alpha RPDC '!B164</f>
        <v>3375</v>
      </c>
      <c r="C168" s="45">
        <f>'FY2017 Alpha RPDC '!C164</f>
        <v>3375</v>
      </c>
      <c r="D168" s="50" t="str">
        <f>'FY2017 Alpha RPDC '!D164</f>
        <v>KNOXVILLE</v>
      </c>
      <c r="E168" s="91">
        <f>'FY2017 Alpha RPDC '!J164</f>
        <v>1776.7</v>
      </c>
      <c r="F168" s="81">
        <f>'FY2017 Alpha RPDC '!K164</f>
        <v>6591</v>
      </c>
      <c r="G168" s="81">
        <f>'FY2017 Alpha RPDC '!L164</f>
        <v>11710229.700000001</v>
      </c>
      <c r="H168" s="81">
        <f>'FY2017 Alpha RPDC '!M164</f>
        <v>56124.859999999404</v>
      </c>
      <c r="I168" s="82">
        <f>'FY2017 Alpha RPDC '!N164</f>
        <v>11766354.560000001</v>
      </c>
      <c r="J168" s="53">
        <v>-1919034.5999999999</v>
      </c>
      <c r="K168" s="52">
        <v>-47064</v>
      </c>
      <c r="L168" s="51">
        <v>1779019.2</v>
      </c>
      <c r="M168" s="195">
        <v>411810</v>
      </c>
      <c r="N168" s="51">
        <f>RealAuthFY10!N168</f>
        <v>148526</v>
      </c>
      <c r="O168" s="195">
        <f>RealAuthFY10!O168</f>
        <v>0</v>
      </c>
      <c r="P168" s="53">
        <v>155311.19999999998</v>
      </c>
      <c r="Q168" s="53">
        <v>695370.6</v>
      </c>
      <c r="R168" s="52">
        <f t="shared" si="14"/>
        <v>2642831</v>
      </c>
      <c r="S168" s="53">
        <f t="shared" si="15"/>
        <v>292107</v>
      </c>
      <c r="T168" s="52">
        <f t="shared" si="16"/>
        <v>280497</v>
      </c>
      <c r="U168" s="53">
        <f t="shared" si="17"/>
        <v>16205727.959999999</v>
      </c>
      <c r="V168" s="200"/>
      <c r="W168" s="204">
        <v>457.53</v>
      </c>
      <c r="X168" s="205">
        <v>2642831</v>
      </c>
      <c r="Y168" s="206">
        <f t="shared" si="18"/>
        <v>466.67999999999995</v>
      </c>
      <c r="Z168" s="207">
        <v>50.57</v>
      </c>
      <c r="AA168" s="52">
        <v>292107</v>
      </c>
      <c r="AB168" s="206">
        <f t="shared" si="19"/>
        <v>51.58</v>
      </c>
      <c r="AC168" s="208">
        <v>48.56</v>
      </c>
      <c r="AD168" s="207">
        <v>280497</v>
      </c>
      <c r="AE168" s="206">
        <f t="shared" si="20"/>
        <v>49.53</v>
      </c>
    </row>
    <row r="169" spans="1:31" s="45" customFormat="1" ht="11" x14ac:dyDescent="0.3">
      <c r="A169" s="45">
        <f>'FY2017 Alpha RPDC '!A165</f>
        <v>158</v>
      </c>
      <c r="B169" s="45">
        <f>'FY2017 Alpha RPDC '!B165</f>
        <v>3420</v>
      </c>
      <c r="C169" s="45">
        <f>'FY2017 Alpha RPDC '!C165</f>
        <v>3420</v>
      </c>
      <c r="D169" s="50" t="str">
        <f>'FY2017 Alpha RPDC '!D165</f>
        <v>LAKE MILLS</v>
      </c>
      <c r="E169" s="91">
        <f>'FY2017 Alpha RPDC '!J165</f>
        <v>621.70000000000005</v>
      </c>
      <c r="F169" s="81">
        <f>'FY2017 Alpha RPDC '!K165</f>
        <v>6591</v>
      </c>
      <c r="G169" s="81">
        <f>'FY2017 Alpha RPDC '!L165</f>
        <v>4097624.7</v>
      </c>
      <c r="H169" s="81">
        <f>'FY2017 Alpha RPDC '!M165</f>
        <v>0</v>
      </c>
      <c r="I169" s="82">
        <f>'FY2017 Alpha RPDC '!N165</f>
        <v>4097624.7</v>
      </c>
      <c r="J169" s="53">
        <v>-341214</v>
      </c>
      <c r="K169" s="52">
        <v>-64713</v>
      </c>
      <c r="L169" s="51">
        <v>94128</v>
      </c>
      <c r="M169" s="195">
        <v>0</v>
      </c>
      <c r="N169" s="51">
        <f>RealAuthFY10!N169</f>
        <v>62525.120000000003</v>
      </c>
      <c r="O169" s="195">
        <f>RealAuthFY10!O169</f>
        <v>0</v>
      </c>
      <c r="P169" s="53">
        <v>0</v>
      </c>
      <c r="Q169" s="53">
        <v>208258.19999999998</v>
      </c>
      <c r="R169" s="52">
        <f t="shared" si="14"/>
        <v>1075417</v>
      </c>
      <c r="S169" s="53">
        <f t="shared" si="15"/>
        <v>128870</v>
      </c>
      <c r="T169" s="52">
        <f t="shared" si="16"/>
        <v>138880</v>
      </c>
      <c r="U169" s="53">
        <f t="shared" si="17"/>
        <v>5399776.0200000005</v>
      </c>
      <c r="V169" s="200"/>
      <c r="W169" s="204">
        <v>486.68</v>
      </c>
      <c r="X169" s="205">
        <v>1075417</v>
      </c>
      <c r="Y169" s="206">
        <f t="shared" si="18"/>
        <v>496.41</v>
      </c>
      <c r="Z169" s="207">
        <v>58.32</v>
      </c>
      <c r="AA169" s="52">
        <v>128870</v>
      </c>
      <c r="AB169" s="206">
        <f t="shared" si="19"/>
        <v>59.49</v>
      </c>
      <c r="AC169" s="208">
        <v>62.85</v>
      </c>
      <c r="AD169" s="207">
        <v>138880</v>
      </c>
      <c r="AE169" s="206">
        <f t="shared" si="20"/>
        <v>64.11</v>
      </c>
    </row>
    <row r="170" spans="1:31" s="45" customFormat="1" ht="11" x14ac:dyDescent="0.3">
      <c r="A170" s="45">
        <f>'FY2017 Alpha RPDC '!A166</f>
        <v>159</v>
      </c>
      <c r="B170" s="45">
        <f>'FY2017 Alpha RPDC '!B166</f>
        <v>3465</v>
      </c>
      <c r="C170" s="45">
        <f>'FY2017 Alpha RPDC '!C166</f>
        <v>3465</v>
      </c>
      <c r="D170" s="50" t="str">
        <f>'FY2017 Alpha RPDC '!D166</f>
        <v>LAMONI</v>
      </c>
      <c r="E170" s="91">
        <f>'FY2017 Alpha RPDC '!J166</f>
        <v>284.7</v>
      </c>
      <c r="F170" s="81">
        <f>'FY2017 Alpha RPDC '!K166</f>
        <v>6591</v>
      </c>
      <c r="G170" s="81">
        <f>'FY2017 Alpha RPDC '!L166</f>
        <v>1876457.7</v>
      </c>
      <c r="H170" s="81">
        <f>'FY2017 Alpha RPDC '!M166</f>
        <v>65612.719999999972</v>
      </c>
      <c r="I170" s="82">
        <f>'FY2017 Alpha RPDC '!N166</f>
        <v>1942070.42</v>
      </c>
      <c r="J170" s="53">
        <v>-170104.9</v>
      </c>
      <c r="K170" s="52">
        <v>0</v>
      </c>
      <c r="L170" s="51">
        <v>94832</v>
      </c>
      <c r="M170" s="195">
        <v>0</v>
      </c>
      <c r="N170" s="51">
        <f>RealAuthFY10!N170</f>
        <v>24759.119999999999</v>
      </c>
      <c r="O170" s="195">
        <f>RealAuthFY10!O170</f>
        <v>68465.36</v>
      </c>
      <c r="P170" s="53">
        <v>0</v>
      </c>
      <c r="Q170" s="53">
        <v>0</v>
      </c>
      <c r="R170" s="52">
        <f t="shared" si="14"/>
        <v>185891</v>
      </c>
      <c r="S170" s="53">
        <f t="shared" si="15"/>
        <v>19225</v>
      </c>
      <c r="T170" s="52">
        <f t="shared" si="16"/>
        <v>17140</v>
      </c>
      <c r="U170" s="53">
        <f t="shared" si="17"/>
        <v>2182278</v>
      </c>
      <c r="V170" s="200"/>
      <c r="W170" s="204">
        <v>539.44000000000005</v>
      </c>
      <c r="X170" s="205">
        <v>185891</v>
      </c>
      <c r="Y170" s="206">
        <f t="shared" si="18"/>
        <v>550.23</v>
      </c>
      <c r="Z170" s="207">
        <v>55.79</v>
      </c>
      <c r="AA170" s="52">
        <v>19225</v>
      </c>
      <c r="AB170" s="206">
        <f t="shared" si="19"/>
        <v>56.91</v>
      </c>
      <c r="AC170" s="208">
        <v>49.74</v>
      </c>
      <c r="AD170" s="207">
        <v>17140</v>
      </c>
      <c r="AE170" s="206">
        <f t="shared" si="20"/>
        <v>50.730000000000004</v>
      </c>
    </row>
    <row r="171" spans="1:31" s="45" customFormat="1" ht="11" x14ac:dyDescent="0.3">
      <c r="A171" s="45">
        <f>'FY2017 Alpha RPDC '!A167</f>
        <v>160</v>
      </c>
      <c r="B171" s="45">
        <f>'FY2017 Alpha RPDC '!B167</f>
        <v>3537</v>
      </c>
      <c r="C171" s="45">
        <f>'FY2017 Alpha RPDC '!C167</f>
        <v>3537</v>
      </c>
      <c r="D171" s="54" t="str">
        <f>'FY2017 Alpha RPDC '!D167</f>
        <v>LAURENS-MARATHON</v>
      </c>
      <c r="E171" s="94">
        <f>'FY2017 Alpha RPDC '!J167</f>
        <v>316.2</v>
      </c>
      <c r="F171" s="83">
        <f>'FY2017 Alpha RPDC '!K167</f>
        <v>6591</v>
      </c>
      <c r="G171" s="83">
        <f>'FY2017 Alpha RPDC '!L167</f>
        <v>2084074.2</v>
      </c>
      <c r="H171" s="83">
        <f>'FY2017 Alpha RPDC '!M167</f>
        <v>3830.1200000001118</v>
      </c>
      <c r="I171" s="84">
        <f>'FY2017 Alpha RPDC '!N167</f>
        <v>2087904.32</v>
      </c>
      <c r="J171" s="57">
        <v>-185566</v>
      </c>
      <c r="K171" s="56">
        <v>-47888</v>
      </c>
      <c r="L171" s="55">
        <v>257398</v>
      </c>
      <c r="M171" s="214">
        <v>5986</v>
      </c>
      <c r="N171" s="55">
        <f>RealAuthFY10!N171</f>
        <v>1526.46</v>
      </c>
      <c r="O171" s="214">
        <f>RealAuthFY10!O171</f>
        <v>0</v>
      </c>
      <c r="P171" s="57">
        <v>0</v>
      </c>
      <c r="Q171" s="57">
        <v>0</v>
      </c>
      <c r="R171" s="56">
        <f t="shared" si="14"/>
        <v>245226</v>
      </c>
      <c r="S171" s="57">
        <f t="shared" si="15"/>
        <v>28521</v>
      </c>
      <c r="T171" s="56">
        <f t="shared" si="16"/>
        <v>31108</v>
      </c>
      <c r="U171" s="57">
        <f t="shared" si="17"/>
        <v>2424215.7800000003</v>
      </c>
      <c r="V171" s="215"/>
      <c r="W171" s="216">
        <v>536.6</v>
      </c>
      <c r="X171" s="217">
        <v>245226</v>
      </c>
      <c r="Y171" s="218">
        <f t="shared" si="18"/>
        <v>547.33000000000004</v>
      </c>
      <c r="Z171" s="219">
        <v>62.41</v>
      </c>
      <c r="AA171" s="56">
        <v>28521</v>
      </c>
      <c r="AB171" s="218">
        <f t="shared" si="19"/>
        <v>63.66</v>
      </c>
      <c r="AC171" s="220">
        <v>68.069999999999993</v>
      </c>
      <c r="AD171" s="219">
        <v>31108</v>
      </c>
      <c r="AE171" s="218">
        <f t="shared" si="20"/>
        <v>69.429999999999993</v>
      </c>
    </row>
    <row r="172" spans="1:31" s="45" customFormat="1" ht="11" x14ac:dyDescent="0.3">
      <c r="A172" s="45">
        <f>'FY2017 Alpha RPDC '!A168</f>
        <v>161</v>
      </c>
      <c r="B172" s="45">
        <f>'FY2017 Alpha RPDC '!B168</f>
        <v>3555</v>
      </c>
      <c r="C172" s="45">
        <f>'FY2017 Alpha RPDC '!C168</f>
        <v>3555</v>
      </c>
      <c r="D172" s="50" t="str">
        <f>'FY2017 Alpha RPDC '!D168</f>
        <v>LAWTON-BRONSON</v>
      </c>
      <c r="E172" s="91">
        <f>'FY2017 Alpha RPDC '!J168</f>
        <v>598.29999999999995</v>
      </c>
      <c r="F172" s="81">
        <f>'FY2017 Alpha RPDC '!K168</f>
        <v>6591</v>
      </c>
      <c r="G172" s="81">
        <f>'FY2017 Alpha RPDC '!L168</f>
        <v>3943395.3</v>
      </c>
      <c r="H172" s="81">
        <f>'FY2017 Alpha RPDC '!M168</f>
        <v>37099.540000000037</v>
      </c>
      <c r="I172" s="82">
        <f>'FY2017 Alpha RPDC '!N168</f>
        <v>3980494.84</v>
      </c>
      <c r="J172" s="53">
        <v>-588300</v>
      </c>
      <c r="K172" s="52">
        <v>-70596</v>
      </c>
      <c r="L172" s="51">
        <v>359451.3</v>
      </c>
      <c r="M172" s="195">
        <v>41181</v>
      </c>
      <c r="N172" s="51">
        <f>RealAuthFY10!N172</f>
        <v>24744.720000000001</v>
      </c>
      <c r="O172" s="195">
        <f>RealAuthFY10!O172</f>
        <v>0</v>
      </c>
      <c r="P172" s="53">
        <v>9059.82</v>
      </c>
      <c r="Q172" s="53">
        <v>0</v>
      </c>
      <c r="R172" s="52">
        <f t="shared" si="14"/>
        <v>972839</v>
      </c>
      <c r="S172" s="53">
        <f t="shared" si="15"/>
        <v>103041</v>
      </c>
      <c r="T172" s="52">
        <f t="shared" si="16"/>
        <v>114282</v>
      </c>
      <c r="U172" s="53">
        <f t="shared" si="17"/>
        <v>4946197.68</v>
      </c>
      <c r="V172" s="200"/>
      <c r="W172" s="204">
        <v>500.2</v>
      </c>
      <c r="X172" s="205">
        <v>972839</v>
      </c>
      <c r="Y172" s="206">
        <f t="shared" si="18"/>
        <v>510.2</v>
      </c>
      <c r="Z172" s="207">
        <v>52.98</v>
      </c>
      <c r="AA172" s="52">
        <v>103041</v>
      </c>
      <c r="AB172" s="206">
        <f t="shared" si="19"/>
        <v>54.04</v>
      </c>
      <c r="AC172" s="208">
        <v>58.76</v>
      </c>
      <c r="AD172" s="207">
        <v>114282</v>
      </c>
      <c r="AE172" s="206">
        <f t="shared" si="20"/>
        <v>59.94</v>
      </c>
    </row>
    <row r="173" spans="1:31" s="45" customFormat="1" ht="11" x14ac:dyDescent="0.3">
      <c r="A173" s="45">
        <f>'FY2017 Alpha RPDC '!A169</f>
        <v>162</v>
      </c>
      <c r="B173" s="45">
        <f>'FY2017 Alpha RPDC '!B169</f>
        <v>3600</v>
      </c>
      <c r="C173" s="45">
        <f>'FY2017 Alpha RPDC '!C169</f>
        <v>3600</v>
      </c>
      <c r="D173" s="50" t="str">
        <f>'FY2017 Alpha RPDC '!D169</f>
        <v>LE MARS</v>
      </c>
      <c r="E173" s="91">
        <f>'FY2017 Alpha RPDC '!J169</f>
        <v>2122.6</v>
      </c>
      <c r="F173" s="81">
        <f>'FY2017 Alpha RPDC '!K169</f>
        <v>6591</v>
      </c>
      <c r="G173" s="81">
        <f>'FY2017 Alpha RPDC '!L169</f>
        <v>13990056.6</v>
      </c>
      <c r="H173" s="81">
        <f>'FY2017 Alpha RPDC '!M169</f>
        <v>0</v>
      </c>
      <c r="I173" s="82">
        <f>'FY2017 Alpha RPDC '!N169</f>
        <v>13990056.6</v>
      </c>
      <c r="J173" s="53">
        <v>-115895.09999999999</v>
      </c>
      <c r="K173" s="52">
        <v>0</v>
      </c>
      <c r="L173" s="51">
        <v>147075</v>
      </c>
      <c r="M173" s="195">
        <v>0</v>
      </c>
      <c r="N173" s="51">
        <f>RealAuthFY10!N173</f>
        <v>2884</v>
      </c>
      <c r="O173" s="195">
        <f>RealAuthFY10!O173</f>
        <v>0</v>
      </c>
      <c r="P173" s="53">
        <v>6471.3</v>
      </c>
      <c r="Q173" s="53">
        <v>0</v>
      </c>
      <c r="R173" s="52">
        <f t="shared" si="14"/>
        <v>1154821.7559999998</v>
      </c>
      <c r="S173" s="53">
        <f t="shared" si="15"/>
        <v>116743</v>
      </c>
      <c r="T173" s="52">
        <f t="shared" si="16"/>
        <v>134933.682</v>
      </c>
      <c r="U173" s="53">
        <f t="shared" si="17"/>
        <v>15437090.238</v>
      </c>
      <c r="V173" s="200"/>
      <c r="W173" s="204">
        <v>533.39</v>
      </c>
      <c r="X173" s="205">
        <v>332782</v>
      </c>
      <c r="Y173" s="206">
        <f t="shared" si="18"/>
        <v>544.05999999999995</v>
      </c>
      <c r="Z173" s="207">
        <v>53.92</v>
      </c>
      <c r="AA173" s="52">
        <v>33641</v>
      </c>
      <c r="AB173" s="206">
        <f t="shared" si="19"/>
        <v>55</v>
      </c>
      <c r="AC173" s="208">
        <v>62.32</v>
      </c>
      <c r="AD173" s="207">
        <v>38881</v>
      </c>
      <c r="AE173" s="206">
        <f t="shared" si="20"/>
        <v>63.57</v>
      </c>
    </row>
    <row r="174" spans="1:31" s="45" customFormat="1" ht="11" x14ac:dyDescent="0.3">
      <c r="A174" s="45">
        <f>'FY2017 Alpha RPDC '!A170</f>
        <v>163</v>
      </c>
      <c r="B174" s="45">
        <f>'FY2017 Alpha RPDC '!B170</f>
        <v>3609</v>
      </c>
      <c r="C174" s="45">
        <f>'FY2017 Alpha RPDC '!C170</f>
        <v>3609</v>
      </c>
      <c r="D174" s="50" t="str">
        <f>'FY2017 Alpha RPDC '!D170</f>
        <v>LENOX</v>
      </c>
      <c r="E174" s="91">
        <f>'FY2017 Alpha RPDC '!J170</f>
        <v>473</v>
      </c>
      <c r="F174" s="81">
        <f>'FY2017 Alpha RPDC '!K170</f>
        <v>6591</v>
      </c>
      <c r="G174" s="81">
        <f>'FY2017 Alpha RPDC '!L170</f>
        <v>3117543</v>
      </c>
      <c r="H174" s="81">
        <f>'FY2017 Alpha RPDC '!M170</f>
        <v>0</v>
      </c>
      <c r="I174" s="82">
        <f>'FY2017 Alpha RPDC '!N170</f>
        <v>3117543</v>
      </c>
      <c r="J174" s="53">
        <v>-117660</v>
      </c>
      <c r="K174" s="52">
        <v>-29415</v>
      </c>
      <c r="L174" s="51">
        <v>150604.80000000002</v>
      </c>
      <c r="M174" s="195">
        <v>5883</v>
      </c>
      <c r="N174" s="51">
        <f>RealAuthFY10!N174</f>
        <v>0</v>
      </c>
      <c r="O174" s="195">
        <f>RealAuthFY10!O174</f>
        <v>0</v>
      </c>
      <c r="P174" s="53">
        <v>2588.52</v>
      </c>
      <c r="Q174" s="53">
        <v>98834.400000000009</v>
      </c>
      <c r="R174" s="52">
        <f t="shared" si="14"/>
        <v>278705.78999999998</v>
      </c>
      <c r="S174" s="53">
        <f t="shared" si="15"/>
        <v>29808.460000000003</v>
      </c>
      <c r="T174" s="52">
        <f t="shared" si="16"/>
        <v>29571.96</v>
      </c>
      <c r="U174" s="53">
        <f t="shared" si="17"/>
        <v>3566464.9299999997</v>
      </c>
      <c r="V174" s="200"/>
      <c r="W174" s="204">
        <v>577.67999999999995</v>
      </c>
      <c r="X174" s="205">
        <v>197220</v>
      </c>
      <c r="Y174" s="206">
        <f t="shared" si="18"/>
        <v>589.2299999999999</v>
      </c>
      <c r="Z174" s="207">
        <v>61.78</v>
      </c>
      <c r="AA174" s="52">
        <v>21092</v>
      </c>
      <c r="AB174" s="206">
        <f t="shared" si="19"/>
        <v>63.02</v>
      </c>
      <c r="AC174" s="208">
        <v>61.29</v>
      </c>
      <c r="AD174" s="207">
        <v>20924</v>
      </c>
      <c r="AE174" s="206">
        <f t="shared" si="20"/>
        <v>62.519999999999996</v>
      </c>
    </row>
    <row r="175" spans="1:31" s="45" customFormat="1" ht="11" x14ac:dyDescent="0.3">
      <c r="A175" s="45">
        <f>'FY2017 Alpha RPDC '!A171</f>
        <v>164</v>
      </c>
      <c r="B175" s="45">
        <f>'FY2017 Alpha RPDC '!B171</f>
        <v>3645</v>
      </c>
      <c r="C175" s="45">
        <f>'FY2017 Alpha RPDC '!C171</f>
        <v>3645</v>
      </c>
      <c r="D175" s="50" t="str">
        <f>'FY2017 Alpha RPDC '!D171</f>
        <v>LEWIS CENTRAL</v>
      </c>
      <c r="E175" s="91">
        <f>'FY2017 Alpha RPDC '!J171</f>
        <v>2587.3000000000002</v>
      </c>
      <c r="F175" s="81">
        <f>'FY2017 Alpha RPDC '!K171</f>
        <v>6591</v>
      </c>
      <c r="G175" s="81">
        <f>'FY2017 Alpha RPDC '!L171</f>
        <v>17052894.300000001</v>
      </c>
      <c r="H175" s="81">
        <f>'FY2017 Alpha RPDC '!M171</f>
        <v>0</v>
      </c>
      <c r="I175" s="82">
        <f>'FY2017 Alpha RPDC '!N171</f>
        <v>17052894.300000001</v>
      </c>
      <c r="J175" s="53">
        <v>-205905</v>
      </c>
      <c r="K175" s="52">
        <v>-17649</v>
      </c>
      <c r="L175" s="51">
        <v>142368.6</v>
      </c>
      <c r="M175" s="195">
        <v>0</v>
      </c>
      <c r="N175" s="51">
        <f>RealAuthFY10!N175</f>
        <v>17823.12</v>
      </c>
      <c r="O175" s="195">
        <f>RealAuthFY10!O175</f>
        <v>0</v>
      </c>
      <c r="P175" s="53">
        <v>0</v>
      </c>
      <c r="Q175" s="53">
        <v>74125.8</v>
      </c>
      <c r="R175" s="52">
        <f t="shared" si="14"/>
        <v>1489560.3559999999</v>
      </c>
      <c r="S175" s="53">
        <f t="shared" si="15"/>
        <v>161525.13900000002</v>
      </c>
      <c r="T175" s="52">
        <f t="shared" si="16"/>
        <v>148511.02000000002</v>
      </c>
      <c r="U175" s="53">
        <f t="shared" si="17"/>
        <v>18863254.335000001</v>
      </c>
      <c r="V175" s="200"/>
      <c r="W175" s="204">
        <v>564.42999999999995</v>
      </c>
      <c r="X175" s="205">
        <v>202969</v>
      </c>
      <c r="Y175" s="206">
        <f t="shared" si="18"/>
        <v>575.71999999999991</v>
      </c>
      <c r="Z175" s="207">
        <v>61.21</v>
      </c>
      <c r="AA175" s="52">
        <v>22011</v>
      </c>
      <c r="AB175" s="206">
        <f t="shared" si="19"/>
        <v>62.43</v>
      </c>
      <c r="AC175" s="208">
        <v>56.27</v>
      </c>
      <c r="AD175" s="207">
        <v>20235</v>
      </c>
      <c r="AE175" s="206">
        <f t="shared" si="20"/>
        <v>57.400000000000006</v>
      </c>
    </row>
    <row r="176" spans="1:31" s="45" customFormat="1" ht="11" x14ac:dyDescent="0.3">
      <c r="A176" s="45">
        <f>'FY2017 Alpha RPDC '!A172</f>
        <v>165</v>
      </c>
      <c r="B176" s="45">
        <f>'FY2017 Alpha RPDC '!B172</f>
        <v>3715</v>
      </c>
      <c r="C176" s="45">
        <f>'FY2017 Alpha RPDC '!C172</f>
        <v>3715</v>
      </c>
      <c r="D176" s="54" t="str">
        <f>'FY2017 Alpha RPDC '!D172</f>
        <v>LINN-MAR</v>
      </c>
      <c r="E176" s="94">
        <f>'FY2017 Alpha RPDC '!J172</f>
        <v>7197.9</v>
      </c>
      <c r="F176" s="83">
        <f>'FY2017 Alpha RPDC '!K172</f>
        <v>6592</v>
      </c>
      <c r="G176" s="83">
        <f>'FY2017 Alpha RPDC '!L172</f>
        <v>47448556.799999997</v>
      </c>
      <c r="H176" s="83">
        <f>'FY2017 Alpha RPDC '!M172</f>
        <v>0</v>
      </c>
      <c r="I176" s="84">
        <f>'FY2017 Alpha RPDC '!N172</f>
        <v>47448556.799999997</v>
      </c>
      <c r="J176" s="57">
        <v>-347097</v>
      </c>
      <c r="K176" s="56">
        <v>-11766</v>
      </c>
      <c r="L176" s="55">
        <v>349450.2</v>
      </c>
      <c r="M176" s="214">
        <v>0</v>
      </c>
      <c r="N176" s="55">
        <f>RealAuthFY10!N176</f>
        <v>25840.640000000003</v>
      </c>
      <c r="O176" s="214">
        <f>RealAuthFY10!O176</f>
        <v>0</v>
      </c>
      <c r="P176" s="57">
        <v>7765.56</v>
      </c>
      <c r="Q176" s="57">
        <v>0</v>
      </c>
      <c r="R176" s="56">
        <f t="shared" si="14"/>
        <v>3583762.4309999999</v>
      </c>
      <c r="S176" s="57">
        <f t="shared" si="15"/>
        <v>375802.359</v>
      </c>
      <c r="T176" s="56">
        <f t="shared" si="16"/>
        <v>353056.995</v>
      </c>
      <c r="U176" s="57">
        <f t="shared" si="17"/>
        <v>51785371.984999999</v>
      </c>
      <c r="V176" s="215"/>
      <c r="W176" s="216">
        <v>488.13</v>
      </c>
      <c r="X176" s="217">
        <v>295465</v>
      </c>
      <c r="Y176" s="218">
        <f t="shared" si="18"/>
        <v>497.89</v>
      </c>
      <c r="Z176" s="219">
        <v>51.19</v>
      </c>
      <c r="AA176" s="56">
        <v>30985</v>
      </c>
      <c r="AB176" s="218">
        <f t="shared" si="19"/>
        <v>52.21</v>
      </c>
      <c r="AC176" s="220">
        <v>48.09</v>
      </c>
      <c r="AD176" s="219">
        <v>29109</v>
      </c>
      <c r="AE176" s="218">
        <f t="shared" si="20"/>
        <v>49.050000000000004</v>
      </c>
    </row>
    <row r="177" spans="1:31" s="45" customFormat="1" ht="11" x14ac:dyDescent="0.3">
      <c r="A177" s="45">
        <f>'FY2017 Alpha RPDC '!A173</f>
        <v>166</v>
      </c>
      <c r="B177" s="45">
        <f>'FY2017 Alpha RPDC '!B173</f>
        <v>3744</v>
      </c>
      <c r="C177" s="45">
        <f>'FY2017 Alpha RPDC '!C173</f>
        <v>3744</v>
      </c>
      <c r="D177" s="50" t="str">
        <f>'FY2017 Alpha RPDC '!D173</f>
        <v>LISBON</v>
      </c>
      <c r="E177" s="91">
        <f>'FY2017 Alpha RPDC '!J173</f>
        <v>672.3</v>
      </c>
      <c r="F177" s="81">
        <f>'FY2017 Alpha RPDC '!K173</f>
        <v>6591</v>
      </c>
      <c r="G177" s="81">
        <f>'FY2017 Alpha RPDC '!L173</f>
        <v>4431129.3</v>
      </c>
      <c r="H177" s="81">
        <f>'FY2017 Alpha RPDC '!M173</f>
        <v>0</v>
      </c>
      <c r="I177" s="82">
        <f>'FY2017 Alpha RPDC '!N173</f>
        <v>4431129.3</v>
      </c>
      <c r="J177" s="53">
        <v>-354744.89999999997</v>
      </c>
      <c r="K177" s="52">
        <v>-41181</v>
      </c>
      <c r="L177" s="51">
        <v>318270.3</v>
      </c>
      <c r="M177" s="195">
        <v>23532</v>
      </c>
      <c r="N177" s="51">
        <f>RealAuthFY10!N177</f>
        <v>176327.76</v>
      </c>
      <c r="O177" s="195">
        <f>RealAuthFY10!O177</f>
        <v>0</v>
      </c>
      <c r="P177" s="53">
        <v>31062.240000000002</v>
      </c>
      <c r="Q177" s="53">
        <v>0</v>
      </c>
      <c r="R177" s="52">
        <f t="shared" si="14"/>
        <v>1043623</v>
      </c>
      <c r="S177" s="53">
        <f t="shared" si="15"/>
        <v>121785</v>
      </c>
      <c r="T177" s="52">
        <f t="shared" si="16"/>
        <v>111859</v>
      </c>
      <c r="U177" s="53">
        <f t="shared" si="17"/>
        <v>5861662.7000000002</v>
      </c>
      <c r="V177" s="200"/>
      <c r="W177" s="204">
        <v>475.26</v>
      </c>
      <c r="X177" s="205">
        <v>1043623</v>
      </c>
      <c r="Y177" s="206">
        <f t="shared" si="18"/>
        <v>484.77</v>
      </c>
      <c r="Z177" s="207">
        <v>55.46</v>
      </c>
      <c r="AA177" s="52">
        <v>121785</v>
      </c>
      <c r="AB177" s="206">
        <f t="shared" si="19"/>
        <v>56.57</v>
      </c>
      <c r="AC177" s="208">
        <v>50.94</v>
      </c>
      <c r="AD177" s="207">
        <v>111859</v>
      </c>
      <c r="AE177" s="206">
        <f t="shared" si="20"/>
        <v>51.96</v>
      </c>
    </row>
    <row r="178" spans="1:31" s="45" customFormat="1" ht="11" x14ac:dyDescent="0.3">
      <c r="A178" s="45">
        <f>'FY2017 Alpha RPDC '!A174</f>
        <v>167</v>
      </c>
      <c r="B178" s="45">
        <f>'FY2017 Alpha RPDC '!B174</f>
        <v>3798</v>
      </c>
      <c r="C178" s="45">
        <f>'FY2017 Alpha RPDC '!C174</f>
        <v>3798</v>
      </c>
      <c r="D178" s="50" t="str">
        <f>'FY2017 Alpha RPDC '!D174</f>
        <v>LOGAN-MAGNOLIA</v>
      </c>
      <c r="E178" s="91">
        <f>'FY2017 Alpha RPDC '!J174</f>
        <v>555</v>
      </c>
      <c r="F178" s="81">
        <f>'FY2017 Alpha RPDC '!K174</f>
        <v>6597</v>
      </c>
      <c r="G178" s="81">
        <f>'FY2017 Alpha RPDC '!L174</f>
        <v>3661335</v>
      </c>
      <c r="H178" s="81">
        <f>'FY2017 Alpha RPDC '!M174</f>
        <v>8768.660000000149</v>
      </c>
      <c r="I178" s="82">
        <f>'FY2017 Alpha RPDC '!N174</f>
        <v>3670103.66</v>
      </c>
      <c r="J178" s="53">
        <v>-94128</v>
      </c>
      <c r="K178" s="52">
        <v>-17649</v>
      </c>
      <c r="L178" s="51">
        <v>188256</v>
      </c>
      <c r="M178" s="195">
        <v>147075</v>
      </c>
      <c r="N178" s="51">
        <f>RealAuthFY10!N178</f>
        <v>7036.96</v>
      </c>
      <c r="O178" s="195">
        <f>RealAuthFY10!O178</f>
        <v>57680</v>
      </c>
      <c r="P178" s="53">
        <v>50476.14</v>
      </c>
      <c r="Q178" s="53">
        <v>63536.4</v>
      </c>
      <c r="R178" s="52">
        <f t="shared" si="14"/>
        <v>316055.84999999998</v>
      </c>
      <c r="S178" s="53">
        <f t="shared" si="15"/>
        <v>36568.949999999997</v>
      </c>
      <c r="T178" s="52">
        <f t="shared" si="16"/>
        <v>42235.5</v>
      </c>
      <c r="U178" s="53">
        <f t="shared" si="17"/>
        <v>4467247.46</v>
      </c>
      <c r="V178" s="200"/>
      <c r="W178" s="204">
        <v>558.29999999999995</v>
      </c>
      <c r="X178" s="205">
        <v>202272</v>
      </c>
      <c r="Y178" s="206">
        <f t="shared" si="18"/>
        <v>569.46999999999991</v>
      </c>
      <c r="Z178" s="207">
        <v>64.599999999999994</v>
      </c>
      <c r="AA178" s="52">
        <v>23405</v>
      </c>
      <c r="AB178" s="206">
        <f t="shared" si="19"/>
        <v>65.89</v>
      </c>
      <c r="AC178" s="208">
        <v>74.61</v>
      </c>
      <c r="AD178" s="207">
        <v>27031</v>
      </c>
      <c r="AE178" s="206">
        <f t="shared" si="20"/>
        <v>76.099999999999994</v>
      </c>
    </row>
    <row r="179" spans="1:31" s="45" customFormat="1" ht="11" x14ac:dyDescent="0.3">
      <c r="A179" s="45">
        <f>'FY2017 Alpha RPDC '!A175</f>
        <v>168</v>
      </c>
      <c r="B179" s="45">
        <f>'FY2017 Alpha RPDC '!B175</f>
        <v>3816</v>
      </c>
      <c r="C179" s="45">
        <f>'FY2017 Alpha RPDC '!C175</f>
        <v>3816</v>
      </c>
      <c r="D179" s="50" t="str">
        <f>'FY2017 Alpha RPDC '!D175</f>
        <v>LONE TREE</v>
      </c>
      <c r="E179" s="91">
        <f>'FY2017 Alpha RPDC '!J175</f>
        <v>379.4</v>
      </c>
      <c r="F179" s="81">
        <f>'FY2017 Alpha RPDC '!K175</f>
        <v>6591</v>
      </c>
      <c r="G179" s="81">
        <f>'FY2017 Alpha RPDC '!L175</f>
        <v>2500625.4</v>
      </c>
      <c r="H179" s="81">
        <f>'FY2017 Alpha RPDC '!M175</f>
        <v>91189.129999999888</v>
      </c>
      <c r="I179" s="82">
        <f>'FY2017 Alpha RPDC '!N175</f>
        <v>2591814.5299999998</v>
      </c>
      <c r="J179" s="53">
        <v>-588300</v>
      </c>
      <c r="K179" s="52">
        <v>-47064</v>
      </c>
      <c r="L179" s="51">
        <v>3179173.1999999997</v>
      </c>
      <c r="M179" s="195">
        <v>23532</v>
      </c>
      <c r="N179" s="51">
        <f>RealAuthFY10!N179</f>
        <v>146218.80000000002</v>
      </c>
      <c r="O179" s="195">
        <f>RealAuthFY10!O179</f>
        <v>0</v>
      </c>
      <c r="P179" s="53">
        <v>75067.08</v>
      </c>
      <c r="Q179" s="53">
        <v>218847.6</v>
      </c>
      <c r="R179" s="52">
        <f t="shared" si="14"/>
        <v>1238338</v>
      </c>
      <c r="S179" s="53">
        <f t="shared" si="15"/>
        <v>145866</v>
      </c>
      <c r="T179" s="52">
        <f t="shared" si="16"/>
        <v>190400</v>
      </c>
      <c r="U179" s="53">
        <f t="shared" si="17"/>
        <v>7173893.209999999</v>
      </c>
      <c r="V179" s="200"/>
      <c r="W179" s="204">
        <v>479.66</v>
      </c>
      <c r="X179" s="205">
        <v>1238338</v>
      </c>
      <c r="Y179" s="206">
        <f t="shared" si="18"/>
        <v>489.25</v>
      </c>
      <c r="Z179" s="207">
        <v>56.5</v>
      </c>
      <c r="AA179" s="52">
        <v>145866</v>
      </c>
      <c r="AB179" s="206">
        <f t="shared" si="19"/>
        <v>57.63</v>
      </c>
      <c r="AC179" s="208">
        <v>73.75</v>
      </c>
      <c r="AD179" s="207">
        <v>190400</v>
      </c>
      <c r="AE179" s="206">
        <f t="shared" si="20"/>
        <v>75.23</v>
      </c>
    </row>
    <row r="180" spans="1:31" s="45" customFormat="1" ht="11" x14ac:dyDescent="0.3">
      <c r="A180" s="45">
        <f>'FY2017 Alpha RPDC '!A176</f>
        <v>169</v>
      </c>
      <c r="B180" s="45">
        <f>'FY2017 Alpha RPDC '!B176</f>
        <v>3841</v>
      </c>
      <c r="C180" s="45">
        <f>'FY2017 Alpha RPDC '!C176</f>
        <v>3841</v>
      </c>
      <c r="D180" s="50" t="str">
        <f>'FY2017 Alpha RPDC '!D176</f>
        <v>LOUISA-MUSCATINE</v>
      </c>
      <c r="E180" s="91">
        <f>'FY2017 Alpha RPDC '!J176</f>
        <v>736.6</v>
      </c>
      <c r="F180" s="81">
        <f>'FY2017 Alpha RPDC '!K176</f>
        <v>6591</v>
      </c>
      <c r="G180" s="81">
        <f>'FY2017 Alpha RPDC '!L176</f>
        <v>4854930.6000000006</v>
      </c>
      <c r="H180" s="81">
        <f>'FY2017 Alpha RPDC '!M176</f>
        <v>124919.84999999963</v>
      </c>
      <c r="I180" s="82">
        <f>'FY2017 Alpha RPDC '!N176</f>
        <v>4979850.45</v>
      </c>
      <c r="J180" s="53">
        <v>-145392</v>
      </c>
      <c r="K180" s="52">
        <v>0</v>
      </c>
      <c r="L180" s="51">
        <v>18174</v>
      </c>
      <c r="M180" s="195">
        <v>0</v>
      </c>
      <c r="N180" s="51">
        <f>RealAuthFY10!N180</f>
        <v>237.72</v>
      </c>
      <c r="O180" s="195">
        <f>RealAuthFY10!O180</f>
        <v>59430</v>
      </c>
      <c r="P180" s="53">
        <v>0</v>
      </c>
      <c r="Q180" s="53">
        <v>0</v>
      </c>
      <c r="R180" s="52">
        <f t="shared" si="14"/>
        <v>484977.44</v>
      </c>
      <c r="S180" s="53">
        <f t="shared" si="15"/>
        <v>51525.170000000006</v>
      </c>
      <c r="T180" s="52">
        <f t="shared" si="16"/>
        <v>42597.578000000009</v>
      </c>
      <c r="U180" s="53">
        <f t="shared" si="17"/>
        <v>5491400.358</v>
      </c>
      <c r="V180" s="200"/>
      <c r="W180" s="204">
        <v>645.49</v>
      </c>
      <c r="X180" s="205">
        <v>61709</v>
      </c>
      <c r="Y180" s="206">
        <f t="shared" si="18"/>
        <v>658.4</v>
      </c>
      <c r="Z180" s="207">
        <v>68.58</v>
      </c>
      <c r="AA180" s="52">
        <v>6556</v>
      </c>
      <c r="AB180" s="206">
        <f t="shared" si="19"/>
        <v>69.95</v>
      </c>
      <c r="AC180" s="208">
        <v>56.7</v>
      </c>
      <c r="AD180" s="207">
        <v>5421</v>
      </c>
      <c r="AE180" s="206">
        <f t="shared" si="20"/>
        <v>57.830000000000005</v>
      </c>
    </row>
    <row r="181" spans="1:31" s="45" customFormat="1" ht="11" x14ac:dyDescent="0.3">
      <c r="A181" s="45">
        <f>'FY2017 Alpha RPDC '!A177</f>
        <v>170</v>
      </c>
      <c r="B181" s="45">
        <f>'FY2017 Alpha RPDC '!B177</f>
        <v>3897</v>
      </c>
      <c r="C181" s="45">
        <f>'FY2017 Alpha RPDC '!C177</f>
        <v>3897</v>
      </c>
      <c r="D181" s="54" t="str">
        <f>'FY2017 Alpha RPDC '!D177</f>
        <v>LU VERNE</v>
      </c>
      <c r="E181" s="94">
        <f>'FY2017 Alpha RPDC '!J177</f>
        <v>162.1</v>
      </c>
      <c r="F181" s="83">
        <f>'FY2017 Alpha RPDC '!K177</f>
        <v>6766</v>
      </c>
      <c r="G181" s="83">
        <f>'FY2017 Alpha RPDC '!L177</f>
        <v>1096768.5999999999</v>
      </c>
      <c r="H181" s="83">
        <f>'FY2017 Alpha RPDC '!M177</f>
        <v>0</v>
      </c>
      <c r="I181" s="84">
        <f>'FY2017 Alpha RPDC '!N177</f>
        <v>1096768.5999999999</v>
      </c>
      <c r="J181" s="57">
        <v>-3283272</v>
      </c>
      <c r="K181" s="56">
        <v>-117680</v>
      </c>
      <c r="L181" s="55">
        <v>1818744.4000000001</v>
      </c>
      <c r="M181" s="214">
        <v>264780</v>
      </c>
      <c r="N181" s="55">
        <f>RealAuthFY10!N181</f>
        <v>80477.55</v>
      </c>
      <c r="O181" s="214">
        <f>RealAuthFY10!O181</f>
        <v>0</v>
      </c>
      <c r="P181" s="57">
        <v>95791.52</v>
      </c>
      <c r="Q181" s="57">
        <v>0</v>
      </c>
      <c r="R181" s="56">
        <f t="shared" si="14"/>
        <v>2984840</v>
      </c>
      <c r="S181" s="57">
        <f t="shared" si="15"/>
        <v>332659</v>
      </c>
      <c r="T181" s="56">
        <f t="shared" si="16"/>
        <v>321689</v>
      </c>
      <c r="U181" s="57">
        <f t="shared" si="17"/>
        <v>3594798.07</v>
      </c>
      <c r="V181" s="215"/>
      <c r="W181" s="216">
        <v>459.85</v>
      </c>
      <c r="X181" s="217">
        <v>2984840</v>
      </c>
      <c r="Y181" s="218">
        <f t="shared" si="18"/>
        <v>469.05</v>
      </c>
      <c r="Z181" s="219">
        <v>51.25</v>
      </c>
      <c r="AA181" s="56">
        <v>332659</v>
      </c>
      <c r="AB181" s="218">
        <f t="shared" si="19"/>
        <v>52.28</v>
      </c>
      <c r="AC181" s="220">
        <v>49.56</v>
      </c>
      <c r="AD181" s="219">
        <v>321689</v>
      </c>
      <c r="AE181" s="218">
        <f t="shared" si="20"/>
        <v>50.550000000000004</v>
      </c>
    </row>
    <row r="182" spans="1:31" s="45" customFormat="1" ht="11" x14ac:dyDescent="0.3">
      <c r="A182" s="45">
        <f>'FY2017 Alpha RPDC '!A178</f>
        <v>171</v>
      </c>
      <c r="B182" s="45">
        <f>'FY2017 Alpha RPDC '!B178</f>
        <v>3906</v>
      </c>
      <c r="C182" s="45">
        <f>'FY2017 Alpha RPDC '!C178</f>
        <v>3906</v>
      </c>
      <c r="D182" s="50" t="str">
        <f>'FY2017 Alpha RPDC '!D178</f>
        <v>LYNNVILLE-SULLY</v>
      </c>
      <c r="E182" s="91">
        <f>'FY2017 Alpha RPDC '!J178</f>
        <v>433.9</v>
      </c>
      <c r="F182" s="81">
        <f>'FY2017 Alpha RPDC '!K178</f>
        <v>6591</v>
      </c>
      <c r="G182" s="81">
        <f>'FY2017 Alpha RPDC '!L178</f>
        <v>2859834.9</v>
      </c>
      <c r="H182" s="81">
        <f>'FY2017 Alpha RPDC '!M178</f>
        <v>0</v>
      </c>
      <c r="I182" s="82">
        <f>'FY2017 Alpha RPDC '!N178</f>
        <v>2859834.9</v>
      </c>
      <c r="J182" s="53">
        <v>-648306.6</v>
      </c>
      <c r="K182" s="52">
        <v>-11766</v>
      </c>
      <c r="L182" s="51">
        <v>235320</v>
      </c>
      <c r="M182" s="195">
        <v>11766</v>
      </c>
      <c r="N182" s="51">
        <f>RealAuthFY10!N182</f>
        <v>7267.68</v>
      </c>
      <c r="O182" s="195">
        <f>RealAuthFY10!O182</f>
        <v>0</v>
      </c>
      <c r="P182" s="53">
        <v>0</v>
      </c>
      <c r="Q182" s="53">
        <v>180019.80000000002</v>
      </c>
      <c r="R182" s="52">
        <f t="shared" si="14"/>
        <v>313995</v>
      </c>
      <c r="S182" s="53">
        <f t="shared" si="15"/>
        <v>30357</v>
      </c>
      <c r="T182" s="52">
        <f t="shared" si="16"/>
        <v>29175</v>
      </c>
      <c r="U182" s="53">
        <f t="shared" si="17"/>
        <v>3007662.78</v>
      </c>
      <c r="V182" s="200"/>
      <c r="W182" s="204">
        <v>465.04</v>
      </c>
      <c r="X182" s="205">
        <v>313995</v>
      </c>
      <c r="Y182" s="206">
        <f t="shared" si="18"/>
        <v>474.34000000000003</v>
      </c>
      <c r="Z182" s="207">
        <v>44.96</v>
      </c>
      <c r="AA182" s="52">
        <v>30357</v>
      </c>
      <c r="AB182" s="206">
        <f t="shared" si="19"/>
        <v>45.86</v>
      </c>
      <c r="AC182" s="208">
        <v>43.21</v>
      </c>
      <c r="AD182" s="207">
        <v>29175</v>
      </c>
      <c r="AE182" s="206">
        <f t="shared" si="20"/>
        <v>44.07</v>
      </c>
    </row>
    <row r="183" spans="1:31" s="45" customFormat="1" ht="11" x14ac:dyDescent="0.3">
      <c r="A183" s="45">
        <f>'FY2017 Alpha RPDC '!A179</f>
        <v>172</v>
      </c>
      <c r="B183" s="45">
        <f>'FY2017 Alpha RPDC '!B179</f>
        <v>3942</v>
      </c>
      <c r="C183" s="45">
        <f>'FY2017 Alpha RPDC '!C179</f>
        <v>3942</v>
      </c>
      <c r="D183" s="50" t="str">
        <f>'FY2017 Alpha RPDC '!D179</f>
        <v>MADRID</v>
      </c>
      <c r="E183" s="91">
        <f>'FY2017 Alpha RPDC '!J179</f>
        <v>707.1</v>
      </c>
      <c r="F183" s="81">
        <f>'FY2017 Alpha RPDC '!K179</f>
        <v>6591</v>
      </c>
      <c r="G183" s="81">
        <f>'FY2017 Alpha RPDC '!L179</f>
        <v>4660496.1000000006</v>
      </c>
      <c r="H183" s="81">
        <f>'FY2017 Alpha RPDC '!M179</f>
        <v>0</v>
      </c>
      <c r="I183" s="82">
        <f>'FY2017 Alpha RPDC '!N179</f>
        <v>4660496.1000000006</v>
      </c>
      <c r="J183" s="53">
        <v>-141336</v>
      </c>
      <c r="K183" s="52">
        <v>-5889</v>
      </c>
      <c r="L183" s="51">
        <v>524121</v>
      </c>
      <c r="M183" s="195">
        <v>11778</v>
      </c>
      <c r="N183" s="51">
        <f>RealAuthFY10!N183</f>
        <v>91633.37999999999</v>
      </c>
      <c r="O183" s="195">
        <f>RealAuthFY10!O183</f>
        <v>0</v>
      </c>
      <c r="P183" s="53">
        <v>0</v>
      </c>
      <c r="Q183" s="53">
        <v>0</v>
      </c>
      <c r="R183" s="52">
        <f t="shared" si="14"/>
        <v>361483.66200000001</v>
      </c>
      <c r="S183" s="53">
        <f t="shared" si="15"/>
        <v>40191.563999999998</v>
      </c>
      <c r="T183" s="52">
        <f t="shared" si="16"/>
        <v>40382.481</v>
      </c>
      <c r="U183" s="53">
        <f t="shared" si="17"/>
        <v>5582861.1870000008</v>
      </c>
      <c r="V183" s="200"/>
      <c r="W183" s="204">
        <v>501.2</v>
      </c>
      <c r="X183" s="205">
        <v>322322</v>
      </c>
      <c r="Y183" s="206">
        <f t="shared" si="18"/>
        <v>511.21999999999997</v>
      </c>
      <c r="Z183" s="207">
        <v>55.73</v>
      </c>
      <c r="AA183" s="52">
        <v>35840</v>
      </c>
      <c r="AB183" s="206">
        <f t="shared" si="19"/>
        <v>56.839999999999996</v>
      </c>
      <c r="AC183" s="208">
        <v>55.99</v>
      </c>
      <c r="AD183" s="207">
        <v>36007</v>
      </c>
      <c r="AE183" s="206">
        <f t="shared" si="20"/>
        <v>57.11</v>
      </c>
    </row>
    <row r="184" spans="1:31" s="45" customFormat="1" ht="11" x14ac:dyDescent="0.3">
      <c r="A184" s="45">
        <f>'FY2017 Alpha RPDC '!A180</f>
        <v>173</v>
      </c>
      <c r="B184" s="45">
        <f>'FY2017 Alpha RPDC '!B180</f>
        <v>4023</v>
      </c>
      <c r="C184" s="45">
        <f>'FY2017 Alpha RPDC '!C180</f>
        <v>4023</v>
      </c>
      <c r="D184" s="50" t="str">
        <f>'FY2017 Alpha RPDC '!D180</f>
        <v>MANSON-NORTHWEST WEBSTER</v>
      </c>
      <c r="E184" s="91">
        <f>'FY2017 Alpha RPDC '!J180</f>
        <v>644</v>
      </c>
      <c r="F184" s="81">
        <f>'FY2017 Alpha RPDC '!K180</f>
        <v>6651</v>
      </c>
      <c r="G184" s="81">
        <f>'FY2017 Alpha RPDC '!L180</f>
        <v>4283244</v>
      </c>
      <c r="H184" s="81">
        <f>'FY2017 Alpha RPDC '!M180</f>
        <v>0</v>
      </c>
      <c r="I184" s="82">
        <f>'FY2017 Alpha RPDC '!N180</f>
        <v>4283244</v>
      </c>
      <c r="J184" s="53">
        <v>-70596</v>
      </c>
      <c r="K184" s="52">
        <v>-11766</v>
      </c>
      <c r="L184" s="51">
        <v>470640</v>
      </c>
      <c r="M184" s="195">
        <v>0</v>
      </c>
      <c r="N184" s="51">
        <f>RealAuthFY10!N184</f>
        <v>20880.16</v>
      </c>
      <c r="O184" s="195">
        <f>RealAuthFY10!O184</f>
        <v>0</v>
      </c>
      <c r="P184" s="53">
        <v>0</v>
      </c>
      <c r="Q184" s="53">
        <v>109423.8</v>
      </c>
      <c r="R184" s="52">
        <f t="shared" si="14"/>
        <v>375033.39999999997</v>
      </c>
      <c r="S184" s="53">
        <f t="shared" si="15"/>
        <v>38060.399999999994</v>
      </c>
      <c r="T184" s="52">
        <f t="shared" si="16"/>
        <v>41821.360000000001</v>
      </c>
      <c r="U184" s="53">
        <f t="shared" si="17"/>
        <v>5256741.120000001</v>
      </c>
      <c r="V184" s="200"/>
      <c r="W184" s="204">
        <v>570.92999999999995</v>
      </c>
      <c r="X184" s="205">
        <v>219808</v>
      </c>
      <c r="Y184" s="206">
        <f t="shared" si="18"/>
        <v>582.34999999999991</v>
      </c>
      <c r="Z184" s="207">
        <v>57.94</v>
      </c>
      <c r="AA184" s="52">
        <v>22307</v>
      </c>
      <c r="AB184" s="206">
        <f t="shared" si="19"/>
        <v>59.099999999999994</v>
      </c>
      <c r="AC184" s="208">
        <v>63.67</v>
      </c>
      <c r="AD184" s="207">
        <v>24513</v>
      </c>
      <c r="AE184" s="206">
        <f t="shared" si="20"/>
        <v>64.94</v>
      </c>
    </row>
    <row r="185" spans="1:31" s="45" customFormat="1" ht="11" x14ac:dyDescent="0.3">
      <c r="A185" s="45">
        <f>'FY2017 Alpha RPDC '!A181</f>
        <v>174</v>
      </c>
      <c r="B185" s="45">
        <f>'FY2017 Alpha RPDC '!B181</f>
        <v>4033</v>
      </c>
      <c r="C185" s="45">
        <f>'FY2017 Alpha RPDC '!C181</f>
        <v>4033</v>
      </c>
      <c r="D185" s="50" t="str">
        <f>'FY2017 Alpha RPDC '!D181</f>
        <v>MAPLE VALLEY</v>
      </c>
      <c r="E185" s="91">
        <f>'FY2017 Alpha RPDC '!J181</f>
        <v>677.7</v>
      </c>
      <c r="F185" s="81">
        <f>'FY2017 Alpha RPDC '!K181</f>
        <v>6698</v>
      </c>
      <c r="G185" s="81">
        <f>'FY2017 Alpha RPDC '!L181</f>
        <v>4539234.6000000006</v>
      </c>
      <c r="H185" s="81">
        <f>'FY2017 Alpha RPDC '!M181</f>
        <v>0</v>
      </c>
      <c r="I185" s="82">
        <f>'FY2017 Alpha RPDC '!N181</f>
        <v>4539234.6000000006</v>
      </c>
      <c r="J185" s="53">
        <v>-353568.3</v>
      </c>
      <c r="K185" s="52">
        <v>-5883</v>
      </c>
      <c r="L185" s="51">
        <v>764790</v>
      </c>
      <c r="M185" s="195">
        <v>0</v>
      </c>
      <c r="N185" s="51">
        <f>RealAuthFY10!N185</f>
        <v>26417.439999999999</v>
      </c>
      <c r="O185" s="195">
        <f>RealAuthFY10!O185</f>
        <v>0</v>
      </c>
      <c r="P185" s="53">
        <v>0</v>
      </c>
      <c r="Q185" s="53">
        <v>0</v>
      </c>
      <c r="R185" s="52">
        <f t="shared" si="14"/>
        <v>446390</v>
      </c>
      <c r="S185" s="53">
        <f t="shared" si="15"/>
        <v>51853</v>
      </c>
      <c r="T185" s="52">
        <f t="shared" si="16"/>
        <v>46052</v>
      </c>
      <c r="U185" s="53">
        <f t="shared" si="17"/>
        <v>5515285.7400000012</v>
      </c>
      <c r="V185" s="200"/>
      <c r="W185" s="204">
        <v>546.30999999999995</v>
      </c>
      <c r="X185" s="205">
        <v>446390</v>
      </c>
      <c r="Y185" s="206">
        <f t="shared" si="18"/>
        <v>557.2399999999999</v>
      </c>
      <c r="Z185" s="207">
        <v>63.46</v>
      </c>
      <c r="AA185" s="52">
        <v>51853</v>
      </c>
      <c r="AB185" s="206">
        <f t="shared" si="19"/>
        <v>64.73</v>
      </c>
      <c r="AC185" s="208">
        <v>56.36</v>
      </c>
      <c r="AD185" s="207">
        <v>46052</v>
      </c>
      <c r="AE185" s="206">
        <f t="shared" si="20"/>
        <v>57.49</v>
      </c>
    </row>
    <row r="186" spans="1:31" s="45" customFormat="1" ht="11" x14ac:dyDescent="0.3">
      <c r="A186" s="45">
        <f>'FY2017 Alpha RPDC '!A182</f>
        <v>175</v>
      </c>
      <c r="B186" s="45">
        <f>'FY2017 Alpha RPDC '!B182</f>
        <v>4041</v>
      </c>
      <c r="C186" s="45">
        <f>'FY2017 Alpha RPDC '!C182</f>
        <v>4041</v>
      </c>
      <c r="D186" s="54" t="str">
        <f>'FY2017 Alpha RPDC '!D182</f>
        <v>MAQUOKETA</v>
      </c>
      <c r="E186" s="94">
        <f>'FY2017 Alpha RPDC '!J182</f>
        <v>1346.6</v>
      </c>
      <c r="F186" s="83">
        <f>'FY2017 Alpha RPDC '!K182</f>
        <v>6591</v>
      </c>
      <c r="G186" s="83">
        <f>'FY2017 Alpha RPDC '!L182</f>
        <v>8875440.5999999996</v>
      </c>
      <c r="H186" s="83">
        <f>'FY2017 Alpha RPDC '!M182</f>
        <v>0</v>
      </c>
      <c r="I186" s="84">
        <f>'FY2017 Alpha RPDC '!N182</f>
        <v>8875440.5999999996</v>
      </c>
      <c r="J186" s="57">
        <v>-96928</v>
      </c>
      <c r="K186" s="56">
        <v>-175682</v>
      </c>
      <c r="L186" s="55">
        <v>0</v>
      </c>
      <c r="M186" s="214">
        <v>339248</v>
      </c>
      <c r="N186" s="55">
        <f>RealAuthFY10!N186</f>
        <v>7309.89</v>
      </c>
      <c r="O186" s="214">
        <f>RealAuthFY10!O186</f>
        <v>47544</v>
      </c>
      <c r="P186" s="57">
        <v>0</v>
      </c>
      <c r="Q186" s="57">
        <v>0</v>
      </c>
      <c r="R186" s="56">
        <f t="shared" si="14"/>
        <v>793147.39999999991</v>
      </c>
      <c r="S186" s="57">
        <f t="shared" si="15"/>
        <v>83556.529999999984</v>
      </c>
      <c r="T186" s="56">
        <f t="shared" si="16"/>
        <v>2545.0740000000001</v>
      </c>
      <c r="U186" s="57">
        <f t="shared" si="17"/>
        <v>9876181.493999999</v>
      </c>
      <c r="V186" s="215"/>
      <c r="W186" s="216">
        <v>577.45000000000005</v>
      </c>
      <c r="X186" s="217">
        <v>42731</v>
      </c>
      <c r="Y186" s="218">
        <f t="shared" si="18"/>
        <v>589</v>
      </c>
      <c r="Z186" s="219">
        <v>60.83</v>
      </c>
      <c r="AA186" s="56">
        <v>4501</v>
      </c>
      <c r="AB186" s="218">
        <f t="shared" si="19"/>
        <v>62.05</v>
      </c>
      <c r="AC186" s="220">
        <v>1.85</v>
      </c>
      <c r="AD186" s="219">
        <v>137</v>
      </c>
      <c r="AE186" s="218">
        <f t="shared" si="20"/>
        <v>1.8900000000000001</v>
      </c>
    </row>
    <row r="187" spans="1:31" s="45" customFormat="1" ht="11" x14ac:dyDescent="0.3">
      <c r="A187" s="45">
        <f>'FY2017 Alpha RPDC '!A183</f>
        <v>176</v>
      </c>
      <c r="B187" s="45">
        <f>'FY2017 Alpha RPDC '!B183</f>
        <v>4043</v>
      </c>
      <c r="C187" s="45">
        <f>'FY2017 Alpha RPDC '!C183</f>
        <v>4043</v>
      </c>
      <c r="D187" s="50" t="str">
        <f>'FY2017 Alpha RPDC '!D183</f>
        <v>MAQUOKETA VALLEY</v>
      </c>
      <c r="E187" s="91">
        <f>'FY2017 Alpha RPDC '!J183</f>
        <v>701</v>
      </c>
      <c r="F187" s="81">
        <f>'FY2017 Alpha RPDC '!K183</f>
        <v>6623</v>
      </c>
      <c r="G187" s="81">
        <f>'FY2017 Alpha RPDC '!L183</f>
        <v>4642723</v>
      </c>
      <c r="H187" s="81">
        <f>'FY2017 Alpha RPDC '!M183</f>
        <v>87706.94000000041</v>
      </c>
      <c r="I187" s="82">
        <f>'FY2017 Alpha RPDC '!N183</f>
        <v>4730429.9400000004</v>
      </c>
      <c r="J187" s="53">
        <v>-151781.4</v>
      </c>
      <c r="K187" s="52">
        <v>-11766</v>
      </c>
      <c r="L187" s="51">
        <v>294738.3</v>
      </c>
      <c r="M187" s="195">
        <v>0</v>
      </c>
      <c r="N187" s="51">
        <f>RealAuthFY10!N187</f>
        <v>12574.240000000002</v>
      </c>
      <c r="O187" s="195">
        <f>RealAuthFY10!O187</f>
        <v>0</v>
      </c>
      <c r="P187" s="53">
        <v>0</v>
      </c>
      <c r="Q187" s="53">
        <v>120013.2</v>
      </c>
      <c r="R187" s="52">
        <f t="shared" si="14"/>
        <v>364092.39</v>
      </c>
      <c r="S187" s="53">
        <f t="shared" si="15"/>
        <v>35736.979999999996</v>
      </c>
      <c r="T187" s="52">
        <f t="shared" si="16"/>
        <v>35491.630000000005</v>
      </c>
      <c r="U187" s="53">
        <f t="shared" si="17"/>
        <v>5429529.2800000003</v>
      </c>
      <c r="V187" s="200"/>
      <c r="W187" s="204">
        <v>509.21</v>
      </c>
      <c r="X187" s="205">
        <v>239176</v>
      </c>
      <c r="Y187" s="206">
        <f t="shared" si="18"/>
        <v>519.39</v>
      </c>
      <c r="Z187" s="207">
        <v>49.98</v>
      </c>
      <c r="AA187" s="52">
        <v>23476</v>
      </c>
      <c r="AB187" s="206">
        <f t="shared" si="19"/>
        <v>50.98</v>
      </c>
      <c r="AC187" s="208">
        <v>49.64</v>
      </c>
      <c r="AD187" s="207">
        <v>23316</v>
      </c>
      <c r="AE187" s="206">
        <f t="shared" si="20"/>
        <v>50.63</v>
      </c>
    </row>
    <row r="188" spans="1:31" s="45" customFormat="1" ht="11" x14ac:dyDescent="0.3">
      <c r="A188" s="45">
        <f>'FY2017 Alpha RPDC '!A184</f>
        <v>177</v>
      </c>
      <c r="B188" s="45">
        <f>'FY2017 Alpha RPDC '!B184</f>
        <v>4068</v>
      </c>
      <c r="C188" s="45">
        <f>'FY2017 Alpha RPDC '!C184</f>
        <v>4068</v>
      </c>
      <c r="D188" s="50" t="str">
        <f>'FY2017 Alpha RPDC '!D184</f>
        <v>MARCUS-MERIDEN-CLEGHORN</v>
      </c>
      <c r="E188" s="91">
        <f>'FY2017 Alpha RPDC '!J184</f>
        <v>438.3</v>
      </c>
      <c r="F188" s="81">
        <f>'FY2017 Alpha RPDC '!K184</f>
        <v>6626</v>
      </c>
      <c r="G188" s="81">
        <f>'FY2017 Alpha RPDC '!L184</f>
        <v>2904175.8000000003</v>
      </c>
      <c r="H188" s="81">
        <f>'FY2017 Alpha RPDC '!M184</f>
        <v>3472.7999999998137</v>
      </c>
      <c r="I188" s="82">
        <f>'FY2017 Alpha RPDC '!N184</f>
        <v>2907648.6</v>
      </c>
      <c r="J188" s="53">
        <v>-241203</v>
      </c>
      <c r="K188" s="52">
        <v>-35298</v>
      </c>
      <c r="L188" s="51">
        <v>245909.4</v>
      </c>
      <c r="M188" s="195">
        <v>0</v>
      </c>
      <c r="N188" s="51">
        <f>RealAuthFY10!N188</f>
        <v>2941.68</v>
      </c>
      <c r="O188" s="195">
        <f>RealAuthFY10!O188</f>
        <v>0</v>
      </c>
      <c r="P188" s="53">
        <v>1294.26</v>
      </c>
      <c r="Q188" s="53">
        <v>0</v>
      </c>
      <c r="R188" s="52">
        <f t="shared" si="14"/>
        <v>306221</v>
      </c>
      <c r="S188" s="53">
        <f t="shared" si="15"/>
        <v>33563</v>
      </c>
      <c r="T188" s="52">
        <f t="shared" si="16"/>
        <v>36686</v>
      </c>
      <c r="U188" s="53">
        <f t="shared" si="17"/>
        <v>3257762.94</v>
      </c>
      <c r="V188" s="200"/>
      <c r="W188" s="204">
        <v>488.39</v>
      </c>
      <c r="X188" s="205">
        <v>306221</v>
      </c>
      <c r="Y188" s="206">
        <f t="shared" si="18"/>
        <v>498.15999999999997</v>
      </c>
      <c r="Z188" s="207">
        <v>53.53</v>
      </c>
      <c r="AA188" s="52">
        <v>33563</v>
      </c>
      <c r="AB188" s="206">
        <f t="shared" si="19"/>
        <v>54.6</v>
      </c>
      <c r="AC188" s="208">
        <v>58.51</v>
      </c>
      <c r="AD188" s="207">
        <v>36686</v>
      </c>
      <c r="AE188" s="206">
        <f t="shared" si="20"/>
        <v>59.68</v>
      </c>
    </row>
    <row r="189" spans="1:31" s="45" customFormat="1" ht="11" x14ac:dyDescent="0.3">
      <c r="A189" s="45">
        <f>'FY2017 Alpha RPDC '!A185</f>
        <v>178</v>
      </c>
      <c r="B189" s="45">
        <f>'FY2017 Alpha RPDC '!B185</f>
        <v>4086</v>
      </c>
      <c r="C189" s="45">
        <f>'FY2017 Alpha RPDC '!C185</f>
        <v>4086</v>
      </c>
      <c r="D189" s="50" t="str">
        <f>'FY2017 Alpha RPDC '!D185</f>
        <v>MARION</v>
      </c>
      <c r="E189" s="91">
        <f>'FY2017 Alpha RPDC '!J185</f>
        <v>1975</v>
      </c>
      <c r="F189" s="81">
        <f>'FY2017 Alpha RPDC '!K185</f>
        <v>6693</v>
      </c>
      <c r="G189" s="81">
        <f>'FY2017 Alpha RPDC '!L185</f>
        <v>13218675</v>
      </c>
      <c r="H189" s="81">
        <f>'FY2017 Alpha RPDC '!M185</f>
        <v>0</v>
      </c>
      <c r="I189" s="82">
        <f>'FY2017 Alpha RPDC '!N185</f>
        <v>13218675</v>
      </c>
      <c r="J189" s="53">
        <v>-312975.60000000003</v>
      </c>
      <c r="K189" s="52">
        <v>-535353</v>
      </c>
      <c r="L189" s="51">
        <v>117660</v>
      </c>
      <c r="M189" s="195">
        <v>388278</v>
      </c>
      <c r="N189" s="51">
        <f>RealAuthFY10!N189</f>
        <v>51565.919999999998</v>
      </c>
      <c r="O189" s="195">
        <f>RealAuthFY10!O189</f>
        <v>0</v>
      </c>
      <c r="P189" s="53">
        <v>0</v>
      </c>
      <c r="Q189" s="53">
        <v>49417.200000000004</v>
      </c>
      <c r="R189" s="52">
        <f t="shared" si="14"/>
        <v>959652.5</v>
      </c>
      <c r="S189" s="53">
        <f t="shared" si="15"/>
        <v>98315.499999999985</v>
      </c>
      <c r="T189" s="52">
        <f t="shared" si="16"/>
        <v>78585.25</v>
      </c>
      <c r="U189" s="53">
        <f t="shared" si="17"/>
        <v>14113820.77</v>
      </c>
      <c r="V189" s="200"/>
      <c r="W189" s="204">
        <v>476.37</v>
      </c>
      <c r="X189" s="205">
        <v>170445</v>
      </c>
      <c r="Y189" s="206">
        <f t="shared" si="18"/>
        <v>485.9</v>
      </c>
      <c r="Z189" s="207">
        <v>48.8</v>
      </c>
      <c r="AA189" s="52">
        <v>17461</v>
      </c>
      <c r="AB189" s="206">
        <f t="shared" si="19"/>
        <v>49.779999999999994</v>
      </c>
      <c r="AC189" s="208">
        <v>39.01</v>
      </c>
      <c r="AD189" s="207">
        <v>13958</v>
      </c>
      <c r="AE189" s="206">
        <f t="shared" si="20"/>
        <v>39.79</v>
      </c>
    </row>
    <row r="190" spans="1:31" s="45" customFormat="1" ht="11" x14ac:dyDescent="0.3">
      <c r="A190" s="45">
        <f>'FY2017 Alpha RPDC '!A186</f>
        <v>179</v>
      </c>
      <c r="B190" s="45">
        <f>'FY2017 Alpha RPDC '!B186</f>
        <v>4104</v>
      </c>
      <c r="C190" s="45">
        <f>'FY2017 Alpha RPDC '!C186</f>
        <v>4104</v>
      </c>
      <c r="D190" s="50" t="str">
        <f>'FY2017 Alpha RPDC '!D186</f>
        <v>MARSHALLTOWN</v>
      </c>
      <c r="E190" s="91">
        <f>'FY2017 Alpha RPDC '!J186</f>
        <v>5321.1</v>
      </c>
      <c r="F190" s="81">
        <f>'FY2017 Alpha RPDC '!K186</f>
        <v>6632</v>
      </c>
      <c r="G190" s="81">
        <f>'FY2017 Alpha RPDC '!L186</f>
        <v>35289535.200000003</v>
      </c>
      <c r="H190" s="81">
        <f>'FY2017 Alpha RPDC '!M186</f>
        <v>0</v>
      </c>
      <c r="I190" s="82">
        <f>'FY2017 Alpha RPDC '!N186</f>
        <v>35289535.200000003</v>
      </c>
      <c r="J190" s="53">
        <v>-17829</v>
      </c>
      <c r="K190" s="52">
        <v>-683445</v>
      </c>
      <c r="L190" s="51">
        <v>208005</v>
      </c>
      <c r="M190" s="195">
        <v>608563.20000000007</v>
      </c>
      <c r="N190" s="51">
        <f>RealAuthFY10!N190</f>
        <v>97560.719999999987</v>
      </c>
      <c r="O190" s="195">
        <f>RealAuthFY10!O190</f>
        <v>0</v>
      </c>
      <c r="P190" s="53">
        <v>0</v>
      </c>
      <c r="Q190" s="53">
        <v>78447.599999999991</v>
      </c>
      <c r="R190" s="52">
        <f t="shared" si="14"/>
        <v>3089324.2380000004</v>
      </c>
      <c r="S190" s="53">
        <f t="shared" si="15"/>
        <v>367954.06500000006</v>
      </c>
      <c r="T190" s="52">
        <f t="shared" si="16"/>
        <v>314849.48699999996</v>
      </c>
      <c r="U190" s="53">
        <f t="shared" si="17"/>
        <v>39352965.510000005</v>
      </c>
      <c r="V190" s="200"/>
      <c r="W190" s="204">
        <v>569.20000000000005</v>
      </c>
      <c r="X190" s="205">
        <v>234510</v>
      </c>
      <c r="Y190" s="206">
        <f t="shared" si="18"/>
        <v>580.58000000000004</v>
      </c>
      <c r="Z190" s="207">
        <v>67.790000000000006</v>
      </c>
      <c r="AA190" s="52">
        <v>27929</v>
      </c>
      <c r="AB190" s="206">
        <f t="shared" si="19"/>
        <v>69.150000000000006</v>
      </c>
      <c r="AC190" s="208">
        <v>58.01</v>
      </c>
      <c r="AD190" s="207">
        <v>23900</v>
      </c>
      <c r="AE190" s="206">
        <f t="shared" si="20"/>
        <v>59.169999999999995</v>
      </c>
    </row>
    <row r="191" spans="1:31" s="45" customFormat="1" ht="11" x14ac:dyDescent="0.3">
      <c r="A191" s="45">
        <f>'FY2017 Alpha RPDC '!A187</f>
        <v>180</v>
      </c>
      <c r="B191" s="45">
        <f>'FY2017 Alpha RPDC '!B187</f>
        <v>4122</v>
      </c>
      <c r="C191" s="45">
        <f>'FY2017 Alpha RPDC '!C187</f>
        <v>4122</v>
      </c>
      <c r="D191" s="54" t="str">
        <f>'FY2017 Alpha RPDC '!D187</f>
        <v>MARTENSDALE-ST MARYS</v>
      </c>
      <c r="E191" s="94">
        <f>'FY2017 Alpha RPDC '!J187</f>
        <v>525.20000000000005</v>
      </c>
      <c r="F191" s="83">
        <f>'FY2017 Alpha RPDC '!K187</f>
        <v>6591</v>
      </c>
      <c r="G191" s="83">
        <f>'FY2017 Alpha RPDC '!L187</f>
        <v>3461593.2</v>
      </c>
      <c r="H191" s="83">
        <f>'FY2017 Alpha RPDC '!M187</f>
        <v>0</v>
      </c>
      <c r="I191" s="84">
        <f>'FY2017 Alpha RPDC '!N187</f>
        <v>3461593.2</v>
      </c>
      <c r="J191" s="57">
        <v>-398181</v>
      </c>
      <c r="K191" s="56">
        <v>-17829</v>
      </c>
      <c r="L191" s="55">
        <v>529521.29999999993</v>
      </c>
      <c r="M191" s="214">
        <v>279321</v>
      </c>
      <c r="N191" s="55">
        <f>RealAuthFY10!N191</f>
        <v>107060.36</v>
      </c>
      <c r="O191" s="214">
        <f>RealAuthFY10!O191</f>
        <v>0</v>
      </c>
      <c r="P191" s="57">
        <v>0</v>
      </c>
      <c r="Q191" s="57">
        <v>0</v>
      </c>
      <c r="R191" s="56">
        <f t="shared" si="14"/>
        <v>348868</v>
      </c>
      <c r="S191" s="57">
        <f t="shared" si="15"/>
        <v>37584</v>
      </c>
      <c r="T191" s="56">
        <f t="shared" si="16"/>
        <v>28497</v>
      </c>
      <c r="U191" s="57">
        <f t="shared" si="17"/>
        <v>4376434.8599999994</v>
      </c>
      <c r="V191" s="215"/>
      <c r="W191" s="216">
        <v>529.47</v>
      </c>
      <c r="X191" s="217">
        <v>348868</v>
      </c>
      <c r="Y191" s="218">
        <f t="shared" si="18"/>
        <v>540.06000000000006</v>
      </c>
      <c r="Z191" s="219">
        <v>57.04</v>
      </c>
      <c r="AA191" s="56">
        <v>37584</v>
      </c>
      <c r="AB191" s="218">
        <f t="shared" si="19"/>
        <v>58.18</v>
      </c>
      <c r="AC191" s="220">
        <v>43.25</v>
      </c>
      <c r="AD191" s="219">
        <v>28497</v>
      </c>
      <c r="AE191" s="218">
        <f t="shared" si="20"/>
        <v>44.12</v>
      </c>
    </row>
    <row r="192" spans="1:31" s="45" customFormat="1" ht="11" x14ac:dyDescent="0.3">
      <c r="A192" s="45">
        <f>'FY2017 Alpha RPDC '!A188</f>
        <v>181</v>
      </c>
      <c r="B192" s="45">
        <f>'FY2017 Alpha RPDC '!B188</f>
        <v>4131</v>
      </c>
      <c r="C192" s="45">
        <f>'FY2017 Alpha RPDC '!C188</f>
        <v>4131</v>
      </c>
      <c r="D192" s="50" t="str">
        <f>'FY2017 Alpha RPDC '!D188</f>
        <v>MASON CITY</v>
      </c>
      <c r="E192" s="91">
        <f>'FY2017 Alpha RPDC '!J188</f>
        <v>3737.9</v>
      </c>
      <c r="F192" s="81">
        <f>'FY2017 Alpha RPDC '!K188</f>
        <v>6663</v>
      </c>
      <c r="G192" s="81">
        <f>'FY2017 Alpha RPDC '!L188</f>
        <v>24905627.699999999</v>
      </c>
      <c r="H192" s="81">
        <f>'FY2017 Alpha RPDC '!M188</f>
        <v>0</v>
      </c>
      <c r="I192" s="82">
        <f>'FY2017 Alpha RPDC '!N188</f>
        <v>24905627.699999999</v>
      </c>
      <c r="J192" s="53">
        <v>-319625.60000000003</v>
      </c>
      <c r="K192" s="52">
        <v>-737181.6</v>
      </c>
      <c r="L192" s="51">
        <v>115954.40000000001</v>
      </c>
      <c r="M192" s="195">
        <v>456608</v>
      </c>
      <c r="N192" s="51">
        <f>RealAuthFY10!N192</f>
        <v>100888.16</v>
      </c>
      <c r="O192" s="195">
        <f>RealAuthFY10!O192</f>
        <v>97705.939999999988</v>
      </c>
      <c r="P192" s="53">
        <v>0</v>
      </c>
      <c r="Q192" s="53">
        <v>75700.800000000003</v>
      </c>
      <c r="R192" s="52">
        <f t="shared" si="14"/>
        <v>1917281.0469999998</v>
      </c>
      <c r="S192" s="53">
        <f t="shared" si="15"/>
        <v>194669.83200000002</v>
      </c>
      <c r="T192" s="52">
        <f t="shared" si="16"/>
        <v>195081.00100000002</v>
      </c>
      <c r="U192" s="53">
        <f t="shared" si="17"/>
        <v>27002709.679999992</v>
      </c>
      <c r="V192" s="200"/>
      <c r="W192" s="204">
        <v>502.87</v>
      </c>
      <c r="X192" s="205">
        <v>262297</v>
      </c>
      <c r="Y192" s="206">
        <f t="shared" si="18"/>
        <v>512.92999999999995</v>
      </c>
      <c r="Z192" s="207">
        <v>51.06</v>
      </c>
      <c r="AA192" s="52">
        <v>26633</v>
      </c>
      <c r="AB192" s="206">
        <f t="shared" si="19"/>
        <v>52.080000000000005</v>
      </c>
      <c r="AC192" s="208">
        <v>51.17</v>
      </c>
      <c r="AD192" s="207">
        <v>26690</v>
      </c>
      <c r="AE192" s="206">
        <f t="shared" si="20"/>
        <v>52.190000000000005</v>
      </c>
    </row>
    <row r="193" spans="1:31" s="45" customFormat="1" ht="11" x14ac:dyDescent="0.3">
      <c r="A193" s="45">
        <f>'FY2017 Alpha RPDC '!A189</f>
        <v>182</v>
      </c>
      <c r="B193" s="45">
        <f>'FY2017 Alpha RPDC '!B189</f>
        <v>4203</v>
      </c>
      <c r="C193" s="45">
        <f>'FY2017 Alpha RPDC '!C189</f>
        <v>4203</v>
      </c>
      <c r="D193" s="50" t="str">
        <f>'FY2017 Alpha RPDC '!D189</f>
        <v>MEDIAPOLIS</v>
      </c>
      <c r="E193" s="91">
        <f>'FY2017 Alpha RPDC '!J189</f>
        <v>762.2</v>
      </c>
      <c r="F193" s="81">
        <f>'FY2017 Alpha RPDC '!K189</f>
        <v>6591</v>
      </c>
      <c r="G193" s="81">
        <f>'FY2017 Alpha RPDC '!L189</f>
        <v>5023660.2</v>
      </c>
      <c r="H193" s="81">
        <f>'FY2017 Alpha RPDC '!M189</f>
        <v>0</v>
      </c>
      <c r="I193" s="82">
        <f>'FY2017 Alpha RPDC '!N189</f>
        <v>5023660.2</v>
      </c>
      <c r="J193" s="53">
        <v>-482406</v>
      </c>
      <c r="K193" s="52">
        <v>-52947</v>
      </c>
      <c r="L193" s="51">
        <v>465345.3</v>
      </c>
      <c r="M193" s="195">
        <v>659484.29999999993</v>
      </c>
      <c r="N193" s="51">
        <f>RealAuthFY10!N193</f>
        <v>0</v>
      </c>
      <c r="O193" s="195">
        <f>RealAuthFY10!O193</f>
        <v>0</v>
      </c>
      <c r="P193" s="53">
        <v>10354.08</v>
      </c>
      <c r="Q193" s="53">
        <v>222377.4</v>
      </c>
      <c r="R193" s="52">
        <f t="shared" si="14"/>
        <v>790304</v>
      </c>
      <c r="S193" s="53">
        <f t="shared" si="15"/>
        <v>92790</v>
      </c>
      <c r="T193" s="52">
        <f t="shared" si="16"/>
        <v>94405</v>
      </c>
      <c r="U193" s="53">
        <f t="shared" si="17"/>
        <v>6823367.2800000003</v>
      </c>
      <c r="V193" s="200"/>
      <c r="W193" s="204">
        <v>528.49</v>
      </c>
      <c r="X193" s="205">
        <v>790304</v>
      </c>
      <c r="Y193" s="206">
        <f t="shared" si="18"/>
        <v>539.06000000000006</v>
      </c>
      <c r="Z193" s="207">
        <v>62.05</v>
      </c>
      <c r="AA193" s="52">
        <v>92790</v>
      </c>
      <c r="AB193" s="206">
        <f t="shared" si="19"/>
        <v>63.29</v>
      </c>
      <c r="AC193" s="208">
        <v>63.13</v>
      </c>
      <c r="AD193" s="207">
        <v>94405</v>
      </c>
      <c r="AE193" s="206">
        <f t="shared" si="20"/>
        <v>64.39</v>
      </c>
    </row>
    <row r="194" spans="1:31" s="45" customFormat="1" ht="11" x14ac:dyDescent="0.3">
      <c r="A194" s="45">
        <f>'FY2017 Alpha RPDC '!A190</f>
        <v>183</v>
      </c>
      <c r="B194" s="45">
        <f>'FY2017 Alpha RPDC '!B190</f>
        <v>4212</v>
      </c>
      <c r="C194" s="45">
        <f>'FY2017 Alpha RPDC '!C190</f>
        <v>4212</v>
      </c>
      <c r="D194" s="50" t="str">
        <f>'FY2017 Alpha RPDC '!D190</f>
        <v>MELCHER-DALLAS</v>
      </c>
      <c r="E194" s="91">
        <f>'FY2017 Alpha RPDC '!J190</f>
        <v>336.2</v>
      </c>
      <c r="F194" s="81">
        <f>'FY2017 Alpha RPDC '!K190</f>
        <v>6591</v>
      </c>
      <c r="G194" s="81">
        <f>'FY2017 Alpha RPDC '!L190</f>
        <v>2215894.1999999997</v>
      </c>
      <c r="H194" s="81">
        <f>'FY2017 Alpha RPDC '!M190</f>
        <v>0</v>
      </c>
      <c r="I194" s="82">
        <f>'FY2017 Alpha RPDC '!N190</f>
        <v>2215894.1999999997</v>
      </c>
      <c r="J194" s="53">
        <v>-362589.5</v>
      </c>
      <c r="K194" s="52">
        <v>-17745</v>
      </c>
      <c r="L194" s="51">
        <v>248430</v>
      </c>
      <c r="M194" s="195">
        <v>11830</v>
      </c>
      <c r="N194" s="51">
        <f>RealAuthFY10!N194</f>
        <v>96047.999999999985</v>
      </c>
      <c r="O194" s="195">
        <f>RealAuthFY10!O194</f>
        <v>0</v>
      </c>
      <c r="P194" s="53">
        <v>3903.9</v>
      </c>
      <c r="Q194" s="53">
        <v>127764.00000000001</v>
      </c>
      <c r="R194" s="52">
        <f t="shared" si="14"/>
        <v>404708</v>
      </c>
      <c r="S194" s="53">
        <f t="shared" si="15"/>
        <v>44423</v>
      </c>
      <c r="T194" s="52">
        <f t="shared" si="16"/>
        <v>42423</v>
      </c>
      <c r="U194" s="53">
        <f t="shared" si="17"/>
        <v>2815089.5999999996</v>
      </c>
      <c r="V194" s="200"/>
      <c r="W194" s="204">
        <v>509.9</v>
      </c>
      <c r="X194" s="205">
        <v>404708</v>
      </c>
      <c r="Y194" s="206">
        <f t="shared" si="18"/>
        <v>520.1</v>
      </c>
      <c r="Z194" s="207">
        <v>55.97</v>
      </c>
      <c r="AA194" s="52">
        <v>44423</v>
      </c>
      <c r="AB194" s="206">
        <f t="shared" si="19"/>
        <v>57.089999999999996</v>
      </c>
      <c r="AC194" s="208">
        <v>53.45</v>
      </c>
      <c r="AD194" s="207">
        <v>42423</v>
      </c>
      <c r="AE194" s="206">
        <f t="shared" si="20"/>
        <v>54.52</v>
      </c>
    </row>
    <row r="195" spans="1:31" s="45" customFormat="1" ht="11" x14ac:dyDescent="0.3">
      <c r="A195" s="45">
        <f>'FY2017 Alpha RPDC '!A191</f>
        <v>184</v>
      </c>
      <c r="B195" s="45">
        <f>'FY2017 Alpha RPDC '!B191</f>
        <v>4419</v>
      </c>
      <c r="C195" s="45">
        <f>'FY2017 Alpha RPDC '!C191</f>
        <v>4419</v>
      </c>
      <c r="D195" s="50" t="str">
        <f>'FY2017 Alpha RPDC '!D191</f>
        <v>MFL-MAR MAC</v>
      </c>
      <c r="E195" s="91">
        <f>'FY2017 Alpha RPDC '!J191</f>
        <v>782.5</v>
      </c>
      <c r="F195" s="81">
        <f>'FY2017 Alpha RPDC '!K191</f>
        <v>6628</v>
      </c>
      <c r="G195" s="81">
        <f>'FY2017 Alpha RPDC '!L191</f>
        <v>5186410</v>
      </c>
      <c r="H195" s="81">
        <f>'FY2017 Alpha RPDC '!M191</f>
        <v>0</v>
      </c>
      <c r="I195" s="82">
        <f>'FY2017 Alpha RPDC '!N191</f>
        <v>5186410</v>
      </c>
      <c r="J195" s="53">
        <v>-319572</v>
      </c>
      <c r="K195" s="52">
        <v>-17754</v>
      </c>
      <c r="L195" s="51">
        <v>78709.400000000009</v>
      </c>
      <c r="M195" s="195">
        <v>0</v>
      </c>
      <c r="N195" s="51">
        <f>RealAuthFY10!N195</f>
        <v>5803</v>
      </c>
      <c r="O195" s="195">
        <f>RealAuthFY10!O195</f>
        <v>0</v>
      </c>
      <c r="P195" s="53">
        <v>0</v>
      </c>
      <c r="Q195" s="53">
        <v>0</v>
      </c>
      <c r="R195" s="52">
        <f t="shared" si="14"/>
        <v>427385.85000000003</v>
      </c>
      <c r="S195" s="53">
        <f t="shared" si="15"/>
        <v>44696.4</v>
      </c>
      <c r="T195" s="52">
        <f t="shared" si="16"/>
        <v>32137.275000000001</v>
      </c>
      <c r="U195" s="53">
        <f t="shared" si="17"/>
        <v>5437815.9250000007</v>
      </c>
      <c r="V195" s="200"/>
      <c r="W195" s="204">
        <v>535.47</v>
      </c>
      <c r="X195" s="205">
        <v>245834</v>
      </c>
      <c r="Y195" s="206">
        <f t="shared" si="18"/>
        <v>546.18000000000006</v>
      </c>
      <c r="Z195" s="207">
        <v>56</v>
      </c>
      <c r="AA195" s="52">
        <v>25710</v>
      </c>
      <c r="AB195" s="206">
        <f t="shared" si="19"/>
        <v>57.12</v>
      </c>
      <c r="AC195" s="208">
        <v>40.26</v>
      </c>
      <c r="AD195" s="207">
        <v>18483</v>
      </c>
      <c r="AE195" s="206">
        <f t="shared" si="20"/>
        <v>41.07</v>
      </c>
    </row>
    <row r="196" spans="1:31" s="45" customFormat="1" ht="11" x14ac:dyDescent="0.3">
      <c r="A196" s="45">
        <f>'FY2017 Alpha RPDC '!A192</f>
        <v>185</v>
      </c>
      <c r="B196" s="45">
        <f>'FY2017 Alpha RPDC '!B192</f>
        <v>4269</v>
      </c>
      <c r="C196" s="45">
        <f>'FY2017 Alpha RPDC '!C192</f>
        <v>4269</v>
      </c>
      <c r="D196" s="54" t="str">
        <f>'FY2017 Alpha RPDC '!D192</f>
        <v>MIDLAND</v>
      </c>
      <c r="E196" s="94">
        <f>'FY2017 Alpha RPDC '!J192</f>
        <v>535.20000000000005</v>
      </c>
      <c r="F196" s="83">
        <f>'FY2017 Alpha RPDC '!K192</f>
        <v>6680</v>
      </c>
      <c r="G196" s="83">
        <f>'FY2017 Alpha RPDC '!L192</f>
        <v>3575136.0000000005</v>
      </c>
      <c r="H196" s="83">
        <f>'FY2017 Alpha RPDC '!M192</f>
        <v>0</v>
      </c>
      <c r="I196" s="84">
        <f>'FY2017 Alpha RPDC '!N192</f>
        <v>3575136.0000000005</v>
      </c>
      <c r="J196" s="57">
        <v>-985729.49999999988</v>
      </c>
      <c r="K196" s="56">
        <v>-281295</v>
      </c>
      <c r="L196" s="55">
        <v>3906409.5000000005</v>
      </c>
      <c r="M196" s="214">
        <v>5985</v>
      </c>
      <c r="N196" s="55">
        <f>RealAuthFY10!N196</f>
        <v>44259.8</v>
      </c>
      <c r="O196" s="214">
        <f>RealAuthFY10!O196</f>
        <v>0</v>
      </c>
      <c r="P196" s="57">
        <v>0</v>
      </c>
      <c r="Q196" s="57">
        <v>359100</v>
      </c>
      <c r="R196" s="56">
        <f t="shared" si="14"/>
        <v>955392</v>
      </c>
      <c r="S196" s="57">
        <f t="shared" si="15"/>
        <v>115970</v>
      </c>
      <c r="T196" s="56">
        <f t="shared" si="16"/>
        <v>116913</v>
      </c>
      <c r="U196" s="57">
        <f t="shared" si="17"/>
        <v>7812140.8000000007</v>
      </c>
      <c r="V196" s="215"/>
      <c r="W196" s="216">
        <v>516.54</v>
      </c>
      <c r="X196" s="217">
        <v>955392</v>
      </c>
      <c r="Y196" s="218">
        <f t="shared" si="18"/>
        <v>526.87</v>
      </c>
      <c r="Z196" s="219">
        <v>62.7</v>
      </c>
      <c r="AA196" s="56">
        <v>115970</v>
      </c>
      <c r="AB196" s="218">
        <f t="shared" si="19"/>
        <v>63.95</v>
      </c>
      <c r="AC196" s="220">
        <v>63.21</v>
      </c>
      <c r="AD196" s="219">
        <v>116913</v>
      </c>
      <c r="AE196" s="218">
        <f t="shared" si="20"/>
        <v>64.47</v>
      </c>
    </row>
    <row r="197" spans="1:31" s="45" customFormat="1" ht="11" x14ac:dyDescent="0.3">
      <c r="A197" s="45">
        <f>'FY2017 Alpha RPDC '!A193</f>
        <v>186</v>
      </c>
      <c r="B197" s="45">
        <f>'FY2017 Alpha RPDC '!B193</f>
        <v>4271</v>
      </c>
      <c r="C197" s="45">
        <f>'FY2017 Alpha RPDC '!C193</f>
        <v>4271</v>
      </c>
      <c r="D197" s="50" t="str">
        <f>'FY2017 Alpha RPDC '!D193</f>
        <v>MID-PRAIRIE</v>
      </c>
      <c r="E197" s="91">
        <f>'FY2017 Alpha RPDC '!J193</f>
        <v>1210.9000000000001</v>
      </c>
      <c r="F197" s="81">
        <f>'FY2017 Alpha RPDC '!K193</f>
        <v>6615</v>
      </c>
      <c r="G197" s="81">
        <f>'FY2017 Alpha RPDC '!L193</f>
        <v>8010103.5000000009</v>
      </c>
      <c r="H197" s="81">
        <f>'FY2017 Alpha RPDC '!M193</f>
        <v>0</v>
      </c>
      <c r="I197" s="82">
        <f>'FY2017 Alpha RPDC '!N193</f>
        <v>8010103.5000000009</v>
      </c>
      <c r="J197" s="53">
        <v>-2184178.7999999998</v>
      </c>
      <c r="K197" s="52">
        <v>-136252</v>
      </c>
      <c r="L197" s="51">
        <v>424750.8</v>
      </c>
      <c r="M197" s="195">
        <v>88860</v>
      </c>
      <c r="N197" s="51">
        <f>RealAuthFY10!N197</f>
        <v>559290.52</v>
      </c>
      <c r="O197" s="195">
        <f>RealAuthFY10!O197</f>
        <v>0</v>
      </c>
      <c r="P197" s="53">
        <v>1182074.96</v>
      </c>
      <c r="Q197" s="53">
        <v>469180.8</v>
      </c>
      <c r="R197" s="52">
        <f t="shared" si="14"/>
        <v>2459174</v>
      </c>
      <c r="S197" s="53">
        <f t="shared" si="15"/>
        <v>274794</v>
      </c>
      <c r="T197" s="52">
        <f t="shared" si="16"/>
        <v>395212</v>
      </c>
      <c r="U197" s="53">
        <f t="shared" si="17"/>
        <v>11543009.780000001</v>
      </c>
      <c r="V197" s="200"/>
      <c r="W197" s="204">
        <v>478.69</v>
      </c>
      <c r="X197" s="205">
        <v>2459174</v>
      </c>
      <c r="Y197" s="206">
        <f t="shared" si="18"/>
        <v>488.26</v>
      </c>
      <c r="Z197" s="207">
        <v>53.49</v>
      </c>
      <c r="AA197" s="52">
        <v>274794</v>
      </c>
      <c r="AB197" s="206">
        <f t="shared" si="19"/>
        <v>54.56</v>
      </c>
      <c r="AC197" s="208">
        <v>76.930000000000007</v>
      </c>
      <c r="AD197" s="207">
        <v>395212</v>
      </c>
      <c r="AE197" s="206">
        <f t="shared" si="20"/>
        <v>78.470000000000013</v>
      </c>
    </row>
    <row r="198" spans="1:31" s="45" customFormat="1" ht="11" x14ac:dyDescent="0.3">
      <c r="A198" s="45">
        <f>'FY2017 Alpha RPDC '!A194</f>
        <v>187</v>
      </c>
      <c r="B198" s="45">
        <f>'FY2017 Alpha RPDC '!B194</f>
        <v>4356</v>
      </c>
      <c r="C198" s="45">
        <f>'FY2017 Alpha RPDC '!C194</f>
        <v>4356</v>
      </c>
      <c r="D198" s="50" t="str">
        <f>'FY2017 Alpha RPDC '!D194</f>
        <v>MISSOURI VALLEY</v>
      </c>
      <c r="E198" s="91">
        <f>'FY2017 Alpha RPDC '!J194</f>
        <v>862.1</v>
      </c>
      <c r="F198" s="81">
        <f>'FY2017 Alpha RPDC '!K194</f>
        <v>6591</v>
      </c>
      <c r="G198" s="81">
        <f>'FY2017 Alpha RPDC '!L194</f>
        <v>5682101.1000000006</v>
      </c>
      <c r="H198" s="81">
        <f>'FY2017 Alpha RPDC '!M194</f>
        <v>0</v>
      </c>
      <c r="I198" s="82">
        <f>'FY2017 Alpha RPDC '!N194</f>
        <v>5682101.1000000006</v>
      </c>
      <c r="J198" s="53">
        <v>-506526.3</v>
      </c>
      <c r="K198" s="52">
        <v>-23532</v>
      </c>
      <c r="L198" s="51">
        <v>535353</v>
      </c>
      <c r="M198" s="195">
        <v>35298</v>
      </c>
      <c r="N198" s="51">
        <f>RealAuthFY10!N198</f>
        <v>0</v>
      </c>
      <c r="O198" s="195">
        <f>RealAuthFY10!O198</f>
        <v>0</v>
      </c>
      <c r="P198" s="53">
        <v>0</v>
      </c>
      <c r="Q198" s="53">
        <v>0</v>
      </c>
      <c r="R198" s="52">
        <f t="shared" si="14"/>
        <v>435213.94299999997</v>
      </c>
      <c r="S198" s="53">
        <f t="shared" si="15"/>
        <v>40484.216</v>
      </c>
      <c r="T198" s="52">
        <f t="shared" si="16"/>
        <v>46320.633000000002</v>
      </c>
      <c r="U198" s="53">
        <f t="shared" si="17"/>
        <v>6244712.5920000011</v>
      </c>
      <c r="V198" s="200"/>
      <c r="W198" s="204">
        <v>494.93</v>
      </c>
      <c r="X198" s="205">
        <v>264144</v>
      </c>
      <c r="Y198" s="206">
        <f t="shared" si="18"/>
        <v>504.83</v>
      </c>
      <c r="Z198" s="207">
        <v>46.04</v>
      </c>
      <c r="AA198" s="52">
        <v>24572</v>
      </c>
      <c r="AB198" s="206">
        <f t="shared" si="19"/>
        <v>46.96</v>
      </c>
      <c r="AC198" s="208">
        <v>52.68</v>
      </c>
      <c r="AD198" s="207">
        <v>28115</v>
      </c>
      <c r="AE198" s="206">
        <f t="shared" si="20"/>
        <v>53.73</v>
      </c>
    </row>
    <row r="199" spans="1:31" s="45" customFormat="1" ht="11" x14ac:dyDescent="0.3">
      <c r="A199" s="45">
        <f>'FY2017 Alpha RPDC '!A195</f>
        <v>188</v>
      </c>
      <c r="B199" s="45">
        <f>'FY2017 Alpha RPDC '!B195</f>
        <v>4149</v>
      </c>
      <c r="C199" s="45">
        <f>'FY2017 Alpha RPDC '!C195</f>
        <v>4149</v>
      </c>
      <c r="D199" s="50" t="str">
        <f>'FY2017 Alpha RPDC '!D195</f>
        <v>MOC-FLOYD VALLEY</v>
      </c>
      <c r="E199" s="91">
        <f>'FY2017 Alpha RPDC '!J195</f>
        <v>1419.4</v>
      </c>
      <c r="F199" s="81">
        <f>'FY2017 Alpha RPDC '!K195</f>
        <v>6631</v>
      </c>
      <c r="G199" s="81">
        <f>'FY2017 Alpha RPDC '!L195</f>
        <v>9412041.4000000004</v>
      </c>
      <c r="H199" s="81">
        <f>'FY2017 Alpha RPDC '!M195</f>
        <v>0</v>
      </c>
      <c r="I199" s="82">
        <f>'FY2017 Alpha RPDC '!N195</f>
        <v>9412041.4000000004</v>
      </c>
      <c r="J199" s="53">
        <v>-154830</v>
      </c>
      <c r="K199" s="52">
        <v>-125055</v>
      </c>
      <c r="L199" s="51">
        <v>513321</v>
      </c>
      <c r="M199" s="195">
        <v>297750</v>
      </c>
      <c r="N199" s="51">
        <f>RealAuthFY10!N199</f>
        <v>105295.20000000001</v>
      </c>
      <c r="O199" s="195">
        <f>RealAuthFY10!O199</f>
        <v>0</v>
      </c>
      <c r="P199" s="53">
        <v>34062.6</v>
      </c>
      <c r="Q199" s="53">
        <v>285840</v>
      </c>
      <c r="R199" s="52">
        <f t="shared" si="14"/>
        <v>1912031</v>
      </c>
      <c r="S199" s="53">
        <f t="shared" si="15"/>
        <v>228782</v>
      </c>
      <c r="T199" s="52">
        <f t="shared" si="16"/>
        <v>260529</v>
      </c>
      <c r="U199" s="53">
        <f t="shared" si="17"/>
        <v>12769767.199999999</v>
      </c>
      <c r="V199" s="200"/>
      <c r="W199" s="204">
        <v>484.23</v>
      </c>
      <c r="X199" s="205">
        <v>1912031</v>
      </c>
      <c r="Y199" s="206">
        <f t="shared" si="18"/>
        <v>493.91</v>
      </c>
      <c r="Z199" s="207">
        <v>57.94</v>
      </c>
      <c r="AA199" s="52">
        <v>228782</v>
      </c>
      <c r="AB199" s="206">
        <f t="shared" si="19"/>
        <v>59.099999999999994</v>
      </c>
      <c r="AC199" s="208">
        <v>65.98</v>
      </c>
      <c r="AD199" s="207">
        <v>260529</v>
      </c>
      <c r="AE199" s="206">
        <f t="shared" si="20"/>
        <v>67.3</v>
      </c>
    </row>
    <row r="200" spans="1:31" s="45" customFormat="1" ht="11" x14ac:dyDescent="0.3">
      <c r="A200" s="45">
        <f>'FY2017 Alpha RPDC '!A196</f>
        <v>189</v>
      </c>
      <c r="B200" s="45">
        <f>'FY2017 Alpha RPDC '!B196</f>
        <v>4437</v>
      </c>
      <c r="C200" s="45">
        <f>'FY2017 Alpha RPDC '!C196</f>
        <v>4437</v>
      </c>
      <c r="D200" s="50" t="str">
        <f>'FY2017 Alpha RPDC '!D196</f>
        <v>MONTEZUMA</v>
      </c>
      <c r="E200" s="91">
        <f>'FY2017 Alpha RPDC '!J196</f>
        <v>515.29999999999995</v>
      </c>
      <c r="F200" s="81">
        <f>'FY2017 Alpha RPDC '!K196</f>
        <v>6591</v>
      </c>
      <c r="G200" s="81">
        <f>'FY2017 Alpha RPDC '!L196</f>
        <v>3396342.3</v>
      </c>
      <c r="H200" s="81">
        <f>'FY2017 Alpha RPDC '!M196</f>
        <v>30113</v>
      </c>
      <c r="I200" s="82">
        <f>'FY2017 Alpha RPDC '!N196</f>
        <v>3426455.3</v>
      </c>
      <c r="J200" s="53">
        <v>-321800.10000000003</v>
      </c>
      <c r="K200" s="52">
        <v>-17649</v>
      </c>
      <c r="L200" s="51">
        <v>294150</v>
      </c>
      <c r="M200" s="195">
        <v>235320</v>
      </c>
      <c r="N200" s="51">
        <f>RealAuthFY10!N200</f>
        <v>10670.800000000001</v>
      </c>
      <c r="O200" s="195">
        <f>RealAuthFY10!O200</f>
        <v>0</v>
      </c>
      <c r="P200" s="53">
        <v>0</v>
      </c>
      <c r="Q200" s="53">
        <v>0</v>
      </c>
      <c r="R200" s="52">
        <f t="shared" ref="R200:R263" si="21">IF(X200&gt;Y200*$E200,X200,Y200*$E200)</f>
        <v>442452</v>
      </c>
      <c r="S200" s="53">
        <f t="shared" ref="S200:S263" si="22">IF(AA200&gt;AB200*$E200,AA200,AB200*$E200)</f>
        <v>42472</v>
      </c>
      <c r="T200" s="52">
        <f t="shared" ref="T200:T263" si="23">IF(AD200&gt;AE200*$E200,AD200,AE200*$E200)</f>
        <v>44583</v>
      </c>
      <c r="U200" s="53">
        <f t="shared" ref="U200:U263" si="24">SUM(I200:T200)</f>
        <v>4156653.9999999995</v>
      </c>
      <c r="V200" s="200"/>
      <c r="W200" s="204">
        <v>505.14</v>
      </c>
      <c r="X200" s="205">
        <v>442452</v>
      </c>
      <c r="Y200" s="206">
        <f t="shared" ref="Y200:Y263" si="25">ROUND(W200*R$5,2)+W200</f>
        <v>515.24</v>
      </c>
      <c r="Z200" s="207">
        <v>48.49</v>
      </c>
      <c r="AA200" s="52">
        <v>42472</v>
      </c>
      <c r="AB200" s="206">
        <f t="shared" ref="AB200:AB263" si="26">ROUND(Z200*S$5,2)+Z200</f>
        <v>49.46</v>
      </c>
      <c r="AC200" s="208">
        <v>50.9</v>
      </c>
      <c r="AD200" s="207">
        <v>44583</v>
      </c>
      <c r="AE200" s="206">
        <f t="shared" ref="AE200:AE263" si="27">ROUND(AC200*T$5,2)+AC200</f>
        <v>51.92</v>
      </c>
    </row>
    <row r="201" spans="1:31" s="45" customFormat="1" ht="11" x14ac:dyDescent="0.3">
      <c r="A201" s="45">
        <f>'FY2017 Alpha RPDC '!A197</f>
        <v>190</v>
      </c>
      <c r="B201" s="45">
        <f>'FY2017 Alpha RPDC '!B197</f>
        <v>4446</v>
      </c>
      <c r="C201" s="45">
        <f>'FY2017 Alpha RPDC '!C197</f>
        <v>4446</v>
      </c>
      <c r="D201" s="54" t="str">
        <f>'FY2017 Alpha RPDC '!D197</f>
        <v>MONTICELLO</v>
      </c>
      <c r="E201" s="94">
        <f>'FY2017 Alpha RPDC '!J197</f>
        <v>1050.0999999999999</v>
      </c>
      <c r="F201" s="83">
        <f>'FY2017 Alpha RPDC '!K197</f>
        <v>6591</v>
      </c>
      <c r="G201" s="83">
        <f>'FY2017 Alpha RPDC '!L197</f>
        <v>6921209.0999999996</v>
      </c>
      <c r="H201" s="83">
        <f>'FY2017 Alpha RPDC '!M197</f>
        <v>0</v>
      </c>
      <c r="I201" s="84">
        <f>'FY2017 Alpha RPDC '!N197</f>
        <v>6921209.0999999996</v>
      </c>
      <c r="J201" s="57">
        <v>-111777</v>
      </c>
      <c r="K201" s="56">
        <v>0</v>
      </c>
      <c r="L201" s="55">
        <v>88245</v>
      </c>
      <c r="M201" s="214">
        <v>0</v>
      </c>
      <c r="N201" s="55">
        <f>RealAuthFY10!N201</f>
        <v>4845.12</v>
      </c>
      <c r="O201" s="214">
        <f>RealAuthFY10!O201</f>
        <v>0</v>
      </c>
      <c r="P201" s="57">
        <v>0</v>
      </c>
      <c r="Q201" s="57">
        <v>88245</v>
      </c>
      <c r="R201" s="56">
        <f t="shared" si="21"/>
        <v>628957.39500000002</v>
      </c>
      <c r="S201" s="57">
        <f t="shared" si="22"/>
        <v>64318.624999999993</v>
      </c>
      <c r="T201" s="56">
        <f t="shared" si="23"/>
        <v>77602.39</v>
      </c>
      <c r="U201" s="57">
        <f t="shared" si="24"/>
        <v>7761645.6299999999</v>
      </c>
      <c r="V201" s="215"/>
      <c r="W201" s="216">
        <v>587.21</v>
      </c>
      <c r="X201" s="217">
        <v>203762</v>
      </c>
      <c r="Y201" s="218">
        <f t="shared" si="25"/>
        <v>598.95000000000005</v>
      </c>
      <c r="Z201" s="219">
        <v>60.05</v>
      </c>
      <c r="AA201" s="56">
        <v>20837</v>
      </c>
      <c r="AB201" s="218">
        <f t="shared" si="26"/>
        <v>61.25</v>
      </c>
      <c r="AC201" s="220">
        <v>72.45</v>
      </c>
      <c r="AD201" s="219">
        <v>25140</v>
      </c>
      <c r="AE201" s="218">
        <f t="shared" si="27"/>
        <v>73.900000000000006</v>
      </c>
    </row>
    <row r="202" spans="1:31" s="45" customFormat="1" ht="11" x14ac:dyDescent="0.3">
      <c r="A202" s="45">
        <f>'FY2017 Alpha RPDC '!A198</f>
        <v>191</v>
      </c>
      <c r="B202" s="45">
        <f>'FY2017 Alpha RPDC '!B198</f>
        <v>4491</v>
      </c>
      <c r="C202" s="45">
        <f>'FY2017 Alpha RPDC '!C198</f>
        <v>4491</v>
      </c>
      <c r="D202" s="50" t="str">
        <f>'FY2017 Alpha RPDC '!D198</f>
        <v>MORAVIA</v>
      </c>
      <c r="E202" s="91">
        <f>'FY2017 Alpha RPDC '!J198</f>
        <v>339.5</v>
      </c>
      <c r="F202" s="81">
        <f>'FY2017 Alpha RPDC '!K198</f>
        <v>6591</v>
      </c>
      <c r="G202" s="81">
        <f>'FY2017 Alpha RPDC '!L198</f>
        <v>2237644.5</v>
      </c>
      <c r="H202" s="81">
        <f>'FY2017 Alpha RPDC '!M198</f>
        <v>20833.669999999925</v>
      </c>
      <c r="I202" s="82">
        <f>'FY2017 Alpha RPDC '!N198</f>
        <v>2258478.17</v>
      </c>
      <c r="J202" s="53">
        <v>-136160</v>
      </c>
      <c r="K202" s="52">
        <v>-17760</v>
      </c>
      <c r="L202" s="51">
        <v>136160</v>
      </c>
      <c r="M202" s="195">
        <v>0</v>
      </c>
      <c r="N202" s="51">
        <f>RealAuthFY10!N202</f>
        <v>24322.95</v>
      </c>
      <c r="O202" s="195">
        <f>RealAuthFY10!O202</f>
        <v>0</v>
      </c>
      <c r="P202" s="53">
        <v>0</v>
      </c>
      <c r="Q202" s="53">
        <v>0</v>
      </c>
      <c r="R202" s="52">
        <f t="shared" si="21"/>
        <v>446179</v>
      </c>
      <c r="S202" s="53">
        <f t="shared" si="22"/>
        <v>54704</v>
      </c>
      <c r="T202" s="52">
        <f t="shared" si="23"/>
        <v>54877</v>
      </c>
      <c r="U202" s="53">
        <f t="shared" si="24"/>
        <v>2820801.12</v>
      </c>
      <c r="V202" s="200"/>
      <c r="W202" s="204">
        <v>513.44000000000005</v>
      </c>
      <c r="X202" s="205">
        <v>446179</v>
      </c>
      <c r="Y202" s="206">
        <f t="shared" si="25"/>
        <v>523.71</v>
      </c>
      <c r="Z202" s="207">
        <v>62.95</v>
      </c>
      <c r="AA202" s="52">
        <v>54704</v>
      </c>
      <c r="AB202" s="206">
        <f t="shared" si="26"/>
        <v>64.210000000000008</v>
      </c>
      <c r="AC202" s="208">
        <v>63.15</v>
      </c>
      <c r="AD202" s="207">
        <v>54877</v>
      </c>
      <c r="AE202" s="206">
        <f t="shared" si="27"/>
        <v>64.41</v>
      </c>
    </row>
    <row r="203" spans="1:31" s="45" customFormat="1" ht="11" x14ac:dyDescent="0.3">
      <c r="A203" s="45">
        <f>'FY2017 Alpha RPDC '!A199</f>
        <v>192</v>
      </c>
      <c r="B203" s="45">
        <f>'FY2017 Alpha RPDC '!B199</f>
        <v>4505</v>
      </c>
      <c r="C203" s="45">
        <f>'FY2017 Alpha RPDC '!C199</f>
        <v>4505</v>
      </c>
      <c r="D203" s="50" t="str">
        <f>'FY2017 Alpha RPDC '!D199</f>
        <v>MORMON TRAIL</v>
      </c>
      <c r="E203" s="91">
        <f>'FY2017 Alpha RPDC '!J199</f>
        <v>266.60000000000002</v>
      </c>
      <c r="F203" s="81">
        <f>'FY2017 Alpha RPDC '!K199</f>
        <v>6665</v>
      </c>
      <c r="G203" s="81">
        <f>'FY2017 Alpha RPDC '!L199</f>
        <v>1776889.0000000002</v>
      </c>
      <c r="H203" s="81">
        <f>'FY2017 Alpha RPDC '!M199</f>
        <v>0</v>
      </c>
      <c r="I203" s="82">
        <f>'FY2017 Alpha RPDC '!N199</f>
        <v>1776889.0000000002</v>
      </c>
      <c r="J203" s="53">
        <v>-875495.2</v>
      </c>
      <c r="K203" s="52">
        <v>-35832</v>
      </c>
      <c r="L203" s="51">
        <v>53748</v>
      </c>
      <c r="M203" s="195">
        <v>11944</v>
      </c>
      <c r="N203" s="51">
        <f>RealAuthFY10!N203</f>
        <v>3045.6400000000003</v>
      </c>
      <c r="O203" s="195">
        <f>RealAuthFY10!O203</f>
        <v>0</v>
      </c>
      <c r="P203" s="53">
        <v>0</v>
      </c>
      <c r="Q203" s="53">
        <v>100329.60000000001</v>
      </c>
      <c r="R203" s="52">
        <f t="shared" si="21"/>
        <v>318541</v>
      </c>
      <c r="S203" s="53">
        <f t="shared" si="22"/>
        <v>31004</v>
      </c>
      <c r="T203" s="52">
        <f t="shared" si="23"/>
        <v>32722</v>
      </c>
      <c r="U203" s="53">
        <f t="shared" si="24"/>
        <v>1416896.0400000003</v>
      </c>
      <c r="V203" s="200"/>
      <c r="W203" s="204">
        <v>543.4</v>
      </c>
      <c r="X203" s="205">
        <v>318541</v>
      </c>
      <c r="Y203" s="206">
        <f t="shared" si="25"/>
        <v>554.27</v>
      </c>
      <c r="Z203" s="207">
        <v>52.89</v>
      </c>
      <c r="AA203" s="52">
        <v>31004</v>
      </c>
      <c r="AB203" s="206">
        <f t="shared" si="26"/>
        <v>53.95</v>
      </c>
      <c r="AC203" s="208">
        <v>55.82</v>
      </c>
      <c r="AD203" s="207">
        <v>32722</v>
      </c>
      <c r="AE203" s="206">
        <f t="shared" si="27"/>
        <v>56.94</v>
      </c>
    </row>
    <row r="204" spans="1:31" s="45" customFormat="1" ht="11" x14ac:dyDescent="0.3">
      <c r="A204" s="45">
        <f>'FY2017 Alpha RPDC '!A200</f>
        <v>193</v>
      </c>
      <c r="B204" s="45">
        <f>'FY2017 Alpha RPDC '!B200</f>
        <v>4509</v>
      </c>
      <c r="C204" s="45">
        <f>'FY2017 Alpha RPDC '!C200</f>
        <v>4509</v>
      </c>
      <c r="D204" s="50" t="str">
        <f>'FY2017 Alpha RPDC '!D200</f>
        <v>MORNING SUN</v>
      </c>
      <c r="E204" s="91">
        <f>'FY2017 Alpha RPDC '!J200</f>
        <v>213.2</v>
      </c>
      <c r="F204" s="81">
        <f>'FY2017 Alpha RPDC '!K200</f>
        <v>6591</v>
      </c>
      <c r="G204" s="81">
        <f>'FY2017 Alpha RPDC '!L200</f>
        <v>1405201.2</v>
      </c>
      <c r="H204" s="81">
        <f>'FY2017 Alpha RPDC '!M200</f>
        <v>40120.920000000158</v>
      </c>
      <c r="I204" s="82">
        <f>'FY2017 Alpha RPDC '!N200</f>
        <v>1445322.12</v>
      </c>
      <c r="J204" s="53">
        <v>-283536</v>
      </c>
      <c r="K204" s="52">
        <v>-17721</v>
      </c>
      <c r="L204" s="51">
        <v>888412.8</v>
      </c>
      <c r="M204" s="195">
        <v>17721</v>
      </c>
      <c r="N204" s="51">
        <f>RealAuthFY10!N204</f>
        <v>0</v>
      </c>
      <c r="O204" s="195">
        <f>RealAuthFY10!O204</f>
        <v>0</v>
      </c>
      <c r="P204" s="53">
        <v>1299.54</v>
      </c>
      <c r="Q204" s="53">
        <v>276447.59999999998</v>
      </c>
      <c r="R204" s="52">
        <f t="shared" si="21"/>
        <v>623077</v>
      </c>
      <c r="S204" s="53">
        <f t="shared" si="22"/>
        <v>67387</v>
      </c>
      <c r="T204" s="52">
        <f t="shared" si="23"/>
        <v>68648</v>
      </c>
      <c r="U204" s="53">
        <f t="shared" si="24"/>
        <v>3087058.06</v>
      </c>
      <c r="V204" s="200"/>
      <c r="W204" s="204">
        <v>514.09</v>
      </c>
      <c r="X204" s="205">
        <v>623077</v>
      </c>
      <c r="Y204" s="206">
        <f t="shared" si="25"/>
        <v>524.37</v>
      </c>
      <c r="Z204" s="207">
        <v>55.6</v>
      </c>
      <c r="AA204" s="52">
        <v>67387</v>
      </c>
      <c r="AB204" s="206">
        <f t="shared" si="26"/>
        <v>56.71</v>
      </c>
      <c r="AC204" s="208">
        <v>56.64</v>
      </c>
      <c r="AD204" s="207">
        <v>68648</v>
      </c>
      <c r="AE204" s="206">
        <f t="shared" si="27"/>
        <v>57.77</v>
      </c>
    </row>
    <row r="205" spans="1:31" s="45" customFormat="1" ht="11" x14ac:dyDescent="0.3">
      <c r="A205" s="45">
        <f>'FY2017 Alpha RPDC '!A201</f>
        <v>194</v>
      </c>
      <c r="B205" s="45">
        <f>'FY2017 Alpha RPDC '!B201</f>
        <v>4518</v>
      </c>
      <c r="C205" s="45">
        <f>'FY2017 Alpha RPDC '!C201</f>
        <v>4518</v>
      </c>
      <c r="D205" s="50" t="str">
        <f>'FY2017 Alpha RPDC '!D201</f>
        <v>MOULTON-UDELL</v>
      </c>
      <c r="E205" s="91">
        <f>'FY2017 Alpha RPDC '!J201</f>
        <v>222.9</v>
      </c>
      <c r="F205" s="81">
        <f>'FY2017 Alpha RPDC '!K201</f>
        <v>6591</v>
      </c>
      <c r="G205" s="81">
        <f>'FY2017 Alpha RPDC '!L201</f>
        <v>1469133.9000000001</v>
      </c>
      <c r="H205" s="81">
        <f>'FY2017 Alpha RPDC '!M201</f>
        <v>0</v>
      </c>
      <c r="I205" s="82">
        <f>'FY2017 Alpha RPDC '!N201</f>
        <v>1469133.9000000001</v>
      </c>
      <c r="J205" s="53">
        <v>-388278</v>
      </c>
      <c r="K205" s="52">
        <v>-47064</v>
      </c>
      <c r="L205" s="51">
        <v>235320</v>
      </c>
      <c r="M205" s="195">
        <v>0</v>
      </c>
      <c r="N205" s="51">
        <f>RealAuthFY10!N205</f>
        <v>24398.640000000003</v>
      </c>
      <c r="O205" s="195">
        <f>RealAuthFY10!O205</f>
        <v>0</v>
      </c>
      <c r="P205" s="53">
        <v>1294.26</v>
      </c>
      <c r="Q205" s="53">
        <v>176490</v>
      </c>
      <c r="R205" s="52">
        <f t="shared" si="21"/>
        <v>439801</v>
      </c>
      <c r="S205" s="53">
        <f t="shared" si="22"/>
        <v>42817</v>
      </c>
      <c r="T205" s="52">
        <f t="shared" si="23"/>
        <v>51275</v>
      </c>
      <c r="U205" s="53">
        <f t="shared" si="24"/>
        <v>2005187.8</v>
      </c>
      <c r="V205" s="200"/>
      <c r="W205" s="204">
        <v>473.21</v>
      </c>
      <c r="X205" s="205">
        <v>439801</v>
      </c>
      <c r="Y205" s="206">
        <f t="shared" si="25"/>
        <v>482.66999999999996</v>
      </c>
      <c r="Z205" s="207">
        <v>46.07</v>
      </c>
      <c r="AA205" s="52">
        <v>42817</v>
      </c>
      <c r="AB205" s="206">
        <f t="shared" si="26"/>
        <v>46.99</v>
      </c>
      <c r="AC205" s="208">
        <v>55.17</v>
      </c>
      <c r="AD205" s="207">
        <v>51275</v>
      </c>
      <c r="AE205" s="206">
        <f t="shared" si="27"/>
        <v>56.27</v>
      </c>
    </row>
    <row r="206" spans="1:31" s="45" customFormat="1" ht="11" x14ac:dyDescent="0.3">
      <c r="A206" s="45">
        <f>'FY2017 Alpha RPDC '!A202</f>
        <v>195</v>
      </c>
      <c r="B206" s="45">
        <f>'FY2017 Alpha RPDC '!B202</f>
        <v>4527</v>
      </c>
      <c r="C206" s="45">
        <f>'FY2017 Alpha RPDC '!C202</f>
        <v>4527</v>
      </c>
      <c r="D206" s="54" t="str">
        <f>'FY2017 Alpha RPDC '!D202</f>
        <v>MOUNT AYR</v>
      </c>
      <c r="E206" s="94">
        <f>'FY2017 Alpha RPDC '!J202</f>
        <v>640.6</v>
      </c>
      <c r="F206" s="83">
        <f>'FY2017 Alpha RPDC '!K202</f>
        <v>6594</v>
      </c>
      <c r="G206" s="83">
        <f>'FY2017 Alpha RPDC '!L202</f>
        <v>4224116.4000000004</v>
      </c>
      <c r="H206" s="83">
        <f>'FY2017 Alpha RPDC '!M202</f>
        <v>0</v>
      </c>
      <c r="I206" s="84">
        <f>'FY2017 Alpha RPDC '!N202</f>
        <v>4224116.4000000004</v>
      </c>
      <c r="J206" s="57">
        <v>-201382</v>
      </c>
      <c r="K206" s="56">
        <v>-23692</v>
      </c>
      <c r="L206" s="55">
        <v>142152</v>
      </c>
      <c r="M206" s="214">
        <v>17769</v>
      </c>
      <c r="N206" s="55">
        <f>RealAuthFY10!N206</f>
        <v>65862.720000000001</v>
      </c>
      <c r="O206" s="214">
        <f>RealAuthFY10!O206</f>
        <v>0</v>
      </c>
      <c r="P206" s="57">
        <v>91214.2</v>
      </c>
      <c r="Q206" s="57">
        <v>369595.2</v>
      </c>
      <c r="R206" s="56">
        <f t="shared" si="21"/>
        <v>654980</v>
      </c>
      <c r="S206" s="57">
        <f t="shared" si="22"/>
        <v>79015</v>
      </c>
      <c r="T206" s="56">
        <f t="shared" si="23"/>
        <v>74586</v>
      </c>
      <c r="U206" s="57">
        <f t="shared" si="24"/>
        <v>5494216.5200000005</v>
      </c>
      <c r="V206" s="215"/>
      <c r="W206" s="216">
        <v>487.99</v>
      </c>
      <c r="X206" s="217">
        <v>654980</v>
      </c>
      <c r="Y206" s="218">
        <f t="shared" si="25"/>
        <v>497.75</v>
      </c>
      <c r="Z206" s="219">
        <v>58.87</v>
      </c>
      <c r="AA206" s="56">
        <v>79015</v>
      </c>
      <c r="AB206" s="218">
        <f t="shared" si="26"/>
        <v>60.05</v>
      </c>
      <c r="AC206" s="220">
        <v>55.57</v>
      </c>
      <c r="AD206" s="219">
        <v>74586</v>
      </c>
      <c r="AE206" s="218">
        <f t="shared" si="27"/>
        <v>56.68</v>
      </c>
    </row>
    <row r="207" spans="1:31" s="45" customFormat="1" ht="11" x14ac:dyDescent="0.3">
      <c r="A207" s="45">
        <f>'FY2017 Alpha RPDC '!A203</f>
        <v>196</v>
      </c>
      <c r="B207" s="45">
        <f>'FY2017 Alpha RPDC '!B203</f>
        <v>4536</v>
      </c>
      <c r="C207" s="45">
        <f>'FY2017 Alpha RPDC '!C203</f>
        <v>4536</v>
      </c>
      <c r="D207" s="50" t="str">
        <f>'FY2017 Alpha RPDC '!D203</f>
        <v>MOUNT PLEASANT</v>
      </c>
      <c r="E207" s="91">
        <f>'FY2017 Alpha RPDC '!J203</f>
        <v>1992.3</v>
      </c>
      <c r="F207" s="81">
        <f>'FY2017 Alpha RPDC '!K203</f>
        <v>6591</v>
      </c>
      <c r="G207" s="81">
        <f>'FY2017 Alpha RPDC '!L203</f>
        <v>13131249.299999999</v>
      </c>
      <c r="H207" s="81">
        <f>'FY2017 Alpha RPDC '!M203</f>
        <v>0</v>
      </c>
      <c r="I207" s="82">
        <f>'FY2017 Alpha RPDC '!N203</f>
        <v>13131249.299999999</v>
      </c>
      <c r="J207" s="53">
        <v>-335331</v>
      </c>
      <c r="K207" s="52">
        <v>-23532</v>
      </c>
      <c r="L207" s="51">
        <v>158841</v>
      </c>
      <c r="M207" s="195">
        <v>0</v>
      </c>
      <c r="N207" s="51">
        <f>RealAuthFY10!N207</f>
        <v>40837.440000000002</v>
      </c>
      <c r="O207" s="195">
        <f>RealAuthFY10!O207</f>
        <v>0</v>
      </c>
      <c r="P207" s="53">
        <v>0</v>
      </c>
      <c r="Q207" s="53">
        <v>0</v>
      </c>
      <c r="R207" s="52">
        <f t="shared" si="21"/>
        <v>948135.57</v>
      </c>
      <c r="S207" s="53">
        <f t="shared" si="22"/>
        <v>89892.576000000001</v>
      </c>
      <c r="T207" s="52">
        <f t="shared" si="23"/>
        <v>122845.21800000001</v>
      </c>
      <c r="U207" s="53">
        <f t="shared" si="24"/>
        <v>14132938.103999998</v>
      </c>
      <c r="V207" s="200"/>
      <c r="W207" s="204">
        <v>466.57</v>
      </c>
      <c r="X207" s="205">
        <v>251481</v>
      </c>
      <c r="Y207" s="206">
        <f t="shared" si="25"/>
        <v>475.9</v>
      </c>
      <c r="Z207" s="207">
        <v>44.24</v>
      </c>
      <c r="AA207" s="52">
        <v>23845</v>
      </c>
      <c r="AB207" s="206">
        <f t="shared" si="26"/>
        <v>45.120000000000005</v>
      </c>
      <c r="AC207" s="208">
        <v>60.45</v>
      </c>
      <c r="AD207" s="207">
        <v>32583</v>
      </c>
      <c r="AE207" s="206">
        <f t="shared" si="27"/>
        <v>61.660000000000004</v>
      </c>
    </row>
    <row r="208" spans="1:31" s="45" customFormat="1" ht="11" x14ac:dyDescent="0.3">
      <c r="A208" s="45">
        <f>'FY2017 Alpha RPDC '!A204</f>
        <v>197</v>
      </c>
      <c r="B208" s="45">
        <f>'FY2017 Alpha RPDC '!B204</f>
        <v>4554</v>
      </c>
      <c r="C208" s="45">
        <f>'FY2017 Alpha RPDC '!C204</f>
        <v>4554</v>
      </c>
      <c r="D208" s="50" t="str">
        <f>'FY2017 Alpha RPDC '!D204</f>
        <v>MOUNT VERNON</v>
      </c>
      <c r="E208" s="91">
        <f>'FY2017 Alpha RPDC '!J204</f>
        <v>1105</v>
      </c>
      <c r="F208" s="81">
        <f>'FY2017 Alpha RPDC '!K204</f>
        <v>6591</v>
      </c>
      <c r="G208" s="81">
        <f>'FY2017 Alpha RPDC '!L204</f>
        <v>7283055</v>
      </c>
      <c r="H208" s="81">
        <f>'FY2017 Alpha RPDC '!M204</f>
        <v>0</v>
      </c>
      <c r="I208" s="82">
        <f>'FY2017 Alpha RPDC '!N204</f>
        <v>7283055</v>
      </c>
      <c r="J208" s="53">
        <v>-201198.6</v>
      </c>
      <c r="K208" s="52">
        <v>-11766</v>
      </c>
      <c r="L208" s="51">
        <v>500055</v>
      </c>
      <c r="M208" s="195">
        <v>70596</v>
      </c>
      <c r="N208" s="51">
        <f>RealAuthFY10!N208</f>
        <v>25898.32</v>
      </c>
      <c r="O208" s="195">
        <f>RealAuthFY10!O208</f>
        <v>0</v>
      </c>
      <c r="P208" s="53">
        <v>0</v>
      </c>
      <c r="Q208" s="53">
        <v>0</v>
      </c>
      <c r="R208" s="52">
        <f t="shared" si="21"/>
        <v>567196.5</v>
      </c>
      <c r="S208" s="53">
        <f t="shared" si="22"/>
        <v>53879.799999999996</v>
      </c>
      <c r="T208" s="52">
        <f t="shared" si="23"/>
        <v>58211.4</v>
      </c>
      <c r="U208" s="53">
        <f t="shared" si="24"/>
        <v>8345927.4200000009</v>
      </c>
      <c r="V208" s="200"/>
      <c r="W208" s="204">
        <v>503.24</v>
      </c>
      <c r="X208" s="205">
        <v>503894</v>
      </c>
      <c r="Y208" s="206">
        <f t="shared" si="25"/>
        <v>513.29999999999995</v>
      </c>
      <c r="Z208" s="207">
        <v>47.8</v>
      </c>
      <c r="AA208" s="52">
        <v>47862</v>
      </c>
      <c r="AB208" s="206">
        <f t="shared" si="26"/>
        <v>48.76</v>
      </c>
      <c r="AC208" s="208">
        <v>51.65</v>
      </c>
      <c r="AD208" s="207">
        <v>51717</v>
      </c>
      <c r="AE208" s="206">
        <f t="shared" si="27"/>
        <v>52.68</v>
      </c>
    </row>
    <row r="209" spans="1:31" s="45" customFormat="1" ht="11" x14ac:dyDescent="0.3">
      <c r="A209" s="45">
        <f>'FY2017 Alpha RPDC '!A205</f>
        <v>198</v>
      </c>
      <c r="B209" s="45">
        <f>'FY2017 Alpha RPDC '!B205</f>
        <v>4572</v>
      </c>
      <c r="C209" s="45">
        <f>'FY2017 Alpha RPDC '!C205</f>
        <v>4572</v>
      </c>
      <c r="D209" s="50" t="str">
        <f>'FY2017 Alpha RPDC '!D205</f>
        <v>MURRAY</v>
      </c>
      <c r="E209" s="91">
        <f>'FY2017 Alpha RPDC '!J205</f>
        <v>259.89999999999998</v>
      </c>
      <c r="F209" s="81">
        <f>'FY2017 Alpha RPDC '!K205</f>
        <v>6591</v>
      </c>
      <c r="G209" s="81">
        <f>'FY2017 Alpha RPDC '!L205</f>
        <v>1713000.9</v>
      </c>
      <c r="H209" s="81">
        <f>'FY2017 Alpha RPDC '!M205</f>
        <v>0</v>
      </c>
      <c r="I209" s="82">
        <f>'FY2017 Alpha RPDC '!N205</f>
        <v>1713000.9</v>
      </c>
      <c r="J209" s="53">
        <v>-223554</v>
      </c>
      <c r="K209" s="52">
        <v>-5883</v>
      </c>
      <c r="L209" s="51">
        <v>305916</v>
      </c>
      <c r="M209" s="195">
        <v>0</v>
      </c>
      <c r="N209" s="51">
        <f>RealAuthFY10!N209</f>
        <v>18226.88</v>
      </c>
      <c r="O209" s="195">
        <f>RealAuthFY10!O209</f>
        <v>0</v>
      </c>
      <c r="P209" s="53">
        <v>0</v>
      </c>
      <c r="Q209" s="53">
        <v>67066.2</v>
      </c>
      <c r="R209" s="52">
        <f t="shared" si="21"/>
        <v>186676</v>
      </c>
      <c r="S209" s="53">
        <f t="shared" si="22"/>
        <v>20899</v>
      </c>
      <c r="T209" s="52">
        <f t="shared" si="23"/>
        <v>23325</v>
      </c>
      <c r="U209" s="53">
        <f t="shared" si="24"/>
        <v>2105672.9799999995</v>
      </c>
      <c r="V209" s="200"/>
      <c r="W209" s="204">
        <v>587.03</v>
      </c>
      <c r="X209" s="205">
        <v>186676</v>
      </c>
      <c r="Y209" s="206">
        <f t="shared" si="25"/>
        <v>598.77</v>
      </c>
      <c r="Z209" s="207">
        <v>65.72</v>
      </c>
      <c r="AA209" s="52">
        <v>20899</v>
      </c>
      <c r="AB209" s="206">
        <f t="shared" si="26"/>
        <v>67.03</v>
      </c>
      <c r="AC209" s="208">
        <v>73.349999999999994</v>
      </c>
      <c r="AD209" s="207">
        <v>23325</v>
      </c>
      <c r="AE209" s="206">
        <f t="shared" si="27"/>
        <v>74.819999999999993</v>
      </c>
    </row>
    <row r="210" spans="1:31" s="45" customFormat="1" ht="11" x14ac:dyDescent="0.3">
      <c r="A210" s="45">
        <f>'FY2017 Alpha RPDC '!A206</f>
        <v>199</v>
      </c>
      <c r="B210" s="45">
        <f>'FY2017 Alpha RPDC '!B206</f>
        <v>4581</v>
      </c>
      <c r="C210" s="45">
        <f>'FY2017 Alpha RPDC '!C206</f>
        <v>4581</v>
      </c>
      <c r="D210" s="50" t="str">
        <f>'FY2017 Alpha RPDC '!D206</f>
        <v>MUSCATINE</v>
      </c>
      <c r="E210" s="91">
        <f>'FY2017 Alpha RPDC '!J206</f>
        <v>5170</v>
      </c>
      <c r="F210" s="81">
        <f>'FY2017 Alpha RPDC '!K206</f>
        <v>6591</v>
      </c>
      <c r="G210" s="81">
        <f>'FY2017 Alpha RPDC '!L206</f>
        <v>34075470</v>
      </c>
      <c r="H210" s="81">
        <f>'FY2017 Alpha RPDC '!M206</f>
        <v>614864.66000000387</v>
      </c>
      <c r="I210" s="82">
        <f>'FY2017 Alpha RPDC '!N206</f>
        <v>34690334.660000004</v>
      </c>
      <c r="J210" s="53">
        <v>-279979</v>
      </c>
      <c r="K210" s="52">
        <v>-11914</v>
      </c>
      <c r="L210" s="51">
        <v>59570</v>
      </c>
      <c r="M210" s="195">
        <v>0</v>
      </c>
      <c r="N210" s="51">
        <f>RealAuthFY10!N210</f>
        <v>15072.36</v>
      </c>
      <c r="O210" s="195">
        <f>RealAuthFY10!O210</f>
        <v>58420</v>
      </c>
      <c r="P210" s="53">
        <v>0</v>
      </c>
      <c r="Q210" s="53">
        <v>21445.200000000001</v>
      </c>
      <c r="R210" s="52">
        <f t="shared" si="21"/>
        <v>2707477.3</v>
      </c>
      <c r="S210" s="53">
        <f t="shared" si="22"/>
        <v>238026.8</v>
      </c>
      <c r="T210" s="52">
        <f t="shared" si="23"/>
        <v>312785</v>
      </c>
      <c r="U210" s="53">
        <f t="shared" si="24"/>
        <v>37811238.32</v>
      </c>
      <c r="V210" s="200"/>
      <c r="W210" s="204">
        <v>513.41999999999996</v>
      </c>
      <c r="X210" s="205">
        <v>144322</v>
      </c>
      <c r="Y210" s="206">
        <f t="shared" si="25"/>
        <v>523.68999999999994</v>
      </c>
      <c r="Z210" s="207">
        <v>45.14</v>
      </c>
      <c r="AA210" s="52">
        <v>12689</v>
      </c>
      <c r="AB210" s="206">
        <f t="shared" si="26"/>
        <v>46.04</v>
      </c>
      <c r="AC210" s="208">
        <v>59.31</v>
      </c>
      <c r="AD210" s="207">
        <v>16672</v>
      </c>
      <c r="AE210" s="206">
        <f t="shared" si="27"/>
        <v>60.5</v>
      </c>
    </row>
    <row r="211" spans="1:31" s="45" customFormat="1" ht="11" x14ac:dyDescent="0.3">
      <c r="A211" s="45">
        <f>'FY2017 Alpha RPDC '!A207</f>
        <v>200</v>
      </c>
      <c r="B211" s="45">
        <f>'FY2017 Alpha RPDC '!B207</f>
        <v>4599</v>
      </c>
      <c r="C211" s="45">
        <f>'FY2017 Alpha RPDC '!C207</f>
        <v>4599</v>
      </c>
      <c r="D211" s="54" t="str">
        <f>'FY2017 Alpha RPDC '!D207</f>
        <v>NASHUA-PLAINFIELD</v>
      </c>
      <c r="E211" s="94">
        <f>'FY2017 Alpha RPDC '!J207</f>
        <v>630.1</v>
      </c>
      <c r="F211" s="83">
        <f>'FY2017 Alpha RPDC '!K207</f>
        <v>6703</v>
      </c>
      <c r="G211" s="83">
        <f>'FY2017 Alpha RPDC '!L207</f>
        <v>4223560.3</v>
      </c>
      <c r="H211" s="83">
        <f>'FY2017 Alpha RPDC '!M207</f>
        <v>0</v>
      </c>
      <c r="I211" s="84">
        <f>'FY2017 Alpha RPDC '!N207</f>
        <v>4223560.3</v>
      </c>
      <c r="J211" s="57">
        <v>-94128</v>
      </c>
      <c r="K211" s="56">
        <v>-582417</v>
      </c>
      <c r="L211" s="55">
        <v>111777</v>
      </c>
      <c r="M211" s="214">
        <v>0</v>
      </c>
      <c r="N211" s="55">
        <f>RealAuthFY10!N211</f>
        <v>0</v>
      </c>
      <c r="O211" s="214">
        <f>RealAuthFY10!O211</f>
        <v>0</v>
      </c>
      <c r="P211" s="57">
        <v>1294.26</v>
      </c>
      <c r="Q211" s="57">
        <v>0</v>
      </c>
      <c r="R211" s="56">
        <f t="shared" si="21"/>
        <v>330613.46999999997</v>
      </c>
      <c r="S211" s="57">
        <f t="shared" si="22"/>
        <v>35959.807000000001</v>
      </c>
      <c r="T211" s="56">
        <f t="shared" si="23"/>
        <v>49368.335000000006</v>
      </c>
      <c r="U211" s="57">
        <f t="shared" si="24"/>
        <v>4076028.1719999993</v>
      </c>
      <c r="V211" s="215"/>
      <c r="W211" s="216">
        <v>514.41</v>
      </c>
      <c r="X211" s="217">
        <v>111627</v>
      </c>
      <c r="Y211" s="218">
        <f t="shared" si="25"/>
        <v>524.69999999999993</v>
      </c>
      <c r="Z211" s="219">
        <v>55.95</v>
      </c>
      <c r="AA211" s="56">
        <v>12141</v>
      </c>
      <c r="AB211" s="218">
        <f t="shared" si="26"/>
        <v>57.07</v>
      </c>
      <c r="AC211" s="220">
        <v>76.81</v>
      </c>
      <c r="AD211" s="219">
        <v>16668</v>
      </c>
      <c r="AE211" s="218">
        <f t="shared" si="27"/>
        <v>78.350000000000009</v>
      </c>
    </row>
    <row r="212" spans="1:31" s="45" customFormat="1" ht="11" x14ac:dyDescent="0.3">
      <c r="A212" s="45">
        <f>'FY2017 Alpha RPDC '!A208</f>
        <v>201</v>
      </c>
      <c r="B212" s="45">
        <f>'FY2017 Alpha RPDC '!B208</f>
        <v>4617</v>
      </c>
      <c r="C212" s="45">
        <f>'FY2017 Alpha RPDC '!C208</f>
        <v>4617</v>
      </c>
      <c r="D212" s="50" t="str">
        <f>'FY2017 Alpha RPDC '!D208</f>
        <v>NEVADA</v>
      </c>
      <c r="E212" s="91">
        <f>'FY2017 Alpha RPDC '!J208</f>
        <v>1537</v>
      </c>
      <c r="F212" s="81">
        <f>'FY2017 Alpha RPDC '!K208</f>
        <v>6591</v>
      </c>
      <c r="G212" s="81">
        <f>'FY2017 Alpha RPDC '!L208</f>
        <v>10130367</v>
      </c>
      <c r="H212" s="81">
        <f>'FY2017 Alpha RPDC '!M208</f>
        <v>107982.80000000075</v>
      </c>
      <c r="I212" s="82">
        <f>'FY2017 Alpha RPDC '!N208</f>
        <v>10238349.800000001</v>
      </c>
      <c r="J212" s="53">
        <v>-141192</v>
      </c>
      <c r="K212" s="52">
        <v>-11766</v>
      </c>
      <c r="L212" s="51">
        <v>141192</v>
      </c>
      <c r="M212" s="195">
        <v>5883</v>
      </c>
      <c r="N212" s="51">
        <f>RealAuthFY10!N212</f>
        <v>9574.8799999999992</v>
      </c>
      <c r="O212" s="195">
        <f>RealAuthFY10!O212</f>
        <v>46144</v>
      </c>
      <c r="P212" s="53">
        <v>0</v>
      </c>
      <c r="Q212" s="53">
        <v>52947</v>
      </c>
      <c r="R212" s="52">
        <f t="shared" si="21"/>
        <v>886065.13</v>
      </c>
      <c r="S212" s="53">
        <f t="shared" si="22"/>
        <v>89791.540000000008</v>
      </c>
      <c r="T212" s="52">
        <f t="shared" si="23"/>
        <v>101380.52000000002</v>
      </c>
      <c r="U212" s="53">
        <f t="shared" si="24"/>
        <v>11418369.870000001</v>
      </c>
      <c r="V212" s="200"/>
      <c r="W212" s="204">
        <v>565.19000000000005</v>
      </c>
      <c r="X212" s="205">
        <v>128016</v>
      </c>
      <c r="Y212" s="206">
        <f t="shared" si="25"/>
        <v>576.49</v>
      </c>
      <c r="Z212" s="207">
        <v>57.27</v>
      </c>
      <c r="AA212" s="52">
        <v>12972</v>
      </c>
      <c r="AB212" s="206">
        <f t="shared" si="26"/>
        <v>58.42</v>
      </c>
      <c r="AC212" s="208">
        <v>64.67</v>
      </c>
      <c r="AD212" s="207">
        <v>14648</v>
      </c>
      <c r="AE212" s="206">
        <f t="shared" si="27"/>
        <v>65.960000000000008</v>
      </c>
    </row>
    <row r="213" spans="1:31" s="45" customFormat="1" ht="11" x14ac:dyDescent="0.3">
      <c r="A213" s="45">
        <f>'FY2017 Alpha RPDC '!A209</f>
        <v>202</v>
      </c>
      <c r="B213" s="45">
        <f>'FY2017 Alpha RPDC '!B209</f>
        <v>4662</v>
      </c>
      <c r="C213" s="45">
        <f>'FY2017 Alpha RPDC '!C209</f>
        <v>4662</v>
      </c>
      <c r="D213" s="50" t="str">
        <f>'FY2017 Alpha RPDC '!D209</f>
        <v>NEW HAMPTON</v>
      </c>
      <c r="E213" s="91">
        <f>'FY2017 Alpha RPDC '!J209</f>
        <v>981.9</v>
      </c>
      <c r="F213" s="81">
        <f>'FY2017 Alpha RPDC '!K209</f>
        <v>6591</v>
      </c>
      <c r="G213" s="81">
        <f>'FY2017 Alpha RPDC '!L209</f>
        <v>6471702.8999999994</v>
      </c>
      <c r="H213" s="81">
        <f>'FY2017 Alpha RPDC '!M209</f>
        <v>0</v>
      </c>
      <c r="I213" s="82">
        <f>'FY2017 Alpha RPDC '!N209</f>
        <v>6471702.8999999994</v>
      </c>
      <c r="J213" s="53">
        <v>-164808</v>
      </c>
      <c r="K213" s="52">
        <v>-5886</v>
      </c>
      <c r="L213" s="51">
        <v>176580</v>
      </c>
      <c r="M213" s="195">
        <v>111834</v>
      </c>
      <c r="N213" s="51">
        <f>RealAuthFY10!N213</f>
        <v>6232.68</v>
      </c>
      <c r="O213" s="195">
        <f>RealAuthFY10!O213</f>
        <v>62499.93</v>
      </c>
      <c r="P213" s="53">
        <v>3884.76</v>
      </c>
      <c r="Q213" s="53">
        <v>137732.4</v>
      </c>
      <c r="R213" s="52">
        <f t="shared" si="21"/>
        <v>577209.91500000004</v>
      </c>
      <c r="S213" s="53">
        <f t="shared" si="22"/>
        <v>72690.057000000001</v>
      </c>
      <c r="T213" s="52">
        <f t="shared" si="23"/>
        <v>66130.964999999997</v>
      </c>
      <c r="U213" s="53">
        <f t="shared" si="24"/>
        <v>7515803.6069999989</v>
      </c>
      <c r="V213" s="200"/>
      <c r="W213" s="204">
        <v>576.32000000000005</v>
      </c>
      <c r="X213" s="205">
        <v>361641</v>
      </c>
      <c r="Y213" s="206">
        <f t="shared" si="25"/>
        <v>587.85</v>
      </c>
      <c r="Z213" s="207">
        <v>72.58</v>
      </c>
      <c r="AA213" s="52">
        <v>45544</v>
      </c>
      <c r="AB213" s="206">
        <f t="shared" si="26"/>
        <v>74.03</v>
      </c>
      <c r="AC213" s="208">
        <v>66.03</v>
      </c>
      <c r="AD213" s="207">
        <v>41434</v>
      </c>
      <c r="AE213" s="206">
        <f t="shared" si="27"/>
        <v>67.349999999999994</v>
      </c>
    </row>
    <row r="214" spans="1:31" s="45" customFormat="1" ht="11" x14ac:dyDescent="0.3">
      <c r="A214" s="45">
        <f>'FY2017 Alpha RPDC '!A210</f>
        <v>203</v>
      </c>
      <c r="B214" s="45">
        <f>'FY2017 Alpha RPDC '!B210</f>
        <v>4689</v>
      </c>
      <c r="C214" s="45">
        <f>'FY2017 Alpha RPDC '!C210</f>
        <v>4689</v>
      </c>
      <c r="D214" s="50" t="str">
        <f>'FY2017 Alpha RPDC '!D210</f>
        <v>NEW LONDON</v>
      </c>
      <c r="E214" s="91">
        <f>'FY2017 Alpha RPDC '!J210</f>
        <v>498.6</v>
      </c>
      <c r="F214" s="81">
        <f>'FY2017 Alpha RPDC '!K210</f>
        <v>6591</v>
      </c>
      <c r="G214" s="81">
        <f>'FY2017 Alpha RPDC '!L210</f>
        <v>3286272.6</v>
      </c>
      <c r="H214" s="81">
        <f>'FY2017 Alpha RPDC '!M210</f>
        <v>0</v>
      </c>
      <c r="I214" s="82">
        <f>'FY2017 Alpha RPDC '!N210</f>
        <v>3286272.6</v>
      </c>
      <c r="J214" s="53">
        <v>-316505.39999999997</v>
      </c>
      <c r="K214" s="52">
        <v>-35298</v>
      </c>
      <c r="L214" s="51">
        <v>831267.9</v>
      </c>
      <c r="M214" s="195">
        <v>123543</v>
      </c>
      <c r="N214" s="51">
        <f>RealAuthFY10!N214</f>
        <v>33166</v>
      </c>
      <c r="O214" s="195">
        <f>RealAuthFY10!O214</f>
        <v>0</v>
      </c>
      <c r="P214" s="53">
        <v>76361.34</v>
      </c>
      <c r="Q214" s="53">
        <v>0</v>
      </c>
      <c r="R214" s="52">
        <f t="shared" si="21"/>
        <v>1039831</v>
      </c>
      <c r="S214" s="53">
        <f t="shared" si="22"/>
        <v>125201</v>
      </c>
      <c r="T214" s="52">
        <f t="shared" si="23"/>
        <v>140281</v>
      </c>
      <c r="U214" s="53">
        <f t="shared" si="24"/>
        <v>5304120.4399999995</v>
      </c>
      <c r="V214" s="200"/>
      <c r="W214" s="204">
        <v>487.52</v>
      </c>
      <c r="X214" s="205">
        <v>1039831</v>
      </c>
      <c r="Y214" s="206">
        <f t="shared" si="25"/>
        <v>497.27</v>
      </c>
      <c r="Z214" s="207">
        <v>58.7</v>
      </c>
      <c r="AA214" s="52">
        <v>125201</v>
      </c>
      <c r="AB214" s="206">
        <f t="shared" si="26"/>
        <v>59.870000000000005</v>
      </c>
      <c r="AC214" s="208">
        <v>65.77</v>
      </c>
      <c r="AD214" s="207">
        <v>140281</v>
      </c>
      <c r="AE214" s="206">
        <f t="shared" si="27"/>
        <v>67.089999999999989</v>
      </c>
    </row>
    <row r="215" spans="1:31" s="45" customFormat="1" ht="11" x14ac:dyDescent="0.3">
      <c r="A215" s="45">
        <f>'FY2017 Alpha RPDC '!A211</f>
        <v>204</v>
      </c>
      <c r="B215" s="45">
        <f>'FY2017 Alpha RPDC '!B211</f>
        <v>4644</v>
      </c>
      <c r="C215" s="45">
        <f>'FY2017 Alpha RPDC '!C211</f>
        <v>4644</v>
      </c>
      <c r="D215" s="50" t="str">
        <f>'FY2017 Alpha RPDC '!D211</f>
        <v>NEWELL-FONDA</v>
      </c>
      <c r="E215" s="91">
        <f>'FY2017 Alpha RPDC '!J211</f>
        <v>467.3</v>
      </c>
      <c r="F215" s="81">
        <f>'FY2017 Alpha RPDC '!K211</f>
        <v>6680</v>
      </c>
      <c r="G215" s="81">
        <f>'FY2017 Alpha RPDC '!L211</f>
        <v>3121564</v>
      </c>
      <c r="H215" s="81">
        <f>'FY2017 Alpha RPDC '!M211</f>
        <v>0</v>
      </c>
      <c r="I215" s="82">
        <f>'FY2017 Alpha RPDC '!N211</f>
        <v>3121564</v>
      </c>
      <c r="J215" s="53">
        <v>-301797.89999999997</v>
      </c>
      <c r="K215" s="52">
        <v>-76479</v>
      </c>
      <c r="L215" s="51">
        <v>1369562.4000000001</v>
      </c>
      <c r="M215" s="195">
        <v>0</v>
      </c>
      <c r="N215" s="51">
        <f>RealAuthFY10!N215</f>
        <v>15862</v>
      </c>
      <c r="O215" s="195">
        <f>RealAuthFY10!O215</f>
        <v>0</v>
      </c>
      <c r="P215" s="53">
        <v>1294.26</v>
      </c>
      <c r="Q215" s="53">
        <v>0</v>
      </c>
      <c r="R215" s="52">
        <f t="shared" si="21"/>
        <v>538268</v>
      </c>
      <c r="S215" s="53">
        <f t="shared" si="22"/>
        <v>60755</v>
      </c>
      <c r="T215" s="52">
        <f t="shared" si="23"/>
        <v>65999</v>
      </c>
      <c r="U215" s="53">
        <f t="shared" si="24"/>
        <v>4795027.76</v>
      </c>
      <c r="V215" s="200"/>
      <c r="W215" s="204">
        <v>502.96</v>
      </c>
      <c r="X215" s="205">
        <v>538268</v>
      </c>
      <c r="Y215" s="206">
        <f t="shared" si="25"/>
        <v>513.02</v>
      </c>
      <c r="Z215" s="207">
        <v>56.77</v>
      </c>
      <c r="AA215" s="52">
        <v>60755</v>
      </c>
      <c r="AB215" s="206">
        <f t="shared" si="26"/>
        <v>57.910000000000004</v>
      </c>
      <c r="AC215" s="208">
        <v>61.67</v>
      </c>
      <c r="AD215" s="207">
        <v>65999</v>
      </c>
      <c r="AE215" s="206">
        <f t="shared" si="27"/>
        <v>62.9</v>
      </c>
    </row>
    <row r="216" spans="1:31" s="45" customFormat="1" ht="11" x14ac:dyDescent="0.3">
      <c r="A216" s="45">
        <f>'FY2017 Alpha RPDC '!A212</f>
        <v>205</v>
      </c>
      <c r="B216" s="45">
        <f>'FY2017 Alpha RPDC '!B212</f>
        <v>4725</v>
      </c>
      <c r="C216" s="45">
        <f>'FY2017 Alpha RPDC '!C212</f>
        <v>4725</v>
      </c>
      <c r="D216" s="54" t="str">
        <f>'FY2017 Alpha RPDC '!D212</f>
        <v>NEWTON</v>
      </c>
      <c r="E216" s="94">
        <f>'FY2017 Alpha RPDC '!J212</f>
        <v>2956.2</v>
      </c>
      <c r="F216" s="83">
        <f>'FY2017 Alpha RPDC '!K212</f>
        <v>6591</v>
      </c>
      <c r="G216" s="83">
        <f>'FY2017 Alpha RPDC '!L212</f>
        <v>19484314.199999999</v>
      </c>
      <c r="H216" s="83">
        <f>'FY2017 Alpha RPDC '!M212</f>
        <v>0</v>
      </c>
      <c r="I216" s="84">
        <f>'FY2017 Alpha RPDC '!N212</f>
        <v>19484314.199999999</v>
      </c>
      <c r="J216" s="57">
        <v>-111777</v>
      </c>
      <c r="K216" s="56">
        <v>-47064</v>
      </c>
      <c r="L216" s="55">
        <v>265911.60000000003</v>
      </c>
      <c r="M216" s="214">
        <v>11766</v>
      </c>
      <c r="N216" s="55">
        <f>RealAuthFY10!N216</f>
        <v>7613.76</v>
      </c>
      <c r="O216" s="214">
        <f>RealAuthFY10!O216</f>
        <v>57680</v>
      </c>
      <c r="P216" s="57">
        <v>2588.52</v>
      </c>
      <c r="Q216" s="57">
        <v>88245</v>
      </c>
      <c r="R216" s="56">
        <f t="shared" si="21"/>
        <v>1816466.6519999998</v>
      </c>
      <c r="S216" s="57">
        <f t="shared" si="22"/>
        <v>177844.99199999997</v>
      </c>
      <c r="T216" s="56">
        <f t="shared" si="23"/>
        <v>221626.31399999998</v>
      </c>
      <c r="U216" s="57">
        <f t="shared" si="24"/>
        <v>21975216.037999999</v>
      </c>
      <c r="V216" s="215"/>
      <c r="W216" s="216">
        <v>602.41</v>
      </c>
      <c r="X216" s="217">
        <v>168675</v>
      </c>
      <c r="Y216" s="218">
        <f t="shared" si="25"/>
        <v>614.45999999999992</v>
      </c>
      <c r="Z216" s="219">
        <v>58.98</v>
      </c>
      <c r="AA216" s="56">
        <v>16514</v>
      </c>
      <c r="AB216" s="218">
        <f t="shared" si="26"/>
        <v>60.16</v>
      </c>
      <c r="AC216" s="220">
        <v>73.5</v>
      </c>
      <c r="AD216" s="219">
        <v>20580</v>
      </c>
      <c r="AE216" s="218">
        <f t="shared" si="27"/>
        <v>74.97</v>
      </c>
    </row>
    <row r="217" spans="1:31" s="45" customFormat="1" ht="11" x14ac:dyDescent="0.3">
      <c r="A217" s="45">
        <f>'FY2017 Alpha RPDC '!A213</f>
        <v>206</v>
      </c>
      <c r="B217" s="45">
        <f>'FY2017 Alpha RPDC '!B213</f>
        <v>2673</v>
      </c>
      <c r="C217" s="45">
        <f>'FY2017 Alpha RPDC '!C213</f>
        <v>2673</v>
      </c>
      <c r="D217" s="50" t="str">
        <f>'FY2017 Alpha RPDC '!D213</f>
        <v>NODAWAY VALLEY</v>
      </c>
      <c r="E217" s="91">
        <f>'FY2017 Alpha RPDC '!J213</f>
        <v>660.3</v>
      </c>
      <c r="F217" s="81">
        <f>'FY2017 Alpha RPDC '!K213</f>
        <v>6628</v>
      </c>
      <c r="G217" s="81">
        <f>'FY2017 Alpha RPDC '!L213</f>
        <v>4376468.3999999994</v>
      </c>
      <c r="H217" s="81">
        <f>'FY2017 Alpha RPDC '!M213</f>
        <v>1410.9400000004098</v>
      </c>
      <c r="I217" s="82">
        <f>'FY2017 Alpha RPDC '!N213</f>
        <v>4377879.34</v>
      </c>
      <c r="J217" s="53">
        <v>-988932.29999999993</v>
      </c>
      <c r="K217" s="52">
        <v>-64713</v>
      </c>
      <c r="L217" s="51">
        <v>424752.60000000003</v>
      </c>
      <c r="M217" s="195">
        <v>52947</v>
      </c>
      <c r="N217" s="51">
        <f>RealAuthFY10!N217</f>
        <v>131222</v>
      </c>
      <c r="O217" s="195">
        <f>RealAuthFY10!O217</f>
        <v>0</v>
      </c>
      <c r="P217" s="53">
        <v>266617.56</v>
      </c>
      <c r="Q217" s="53">
        <v>829503</v>
      </c>
      <c r="R217" s="52">
        <f t="shared" si="21"/>
        <v>2655083</v>
      </c>
      <c r="S217" s="53">
        <f t="shared" si="22"/>
        <v>288357</v>
      </c>
      <c r="T217" s="52">
        <f t="shared" si="23"/>
        <v>360720</v>
      </c>
      <c r="U217" s="53">
        <f t="shared" si="24"/>
        <v>8333436.2000000002</v>
      </c>
      <c r="V217" s="200"/>
      <c r="W217" s="204">
        <v>484.69</v>
      </c>
      <c r="X217" s="205">
        <v>2655083</v>
      </c>
      <c r="Y217" s="206">
        <f t="shared" si="25"/>
        <v>494.38</v>
      </c>
      <c r="Z217" s="207">
        <v>52.64</v>
      </c>
      <c r="AA217" s="52">
        <v>288357</v>
      </c>
      <c r="AB217" s="206">
        <f t="shared" si="26"/>
        <v>53.69</v>
      </c>
      <c r="AC217" s="208">
        <v>65.849999999999994</v>
      </c>
      <c r="AD217" s="207">
        <v>360720</v>
      </c>
      <c r="AE217" s="206">
        <f t="shared" si="27"/>
        <v>67.169999999999987</v>
      </c>
    </row>
    <row r="218" spans="1:31" s="45" customFormat="1" ht="11" x14ac:dyDescent="0.3">
      <c r="A218" s="45">
        <f>'FY2017 Alpha RPDC '!A214</f>
        <v>207</v>
      </c>
      <c r="B218" s="45">
        <f>'FY2017 Alpha RPDC '!B214</f>
        <v>153</v>
      </c>
      <c r="C218" s="45">
        <f>'FY2017 Alpha RPDC '!C214</f>
        <v>153</v>
      </c>
      <c r="D218" s="50" t="str">
        <f>'FY2017 Alpha RPDC '!D214</f>
        <v>NORTH BUTLER</v>
      </c>
      <c r="E218" s="91">
        <f>'FY2017 Alpha RPDC '!J214</f>
        <v>602</v>
      </c>
      <c r="F218" s="81">
        <f>'FY2017 Alpha RPDC '!K214</f>
        <v>6678</v>
      </c>
      <c r="G218" s="81">
        <f>'FY2017 Alpha RPDC '!L214</f>
        <v>4020156</v>
      </c>
      <c r="H218" s="81">
        <f>'FY2017 Alpha RPDC '!M214</f>
        <v>210033.05999999959</v>
      </c>
      <c r="I218" s="82">
        <f>'FY2017 Alpha RPDC '!N214</f>
        <v>4230189.0599999996</v>
      </c>
      <c r="J218" s="53">
        <v>-269775</v>
      </c>
      <c r="K218" s="52">
        <v>-17985</v>
      </c>
      <c r="L218" s="51">
        <v>149875</v>
      </c>
      <c r="M218" s="195">
        <v>0</v>
      </c>
      <c r="N218" s="51">
        <f>RealAuthFY10!N218</f>
        <v>4116</v>
      </c>
      <c r="O218" s="195">
        <f>RealAuthFY10!O218</f>
        <v>0</v>
      </c>
      <c r="P218" s="53">
        <v>0</v>
      </c>
      <c r="Q218" s="53">
        <v>133089</v>
      </c>
      <c r="R218" s="52">
        <f t="shared" si="21"/>
        <v>344336</v>
      </c>
      <c r="S218" s="53">
        <f t="shared" si="22"/>
        <v>39125</v>
      </c>
      <c r="T218" s="52">
        <f t="shared" si="23"/>
        <v>32959</v>
      </c>
      <c r="U218" s="53">
        <f t="shared" si="24"/>
        <v>4645929.0599999996</v>
      </c>
      <c r="V218" s="200"/>
      <c r="W218" s="204">
        <v>484.23</v>
      </c>
      <c r="X218" s="205">
        <v>344336</v>
      </c>
      <c r="Y218" s="206">
        <f t="shared" si="25"/>
        <v>493.91</v>
      </c>
      <c r="Z218" s="207">
        <v>55.02</v>
      </c>
      <c r="AA218" s="52">
        <v>39125</v>
      </c>
      <c r="AB218" s="206">
        <f t="shared" si="26"/>
        <v>56.120000000000005</v>
      </c>
      <c r="AC218" s="208">
        <v>46.35</v>
      </c>
      <c r="AD218" s="207">
        <v>32959</v>
      </c>
      <c r="AE218" s="206">
        <f t="shared" si="27"/>
        <v>47.28</v>
      </c>
    </row>
    <row r="219" spans="1:31" s="45" customFormat="1" ht="11" x14ac:dyDescent="0.3">
      <c r="A219" s="45">
        <f>'FY2017 Alpha RPDC '!A215</f>
        <v>208</v>
      </c>
      <c r="B219" s="45">
        <f>'FY2017 Alpha RPDC '!B215</f>
        <v>3691</v>
      </c>
      <c r="C219" s="45">
        <f>'FY2017 Alpha RPDC '!C215</f>
        <v>3691</v>
      </c>
      <c r="D219" s="50" t="str">
        <f>'FY2017 Alpha RPDC '!D215</f>
        <v>NORTH CEDAR</v>
      </c>
      <c r="E219" s="91">
        <f>'FY2017 Alpha RPDC '!J215</f>
        <v>824.9</v>
      </c>
      <c r="F219" s="81">
        <f>'FY2017 Alpha RPDC '!K215</f>
        <v>6632</v>
      </c>
      <c r="G219" s="81">
        <f>'FY2017 Alpha RPDC '!L215</f>
        <v>5470736.7999999998</v>
      </c>
      <c r="H219" s="81">
        <f>'FY2017 Alpha RPDC '!M215</f>
        <v>189423.3900000006</v>
      </c>
      <c r="I219" s="82">
        <f>'FY2017 Alpha RPDC '!N215</f>
        <v>5660160.1900000004</v>
      </c>
      <c r="J219" s="53">
        <v>-410045.10000000003</v>
      </c>
      <c r="K219" s="52">
        <v>-35298</v>
      </c>
      <c r="L219" s="51">
        <v>466521.89999999997</v>
      </c>
      <c r="M219" s="195">
        <v>17649</v>
      </c>
      <c r="N219" s="51">
        <f>RealAuthFY10!N219</f>
        <v>59929.520000000004</v>
      </c>
      <c r="O219" s="195">
        <f>RealAuthFY10!O219</f>
        <v>0</v>
      </c>
      <c r="P219" s="53">
        <v>27179.46</v>
      </c>
      <c r="Q219" s="53">
        <v>321211.8</v>
      </c>
      <c r="R219" s="52">
        <f t="shared" si="21"/>
        <v>738984</v>
      </c>
      <c r="S219" s="53">
        <f t="shared" si="22"/>
        <v>90574</v>
      </c>
      <c r="T219" s="52">
        <f t="shared" si="23"/>
        <v>102229</v>
      </c>
      <c r="U219" s="53">
        <f t="shared" si="24"/>
        <v>7039095.7700000005</v>
      </c>
      <c r="V219" s="200"/>
      <c r="W219" s="204">
        <v>493.94</v>
      </c>
      <c r="X219" s="205">
        <v>738984</v>
      </c>
      <c r="Y219" s="206">
        <f t="shared" si="25"/>
        <v>503.82</v>
      </c>
      <c r="Z219" s="207">
        <v>60.54</v>
      </c>
      <c r="AA219" s="52">
        <v>90574</v>
      </c>
      <c r="AB219" s="206">
        <f t="shared" si="26"/>
        <v>61.75</v>
      </c>
      <c r="AC219" s="208">
        <v>68.33</v>
      </c>
      <c r="AD219" s="207">
        <v>102229</v>
      </c>
      <c r="AE219" s="206">
        <f t="shared" si="27"/>
        <v>69.7</v>
      </c>
    </row>
    <row r="220" spans="1:31" s="45" customFormat="1" ht="11" x14ac:dyDescent="0.3">
      <c r="A220" s="45">
        <f>'FY2017 Alpha RPDC '!A216</f>
        <v>209</v>
      </c>
      <c r="B220" s="45">
        <f>'FY2017 Alpha RPDC '!B216</f>
        <v>4774</v>
      </c>
      <c r="C220" s="45">
        <f>'FY2017 Alpha RPDC '!C216</f>
        <v>4774</v>
      </c>
      <c r="D220" s="50" t="str">
        <f>'FY2017 Alpha RPDC '!D216</f>
        <v>NORTH FAYETTE</v>
      </c>
      <c r="E220" s="91">
        <f>'FY2017 Alpha RPDC '!J216</f>
        <v>795.7</v>
      </c>
      <c r="F220" s="81">
        <f>'FY2017 Alpha RPDC '!K216</f>
        <v>6713</v>
      </c>
      <c r="G220" s="81">
        <f>'FY2017 Alpha RPDC '!L216</f>
        <v>5341534.1000000006</v>
      </c>
      <c r="H220" s="81">
        <f>'FY2017 Alpha RPDC '!M216</f>
        <v>58281.419999999925</v>
      </c>
      <c r="I220" s="82">
        <f>'FY2017 Alpha RPDC '!N216</f>
        <v>5399815.5200000005</v>
      </c>
      <c r="J220" s="53">
        <v>-235320</v>
      </c>
      <c r="K220" s="52">
        <v>-52947</v>
      </c>
      <c r="L220" s="51">
        <v>258852</v>
      </c>
      <c r="M220" s="195">
        <v>0</v>
      </c>
      <c r="N220" s="51">
        <f>RealAuthFY10!N220</f>
        <v>17188.64</v>
      </c>
      <c r="O220" s="195">
        <f>RealAuthFY10!O220</f>
        <v>0</v>
      </c>
      <c r="P220" s="53">
        <v>9059.82</v>
      </c>
      <c r="Q220" s="53">
        <v>0</v>
      </c>
      <c r="R220" s="52">
        <f t="shared" si="21"/>
        <v>549269</v>
      </c>
      <c r="S220" s="53">
        <f t="shared" si="22"/>
        <v>60679</v>
      </c>
      <c r="T220" s="52">
        <f t="shared" si="23"/>
        <v>46874</v>
      </c>
      <c r="U220" s="53">
        <f t="shared" si="24"/>
        <v>6053470.9800000004</v>
      </c>
      <c r="V220" s="200"/>
      <c r="W220" s="204">
        <v>502.12</v>
      </c>
      <c r="X220" s="205">
        <v>549269</v>
      </c>
      <c r="Y220" s="206">
        <f t="shared" si="25"/>
        <v>512.16</v>
      </c>
      <c r="Z220" s="207">
        <v>55.47</v>
      </c>
      <c r="AA220" s="52">
        <v>60679</v>
      </c>
      <c r="AB220" s="206">
        <f t="shared" si="26"/>
        <v>56.58</v>
      </c>
      <c r="AC220" s="208">
        <v>42.85</v>
      </c>
      <c r="AD220" s="207">
        <v>46874</v>
      </c>
      <c r="AE220" s="206">
        <f t="shared" si="27"/>
        <v>43.71</v>
      </c>
    </row>
    <row r="221" spans="1:31" s="45" customFormat="1" ht="11" x14ac:dyDescent="0.3">
      <c r="A221" s="45">
        <f>'FY2017 Alpha RPDC '!A217</f>
        <v>210</v>
      </c>
      <c r="B221" s="45">
        <f>'FY2017 Alpha RPDC '!B217</f>
        <v>873</v>
      </c>
      <c r="C221" s="45">
        <f>'FY2017 Alpha RPDC '!C217</f>
        <v>873</v>
      </c>
      <c r="D221" s="54" t="str">
        <f>'FY2017 Alpha RPDC '!D217</f>
        <v>NORTH IOWA</v>
      </c>
      <c r="E221" s="94">
        <f>'FY2017 Alpha RPDC '!J217</f>
        <v>480.9</v>
      </c>
      <c r="F221" s="83">
        <f>'FY2017 Alpha RPDC '!K217</f>
        <v>6700</v>
      </c>
      <c r="G221" s="83">
        <f>'FY2017 Alpha RPDC '!L217</f>
        <v>3222030</v>
      </c>
      <c r="H221" s="83">
        <f>'FY2017 Alpha RPDC '!M217</f>
        <v>0</v>
      </c>
      <c r="I221" s="84">
        <f>'FY2017 Alpha RPDC '!N217</f>
        <v>3222030</v>
      </c>
      <c r="J221" s="57">
        <v>-305327.7</v>
      </c>
      <c r="K221" s="56">
        <v>-11766</v>
      </c>
      <c r="L221" s="55">
        <v>264735</v>
      </c>
      <c r="M221" s="214">
        <v>5883</v>
      </c>
      <c r="N221" s="55">
        <f>RealAuthFY10!N221</f>
        <v>17765.439999999999</v>
      </c>
      <c r="O221" s="214">
        <f>RealAuthFY10!O221</f>
        <v>0</v>
      </c>
      <c r="P221" s="57">
        <v>0</v>
      </c>
      <c r="Q221" s="57">
        <v>0</v>
      </c>
      <c r="R221" s="56">
        <f t="shared" si="21"/>
        <v>286300</v>
      </c>
      <c r="S221" s="57">
        <f t="shared" si="22"/>
        <v>29769</v>
      </c>
      <c r="T221" s="56">
        <f t="shared" si="23"/>
        <v>33924</v>
      </c>
      <c r="U221" s="57">
        <f t="shared" si="24"/>
        <v>3543312.7399999998</v>
      </c>
      <c r="V221" s="215"/>
      <c r="W221" s="216">
        <v>518.19000000000005</v>
      </c>
      <c r="X221" s="217">
        <v>286300</v>
      </c>
      <c r="Y221" s="218">
        <f t="shared" si="25"/>
        <v>528.55000000000007</v>
      </c>
      <c r="Z221" s="219">
        <v>53.88</v>
      </c>
      <c r="AA221" s="56">
        <v>29769</v>
      </c>
      <c r="AB221" s="218">
        <f t="shared" si="26"/>
        <v>54.96</v>
      </c>
      <c r="AC221" s="220">
        <v>61.4</v>
      </c>
      <c r="AD221" s="219">
        <v>33924</v>
      </c>
      <c r="AE221" s="218">
        <f t="shared" si="27"/>
        <v>62.629999999999995</v>
      </c>
    </row>
    <row r="222" spans="1:31" s="45" customFormat="1" ht="11" x14ac:dyDescent="0.3">
      <c r="A222" s="45">
        <f>'FY2017 Alpha RPDC '!A218</f>
        <v>211</v>
      </c>
      <c r="B222" s="45">
        <f>'FY2017 Alpha RPDC '!B218</f>
        <v>4778</v>
      </c>
      <c r="C222" s="45">
        <f>'FY2017 Alpha RPDC '!C218</f>
        <v>4778</v>
      </c>
      <c r="D222" s="50" t="str">
        <f>'FY2017 Alpha RPDC '!D218</f>
        <v>NORTH KOSSUTH</v>
      </c>
      <c r="E222" s="91">
        <f>'FY2017 Alpha RPDC '!J218</f>
        <v>266.60000000000002</v>
      </c>
      <c r="F222" s="81">
        <f>'FY2017 Alpha RPDC '!K218</f>
        <v>6628</v>
      </c>
      <c r="G222" s="81">
        <f>'FY2017 Alpha RPDC '!L218</f>
        <v>1767024.8</v>
      </c>
      <c r="H222" s="81">
        <f>'FY2017 Alpha RPDC '!M218</f>
        <v>2199.2700000000186</v>
      </c>
      <c r="I222" s="82">
        <f>'FY2017 Alpha RPDC '!N218</f>
        <v>1769224.07</v>
      </c>
      <c r="J222" s="53">
        <v>-131384</v>
      </c>
      <c r="K222" s="52">
        <v>-17916</v>
      </c>
      <c r="L222" s="51">
        <v>131384</v>
      </c>
      <c r="M222" s="195">
        <v>0</v>
      </c>
      <c r="N222" s="51">
        <f>RealAuthFY10!N222</f>
        <v>40940.43</v>
      </c>
      <c r="O222" s="195">
        <f>RealAuthFY10!O222</f>
        <v>0</v>
      </c>
      <c r="P222" s="53">
        <v>31532.16</v>
      </c>
      <c r="Q222" s="53">
        <v>132578.4</v>
      </c>
      <c r="R222" s="52">
        <f t="shared" si="21"/>
        <v>216562</v>
      </c>
      <c r="S222" s="53">
        <f t="shared" si="22"/>
        <v>22907</v>
      </c>
      <c r="T222" s="52">
        <f t="shared" si="23"/>
        <v>28026</v>
      </c>
      <c r="U222" s="53">
        <f t="shared" si="24"/>
        <v>2223854.0599999996</v>
      </c>
      <c r="V222" s="200"/>
      <c r="W222" s="204">
        <v>507.29</v>
      </c>
      <c r="X222" s="205">
        <v>216562</v>
      </c>
      <c r="Y222" s="206">
        <f t="shared" si="25"/>
        <v>517.44000000000005</v>
      </c>
      <c r="Z222" s="207">
        <v>53.66</v>
      </c>
      <c r="AA222" s="52">
        <v>22907</v>
      </c>
      <c r="AB222" s="206">
        <f t="shared" si="26"/>
        <v>54.73</v>
      </c>
      <c r="AC222" s="208">
        <v>65.650000000000006</v>
      </c>
      <c r="AD222" s="207">
        <v>28026</v>
      </c>
      <c r="AE222" s="206">
        <f t="shared" si="27"/>
        <v>66.960000000000008</v>
      </c>
    </row>
    <row r="223" spans="1:31" s="45" customFormat="1" ht="11" x14ac:dyDescent="0.3">
      <c r="A223" s="45">
        <f>'FY2017 Alpha RPDC '!A219</f>
        <v>212</v>
      </c>
      <c r="B223" s="45">
        <f>'FY2017 Alpha RPDC '!B219</f>
        <v>4777</v>
      </c>
      <c r="C223" s="45">
        <f>'FY2017 Alpha RPDC '!C219</f>
        <v>4777</v>
      </c>
      <c r="D223" s="50" t="str">
        <f>'FY2017 Alpha RPDC '!D219</f>
        <v>NORTH LINN</v>
      </c>
      <c r="E223" s="91">
        <f>'FY2017 Alpha RPDC '!J219</f>
        <v>659</v>
      </c>
      <c r="F223" s="81">
        <f>'FY2017 Alpha RPDC '!K219</f>
        <v>6640</v>
      </c>
      <c r="G223" s="81">
        <f>'FY2017 Alpha RPDC '!L219</f>
        <v>4375760</v>
      </c>
      <c r="H223" s="81">
        <f>'FY2017 Alpha RPDC '!M219</f>
        <v>75822.070000000298</v>
      </c>
      <c r="I223" s="82">
        <f>'FY2017 Alpha RPDC '!N219</f>
        <v>4451582.07</v>
      </c>
      <c r="J223" s="53">
        <v>-517704</v>
      </c>
      <c r="K223" s="52">
        <v>-64713</v>
      </c>
      <c r="L223" s="51">
        <v>205905</v>
      </c>
      <c r="M223" s="195">
        <v>29415</v>
      </c>
      <c r="N223" s="51">
        <f>RealAuthFY10!N223</f>
        <v>116859.68000000001</v>
      </c>
      <c r="O223" s="195">
        <f>RealAuthFY10!O223</f>
        <v>0</v>
      </c>
      <c r="P223" s="53">
        <v>14236.859999999999</v>
      </c>
      <c r="Q223" s="53">
        <v>0</v>
      </c>
      <c r="R223" s="52">
        <f t="shared" si="21"/>
        <v>1588807</v>
      </c>
      <c r="S223" s="53">
        <f t="shared" si="22"/>
        <v>176200</v>
      </c>
      <c r="T223" s="52">
        <f t="shared" si="23"/>
        <v>208774</v>
      </c>
      <c r="U223" s="53">
        <f t="shared" si="24"/>
        <v>6209362.6100000003</v>
      </c>
      <c r="V223" s="200"/>
      <c r="W223" s="204">
        <v>486.29</v>
      </c>
      <c r="X223" s="205">
        <v>1588807</v>
      </c>
      <c r="Y223" s="206">
        <f t="shared" si="25"/>
        <v>496.02000000000004</v>
      </c>
      <c r="Z223" s="207">
        <v>53.93</v>
      </c>
      <c r="AA223" s="52">
        <v>176200</v>
      </c>
      <c r="AB223" s="206">
        <f t="shared" si="26"/>
        <v>55.01</v>
      </c>
      <c r="AC223" s="208">
        <v>63.9</v>
      </c>
      <c r="AD223" s="207">
        <v>208774</v>
      </c>
      <c r="AE223" s="206">
        <f t="shared" si="27"/>
        <v>65.179999999999993</v>
      </c>
    </row>
    <row r="224" spans="1:31" s="45" customFormat="1" ht="11" x14ac:dyDescent="0.3">
      <c r="A224" s="45">
        <f>'FY2017 Alpha RPDC '!A220</f>
        <v>213</v>
      </c>
      <c r="B224" s="45">
        <f>'FY2017 Alpha RPDC '!B220</f>
        <v>4776</v>
      </c>
      <c r="C224" s="45">
        <f>'FY2017 Alpha RPDC '!C220</f>
        <v>4776</v>
      </c>
      <c r="D224" s="50" t="str">
        <f>'FY2017 Alpha RPDC '!D220</f>
        <v>NORTH MAHASKA</v>
      </c>
      <c r="E224" s="91">
        <f>'FY2017 Alpha RPDC '!J220</f>
        <v>486.8</v>
      </c>
      <c r="F224" s="81">
        <f>'FY2017 Alpha RPDC '!K220</f>
        <v>6758</v>
      </c>
      <c r="G224" s="81">
        <f>'FY2017 Alpha RPDC '!L220</f>
        <v>3289794.4</v>
      </c>
      <c r="H224" s="81">
        <f>'FY2017 Alpha RPDC '!M220</f>
        <v>0</v>
      </c>
      <c r="I224" s="82">
        <f>'FY2017 Alpha RPDC '!N220</f>
        <v>3289794.4</v>
      </c>
      <c r="J224" s="53">
        <v>-175450</v>
      </c>
      <c r="K224" s="52">
        <v>-375100</v>
      </c>
      <c r="L224" s="51">
        <v>164560</v>
      </c>
      <c r="M224" s="195">
        <v>520300</v>
      </c>
      <c r="N224" s="51">
        <f>RealAuthFY10!N224</f>
        <v>65937.849999999991</v>
      </c>
      <c r="O224" s="195">
        <f>RealAuthFY10!O224</f>
        <v>0</v>
      </c>
      <c r="P224" s="53">
        <v>0</v>
      </c>
      <c r="Q224" s="53">
        <v>65340.000000000007</v>
      </c>
      <c r="R224" s="52">
        <f t="shared" si="21"/>
        <v>335040.10000000003</v>
      </c>
      <c r="S224" s="53">
        <f t="shared" si="22"/>
        <v>40414.135999999999</v>
      </c>
      <c r="T224" s="52">
        <f t="shared" si="23"/>
        <v>38019.08</v>
      </c>
      <c r="U224" s="53">
        <f t="shared" si="24"/>
        <v>3968855.5660000001</v>
      </c>
      <c r="V224" s="200"/>
      <c r="W224" s="204">
        <v>674.75</v>
      </c>
      <c r="X224" s="205">
        <v>141158</v>
      </c>
      <c r="Y224" s="206">
        <f t="shared" si="25"/>
        <v>688.25</v>
      </c>
      <c r="Z224" s="207">
        <v>81.39</v>
      </c>
      <c r="AA224" s="52">
        <v>17027</v>
      </c>
      <c r="AB224" s="206">
        <f t="shared" si="26"/>
        <v>83.02</v>
      </c>
      <c r="AC224" s="208">
        <v>76.569999999999993</v>
      </c>
      <c r="AD224" s="207">
        <v>16018</v>
      </c>
      <c r="AE224" s="206">
        <f t="shared" si="27"/>
        <v>78.099999999999994</v>
      </c>
    </row>
    <row r="225" spans="1:31" s="45" customFormat="1" ht="11" x14ac:dyDescent="0.3">
      <c r="A225" s="45">
        <f>'FY2017 Alpha RPDC '!A221</f>
        <v>214</v>
      </c>
      <c r="B225" s="45">
        <f>'FY2017 Alpha RPDC '!B221</f>
        <v>4779</v>
      </c>
      <c r="C225" s="45">
        <f>'FY2017 Alpha RPDC '!C221</f>
        <v>4779</v>
      </c>
      <c r="D225" s="50" t="str">
        <f>'FY2017 Alpha RPDC '!D221</f>
        <v>NORTH POLK</v>
      </c>
      <c r="E225" s="91">
        <f>'FY2017 Alpha RPDC '!J221</f>
        <v>1517.2</v>
      </c>
      <c r="F225" s="81">
        <f>'FY2017 Alpha RPDC '!K221</f>
        <v>6591</v>
      </c>
      <c r="G225" s="81">
        <f>'FY2017 Alpha RPDC '!L221</f>
        <v>9999865.2000000011</v>
      </c>
      <c r="H225" s="81">
        <f>'FY2017 Alpha RPDC '!M221</f>
        <v>0</v>
      </c>
      <c r="I225" s="82">
        <f>'FY2017 Alpha RPDC '!N221</f>
        <v>9999865.2000000011</v>
      </c>
      <c r="J225" s="53">
        <v>-106560</v>
      </c>
      <c r="K225" s="52">
        <v>-23680</v>
      </c>
      <c r="L225" s="51">
        <v>118400</v>
      </c>
      <c r="M225" s="195">
        <v>11840</v>
      </c>
      <c r="N225" s="51">
        <f>RealAuthFY10!N225</f>
        <v>19214.55</v>
      </c>
      <c r="O225" s="195">
        <f>RealAuthFY10!O225</f>
        <v>0</v>
      </c>
      <c r="P225" s="53">
        <v>6512.0000000000009</v>
      </c>
      <c r="Q225" s="53">
        <v>117216</v>
      </c>
      <c r="R225" s="52">
        <f t="shared" si="21"/>
        <v>828649.12400000019</v>
      </c>
      <c r="S225" s="53">
        <f t="shared" si="22"/>
        <v>95052.58</v>
      </c>
      <c r="T225" s="52">
        <f t="shared" si="23"/>
        <v>91972.664000000004</v>
      </c>
      <c r="U225" s="53">
        <f t="shared" si="24"/>
        <v>11158482.118000003</v>
      </c>
      <c r="V225" s="200"/>
      <c r="W225" s="204">
        <v>535.46</v>
      </c>
      <c r="X225" s="205">
        <v>380712</v>
      </c>
      <c r="Y225" s="206">
        <f t="shared" si="25"/>
        <v>546.17000000000007</v>
      </c>
      <c r="Z225" s="207">
        <v>61.42</v>
      </c>
      <c r="AA225" s="52">
        <v>43670</v>
      </c>
      <c r="AB225" s="206">
        <f t="shared" si="26"/>
        <v>62.65</v>
      </c>
      <c r="AC225" s="208">
        <v>59.43</v>
      </c>
      <c r="AD225" s="207">
        <v>42255</v>
      </c>
      <c r="AE225" s="206">
        <f t="shared" si="27"/>
        <v>60.62</v>
      </c>
    </row>
    <row r="226" spans="1:31" s="45" customFormat="1" ht="11" x14ac:dyDescent="0.3">
      <c r="A226" s="45">
        <f>'FY2017 Alpha RPDC '!A222</f>
        <v>215</v>
      </c>
      <c r="B226" s="45">
        <f>'FY2017 Alpha RPDC '!B222</f>
        <v>4784</v>
      </c>
      <c r="C226" s="45">
        <f>'FY2017 Alpha RPDC '!C222</f>
        <v>4784</v>
      </c>
      <c r="D226" s="54" t="str">
        <f>'FY2017 Alpha RPDC '!D222</f>
        <v>NORTH SCOTT</v>
      </c>
      <c r="E226" s="94">
        <f>'FY2017 Alpha RPDC '!J222</f>
        <v>3078.2</v>
      </c>
      <c r="F226" s="83">
        <f>'FY2017 Alpha RPDC '!K222</f>
        <v>6591</v>
      </c>
      <c r="G226" s="83">
        <f>'FY2017 Alpha RPDC '!L222</f>
        <v>20288416.199999999</v>
      </c>
      <c r="H226" s="83">
        <f>'FY2017 Alpha RPDC '!M222</f>
        <v>0</v>
      </c>
      <c r="I226" s="84">
        <f>'FY2017 Alpha RPDC '!N222</f>
        <v>20288416.199999999</v>
      </c>
      <c r="J226" s="57">
        <v>-343940</v>
      </c>
      <c r="K226" s="56">
        <v>-717530</v>
      </c>
      <c r="L226" s="55">
        <v>148250</v>
      </c>
      <c r="M226" s="214">
        <v>836130</v>
      </c>
      <c r="N226" s="55">
        <f>RealAuthFY10!N226</f>
        <v>106705.25000000001</v>
      </c>
      <c r="O226" s="214">
        <f>RealAuthFY10!O226</f>
        <v>0</v>
      </c>
      <c r="P226" s="57">
        <v>0</v>
      </c>
      <c r="Q226" s="57">
        <v>46254</v>
      </c>
      <c r="R226" s="56">
        <f t="shared" si="21"/>
        <v>1666845.2999999998</v>
      </c>
      <c r="S226" s="57">
        <f t="shared" si="22"/>
        <v>190632.92599999998</v>
      </c>
      <c r="T226" s="56">
        <f t="shared" si="23"/>
        <v>161513.15399999998</v>
      </c>
      <c r="U226" s="57">
        <f t="shared" si="24"/>
        <v>22383276.829999998</v>
      </c>
      <c r="V226" s="215"/>
      <c r="W226" s="216">
        <v>530.88</v>
      </c>
      <c r="X226" s="217">
        <v>224031</v>
      </c>
      <c r="Y226" s="218">
        <f t="shared" si="25"/>
        <v>541.5</v>
      </c>
      <c r="Z226" s="219">
        <v>60.72</v>
      </c>
      <c r="AA226" s="56">
        <v>25624</v>
      </c>
      <c r="AB226" s="218">
        <f t="shared" si="26"/>
        <v>61.93</v>
      </c>
      <c r="AC226" s="220">
        <v>51.44</v>
      </c>
      <c r="AD226" s="219">
        <v>21708</v>
      </c>
      <c r="AE226" s="218">
        <f t="shared" si="27"/>
        <v>52.47</v>
      </c>
    </row>
    <row r="227" spans="1:31" s="45" customFormat="1" ht="11" x14ac:dyDescent="0.3">
      <c r="A227" s="45">
        <f>'FY2017 Alpha RPDC '!A223</f>
        <v>216</v>
      </c>
      <c r="B227" s="45">
        <f>'FY2017 Alpha RPDC '!B223</f>
        <v>4785</v>
      </c>
      <c r="C227" s="45">
        <f>'FY2017 Alpha RPDC '!C223</f>
        <v>4785</v>
      </c>
      <c r="D227" s="50" t="str">
        <f>'FY2017 Alpha RPDC '!D223</f>
        <v>NORTH TAMA</v>
      </c>
      <c r="E227" s="91">
        <f>'FY2017 Alpha RPDC '!J223</f>
        <v>453.3</v>
      </c>
      <c r="F227" s="81">
        <f>'FY2017 Alpha RPDC '!K223</f>
        <v>6591</v>
      </c>
      <c r="G227" s="81">
        <f>'FY2017 Alpha RPDC '!L223</f>
        <v>2987700.3000000003</v>
      </c>
      <c r="H227" s="81">
        <f>'FY2017 Alpha RPDC '!M223</f>
        <v>160758.55999999959</v>
      </c>
      <c r="I227" s="82">
        <f>'FY2017 Alpha RPDC '!N223</f>
        <v>3148458.86</v>
      </c>
      <c r="J227" s="53">
        <v>-539676.4</v>
      </c>
      <c r="K227" s="52">
        <v>-41468</v>
      </c>
      <c r="L227" s="51">
        <v>77012</v>
      </c>
      <c r="M227" s="195">
        <v>17772</v>
      </c>
      <c r="N227" s="51">
        <f>RealAuthFY10!N227</f>
        <v>77085.429999999993</v>
      </c>
      <c r="O227" s="195">
        <f>RealAuthFY10!O227</f>
        <v>0</v>
      </c>
      <c r="P227" s="53">
        <v>0</v>
      </c>
      <c r="Q227" s="53">
        <v>0</v>
      </c>
      <c r="R227" s="52">
        <f t="shared" si="21"/>
        <v>471387</v>
      </c>
      <c r="S227" s="53">
        <f t="shared" si="22"/>
        <v>49993</v>
      </c>
      <c r="T227" s="52">
        <f t="shared" si="23"/>
        <v>47766</v>
      </c>
      <c r="U227" s="53">
        <f t="shared" si="24"/>
        <v>3308329.89</v>
      </c>
      <c r="V227" s="200"/>
      <c r="W227" s="204">
        <v>495.31</v>
      </c>
      <c r="X227" s="205">
        <v>471387</v>
      </c>
      <c r="Y227" s="206">
        <f t="shared" si="25"/>
        <v>505.22</v>
      </c>
      <c r="Z227" s="207">
        <v>52.53</v>
      </c>
      <c r="AA227" s="52">
        <v>49993</v>
      </c>
      <c r="AB227" s="206">
        <f t="shared" si="26"/>
        <v>53.58</v>
      </c>
      <c r="AC227" s="208">
        <v>50.19</v>
      </c>
      <c r="AD227" s="207">
        <v>47766</v>
      </c>
      <c r="AE227" s="206">
        <f t="shared" si="27"/>
        <v>51.19</v>
      </c>
    </row>
    <row r="228" spans="1:31" s="45" customFormat="1" ht="11" x14ac:dyDescent="0.3">
      <c r="A228" s="45">
        <f>'FY2017 Alpha RPDC '!A224</f>
        <v>217</v>
      </c>
      <c r="B228" s="45">
        <f>'FY2017 Alpha RPDC '!B224</f>
        <v>333</v>
      </c>
      <c r="C228" s="45">
        <f>'FY2017 Alpha RPDC '!C224</f>
        <v>333</v>
      </c>
      <c r="D228" s="50" t="str">
        <f>'FY2017 Alpha RPDC '!D224</f>
        <v>NORTH UNION</v>
      </c>
      <c r="E228" s="91">
        <f>'FY2017 Alpha RPDC '!J224</f>
        <v>420</v>
      </c>
      <c r="F228" s="81">
        <f>'FY2017 Alpha RPDC '!K224</f>
        <v>6661</v>
      </c>
      <c r="G228" s="81">
        <f>'FY2017 Alpha RPDC '!L224</f>
        <v>2797620</v>
      </c>
      <c r="H228" s="81">
        <f>'FY2017 Alpha RPDC '!M224</f>
        <v>0</v>
      </c>
      <c r="I228" s="82">
        <f>'FY2017 Alpha RPDC '!N224</f>
        <v>2797620</v>
      </c>
      <c r="J228" s="53">
        <v>-359351</v>
      </c>
      <c r="K228" s="52">
        <v>-848304</v>
      </c>
      <c r="L228" s="51">
        <v>123711</v>
      </c>
      <c r="M228" s="195">
        <v>730484</v>
      </c>
      <c r="N228" s="51">
        <f>RealAuthFY10!N228</f>
        <v>127360.8</v>
      </c>
      <c r="O228" s="195">
        <f>RealAuthFY10!O228</f>
        <v>0</v>
      </c>
      <c r="P228" s="53">
        <v>0</v>
      </c>
      <c r="Q228" s="53">
        <v>0</v>
      </c>
      <c r="R228" s="52">
        <f t="shared" si="21"/>
        <v>265829</v>
      </c>
      <c r="S228" s="53">
        <f t="shared" si="22"/>
        <v>29288</v>
      </c>
      <c r="T228" s="52">
        <f t="shared" si="23"/>
        <v>26960</v>
      </c>
      <c r="U228" s="53">
        <f t="shared" si="24"/>
        <v>2893597.8</v>
      </c>
      <c r="V228" s="200"/>
      <c r="W228" s="204">
        <v>525.25</v>
      </c>
      <c r="X228" s="205">
        <v>265829</v>
      </c>
      <c r="Y228" s="206">
        <f t="shared" si="25"/>
        <v>535.76</v>
      </c>
      <c r="Z228" s="207">
        <v>57.87</v>
      </c>
      <c r="AA228" s="52">
        <v>29288</v>
      </c>
      <c r="AB228" s="206">
        <f t="shared" si="26"/>
        <v>59.029999999999994</v>
      </c>
      <c r="AC228" s="208">
        <v>53.27</v>
      </c>
      <c r="AD228" s="207">
        <v>26960</v>
      </c>
      <c r="AE228" s="206">
        <f t="shared" si="27"/>
        <v>54.34</v>
      </c>
    </row>
    <row r="229" spans="1:31" s="45" customFormat="1" ht="11" x14ac:dyDescent="0.3">
      <c r="A229" s="45">
        <f>'FY2017 Alpha RPDC '!A225</f>
        <v>218</v>
      </c>
      <c r="B229" s="45">
        <f>'FY2017 Alpha RPDC '!B225</f>
        <v>4787</v>
      </c>
      <c r="C229" s="45">
        <f>'FY2017 Alpha RPDC '!C225</f>
        <v>4787</v>
      </c>
      <c r="D229" s="50" t="str">
        <f>'FY2017 Alpha RPDC '!D225</f>
        <v>NORTH WINNESHIEK</v>
      </c>
      <c r="E229" s="91">
        <f>'FY2017 Alpha RPDC '!J225</f>
        <v>297.39999999999998</v>
      </c>
      <c r="F229" s="81">
        <f>'FY2017 Alpha RPDC '!K225</f>
        <v>6698</v>
      </c>
      <c r="G229" s="81">
        <f>'FY2017 Alpha RPDC '!L225</f>
        <v>1991985.2</v>
      </c>
      <c r="H229" s="81">
        <f>'FY2017 Alpha RPDC '!M225</f>
        <v>0</v>
      </c>
      <c r="I229" s="82">
        <f>'FY2017 Alpha RPDC '!N225</f>
        <v>1991985.2</v>
      </c>
      <c r="J229" s="53">
        <v>-354295</v>
      </c>
      <c r="K229" s="52">
        <v>-6005</v>
      </c>
      <c r="L229" s="51">
        <v>133911.5</v>
      </c>
      <c r="M229" s="195">
        <v>6005</v>
      </c>
      <c r="N229" s="51">
        <f>RealAuthFY10!N229</f>
        <v>17611.100000000002</v>
      </c>
      <c r="O229" s="195">
        <f>RealAuthFY10!O229</f>
        <v>0</v>
      </c>
      <c r="P229" s="53">
        <v>6605.5000000000009</v>
      </c>
      <c r="Q229" s="53">
        <v>198165</v>
      </c>
      <c r="R229" s="52">
        <f t="shared" si="21"/>
        <v>458265</v>
      </c>
      <c r="S229" s="53">
        <f t="shared" si="22"/>
        <v>49941</v>
      </c>
      <c r="T229" s="52">
        <f t="shared" si="23"/>
        <v>47566</v>
      </c>
      <c r="U229" s="53">
        <f t="shared" si="24"/>
        <v>2549755.2999999998</v>
      </c>
      <c r="V229" s="200"/>
      <c r="W229" s="204">
        <v>505.7</v>
      </c>
      <c r="X229" s="205">
        <v>458265</v>
      </c>
      <c r="Y229" s="206">
        <f t="shared" si="25"/>
        <v>515.80999999999995</v>
      </c>
      <c r="Z229" s="207">
        <v>55.11</v>
      </c>
      <c r="AA229" s="52">
        <v>49941</v>
      </c>
      <c r="AB229" s="206">
        <f t="shared" si="26"/>
        <v>56.21</v>
      </c>
      <c r="AC229" s="208">
        <v>52.49</v>
      </c>
      <c r="AD229" s="207">
        <v>47566</v>
      </c>
      <c r="AE229" s="206">
        <f t="shared" si="27"/>
        <v>53.54</v>
      </c>
    </row>
    <row r="230" spans="1:31" s="45" customFormat="1" ht="11" x14ac:dyDescent="0.3">
      <c r="A230" s="45">
        <f>'FY2017 Alpha RPDC '!A226</f>
        <v>219</v>
      </c>
      <c r="B230" s="45">
        <f>'FY2017 Alpha RPDC '!B226</f>
        <v>4773</v>
      </c>
      <c r="C230" s="45">
        <f>'FY2017 Alpha RPDC '!C226</f>
        <v>4773</v>
      </c>
      <c r="D230" s="50" t="str">
        <f>'FY2017 Alpha RPDC '!D226</f>
        <v>NORTHEAST</v>
      </c>
      <c r="E230" s="91">
        <f>'FY2017 Alpha RPDC '!J226</f>
        <v>552.1</v>
      </c>
      <c r="F230" s="81">
        <f>'FY2017 Alpha RPDC '!K226</f>
        <v>6711</v>
      </c>
      <c r="G230" s="81">
        <f>'FY2017 Alpha RPDC '!L226</f>
        <v>3705143.1</v>
      </c>
      <c r="H230" s="81">
        <f>'FY2017 Alpha RPDC '!M226</f>
        <v>0</v>
      </c>
      <c r="I230" s="82">
        <f>'FY2017 Alpha RPDC '!N226</f>
        <v>3705143.1</v>
      </c>
      <c r="J230" s="53">
        <v>-209720</v>
      </c>
      <c r="K230" s="52">
        <v>-5992</v>
      </c>
      <c r="L230" s="51">
        <v>119840</v>
      </c>
      <c r="M230" s="195">
        <v>0</v>
      </c>
      <c r="N230" s="51">
        <f>RealAuthFY10!N230</f>
        <v>45840.6</v>
      </c>
      <c r="O230" s="195">
        <f>RealAuthFY10!O230</f>
        <v>0</v>
      </c>
      <c r="P230" s="53">
        <v>25046.559999999998</v>
      </c>
      <c r="Q230" s="53">
        <v>0</v>
      </c>
      <c r="R230" s="52">
        <f t="shared" si="21"/>
        <v>301010.44100000005</v>
      </c>
      <c r="S230" s="53">
        <f t="shared" si="22"/>
        <v>32595.984</v>
      </c>
      <c r="T230" s="52">
        <f t="shared" si="23"/>
        <v>30122.576000000001</v>
      </c>
      <c r="U230" s="53">
        <f t="shared" si="24"/>
        <v>4043887.2610000004</v>
      </c>
      <c r="V230" s="200"/>
      <c r="W230" s="204">
        <v>534.52</v>
      </c>
      <c r="X230" s="205">
        <v>288587</v>
      </c>
      <c r="Y230" s="206">
        <f t="shared" si="25"/>
        <v>545.21</v>
      </c>
      <c r="Z230" s="207">
        <v>57.88</v>
      </c>
      <c r="AA230" s="52">
        <v>31249</v>
      </c>
      <c r="AB230" s="206">
        <f t="shared" si="26"/>
        <v>59.04</v>
      </c>
      <c r="AC230" s="208">
        <v>53.49</v>
      </c>
      <c r="AD230" s="207">
        <v>28879</v>
      </c>
      <c r="AE230" s="206">
        <f t="shared" si="27"/>
        <v>54.56</v>
      </c>
    </row>
    <row r="231" spans="1:31" s="45" customFormat="1" ht="11" x14ac:dyDescent="0.3">
      <c r="A231" s="45">
        <f>'FY2017 Alpha RPDC '!A227</f>
        <v>220</v>
      </c>
      <c r="B231" s="45">
        <f>'FY2017 Alpha RPDC '!B227</f>
        <v>4775</v>
      </c>
      <c r="C231" s="45">
        <f>'FY2017 Alpha RPDC '!C227</f>
        <v>4775</v>
      </c>
      <c r="D231" s="54" t="str">
        <f>'FY2017 Alpha RPDC '!D227</f>
        <v>NORTHEAST HAMILTON</v>
      </c>
      <c r="E231" s="94">
        <f>'FY2017 Alpha RPDC '!J227</f>
        <v>193</v>
      </c>
      <c r="F231" s="83">
        <f>'FY2017 Alpha RPDC '!K227</f>
        <v>6761</v>
      </c>
      <c r="G231" s="83">
        <f>'FY2017 Alpha RPDC '!L227</f>
        <v>1304873</v>
      </c>
      <c r="H231" s="83">
        <f>'FY2017 Alpha RPDC '!M227</f>
        <v>111744.91999999993</v>
      </c>
      <c r="I231" s="84">
        <f>'FY2017 Alpha RPDC '!N227</f>
        <v>1416617.92</v>
      </c>
      <c r="J231" s="57">
        <v>-396640</v>
      </c>
      <c r="K231" s="56">
        <v>-337440</v>
      </c>
      <c r="L231" s="55">
        <v>118400</v>
      </c>
      <c r="M231" s="214">
        <v>171680</v>
      </c>
      <c r="N231" s="55">
        <f>RealAuthFY10!N231</f>
        <v>27689.85</v>
      </c>
      <c r="O231" s="214">
        <f>RealAuthFY10!O231</f>
        <v>0</v>
      </c>
      <c r="P231" s="57">
        <v>0</v>
      </c>
      <c r="Q231" s="57">
        <v>85248</v>
      </c>
      <c r="R231" s="56">
        <f t="shared" si="21"/>
        <v>170649</v>
      </c>
      <c r="S231" s="57">
        <f t="shared" si="22"/>
        <v>19050</v>
      </c>
      <c r="T231" s="56">
        <f t="shared" si="23"/>
        <v>16396</v>
      </c>
      <c r="U231" s="57">
        <f t="shared" si="24"/>
        <v>1291650.77</v>
      </c>
      <c r="V231" s="215"/>
      <c r="W231" s="216">
        <v>515.09</v>
      </c>
      <c r="X231" s="217">
        <v>170649</v>
      </c>
      <c r="Y231" s="218">
        <f t="shared" si="25"/>
        <v>525.39</v>
      </c>
      <c r="Z231" s="219">
        <v>57.5</v>
      </c>
      <c r="AA231" s="56">
        <v>19050</v>
      </c>
      <c r="AB231" s="218">
        <f t="shared" si="26"/>
        <v>58.65</v>
      </c>
      <c r="AC231" s="220">
        <v>49.49</v>
      </c>
      <c r="AD231" s="219">
        <v>16396</v>
      </c>
      <c r="AE231" s="218">
        <f t="shared" si="27"/>
        <v>50.480000000000004</v>
      </c>
    </row>
    <row r="232" spans="1:31" s="45" customFormat="1" ht="11" x14ac:dyDescent="0.3">
      <c r="A232" s="45">
        <f>'FY2017 Alpha RPDC '!A228</f>
        <v>221</v>
      </c>
      <c r="B232" s="45">
        <f>'FY2017 Alpha RPDC '!B228</f>
        <v>4788</v>
      </c>
      <c r="C232" s="45">
        <f>'FY2017 Alpha RPDC '!C228</f>
        <v>4788</v>
      </c>
      <c r="D232" s="50" t="str">
        <f>'FY2017 Alpha RPDC '!D228</f>
        <v>NORTHWOOD-KENSETT</v>
      </c>
      <c r="E232" s="91">
        <f>'FY2017 Alpha RPDC '!J228</f>
        <v>503</v>
      </c>
      <c r="F232" s="81">
        <f>'FY2017 Alpha RPDC '!K228</f>
        <v>6717</v>
      </c>
      <c r="G232" s="81">
        <f>'FY2017 Alpha RPDC '!L228</f>
        <v>3378651</v>
      </c>
      <c r="H232" s="81">
        <f>'FY2017 Alpha RPDC '!M228</f>
        <v>19861.64000000013</v>
      </c>
      <c r="I232" s="82">
        <f>'FY2017 Alpha RPDC '!N228</f>
        <v>3398512.6400000001</v>
      </c>
      <c r="J232" s="53">
        <v>-523202.4</v>
      </c>
      <c r="K232" s="52">
        <v>-53388</v>
      </c>
      <c r="L232" s="51">
        <v>243212</v>
      </c>
      <c r="M232" s="195">
        <v>5932</v>
      </c>
      <c r="N232" s="51">
        <f>RealAuthFY10!N232</f>
        <v>4769.9399999999996</v>
      </c>
      <c r="O232" s="195">
        <f>RealAuthFY10!O232</f>
        <v>0</v>
      </c>
      <c r="P232" s="53">
        <v>1305.04</v>
      </c>
      <c r="Q232" s="53">
        <v>145927.20000000001</v>
      </c>
      <c r="R232" s="52">
        <f t="shared" si="21"/>
        <v>373358</v>
      </c>
      <c r="S232" s="53">
        <f t="shared" si="22"/>
        <v>38380</v>
      </c>
      <c r="T232" s="52">
        <f t="shared" si="23"/>
        <v>37577</v>
      </c>
      <c r="U232" s="53">
        <f t="shared" si="24"/>
        <v>3672383.4200000004</v>
      </c>
      <c r="V232" s="200"/>
      <c r="W232" s="204">
        <v>488.05</v>
      </c>
      <c r="X232" s="205">
        <v>373358</v>
      </c>
      <c r="Y232" s="206">
        <f t="shared" si="25"/>
        <v>497.81</v>
      </c>
      <c r="Z232" s="207">
        <v>50.17</v>
      </c>
      <c r="AA232" s="52">
        <v>38380</v>
      </c>
      <c r="AB232" s="206">
        <f t="shared" si="26"/>
        <v>51.17</v>
      </c>
      <c r="AC232" s="208">
        <v>49.12</v>
      </c>
      <c r="AD232" s="207">
        <v>37577</v>
      </c>
      <c r="AE232" s="206">
        <f t="shared" si="27"/>
        <v>50.099999999999994</v>
      </c>
    </row>
    <row r="233" spans="1:31" s="45" customFormat="1" ht="11" x14ac:dyDescent="0.3">
      <c r="A233" s="45">
        <f>'FY2017 Alpha RPDC '!A229</f>
        <v>222</v>
      </c>
      <c r="B233" s="45">
        <f>'FY2017 Alpha RPDC '!B229</f>
        <v>4797</v>
      </c>
      <c r="C233" s="45">
        <f>'FY2017 Alpha RPDC '!C229</f>
        <v>4797</v>
      </c>
      <c r="D233" s="50" t="str">
        <f>'FY2017 Alpha RPDC '!D229</f>
        <v>NORWALK</v>
      </c>
      <c r="E233" s="91">
        <f>'FY2017 Alpha RPDC '!J229</f>
        <v>2646.7</v>
      </c>
      <c r="F233" s="81">
        <f>'FY2017 Alpha RPDC '!K229</f>
        <v>6591</v>
      </c>
      <c r="G233" s="81">
        <f>'FY2017 Alpha RPDC '!L229</f>
        <v>17444399.699999999</v>
      </c>
      <c r="H233" s="81">
        <f>'FY2017 Alpha RPDC '!M229</f>
        <v>0</v>
      </c>
      <c r="I233" s="82">
        <f>'FY2017 Alpha RPDC '!N229</f>
        <v>17444399.699999999</v>
      </c>
      <c r="J233" s="53">
        <v>-139150</v>
      </c>
      <c r="K233" s="52">
        <v>0</v>
      </c>
      <c r="L233" s="51">
        <v>217800</v>
      </c>
      <c r="M233" s="195">
        <v>0</v>
      </c>
      <c r="N233" s="51">
        <f>RealAuthFY10!N233</f>
        <v>11632.6</v>
      </c>
      <c r="O233" s="195">
        <f>RealAuthFY10!O233</f>
        <v>0</v>
      </c>
      <c r="P233" s="53">
        <v>0</v>
      </c>
      <c r="Q233" s="53">
        <v>127050</v>
      </c>
      <c r="R233" s="52">
        <f t="shared" si="21"/>
        <v>1421357.3009999997</v>
      </c>
      <c r="S233" s="53">
        <f t="shared" si="22"/>
        <v>151311.83899999998</v>
      </c>
      <c r="T233" s="52">
        <f t="shared" si="23"/>
        <v>179234.52399999998</v>
      </c>
      <c r="U233" s="53">
        <f t="shared" si="24"/>
        <v>19413635.964000002</v>
      </c>
      <c r="V233" s="200"/>
      <c r="W233" s="204">
        <v>526.5</v>
      </c>
      <c r="X233" s="205">
        <v>283099</v>
      </c>
      <c r="Y233" s="206">
        <f t="shared" si="25"/>
        <v>537.03</v>
      </c>
      <c r="Z233" s="207">
        <v>56.05</v>
      </c>
      <c r="AA233" s="52">
        <v>30138</v>
      </c>
      <c r="AB233" s="206">
        <f t="shared" si="26"/>
        <v>57.169999999999995</v>
      </c>
      <c r="AC233" s="208">
        <v>66.39</v>
      </c>
      <c r="AD233" s="207">
        <v>35698</v>
      </c>
      <c r="AE233" s="206">
        <f t="shared" si="27"/>
        <v>67.72</v>
      </c>
    </row>
    <row r="234" spans="1:31" s="45" customFormat="1" ht="11" x14ac:dyDescent="0.3">
      <c r="A234" s="45">
        <f>'FY2017 Alpha RPDC '!A230</f>
        <v>223</v>
      </c>
      <c r="B234" s="45">
        <f>'FY2017 Alpha RPDC '!B230</f>
        <v>4860</v>
      </c>
      <c r="C234" s="45">
        <f>'FY2017 Alpha RPDC '!C230</f>
        <v>4860</v>
      </c>
      <c r="D234" s="50" t="str">
        <f>'FY2017 Alpha RPDC '!D230</f>
        <v>ODEBOLT-ARTHUR</v>
      </c>
      <c r="E234" s="91">
        <f>'FY2017 Alpha RPDC '!J230</f>
        <v>339.1</v>
      </c>
      <c r="F234" s="81">
        <f>'FY2017 Alpha RPDC '!K230</f>
        <v>6591</v>
      </c>
      <c r="G234" s="81">
        <f>'FY2017 Alpha RPDC '!L230</f>
        <v>2235008.1</v>
      </c>
      <c r="H234" s="81">
        <f>'FY2017 Alpha RPDC '!M230</f>
        <v>0</v>
      </c>
      <c r="I234" s="82">
        <f>'FY2017 Alpha RPDC '!N230</f>
        <v>2235008.1</v>
      </c>
      <c r="J234" s="53">
        <v>-425340.89999999997</v>
      </c>
      <c r="K234" s="52">
        <v>-17649</v>
      </c>
      <c r="L234" s="51">
        <v>370629</v>
      </c>
      <c r="M234" s="195">
        <v>0</v>
      </c>
      <c r="N234" s="51">
        <f>RealAuthFY10!N234</f>
        <v>30570.399999999998</v>
      </c>
      <c r="O234" s="195">
        <f>RealAuthFY10!O234</f>
        <v>0</v>
      </c>
      <c r="P234" s="53">
        <v>0</v>
      </c>
      <c r="Q234" s="53">
        <v>0</v>
      </c>
      <c r="R234" s="52">
        <f t="shared" si="21"/>
        <v>539761</v>
      </c>
      <c r="S234" s="53">
        <f t="shared" si="22"/>
        <v>55197</v>
      </c>
      <c r="T234" s="52">
        <f t="shared" si="23"/>
        <v>53237</v>
      </c>
      <c r="U234" s="53">
        <f t="shared" si="24"/>
        <v>2841412.6</v>
      </c>
      <c r="V234" s="200"/>
      <c r="W234" s="204">
        <v>456.96</v>
      </c>
      <c r="X234" s="205">
        <v>539761</v>
      </c>
      <c r="Y234" s="206">
        <f t="shared" si="25"/>
        <v>466.09999999999997</v>
      </c>
      <c r="Z234" s="207">
        <v>46.73</v>
      </c>
      <c r="AA234" s="52">
        <v>55197</v>
      </c>
      <c r="AB234" s="206">
        <f t="shared" si="26"/>
        <v>47.66</v>
      </c>
      <c r="AC234" s="208">
        <v>45.07</v>
      </c>
      <c r="AD234" s="207">
        <v>53237</v>
      </c>
      <c r="AE234" s="206">
        <f t="shared" si="27"/>
        <v>45.97</v>
      </c>
    </row>
    <row r="235" spans="1:31" s="45" customFormat="1" ht="11" x14ac:dyDescent="0.3">
      <c r="A235" s="45">
        <f>'FY2017 Alpha RPDC '!A231</f>
        <v>224</v>
      </c>
      <c r="B235" s="45">
        <f>'FY2017 Alpha RPDC '!B231</f>
        <v>4869</v>
      </c>
      <c r="C235" s="45">
        <f>'FY2017 Alpha RPDC '!C231</f>
        <v>4869</v>
      </c>
      <c r="D235" s="50" t="str">
        <f>'FY2017 Alpha RPDC '!D231</f>
        <v>OELWEIN</v>
      </c>
      <c r="E235" s="91">
        <f>'FY2017 Alpha RPDC '!J231</f>
        <v>1313</v>
      </c>
      <c r="F235" s="81">
        <f>'FY2017 Alpha RPDC '!K231</f>
        <v>6632</v>
      </c>
      <c r="G235" s="81">
        <f>'FY2017 Alpha RPDC '!L231</f>
        <v>8707816</v>
      </c>
      <c r="H235" s="81">
        <f>'FY2017 Alpha RPDC '!M231</f>
        <v>0</v>
      </c>
      <c r="I235" s="82">
        <f>'FY2017 Alpha RPDC '!N231</f>
        <v>8707816</v>
      </c>
      <c r="J235" s="53">
        <v>-358863</v>
      </c>
      <c r="K235" s="52">
        <v>-64713</v>
      </c>
      <c r="L235" s="51">
        <v>717726</v>
      </c>
      <c r="M235" s="195">
        <v>11766</v>
      </c>
      <c r="N235" s="51">
        <f>RealAuthFY10!N235</f>
        <v>57910.719999999994</v>
      </c>
      <c r="O235" s="195">
        <f>RealAuthFY10!O235</f>
        <v>0</v>
      </c>
      <c r="P235" s="53">
        <v>2588.52</v>
      </c>
      <c r="Q235" s="53">
        <v>462403.8</v>
      </c>
      <c r="R235" s="52">
        <f t="shared" si="21"/>
        <v>1447517</v>
      </c>
      <c r="S235" s="53">
        <f t="shared" si="22"/>
        <v>161996</v>
      </c>
      <c r="T235" s="52">
        <f t="shared" si="23"/>
        <v>152678</v>
      </c>
      <c r="U235" s="53">
        <f t="shared" si="24"/>
        <v>11298826.040000001</v>
      </c>
      <c r="V235" s="200"/>
      <c r="W235" s="204">
        <v>487.79</v>
      </c>
      <c r="X235" s="205">
        <v>1447517</v>
      </c>
      <c r="Y235" s="206">
        <f t="shared" si="25"/>
        <v>497.55</v>
      </c>
      <c r="Z235" s="207">
        <v>54.59</v>
      </c>
      <c r="AA235" s="52">
        <v>161996</v>
      </c>
      <c r="AB235" s="206">
        <f t="shared" si="26"/>
        <v>55.680000000000007</v>
      </c>
      <c r="AC235" s="208">
        <v>51.45</v>
      </c>
      <c r="AD235" s="207">
        <v>152678</v>
      </c>
      <c r="AE235" s="206">
        <f t="shared" si="27"/>
        <v>52.480000000000004</v>
      </c>
    </row>
    <row r="236" spans="1:31" s="45" customFormat="1" ht="11" x14ac:dyDescent="0.3">
      <c r="A236" s="45">
        <f>'FY2017 Alpha RPDC '!A232</f>
        <v>225</v>
      </c>
      <c r="B236" s="45">
        <f>'FY2017 Alpha RPDC '!B232</f>
        <v>4878</v>
      </c>
      <c r="C236" s="45">
        <f>'FY2017 Alpha RPDC '!C232</f>
        <v>4878</v>
      </c>
      <c r="D236" s="54" t="str">
        <f>'FY2017 Alpha RPDC '!D232</f>
        <v>OGDEN</v>
      </c>
      <c r="E236" s="94">
        <f>'FY2017 Alpha RPDC '!J232</f>
        <v>638.5</v>
      </c>
      <c r="F236" s="83">
        <f>'FY2017 Alpha RPDC '!K232</f>
        <v>6591</v>
      </c>
      <c r="G236" s="83">
        <f>'FY2017 Alpha RPDC '!L232</f>
        <v>4208353.5</v>
      </c>
      <c r="H236" s="83">
        <f>'FY2017 Alpha RPDC '!M232</f>
        <v>0</v>
      </c>
      <c r="I236" s="84">
        <f>'FY2017 Alpha RPDC '!N232</f>
        <v>4208353.5</v>
      </c>
      <c r="J236" s="57">
        <v>-135309</v>
      </c>
      <c r="K236" s="56">
        <v>-5883</v>
      </c>
      <c r="L236" s="55">
        <v>160017.60000000001</v>
      </c>
      <c r="M236" s="214">
        <v>0</v>
      </c>
      <c r="N236" s="55">
        <f>RealAuthFY10!N236</f>
        <v>8190.5599999999995</v>
      </c>
      <c r="O236" s="214">
        <f>RealAuthFY10!O236</f>
        <v>0</v>
      </c>
      <c r="P236" s="57">
        <v>0</v>
      </c>
      <c r="Q236" s="57">
        <v>0</v>
      </c>
      <c r="R236" s="56">
        <f t="shared" si="21"/>
        <v>322589.35500000004</v>
      </c>
      <c r="S236" s="57">
        <f t="shared" si="22"/>
        <v>33814.959999999999</v>
      </c>
      <c r="T236" s="56">
        <f t="shared" si="23"/>
        <v>35647.455000000002</v>
      </c>
      <c r="U236" s="57">
        <f t="shared" si="24"/>
        <v>4627421.43</v>
      </c>
      <c r="V236" s="215"/>
      <c r="W236" s="216">
        <v>495.32</v>
      </c>
      <c r="X236" s="217">
        <v>263164</v>
      </c>
      <c r="Y236" s="218">
        <f t="shared" si="25"/>
        <v>505.23</v>
      </c>
      <c r="Z236" s="219">
        <v>51.92</v>
      </c>
      <c r="AA236" s="56">
        <v>27585</v>
      </c>
      <c r="AB236" s="218">
        <f t="shared" si="26"/>
        <v>52.96</v>
      </c>
      <c r="AC236" s="220">
        <v>54.74</v>
      </c>
      <c r="AD236" s="219">
        <v>29083</v>
      </c>
      <c r="AE236" s="218">
        <f t="shared" si="27"/>
        <v>55.830000000000005</v>
      </c>
    </row>
    <row r="237" spans="1:31" s="45" customFormat="1" ht="11" x14ac:dyDescent="0.3">
      <c r="A237" s="45">
        <f>'FY2017 Alpha RPDC '!A233</f>
        <v>226</v>
      </c>
      <c r="B237" s="45">
        <f>'FY2017 Alpha RPDC '!B233</f>
        <v>4890</v>
      </c>
      <c r="C237" s="45">
        <f>'FY2017 Alpha RPDC '!C233</f>
        <v>4890</v>
      </c>
      <c r="D237" s="50" t="str">
        <f>'FY2017 Alpha RPDC '!D233</f>
        <v>OKOBOJI</v>
      </c>
      <c r="E237" s="91">
        <f>'FY2017 Alpha RPDC '!J233</f>
        <v>959.2</v>
      </c>
      <c r="F237" s="81">
        <f>'FY2017 Alpha RPDC '!K233</f>
        <v>6605</v>
      </c>
      <c r="G237" s="81">
        <f>'FY2017 Alpha RPDC '!L233</f>
        <v>6335516</v>
      </c>
      <c r="H237" s="81">
        <f>'FY2017 Alpha RPDC '!M233</f>
        <v>0</v>
      </c>
      <c r="I237" s="82">
        <f>'FY2017 Alpha RPDC '!N233</f>
        <v>6335516</v>
      </c>
      <c r="J237" s="53">
        <v>-685256</v>
      </c>
      <c r="K237" s="52">
        <v>-251580</v>
      </c>
      <c r="L237" s="51">
        <v>235406.99999999997</v>
      </c>
      <c r="M237" s="195">
        <v>0</v>
      </c>
      <c r="N237" s="51">
        <f>RealAuthFY10!N237</f>
        <v>7696.25</v>
      </c>
      <c r="O237" s="195">
        <f>RealAuthFY10!O237</f>
        <v>0</v>
      </c>
      <c r="P237" s="53">
        <v>0</v>
      </c>
      <c r="Q237" s="53">
        <v>0</v>
      </c>
      <c r="R237" s="52">
        <f t="shared" si="21"/>
        <v>452406.68</v>
      </c>
      <c r="S237" s="53">
        <f t="shared" si="22"/>
        <v>39643.736000000004</v>
      </c>
      <c r="T237" s="52">
        <f t="shared" si="23"/>
        <v>58933.248000000007</v>
      </c>
      <c r="U237" s="53">
        <f t="shared" si="24"/>
        <v>6192766.9139999989</v>
      </c>
      <c r="V237" s="200"/>
      <c r="W237" s="204">
        <v>462.4</v>
      </c>
      <c r="X237" s="205">
        <v>140061</v>
      </c>
      <c r="Y237" s="206">
        <f t="shared" si="25"/>
        <v>471.65</v>
      </c>
      <c r="Z237" s="207">
        <v>40.520000000000003</v>
      </c>
      <c r="AA237" s="52">
        <v>12274</v>
      </c>
      <c r="AB237" s="206">
        <f t="shared" si="26"/>
        <v>41.330000000000005</v>
      </c>
      <c r="AC237" s="208">
        <v>60.24</v>
      </c>
      <c r="AD237" s="207">
        <v>18247</v>
      </c>
      <c r="AE237" s="206">
        <f t="shared" si="27"/>
        <v>61.440000000000005</v>
      </c>
    </row>
    <row r="238" spans="1:31" s="45" customFormat="1" ht="11" x14ac:dyDescent="0.3">
      <c r="A238" s="45">
        <f>'FY2017 Alpha RPDC '!A234</f>
        <v>227</v>
      </c>
      <c r="B238" s="45">
        <f>'FY2017 Alpha RPDC '!B234</f>
        <v>4905</v>
      </c>
      <c r="C238" s="45">
        <f>'FY2017 Alpha RPDC '!C234</f>
        <v>4905</v>
      </c>
      <c r="D238" s="50" t="str">
        <f>'FY2017 Alpha RPDC '!D234</f>
        <v>OLIN</v>
      </c>
      <c r="E238" s="91">
        <f>'FY2017 Alpha RPDC '!J234</f>
        <v>243.4</v>
      </c>
      <c r="F238" s="81">
        <f>'FY2017 Alpha RPDC '!K234</f>
        <v>6603</v>
      </c>
      <c r="G238" s="81">
        <f>'FY2017 Alpha RPDC '!L234</f>
        <v>1607170.2</v>
      </c>
      <c r="H238" s="81">
        <f>'FY2017 Alpha RPDC '!M234</f>
        <v>0</v>
      </c>
      <c r="I238" s="82">
        <f>'FY2017 Alpha RPDC '!N234</f>
        <v>1607170.2</v>
      </c>
      <c r="J238" s="53">
        <v>-294147</v>
      </c>
      <c r="K238" s="52">
        <v>-24012</v>
      </c>
      <c r="L238" s="51">
        <v>1086543</v>
      </c>
      <c r="M238" s="195">
        <v>42021</v>
      </c>
      <c r="N238" s="51">
        <f>RealAuthFY10!N238</f>
        <v>706.56</v>
      </c>
      <c r="O238" s="195">
        <f>RealAuthFY10!O238</f>
        <v>65356.799999999996</v>
      </c>
      <c r="P238" s="53">
        <v>0</v>
      </c>
      <c r="Q238" s="53">
        <v>0</v>
      </c>
      <c r="R238" s="52">
        <f t="shared" si="21"/>
        <v>302886</v>
      </c>
      <c r="S238" s="53">
        <f t="shared" si="22"/>
        <v>34121</v>
      </c>
      <c r="T238" s="52">
        <f t="shared" si="23"/>
        <v>36486</v>
      </c>
      <c r="U238" s="53">
        <f t="shared" si="24"/>
        <v>2857131.56</v>
      </c>
      <c r="V238" s="200"/>
      <c r="W238" s="204">
        <v>545.74</v>
      </c>
      <c r="X238" s="205">
        <v>302886</v>
      </c>
      <c r="Y238" s="206">
        <f t="shared" si="25"/>
        <v>556.65</v>
      </c>
      <c r="Z238" s="207">
        <v>61.48</v>
      </c>
      <c r="AA238" s="52">
        <v>34121</v>
      </c>
      <c r="AB238" s="206">
        <f t="shared" si="26"/>
        <v>62.709999999999994</v>
      </c>
      <c r="AC238" s="208">
        <v>65.739999999999995</v>
      </c>
      <c r="AD238" s="207">
        <v>36486</v>
      </c>
      <c r="AE238" s="206">
        <f t="shared" si="27"/>
        <v>67.05</v>
      </c>
    </row>
    <row r="239" spans="1:31" s="45" customFormat="1" ht="11" x14ac:dyDescent="0.3">
      <c r="A239" s="45">
        <f>'FY2017 Alpha RPDC '!A235</f>
        <v>228</v>
      </c>
      <c r="B239" s="45">
        <f>'FY2017 Alpha RPDC '!B235</f>
        <v>4978</v>
      </c>
      <c r="C239" s="45">
        <f>'FY2017 Alpha RPDC '!C235</f>
        <v>4978</v>
      </c>
      <c r="D239" s="50" t="str">
        <f>'FY2017 Alpha RPDC '!D235</f>
        <v>ORIENT-MACKSBURG</v>
      </c>
      <c r="E239" s="91">
        <f>'FY2017 Alpha RPDC '!J235</f>
        <v>194</v>
      </c>
      <c r="F239" s="81">
        <f>'FY2017 Alpha RPDC '!K235</f>
        <v>6591</v>
      </c>
      <c r="G239" s="81">
        <f>'FY2017 Alpha RPDC '!L235</f>
        <v>1278654</v>
      </c>
      <c r="H239" s="81">
        <f>'FY2017 Alpha RPDC '!M235</f>
        <v>29948.459999999963</v>
      </c>
      <c r="I239" s="82">
        <f>'FY2017 Alpha RPDC '!N235</f>
        <v>1308602.46</v>
      </c>
      <c r="J239" s="53">
        <v>-181590</v>
      </c>
      <c r="K239" s="52">
        <v>-24212</v>
      </c>
      <c r="L239" s="51">
        <v>223961</v>
      </c>
      <c r="M239" s="195">
        <v>0</v>
      </c>
      <c r="N239" s="51">
        <f>RealAuthFY10!N239</f>
        <v>12529.179999999998</v>
      </c>
      <c r="O239" s="195">
        <f>RealAuthFY10!O239</f>
        <v>0</v>
      </c>
      <c r="P239" s="53">
        <v>0</v>
      </c>
      <c r="Q239" s="53">
        <v>0</v>
      </c>
      <c r="R239" s="52">
        <f t="shared" si="21"/>
        <v>149885</v>
      </c>
      <c r="S239" s="53">
        <f t="shared" si="22"/>
        <v>15942</v>
      </c>
      <c r="T239" s="52">
        <f t="shared" si="23"/>
        <v>14574</v>
      </c>
      <c r="U239" s="53">
        <f t="shared" si="24"/>
        <v>1519691.64</v>
      </c>
      <c r="V239" s="200"/>
      <c r="W239" s="204">
        <v>583.21</v>
      </c>
      <c r="X239" s="205">
        <v>149885</v>
      </c>
      <c r="Y239" s="206">
        <f t="shared" si="25"/>
        <v>594.87</v>
      </c>
      <c r="Z239" s="207">
        <v>62.03</v>
      </c>
      <c r="AA239" s="52">
        <v>15942</v>
      </c>
      <c r="AB239" s="206">
        <f t="shared" si="26"/>
        <v>63.27</v>
      </c>
      <c r="AC239" s="208">
        <v>56.71</v>
      </c>
      <c r="AD239" s="207">
        <v>14574</v>
      </c>
      <c r="AE239" s="206">
        <f t="shared" si="27"/>
        <v>57.84</v>
      </c>
    </row>
    <row r="240" spans="1:31" s="45" customFormat="1" ht="11" x14ac:dyDescent="0.3">
      <c r="A240" s="45">
        <f>'FY2017 Alpha RPDC '!A236</f>
        <v>229</v>
      </c>
      <c r="B240" s="45">
        <f>'FY2017 Alpha RPDC '!B236</f>
        <v>4995</v>
      </c>
      <c r="C240" s="45">
        <f>'FY2017 Alpha RPDC '!C236</f>
        <v>4995</v>
      </c>
      <c r="D240" s="50" t="str">
        <f>'FY2017 Alpha RPDC '!D236</f>
        <v>OSAGE</v>
      </c>
      <c r="E240" s="91">
        <f>'FY2017 Alpha RPDC '!J236</f>
        <v>955</v>
      </c>
      <c r="F240" s="81">
        <f>'FY2017 Alpha RPDC '!K236</f>
        <v>6648</v>
      </c>
      <c r="G240" s="81">
        <f>'FY2017 Alpha RPDC '!L236</f>
        <v>6348840</v>
      </c>
      <c r="H240" s="81">
        <f>'FY2017 Alpha RPDC '!M236</f>
        <v>0</v>
      </c>
      <c r="I240" s="82">
        <f>'FY2017 Alpha RPDC '!N236</f>
        <v>6348840</v>
      </c>
      <c r="J240" s="53">
        <v>-168252</v>
      </c>
      <c r="K240" s="52">
        <v>0</v>
      </c>
      <c r="L240" s="51">
        <v>42063</v>
      </c>
      <c r="M240" s="195">
        <v>12018</v>
      </c>
      <c r="N240" s="51">
        <f>RealAuthFY10!N240</f>
        <v>5658.24</v>
      </c>
      <c r="O240" s="195">
        <f>RealAuthFY10!O240</f>
        <v>0</v>
      </c>
      <c r="P240" s="53">
        <v>0</v>
      </c>
      <c r="Q240" s="53">
        <v>0</v>
      </c>
      <c r="R240" s="52">
        <f t="shared" si="21"/>
        <v>479209.44999999995</v>
      </c>
      <c r="S240" s="53">
        <f t="shared" si="22"/>
        <v>54998.450000000004</v>
      </c>
      <c r="T240" s="52">
        <f t="shared" si="23"/>
        <v>45324.3</v>
      </c>
      <c r="U240" s="53">
        <f t="shared" si="24"/>
        <v>6819859.4400000004</v>
      </c>
      <c r="V240" s="200"/>
      <c r="W240" s="204">
        <v>491.95</v>
      </c>
      <c r="X240" s="205">
        <v>254879</v>
      </c>
      <c r="Y240" s="206">
        <f t="shared" si="25"/>
        <v>501.78999999999996</v>
      </c>
      <c r="Z240" s="207">
        <v>56.46</v>
      </c>
      <c r="AA240" s="52">
        <v>29252</v>
      </c>
      <c r="AB240" s="206">
        <f t="shared" si="26"/>
        <v>57.59</v>
      </c>
      <c r="AC240" s="208">
        <v>46.53</v>
      </c>
      <c r="AD240" s="207">
        <v>24107</v>
      </c>
      <c r="AE240" s="206">
        <f t="shared" si="27"/>
        <v>47.46</v>
      </c>
    </row>
    <row r="241" spans="1:31" s="45" customFormat="1" ht="11" x14ac:dyDescent="0.3">
      <c r="A241" s="45">
        <f>'FY2017 Alpha RPDC '!A237</f>
        <v>230</v>
      </c>
      <c r="B241" s="45">
        <f>'FY2017 Alpha RPDC '!B237</f>
        <v>5013</v>
      </c>
      <c r="C241" s="45">
        <f>'FY2017 Alpha RPDC '!C237</f>
        <v>5013</v>
      </c>
      <c r="D241" s="54" t="str">
        <f>'FY2017 Alpha RPDC '!D237</f>
        <v>OSKALOOSA</v>
      </c>
      <c r="E241" s="94">
        <f>'FY2017 Alpha RPDC '!J237</f>
        <v>2371.5</v>
      </c>
      <c r="F241" s="83">
        <f>'FY2017 Alpha RPDC '!K237</f>
        <v>6591</v>
      </c>
      <c r="G241" s="83">
        <f>'FY2017 Alpha RPDC '!L237</f>
        <v>15630556.5</v>
      </c>
      <c r="H241" s="83">
        <f>'FY2017 Alpha RPDC '!M237</f>
        <v>389081.77999999933</v>
      </c>
      <c r="I241" s="84">
        <f>'FY2017 Alpha RPDC '!N237</f>
        <v>16019638.279999999</v>
      </c>
      <c r="J241" s="57">
        <v>-274147.8</v>
      </c>
      <c r="K241" s="56">
        <v>-17649</v>
      </c>
      <c r="L241" s="55">
        <v>705960</v>
      </c>
      <c r="M241" s="214">
        <v>11766</v>
      </c>
      <c r="N241" s="55">
        <f>RealAuthFY10!N241</f>
        <v>35415.519999999997</v>
      </c>
      <c r="O241" s="214">
        <f>RealAuthFY10!O241</f>
        <v>0</v>
      </c>
      <c r="P241" s="57">
        <v>9059.82</v>
      </c>
      <c r="Q241" s="57">
        <v>465933.60000000003</v>
      </c>
      <c r="R241" s="56">
        <f t="shared" si="21"/>
        <v>1216010.3400000001</v>
      </c>
      <c r="S241" s="57">
        <f t="shared" si="22"/>
        <v>125618.355</v>
      </c>
      <c r="T241" s="56">
        <f t="shared" si="23"/>
        <v>123223.14</v>
      </c>
      <c r="U241" s="57">
        <f t="shared" si="24"/>
        <v>18420828.254999999</v>
      </c>
      <c r="V241" s="215"/>
      <c r="W241" s="216">
        <v>502.71</v>
      </c>
      <c r="X241" s="217">
        <v>1158043</v>
      </c>
      <c r="Y241" s="218">
        <f t="shared" si="25"/>
        <v>512.76</v>
      </c>
      <c r="Z241" s="219">
        <v>51.93</v>
      </c>
      <c r="AA241" s="56">
        <v>119626</v>
      </c>
      <c r="AB241" s="218">
        <f t="shared" si="26"/>
        <v>52.97</v>
      </c>
      <c r="AC241" s="220">
        <v>50.94</v>
      </c>
      <c r="AD241" s="219">
        <v>117345</v>
      </c>
      <c r="AE241" s="218">
        <f t="shared" si="27"/>
        <v>51.96</v>
      </c>
    </row>
    <row r="242" spans="1:31" s="45" customFormat="1" ht="11" x14ac:dyDescent="0.3">
      <c r="A242" s="45">
        <f>'FY2017 Alpha RPDC '!A238</f>
        <v>231</v>
      </c>
      <c r="B242" s="45">
        <f>'FY2017 Alpha RPDC '!B238</f>
        <v>5049</v>
      </c>
      <c r="C242" s="45">
        <f>'FY2017 Alpha RPDC '!C238</f>
        <v>5049</v>
      </c>
      <c r="D242" s="50" t="str">
        <f>'FY2017 Alpha RPDC '!D238</f>
        <v>OTTUMWA</v>
      </c>
      <c r="E242" s="91">
        <f>'FY2017 Alpha RPDC '!J238</f>
        <v>4622.8999999999996</v>
      </c>
      <c r="F242" s="81">
        <f>'FY2017 Alpha RPDC '!K238</f>
        <v>6591</v>
      </c>
      <c r="G242" s="81">
        <f>'FY2017 Alpha RPDC '!L238</f>
        <v>30469533.899999999</v>
      </c>
      <c r="H242" s="81">
        <f>'FY2017 Alpha RPDC '!M238</f>
        <v>0</v>
      </c>
      <c r="I242" s="82">
        <f>'FY2017 Alpha RPDC '!N238</f>
        <v>30469533.899999999</v>
      </c>
      <c r="J242" s="53">
        <v>-123543</v>
      </c>
      <c r="K242" s="52">
        <v>-595359.6</v>
      </c>
      <c r="L242" s="51">
        <v>90598.2</v>
      </c>
      <c r="M242" s="195">
        <v>643600.20000000007</v>
      </c>
      <c r="N242" s="51">
        <f>RealAuthFY10!N242</f>
        <v>12804.960000000001</v>
      </c>
      <c r="O242" s="195">
        <f>RealAuthFY10!O242</f>
        <v>81790.240000000005</v>
      </c>
      <c r="P242" s="53">
        <v>0</v>
      </c>
      <c r="Q242" s="53">
        <v>0</v>
      </c>
      <c r="R242" s="52">
        <f t="shared" si="21"/>
        <v>2506536.38</v>
      </c>
      <c r="S242" s="53">
        <f t="shared" si="22"/>
        <v>307561.53699999995</v>
      </c>
      <c r="T242" s="52">
        <f t="shared" si="23"/>
        <v>221251.99399999998</v>
      </c>
      <c r="U242" s="53">
        <f t="shared" si="24"/>
        <v>33614774.810999997</v>
      </c>
      <c r="V242" s="200"/>
      <c r="W242" s="204">
        <v>531.57000000000005</v>
      </c>
      <c r="X242" s="205">
        <v>188442</v>
      </c>
      <c r="Y242" s="206">
        <f t="shared" si="25"/>
        <v>542.20000000000005</v>
      </c>
      <c r="Z242" s="207">
        <v>65.23</v>
      </c>
      <c r="AA242" s="52">
        <v>23124</v>
      </c>
      <c r="AB242" s="206">
        <f t="shared" si="26"/>
        <v>66.53</v>
      </c>
      <c r="AC242" s="208">
        <v>46.92</v>
      </c>
      <c r="AD242" s="207">
        <v>16633</v>
      </c>
      <c r="AE242" s="206">
        <f t="shared" si="27"/>
        <v>47.86</v>
      </c>
    </row>
    <row r="243" spans="1:31" s="45" customFormat="1" ht="11" x14ac:dyDescent="0.3">
      <c r="A243" s="45">
        <f>'FY2017 Alpha RPDC '!A239</f>
        <v>232</v>
      </c>
      <c r="B243" s="45">
        <f>'FY2017 Alpha RPDC '!B239</f>
        <v>5121</v>
      </c>
      <c r="C243" s="45">
        <f>'FY2017 Alpha RPDC '!C239</f>
        <v>5121</v>
      </c>
      <c r="D243" s="50" t="str">
        <f>'FY2017 Alpha RPDC '!D239</f>
        <v>PANORAMA</v>
      </c>
      <c r="E243" s="91">
        <f>'FY2017 Alpha RPDC '!J239</f>
        <v>729</v>
      </c>
      <c r="F243" s="81">
        <f>'FY2017 Alpha RPDC '!K239</f>
        <v>6591</v>
      </c>
      <c r="G243" s="81">
        <f>'FY2017 Alpha RPDC '!L239</f>
        <v>4804839</v>
      </c>
      <c r="H243" s="81">
        <f>'FY2017 Alpha RPDC '!M239</f>
        <v>0</v>
      </c>
      <c r="I243" s="82">
        <f>'FY2017 Alpha RPDC '!N239</f>
        <v>4804839</v>
      </c>
      <c r="J243" s="53">
        <v>-290276</v>
      </c>
      <c r="K243" s="52">
        <v>-65164</v>
      </c>
      <c r="L243" s="51">
        <v>136252</v>
      </c>
      <c r="M243" s="195">
        <v>35544</v>
      </c>
      <c r="N243" s="51">
        <f>RealAuthFY10!N243</f>
        <v>39443.11</v>
      </c>
      <c r="O243" s="195">
        <f>RealAuthFY10!O243</f>
        <v>0</v>
      </c>
      <c r="P243" s="53">
        <v>0</v>
      </c>
      <c r="Q243" s="53">
        <v>223927.19999999998</v>
      </c>
      <c r="R243" s="52">
        <f t="shared" si="21"/>
        <v>703951</v>
      </c>
      <c r="S243" s="53">
        <f t="shared" si="22"/>
        <v>81016</v>
      </c>
      <c r="T243" s="52">
        <f t="shared" si="23"/>
        <v>81364</v>
      </c>
      <c r="U243" s="53">
        <f t="shared" si="24"/>
        <v>5750896.3100000005</v>
      </c>
      <c r="V243" s="200"/>
      <c r="W243" s="204">
        <v>505.53</v>
      </c>
      <c r="X243" s="205">
        <v>703951</v>
      </c>
      <c r="Y243" s="206">
        <f t="shared" si="25"/>
        <v>515.64</v>
      </c>
      <c r="Z243" s="207">
        <v>58.18</v>
      </c>
      <c r="AA243" s="52">
        <v>81016</v>
      </c>
      <c r="AB243" s="206">
        <f t="shared" si="26"/>
        <v>59.339999999999996</v>
      </c>
      <c r="AC243" s="208">
        <v>58.43</v>
      </c>
      <c r="AD243" s="207">
        <v>81364</v>
      </c>
      <c r="AE243" s="206">
        <f t="shared" si="27"/>
        <v>59.6</v>
      </c>
    </row>
    <row r="244" spans="1:31" s="45" customFormat="1" ht="11" x14ac:dyDescent="0.3">
      <c r="A244" s="45">
        <f>'FY2017 Alpha RPDC '!A240</f>
        <v>233</v>
      </c>
      <c r="B244" s="45">
        <f>'FY2017 Alpha RPDC '!B240</f>
        <v>5139</v>
      </c>
      <c r="C244" s="45">
        <f>'FY2017 Alpha RPDC '!C240</f>
        <v>5139</v>
      </c>
      <c r="D244" s="50" t="str">
        <f>'FY2017 Alpha RPDC '!D240</f>
        <v>PATON-CHURDAN</v>
      </c>
      <c r="E244" s="91">
        <f>'FY2017 Alpha RPDC '!J240</f>
        <v>198</v>
      </c>
      <c r="F244" s="81">
        <f>'FY2017 Alpha RPDC '!K240</f>
        <v>6758</v>
      </c>
      <c r="G244" s="81">
        <f>'FY2017 Alpha RPDC '!L240</f>
        <v>1338084</v>
      </c>
      <c r="H244" s="81">
        <f>'FY2017 Alpha RPDC '!M240</f>
        <v>25794.75</v>
      </c>
      <c r="I244" s="82">
        <f>'FY2017 Alpha RPDC '!N240</f>
        <v>1363878.75</v>
      </c>
      <c r="J244" s="53">
        <v>-181196.4</v>
      </c>
      <c r="K244" s="52">
        <v>-35298</v>
      </c>
      <c r="L244" s="51">
        <v>501231.60000000003</v>
      </c>
      <c r="M244" s="195">
        <v>17649</v>
      </c>
      <c r="N244" s="51">
        <f>RealAuthFY10!N244</f>
        <v>68004.72</v>
      </c>
      <c r="O244" s="195">
        <f>RealAuthFY10!O244</f>
        <v>0</v>
      </c>
      <c r="P244" s="53">
        <v>14236.859999999999</v>
      </c>
      <c r="Q244" s="53">
        <v>0</v>
      </c>
      <c r="R244" s="52">
        <f t="shared" si="21"/>
        <v>363679</v>
      </c>
      <c r="S244" s="53">
        <f t="shared" si="22"/>
        <v>39254</v>
      </c>
      <c r="T244" s="52">
        <f t="shared" si="23"/>
        <v>37961</v>
      </c>
      <c r="U244" s="53">
        <f t="shared" si="24"/>
        <v>2189400.5300000003</v>
      </c>
      <c r="V244" s="200"/>
      <c r="W244" s="204">
        <v>520.21</v>
      </c>
      <c r="X244" s="205">
        <v>363679</v>
      </c>
      <c r="Y244" s="206">
        <f t="shared" si="25"/>
        <v>530.61</v>
      </c>
      <c r="Z244" s="207">
        <v>56.15</v>
      </c>
      <c r="AA244" s="52">
        <v>39254</v>
      </c>
      <c r="AB244" s="206">
        <f t="shared" si="26"/>
        <v>57.269999999999996</v>
      </c>
      <c r="AC244" s="208">
        <v>54.3</v>
      </c>
      <c r="AD244" s="207">
        <v>37961</v>
      </c>
      <c r="AE244" s="206">
        <f t="shared" si="27"/>
        <v>55.39</v>
      </c>
    </row>
    <row r="245" spans="1:31" s="45" customFormat="1" ht="11" x14ac:dyDescent="0.3">
      <c r="A245" s="45">
        <f>'FY2017 Alpha RPDC '!A241</f>
        <v>234</v>
      </c>
      <c r="B245" s="45">
        <f>'FY2017 Alpha RPDC '!B241</f>
        <v>5319</v>
      </c>
      <c r="C245" s="45">
        <f>'FY2017 Alpha RPDC '!C241</f>
        <v>5160</v>
      </c>
      <c r="D245" s="50" t="str">
        <f>'FY2017 Alpha RPDC '!D241</f>
        <v>PCM</v>
      </c>
      <c r="E245" s="91">
        <f>'FY2017 Alpha RPDC '!J241</f>
        <v>1068.9000000000001</v>
      </c>
      <c r="F245" s="81">
        <f>'FY2017 Alpha RPDC '!K241</f>
        <v>6591</v>
      </c>
      <c r="G245" s="81">
        <f>'FY2017 Alpha RPDC '!L241</f>
        <v>7045119.9000000004</v>
      </c>
      <c r="H245" s="81">
        <f>'FY2017 Alpha RPDC '!M241</f>
        <v>0</v>
      </c>
      <c r="I245" s="82">
        <f>'FY2017 Alpha RPDC '!N241</f>
        <v>7045119.9000000004</v>
      </c>
      <c r="J245" s="53">
        <v>-436378</v>
      </c>
      <c r="K245" s="52">
        <v>-29485</v>
      </c>
      <c r="L245" s="51">
        <v>607391</v>
      </c>
      <c r="M245" s="195">
        <v>17691</v>
      </c>
      <c r="N245" s="51">
        <f>RealAuthFY10!N245</f>
        <v>34287.259999999995</v>
      </c>
      <c r="O245" s="195">
        <f>RealAuthFY10!O245</f>
        <v>0</v>
      </c>
      <c r="P245" s="53">
        <v>0</v>
      </c>
      <c r="Q245" s="53">
        <v>222906.59999999998</v>
      </c>
      <c r="R245" s="52">
        <f t="shared" si="21"/>
        <v>553936.04700000002</v>
      </c>
      <c r="S245" s="53">
        <f t="shared" si="22"/>
        <v>63118.545000000006</v>
      </c>
      <c r="T245" s="52">
        <f t="shared" si="23"/>
        <v>60147.003000000012</v>
      </c>
      <c r="U245" s="53">
        <f t="shared" si="24"/>
        <v>8138734.3549999995</v>
      </c>
      <c r="V245" s="200"/>
      <c r="W245" s="204">
        <v>508.07</v>
      </c>
      <c r="X245" s="205">
        <v>446289</v>
      </c>
      <c r="Y245" s="206">
        <f t="shared" si="25"/>
        <v>518.23</v>
      </c>
      <c r="Z245" s="207">
        <v>57.89</v>
      </c>
      <c r="AA245" s="52">
        <v>50851</v>
      </c>
      <c r="AB245" s="206">
        <f t="shared" si="26"/>
        <v>59.05</v>
      </c>
      <c r="AC245" s="208">
        <v>55.17</v>
      </c>
      <c r="AD245" s="207">
        <v>48461</v>
      </c>
      <c r="AE245" s="206">
        <f t="shared" si="27"/>
        <v>56.27</v>
      </c>
    </row>
    <row r="246" spans="1:31" s="45" customFormat="1" ht="11" x14ac:dyDescent="0.3">
      <c r="A246" s="45">
        <f>'FY2017 Alpha RPDC '!A242</f>
        <v>235</v>
      </c>
      <c r="B246" s="45">
        <f>'FY2017 Alpha RPDC '!B242</f>
        <v>5163</v>
      </c>
      <c r="C246" s="45">
        <f>'FY2017 Alpha RPDC '!C242</f>
        <v>5163</v>
      </c>
      <c r="D246" s="54" t="str">
        <f>'FY2017 Alpha RPDC '!D242</f>
        <v>PEKIN</v>
      </c>
      <c r="E246" s="94">
        <f>'FY2017 Alpha RPDC '!J242</f>
        <v>638.20000000000005</v>
      </c>
      <c r="F246" s="83">
        <f>'FY2017 Alpha RPDC '!K242</f>
        <v>6591</v>
      </c>
      <c r="G246" s="83">
        <f>'FY2017 Alpha RPDC '!L242</f>
        <v>4206376.2</v>
      </c>
      <c r="H246" s="83">
        <f>'FY2017 Alpha RPDC '!M242</f>
        <v>0</v>
      </c>
      <c r="I246" s="84">
        <f>'FY2017 Alpha RPDC '!N242</f>
        <v>4206376.2</v>
      </c>
      <c r="J246" s="57">
        <v>-343089</v>
      </c>
      <c r="K246" s="56">
        <v>-41265</v>
      </c>
      <c r="L246" s="55">
        <v>117900</v>
      </c>
      <c r="M246" s="214">
        <v>0</v>
      </c>
      <c r="N246" s="55">
        <f>RealAuthFY10!N246</f>
        <v>751.4</v>
      </c>
      <c r="O246" s="214">
        <f>RealAuthFY10!O246</f>
        <v>0</v>
      </c>
      <c r="P246" s="57">
        <v>0</v>
      </c>
      <c r="Q246" s="57">
        <v>0</v>
      </c>
      <c r="R246" s="56">
        <f t="shared" si="21"/>
        <v>411492.21400000004</v>
      </c>
      <c r="S246" s="57">
        <f t="shared" si="22"/>
        <v>41776.572000000007</v>
      </c>
      <c r="T246" s="56">
        <f t="shared" si="23"/>
        <v>40021.521999999997</v>
      </c>
      <c r="U246" s="57">
        <f t="shared" si="24"/>
        <v>4433963.9079999998</v>
      </c>
      <c r="V246" s="215"/>
      <c r="W246" s="216">
        <v>632.13</v>
      </c>
      <c r="X246" s="217">
        <v>144252</v>
      </c>
      <c r="Y246" s="218">
        <f t="shared" si="25"/>
        <v>644.77</v>
      </c>
      <c r="Z246" s="219">
        <v>64.180000000000007</v>
      </c>
      <c r="AA246" s="56">
        <v>14646</v>
      </c>
      <c r="AB246" s="218">
        <f t="shared" si="26"/>
        <v>65.460000000000008</v>
      </c>
      <c r="AC246" s="220">
        <v>61.48</v>
      </c>
      <c r="AD246" s="219">
        <v>14030</v>
      </c>
      <c r="AE246" s="218">
        <f t="shared" si="27"/>
        <v>62.709999999999994</v>
      </c>
    </row>
    <row r="247" spans="1:31" s="45" customFormat="1" ht="11" x14ac:dyDescent="0.3">
      <c r="A247" s="45">
        <f>'FY2017 Alpha RPDC '!A243</f>
        <v>236</v>
      </c>
      <c r="B247" s="45">
        <f>'FY2017 Alpha RPDC '!B243</f>
        <v>5166</v>
      </c>
      <c r="C247" s="45">
        <f>'FY2017 Alpha RPDC '!C243</f>
        <v>5166</v>
      </c>
      <c r="D247" s="50" t="str">
        <f>'FY2017 Alpha RPDC '!D243</f>
        <v>PELLA</v>
      </c>
      <c r="E247" s="91">
        <f>'FY2017 Alpha RPDC '!J243</f>
        <v>2140.5</v>
      </c>
      <c r="F247" s="81">
        <f>'FY2017 Alpha RPDC '!K243</f>
        <v>6591</v>
      </c>
      <c r="G247" s="81">
        <f>'FY2017 Alpha RPDC '!L243</f>
        <v>14108035.5</v>
      </c>
      <c r="H247" s="81">
        <f>'FY2017 Alpha RPDC '!M243</f>
        <v>0</v>
      </c>
      <c r="I247" s="82">
        <f>'FY2017 Alpha RPDC '!N243</f>
        <v>14108035.5</v>
      </c>
      <c r="J247" s="53">
        <v>-352980</v>
      </c>
      <c r="K247" s="52">
        <v>-11766</v>
      </c>
      <c r="L247" s="51">
        <v>70596</v>
      </c>
      <c r="M247" s="195">
        <v>100011</v>
      </c>
      <c r="N247" s="51">
        <f>RealAuthFY10!N247</f>
        <v>36972.879999999997</v>
      </c>
      <c r="O247" s="195">
        <f>RealAuthFY10!O247</f>
        <v>62871.200000000004</v>
      </c>
      <c r="P247" s="53">
        <v>0</v>
      </c>
      <c r="Q247" s="53">
        <v>10589.4</v>
      </c>
      <c r="R247" s="52">
        <f t="shared" si="21"/>
        <v>1408213.5449999999</v>
      </c>
      <c r="S247" s="53">
        <f t="shared" si="22"/>
        <v>156235.09500000003</v>
      </c>
      <c r="T247" s="52">
        <f t="shared" si="23"/>
        <v>98548.62</v>
      </c>
      <c r="U247" s="53">
        <f t="shared" si="24"/>
        <v>15687327.24</v>
      </c>
      <c r="V247" s="200"/>
      <c r="W247" s="204">
        <v>644.99</v>
      </c>
      <c r="X247" s="205">
        <v>138673</v>
      </c>
      <c r="Y247" s="206">
        <f t="shared" si="25"/>
        <v>657.89</v>
      </c>
      <c r="Z247" s="207">
        <v>71.56</v>
      </c>
      <c r="AA247" s="52">
        <v>15385</v>
      </c>
      <c r="AB247" s="206">
        <f t="shared" si="26"/>
        <v>72.990000000000009</v>
      </c>
      <c r="AC247" s="208">
        <v>45.14</v>
      </c>
      <c r="AD247" s="207">
        <v>9705</v>
      </c>
      <c r="AE247" s="206">
        <f t="shared" si="27"/>
        <v>46.04</v>
      </c>
    </row>
    <row r="248" spans="1:31" s="45" customFormat="1" ht="11" x14ac:dyDescent="0.3">
      <c r="A248" s="45">
        <f>'FY2017 Alpha RPDC '!A244</f>
        <v>237</v>
      </c>
      <c r="B248" s="45">
        <f>'FY2017 Alpha RPDC '!B244</f>
        <v>5184</v>
      </c>
      <c r="C248" s="45">
        <f>'FY2017 Alpha RPDC '!C244</f>
        <v>5184</v>
      </c>
      <c r="D248" s="50" t="str">
        <f>'FY2017 Alpha RPDC '!D244</f>
        <v>PERRY</v>
      </c>
      <c r="E248" s="91">
        <f>'FY2017 Alpha RPDC '!J244</f>
        <v>1776.5</v>
      </c>
      <c r="F248" s="81">
        <f>'FY2017 Alpha RPDC '!K244</f>
        <v>6592</v>
      </c>
      <c r="G248" s="81">
        <f>'FY2017 Alpha RPDC '!L244</f>
        <v>11710688</v>
      </c>
      <c r="H248" s="81">
        <f>'FY2017 Alpha RPDC '!M244</f>
        <v>228092.75</v>
      </c>
      <c r="I248" s="82">
        <f>'FY2017 Alpha RPDC '!N244</f>
        <v>11938780.75</v>
      </c>
      <c r="J248" s="53">
        <v>-239381.99999999997</v>
      </c>
      <c r="K248" s="52">
        <v>-23760</v>
      </c>
      <c r="L248" s="51">
        <v>184734</v>
      </c>
      <c r="M248" s="195">
        <v>0</v>
      </c>
      <c r="N248" s="51">
        <f>RealAuthFY10!N248</f>
        <v>62618.75</v>
      </c>
      <c r="O248" s="195">
        <f>RealAuthFY10!O248</f>
        <v>0</v>
      </c>
      <c r="P248" s="53">
        <v>5227.2</v>
      </c>
      <c r="Q248" s="53">
        <v>0</v>
      </c>
      <c r="R248" s="52">
        <f t="shared" si="21"/>
        <v>901413.86499999999</v>
      </c>
      <c r="S248" s="53">
        <f t="shared" si="22"/>
        <v>102504.05</v>
      </c>
      <c r="T248" s="52">
        <f t="shared" si="23"/>
        <v>93621.55</v>
      </c>
      <c r="U248" s="53">
        <f t="shared" si="24"/>
        <v>13025758.165000001</v>
      </c>
      <c r="V248" s="200"/>
      <c r="W248" s="204">
        <v>497.46</v>
      </c>
      <c r="X248" s="205">
        <v>488207</v>
      </c>
      <c r="Y248" s="206">
        <f t="shared" si="25"/>
        <v>507.40999999999997</v>
      </c>
      <c r="Z248" s="207">
        <v>56.57</v>
      </c>
      <c r="AA248" s="52">
        <v>55518</v>
      </c>
      <c r="AB248" s="206">
        <f t="shared" si="26"/>
        <v>57.7</v>
      </c>
      <c r="AC248" s="208">
        <v>51.67</v>
      </c>
      <c r="AD248" s="207">
        <v>50709</v>
      </c>
      <c r="AE248" s="206">
        <f t="shared" si="27"/>
        <v>52.7</v>
      </c>
    </row>
    <row r="249" spans="1:31" s="45" customFormat="1" ht="11" x14ac:dyDescent="0.3">
      <c r="A249" s="45">
        <f>'FY2017 Alpha RPDC '!A245</f>
        <v>238</v>
      </c>
      <c r="B249" s="45">
        <f>'FY2017 Alpha RPDC '!B245</f>
        <v>5250</v>
      </c>
      <c r="C249" s="45">
        <f>'FY2017 Alpha RPDC '!C245</f>
        <v>5250</v>
      </c>
      <c r="D249" s="50" t="str">
        <f>'FY2017 Alpha RPDC '!D245</f>
        <v>PLEASANT VALLEY</v>
      </c>
      <c r="E249" s="91">
        <f>'FY2017 Alpha RPDC '!J245</f>
        <v>4531.8</v>
      </c>
      <c r="F249" s="81">
        <f>'FY2017 Alpha RPDC '!K245</f>
        <v>6724</v>
      </c>
      <c r="G249" s="81">
        <f>'FY2017 Alpha RPDC '!L245</f>
        <v>30471823.200000003</v>
      </c>
      <c r="H249" s="81">
        <f>'FY2017 Alpha RPDC '!M245</f>
        <v>0</v>
      </c>
      <c r="I249" s="82">
        <f>'FY2017 Alpha RPDC '!N245</f>
        <v>30471823.200000003</v>
      </c>
      <c r="J249" s="53">
        <v>-419457.89999999997</v>
      </c>
      <c r="K249" s="52">
        <v>-23532</v>
      </c>
      <c r="L249" s="51">
        <v>311799</v>
      </c>
      <c r="M249" s="195">
        <v>29415</v>
      </c>
      <c r="N249" s="51">
        <f>RealAuthFY10!N249</f>
        <v>92518.720000000001</v>
      </c>
      <c r="O249" s="195">
        <f>RealAuthFY10!O249</f>
        <v>0</v>
      </c>
      <c r="P249" s="53">
        <v>32356.5</v>
      </c>
      <c r="Q249" s="53">
        <v>427105.8</v>
      </c>
      <c r="R249" s="52">
        <f t="shared" si="21"/>
        <v>2238256.02</v>
      </c>
      <c r="S249" s="53">
        <f t="shared" si="22"/>
        <v>264339.89400000003</v>
      </c>
      <c r="T249" s="52">
        <f t="shared" si="23"/>
        <v>295246.76999999996</v>
      </c>
      <c r="U249" s="53">
        <f t="shared" si="24"/>
        <v>33719871.004000008</v>
      </c>
      <c r="V249" s="200"/>
      <c r="W249" s="204">
        <v>484.22</v>
      </c>
      <c r="X249" s="205">
        <v>1177720</v>
      </c>
      <c r="Y249" s="206">
        <f t="shared" si="25"/>
        <v>493.90000000000003</v>
      </c>
      <c r="Z249" s="207">
        <v>57.19</v>
      </c>
      <c r="AA249" s="52">
        <v>139098</v>
      </c>
      <c r="AB249" s="206">
        <f t="shared" si="26"/>
        <v>58.33</v>
      </c>
      <c r="AC249" s="208">
        <v>63.87</v>
      </c>
      <c r="AD249" s="207">
        <v>155345</v>
      </c>
      <c r="AE249" s="206">
        <f t="shared" si="27"/>
        <v>65.149999999999991</v>
      </c>
    </row>
    <row r="250" spans="1:31" s="45" customFormat="1" ht="11" x14ac:dyDescent="0.3">
      <c r="A250" s="45">
        <f>'FY2017 Alpha RPDC '!A246</f>
        <v>239</v>
      </c>
      <c r="B250" s="45">
        <f>'FY2017 Alpha RPDC '!B246</f>
        <v>5256</v>
      </c>
      <c r="C250" s="45">
        <f>'FY2017 Alpha RPDC '!C246</f>
        <v>5256</v>
      </c>
      <c r="D250" s="50" t="str">
        <f>'FY2017 Alpha RPDC '!D246</f>
        <v>PLEASANTVILLE</v>
      </c>
      <c r="E250" s="91">
        <f>'FY2017 Alpha RPDC '!J246</f>
        <v>677.5</v>
      </c>
      <c r="F250" s="81">
        <f>'FY2017 Alpha RPDC '!K246</f>
        <v>6591</v>
      </c>
      <c r="G250" s="81">
        <f>'FY2017 Alpha RPDC '!L246</f>
        <v>4465402.5</v>
      </c>
      <c r="H250" s="81">
        <f>'FY2017 Alpha RPDC '!M246</f>
        <v>0</v>
      </c>
      <c r="I250" s="82">
        <f>'FY2017 Alpha RPDC '!N246</f>
        <v>4465402.5</v>
      </c>
      <c r="J250" s="53">
        <v>-628304.4</v>
      </c>
      <c r="K250" s="52">
        <v>-100011</v>
      </c>
      <c r="L250" s="51">
        <v>478876.2</v>
      </c>
      <c r="M250" s="195">
        <v>41181</v>
      </c>
      <c r="N250" s="51">
        <f>RealAuthFY10!N250</f>
        <v>45855.6</v>
      </c>
      <c r="O250" s="195">
        <f>RealAuthFY10!O250</f>
        <v>0</v>
      </c>
      <c r="P250" s="53">
        <v>359804.27999999997</v>
      </c>
      <c r="Q250" s="53">
        <v>787145.4</v>
      </c>
      <c r="R250" s="52">
        <f t="shared" si="21"/>
        <v>2189817</v>
      </c>
      <c r="S250" s="53">
        <f t="shared" si="22"/>
        <v>248287</v>
      </c>
      <c r="T250" s="52">
        <f t="shared" si="23"/>
        <v>323168</v>
      </c>
      <c r="U250" s="53">
        <f t="shared" si="24"/>
        <v>8211221.5800000001</v>
      </c>
      <c r="V250" s="200"/>
      <c r="W250" s="204">
        <v>476.97</v>
      </c>
      <c r="X250" s="205">
        <v>2189817</v>
      </c>
      <c r="Y250" s="206">
        <f t="shared" si="25"/>
        <v>486.51000000000005</v>
      </c>
      <c r="Z250" s="207">
        <v>54.08</v>
      </c>
      <c r="AA250" s="52">
        <v>248287</v>
      </c>
      <c r="AB250" s="206">
        <f t="shared" si="26"/>
        <v>55.16</v>
      </c>
      <c r="AC250" s="208">
        <v>70.39</v>
      </c>
      <c r="AD250" s="207">
        <v>323168</v>
      </c>
      <c r="AE250" s="206">
        <f t="shared" si="27"/>
        <v>71.8</v>
      </c>
    </row>
    <row r="251" spans="1:31" s="45" customFormat="1" ht="11" x14ac:dyDescent="0.3">
      <c r="A251" s="45">
        <f>'FY2017 Alpha RPDC '!A247</f>
        <v>240</v>
      </c>
      <c r="B251" s="45">
        <f>'FY2017 Alpha RPDC '!B247</f>
        <v>5283</v>
      </c>
      <c r="C251" s="45">
        <f>'FY2017 Alpha RPDC '!C247</f>
        <v>5283</v>
      </c>
      <c r="D251" s="54" t="str">
        <f>'FY2017 Alpha RPDC '!D247</f>
        <v>POCAHONTAS</v>
      </c>
      <c r="E251" s="94">
        <f>'FY2017 Alpha RPDC '!J247</f>
        <v>716.9</v>
      </c>
      <c r="F251" s="83">
        <f>'FY2017 Alpha RPDC '!K247</f>
        <v>6726</v>
      </c>
      <c r="G251" s="83">
        <f>'FY2017 Alpha RPDC '!L247</f>
        <v>4821869.3999999994</v>
      </c>
      <c r="H251" s="83">
        <f>'FY2017 Alpha RPDC '!M247</f>
        <v>0</v>
      </c>
      <c r="I251" s="84">
        <f>'FY2017 Alpha RPDC '!N247</f>
        <v>4821869.3999999994</v>
      </c>
      <c r="J251" s="57">
        <v>-385924.8</v>
      </c>
      <c r="K251" s="56">
        <v>0</v>
      </c>
      <c r="L251" s="55">
        <v>235320</v>
      </c>
      <c r="M251" s="214">
        <v>0</v>
      </c>
      <c r="N251" s="55">
        <f>RealAuthFY10!N251</f>
        <v>24110.239999999998</v>
      </c>
      <c r="O251" s="214">
        <f>RealAuthFY10!O251</f>
        <v>0</v>
      </c>
      <c r="P251" s="57">
        <v>0</v>
      </c>
      <c r="Q251" s="57">
        <v>0</v>
      </c>
      <c r="R251" s="56">
        <f t="shared" si="21"/>
        <v>397015</v>
      </c>
      <c r="S251" s="57">
        <f t="shared" si="22"/>
        <v>38260</v>
      </c>
      <c r="T251" s="56">
        <f t="shared" si="23"/>
        <v>40221</v>
      </c>
      <c r="U251" s="57">
        <f t="shared" si="24"/>
        <v>5170870.84</v>
      </c>
      <c r="V251" s="215"/>
      <c r="W251" s="216">
        <v>483.87</v>
      </c>
      <c r="X251" s="217">
        <v>397015</v>
      </c>
      <c r="Y251" s="218">
        <f t="shared" si="25"/>
        <v>493.55</v>
      </c>
      <c r="Z251" s="219">
        <v>46.63</v>
      </c>
      <c r="AA251" s="56">
        <v>38260</v>
      </c>
      <c r="AB251" s="218">
        <f t="shared" si="26"/>
        <v>47.56</v>
      </c>
      <c r="AC251" s="220">
        <v>49.02</v>
      </c>
      <c r="AD251" s="219">
        <v>40221</v>
      </c>
      <c r="AE251" s="218">
        <f t="shared" si="27"/>
        <v>50</v>
      </c>
    </row>
    <row r="252" spans="1:31" s="45" customFormat="1" ht="11" x14ac:dyDescent="0.3">
      <c r="A252" s="45">
        <f>'FY2017 Alpha RPDC '!A248</f>
        <v>241</v>
      </c>
      <c r="B252" s="45">
        <f>'FY2017 Alpha RPDC '!B248</f>
        <v>5310</v>
      </c>
      <c r="C252" s="45">
        <f>'FY2017 Alpha RPDC '!C248</f>
        <v>5310</v>
      </c>
      <c r="D252" s="50" t="str">
        <f>'FY2017 Alpha RPDC '!D248</f>
        <v>POSTVILLE</v>
      </c>
      <c r="E252" s="91">
        <f>'FY2017 Alpha RPDC '!J248</f>
        <v>674.2</v>
      </c>
      <c r="F252" s="81">
        <f>'FY2017 Alpha RPDC '!K248</f>
        <v>6604</v>
      </c>
      <c r="G252" s="81">
        <f>'FY2017 Alpha RPDC '!L248</f>
        <v>4452416.8000000007</v>
      </c>
      <c r="H252" s="81">
        <f>'FY2017 Alpha RPDC '!M248</f>
        <v>0</v>
      </c>
      <c r="I252" s="82">
        <f>'FY2017 Alpha RPDC '!N248</f>
        <v>4452416.8000000007</v>
      </c>
      <c r="J252" s="53">
        <v>-326700</v>
      </c>
      <c r="K252" s="52">
        <v>-18150</v>
      </c>
      <c r="L252" s="51">
        <v>90750</v>
      </c>
      <c r="M252" s="195">
        <v>0</v>
      </c>
      <c r="N252" s="51">
        <f>RealAuthFY10!N252</f>
        <v>67718.350000000006</v>
      </c>
      <c r="O252" s="195">
        <f>RealAuthFY10!O252</f>
        <v>59350</v>
      </c>
      <c r="P252" s="53">
        <v>0</v>
      </c>
      <c r="Q252" s="53">
        <v>0</v>
      </c>
      <c r="R252" s="52">
        <f t="shared" si="21"/>
        <v>354366.26199999993</v>
      </c>
      <c r="S252" s="53">
        <f t="shared" si="22"/>
        <v>30123.256000000001</v>
      </c>
      <c r="T252" s="52">
        <f t="shared" si="23"/>
        <v>42393.695999999996</v>
      </c>
      <c r="U252" s="53">
        <f t="shared" si="24"/>
        <v>4752268.3640000001</v>
      </c>
      <c r="V252" s="200"/>
      <c r="W252" s="204">
        <v>515.29999999999995</v>
      </c>
      <c r="X252" s="205">
        <v>100638</v>
      </c>
      <c r="Y252" s="206">
        <f t="shared" si="25"/>
        <v>525.6099999999999</v>
      </c>
      <c r="Z252" s="207">
        <v>43.8</v>
      </c>
      <c r="AA252" s="52">
        <v>8554</v>
      </c>
      <c r="AB252" s="206">
        <f t="shared" si="26"/>
        <v>44.68</v>
      </c>
      <c r="AC252" s="208">
        <v>61.65</v>
      </c>
      <c r="AD252" s="207">
        <v>12040</v>
      </c>
      <c r="AE252" s="206">
        <f t="shared" si="27"/>
        <v>62.879999999999995</v>
      </c>
    </row>
    <row r="253" spans="1:31" s="45" customFormat="1" ht="11" x14ac:dyDescent="0.3">
      <c r="A253" s="45">
        <f>'FY2017 Alpha RPDC '!A249</f>
        <v>242</v>
      </c>
      <c r="B253" s="45">
        <f>'FY2017 Alpha RPDC '!B249</f>
        <v>5323</v>
      </c>
      <c r="C253" s="45">
        <f>'FY2017 Alpha RPDC '!C249</f>
        <v>5325</v>
      </c>
      <c r="D253" s="50" t="str">
        <f>'FY2017 Alpha RPDC '!D249</f>
        <v>PRAIRIE VALLEY</v>
      </c>
      <c r="E253" s="91">
        <f>'FY2017 Alpha RPDC '!J249</f>
        <v>567.4</v>
      </c>
      <c r="F253" s="81">
        <f>'FY2017 Alpha RPDC '!K249</f>
        <v>6711</v>
      </c>
      <c r="G253" s="81">
        <f>'FY2017 Alpha RPDC '!L249</f>
        <v>3807821.4</v>
      </c>
      <c r="H253" s="81">
        <f>'FY2017 Alpha RPDC '!M249</f>
        <v>61088.64000000013</v>
      </c>
      <c r="I253" s="82">
        <f>'FY2017 Alpha RPDC '!N249</f>
        <v>3868910.04</v>
      </c>
      <c r="J253" s="53">
        <v>-277089.3</v>
      </c>
      <c r="K253" s="52">
        <v>-41181</v>
      </c>
      <c r="L253" s="51">
        <v>300033</v>
      </c>
      <c r="M253" s="195">
        <v>0</v>
      </c>
      <c r="N253" s="51">
        <f>RealAuthFY10!N253</f>
        <v>0</v>
      </c>
      <c r="O253" s="195">
        <f>RealAuthFY10!O253</f>
        <v>0</v>
      </c>
      <c r="P253" s="53">
        <v>0</v>
      </c>
      <c r="Q253" s="53">
        <v>0</v>
      </c>
      <c r="R253" s="52">
        <f t="shared" si="21"/>
        <v>494719</v>
      </c>
      <c r="S253" s="53">
        <f t="shared" si="22"/>
        <v>52731</v>
      </c>
      <c r="T253" s="52">
        <f t="shared" si="23"/>
        <v>53418</v>
      </c>
      <c r="U253" s="53">
        <f t="shared" si="24"/>
        <v>4451540.74</v>
      </c>
      <c r="V253" s="200"/>
      <c r="W253" s="204">
        <v>482.7</v>
      </c>
      <c r="X253" s="205">
        <v>494719</v>
      </c>
      <c r="Y253" s="206">
        <f t="shared" si="25"/>
        <v>492.34999999999997</v>
      </c>
      <c r="Z253" s="207">
        <v>51.45</v>
      </c>
      <c r="AA253" s="52">
        <v>52731</v>
      </c>
      <c r="AB253" s="206">
        <f t="shared" si="26"/>
        <v>52.480000000000004</v>
      </c>
      <c r="AC253" s="208">
        <v>52.12</v>
      </c>
      <c r="AD253" s="207">
        <v>53418</v>
      </c>
      <c r="AE253" s="206">
        <f t="shared" si="27"/>
        <v>53.16</v>
      </c>
    </row>
    <row r="254" spans="1:31" s="45" customFormat="1" ht="11" x14ac:dyDescent="0.3">
      <c r="A254" s="45">
        <f>'FY2017 Alpha RPDC '!A250</f>
        <v>243</v>
      </c>
      <c r="B254" s="45">
        <f>'FY2017 Alpha RPDC '!B250</f>
        <v>5328</v>
      </c>
      <c r="C254" s="45">
        <f>'FY2017 Alpha RPDC '!C250</f>
        <v>5328</v>
      </c>
      <c r="D254" s="50" t="str">
        <f>'FY2017 Alpha RPDC '!D250</f>
        <v>PRESCOTT</v>
      </c>
      <c r="E254" s="91">
        <f>'FY2017 Alpha RPDC '!J250</f>
        <v>79.8</v>
      </c>
      <c r="F254" s="81">
        <f>'FY2017 Alpha RPDC '!K250</f>
        <v>6766</v>
      </c>
      <c r="G254" s="81">
        <f>'FY2017 Alpha RPDC '!L250</f>
        <v>539926.79999999993</v>
      </c>
      <c r="H254" s="81">
        <f>'FY2017 Alpha RPDC '!M250</f>
        <v>57909.370000000112</v>
      </c>
      <c r="I254" s="82">
        <f>'FY2017 Alpha RPDC '!N250</f>
        <v>597836.17000000004</v>
      </c>
      <c r="J254" s="53">
        <v>-167077.19999999998</v>
      </c>
      <c r="K254" s="52">
        <v>0</v>
      </c>
      <c r="L254" s="51">
        <v>341214</v>
      </c>
      <c r="M254" s="195">
        <v>0</v>
      </c>
      <c r="N254" s="51">
        <f>RealAuthFY10!N254</f>
        <v>7671.4400000000005</v>
      </c>
      <c r="O254" s="195">
        <f>RealAuthFY10!O254</f>
        <v>0</v>
      </c>
      <c r="P254" s="53">
        <v>0</v>
      </c>
      <c r="Q254" s="53">
        <v>0</v>
      </c>
      <c r="R254" s="52">
        <f t="shared" si="21"/>
        <v>360126</v>
      </c>
      <c r="S254" s="53">
        <f t="shared" si="22"/>
        <v>40418</v>
      </c>
      <c r="T254" s="52">
        <f t="shared" si="23"/>
        <v>41284</v>
      </c>
      <c r="U254" s="53">
        <f t="shared" si="24"/>
        <v>1221472.4100000001</v>
      </c>
      <c r="V254" s="200"/>
      <c r="W254" s="204">
        <v>494.95</v>
      </c>
      <c r="X254" s="205">
        <v>360126</v>
      </c>
      <c r="Y254" s="206">
        <f t="shared" si="25"/>
        <v>504.84999999999997</v>
      </c>
      <c r="Z254" s="207">
        <v>55.55</v>
      </c>
      <c r="AA254" s="52">
        <v>40418</v>
      </c>
      <c r="AB254" s="206">
        <f t="shared" si="26"/>
        <v>56.66</v>
      </c>
      <c r="AC254" s="208">
        <v>56.74</v>
      </c>
      <c r="AD254" s="207">
        <v>41284</v>
      </c>
      <c r="AE254" s="206">
        <f t="shared" si="27"/>
        <v>57.870000000000005</v>
      </c>
    </row>
    <row r="255" spans="1:31" s="45" customFormat="1" ht="11" x14ac:dyDescent="0.3">
      <c r="A255" s="45">
        <f>'FY2017 Alpha RPDC '!A251</f>
        <v>244</v>
      </c>
      <c r="B255" s="45">
        <f>'FY2017 Alpha RPDC '!B251</f>
        <v>5463</v>
      </c>
      <c r="C255" s="45">
        <f>'FY2017 Alpha RPDC '!C251</f>
        <v>5463</v>
      </c>
      <c r="D255" s="50" t="str">
        <f>'FY2017 Alpha RPDC '!D251</f>
        <v>RED OAK</v>
      </c>
      <c r="E255" s="91">
        <f>'FY2017 Alpha RPDC '!J251</f>
        <v>1133.0999999999999</v>
      </c>
      <c r="F255" s="81">
        <f>'FY2017 Alpha RPDC '!K251</f>
        <v>6591</v>
      </c>
      <c r="G255" s="81">
        <f>'FY2017 Alpha RPDC '!L251</f>
        <v>7468262.0999999996</v>
      </c>
      <c r="H255" s="81">
        <f>'FY2017 Alpha RPDC '!M251</f>
        <v>0</v>
      </c>
      <c r="I255" s="82">
        <f>'FY2017 Alpha RPDC '!N251</f>
        <v>7468262.0999999996</v>
      </c>
      <c r="J255" s="53">
        <v>-152958</v>
      </c>
      <c r="K255" s="52">
        <v>-35298</v>
      </c>
      <c r="L255" s="51">
        <v>495348.60000000003</v>
      </c>
      <c r="M255" s="195">
        <v>11766</v>
      </c>
      <c r="N255" s="51">
        <f>RealAuthFY10!N255</f>
        <v>146391.84</v>
      </c>
      <c r="O255" s="195">
        <f>RealAuthFY10!O255</f>
        <v>0</v>
      </c>
      <c r="P255" s="53">
        <v>25885.200000000001</v>
      </c>
      <c r="Q255" s="53">
        <v>0</v>
      </c>
      <c r="R255" s="52">
        <f t="shared" si="21"/>
        <v>1033244</v>
      </c>
      <c r="S255" s="53">
        <f t="shared" si="22"/>
        <v>109968</v>
      </c>
      <c r="T255" s="52">
        <f t="shared" si="23"/>
        <v>118105</v>
      </c>
      <c r="U255" s="53">
        <f t="shared" si="24"/>
        <v>9220714.7399999984</v>
      </c>
      <c r="V255" s="200"/>
      <c r="W255" s="204">
        <v>468.57</v>
      </c>
      <c r="X255" s="205">
        <v>1033244</v>
      </c>
      <c r="Y255" s="206">
        <f t="shared" si="25"/>
        <v>477.94</v>
      </c>
      <c r="Z255" s="207">
        <v>49.87</v>
      </c>
      <c r="AA255" s="52">
        <v>109968</v>
      </c>
      <c r="AB255" s="206">
        <f t="shared" si="26"/>
        <v>50.87</v>
      </c>
      <c r="AC255" s="208">
        <v>53.56</v>
      </c>
      <c r="AD255" s="207">
        <v>118105</v>
      </c>
      <c r="AE255" s="206">
        <f t="shared" si="27"/>
        <v>54.63</v>
      </c>
    </row>
    <row r="256" spans="1:31" s="45" customFormat="1" ht="11" x14ac:dyDescent="0.3">
      <c r="A256" s="45" t="e">
        <f>'FY2017 Alpha RPDC '!#REF!</f>
        <v>#REF!</v>
      </c>
      <c r="B256" s="45" t="e">
        <f>'FY2017 Alpha RPDC '!#REF!</f>
        <v>#REF!</v>
      </c>
      <c r="C256" s="45" t="e">
        <f>'FY2017 Alpha RPDC '!#REF!</f>
        <v>#REF!</v>
      </c>
      <c r="D256" s="54" t="e">
        <f>'FY2017 Alpha RPDC '!#REF!</f>
        <v>#REF!</v>
      </c>
      <c r="E256" s="94" t="e">
        <f>'FY2017 Alpha RPDC '!#REF!</f>
        <v>#REF!</v>
      </c>
      <c r="F256" s="83" t="e">
        <f>'FY2017 Alpha RPDC '!#REF!</f>
        <v>#REF!</v>
      </c>
      <c r="G256" s="83" t="e">
        <f>'FY2017 Alpha RPDC '!#REF!</f>
        <v>#REF!</v>
      </c>
      <c r="H256" s="83" t="e">
        <f>'FY2017 Alpha RPDC '!#REF!</f>
        <v>#REF!</v>
      </c>
      <c r="I256" s="84" t="e">
        <f>'FY2017 Alpha RPDC '!#REF!</f>
        <v>#REF!</v>
      </c>
      <c r="J256" s="57">
        <v>-428943.60000000003</v>
      </c>
      <c r="K256" s="56">
        <v>-82376</v>
      </c>
      <c r="L256" s="55">
        <v>182404</v>
      </c>
      <c r="M256" s="214">
        <v>17652</v>
      </c>
      <c r="N256" s="55">
        <f>RealAuthFY10!N256</f>
        <v>0</v>
      </c>
      <c r="O256" s="214">
        <f>RealAuthFY10!O256</f>
        <v>0</v>
      </c>
      <c r="P256" s="57">
        <v>220061.6</v>
      </c>
      <c r="Q256" s="57">
        <v>328327.2</v>
      </c>
      <c r="R256" s="56" t="e">
        <f t="shared" si="21"/>
        <v>#REF!</v>
      </c>
      <c r="S256" s="57" t="e">
        <f t="shared" si="22"/>
        <v>#REF!</v>
      </c>
      <c r="T256" s="56" t="e">
        <f t="shared" si="23"/>
        <v>#REF!</v>
      </c>
      <c r="U256" s="57" t="e">
        <f t="shared" si="24"/>
        <v>#REF!</v>
      </c>
      <c r="V256" s="215"/>
      <c r="W256" s="216">
        <v>509.03</v>
      </c>
      <c r="X256" s="217">
        <v>929438</v>
      </c>
      <c r="Y256" s="218">
        <f t="shared" si="25"/>
        <v>519.20999999999992</v>
      </c>
      <c r="Z256" s="219">
        <v>55</v>
      </c>
      <c r="AA256" s="56">
        <v>100425</v>
      </c>
      <c r="AB256" s="218">
        <f t="shared" si="26"/>
        <v>56.1</v>
      </c>
      <c r="AC256" s="220">
        <v>77.489999999999995</v>
      </c>
      <c r="AD256" s="219">
        <v>141489</v>
      </c>
      <c r="AE256" s="218">
        <f t="shared" si="27"/>
        <v>79.039999999999992</v>
      </c>
    </row>
    <row r="257" spans="1:31" s="45" customFormat="1" ht="11" x14ac:dyDescent="0.3">
      <c r="A257" s="45">
        <f>'FY2017 Alpha RPDC '!A252</f>
        <v>245</v>
      </c>
      <c r="B257" s="45">
        <f>'FY2017 Alpha RPDC '!B252</f>
        <v>5486</v>
      </c>
      <c r="C257" s="45">
        <f>'FY2017 Alpha RPDC '!C252</f>
        <v>5486</v>
      </c>
      <c r="D257" s="50" t="str">
        <f>'FY2017 Alpha RPDC '!D252</f>
        <v>REMSEN-UNION</v>
      </c>
      <c r="E257" s="91">
        <f>'FY2017 Alpha RPDC '!J252</f>
        <v>375.2</v>
      </c>
      <c r="F257" s="81">
        <f>'FY2017 Alpha RPDC '!K252</f>
        <v>6612</v>
      </c>
      <c r="G257" s="81">
        <f>'FY2017 Alpha RPDC '!L252</f>
        <v>2480822.4</v>
      </c>
      <c r="H257" s="81">
        <f>'FY2017 Alpha RPDC '!M252</f>
        <v>0</v>
      </c>
      <c r="I257" s="82">
        <f>'FY2017 Alpha RPDC '!N252</f>
        <v>2480822.4</v>
      </c>
      <c r="J257" s="53">
        <v>-1734412.8</v>
      </c>
      <c r="K257" s="52">
        <v>-42112</v>
      </c>
      <c r="L257" s="51">
        <v>1722982.3999999999</v>
      </c>
      <c r="M257" s="195">
        <v>12032</v>
      </c>
      <c r="N257" s="51">
        <f>RealAuthFY10!N257</f>
        <v>26436.480000000003</v>
      </c>
      <c r="O257" s="195">
        <f>RealAuthFY10!O257</f>
        <v>0</v>
      </c>
      <c r="P257" s="53">
        <v>18529.28</v>
      </c>
      <c r="Q257" s="53">
        <v>411494.40000000002</v>
      </c>
      <c r="R257" s="52">
        <f t="shared" si="21"/>
        <v>1641990</v>
      </c>
      <c r="S257" s="53">
        <f t="shared" si="22"/>
        <v>190083</v>
      </c>
      <c r="T257" s="52">
        <f t="shared" si="23"/>
        <v>166973</v>
      </c>
      <c r="U257" s="53">
        <f t="shared" si="24"/>
        <v>4894818.16</v>
      </c>
      <c r="V257" s="200"/>
      <c r="W257" s="204">
        <v>457.57</v>
      </c>
      <c r="X257" s="205">
        <v>1641990</v>
      </c>
      <c r="Y257" s="206">
        <f t="shared" si="25"/>
        <v>466.71999999999997</v>
      </c>
      <c r="Z257" s="207">
        <v>52.97</v>
      </c>
      <c r="AA257" s="52">
        <v>190083</v>
      </c>
      <c r="AB257" s="206">
        <f t="shared" si="26"/>
        <v>54.03</v>
      </c>
      <c r="AC257" s="208">
        <v>46.53</v>
      </c>
      <c r="AD257" s="207">
        <v>166973</v>
      </c>
      <c r="AE257" s="206">
        <f t="shared" si="27"/>
        <v>47.46</v>
      </c>
    </row>
    <row r="258" spans="1:31" s="45" customFormat="1" ht="11" x14ac:dyDescent="0.3">
      <c r="A258" s="45">
        <f>'FY2017 Alpha RPDC '!A253</f>
        <v>246</v>
      </c>
      <c r="B258" s="45">
        <f>'FY2017 Alpha RPDC '!B253</f>
        <v>5508</v>
      </c>
      <c r="C258" s="45">
        <f>'FY2017 Alpha RPDC '!C253</f>
        <v>5508</v>
      </c>
      <c r="D258" s="50" t="str">
        <f>'FY2017 Alpha RPDC '!D253</f>
        <v>RICEVILLE</v>
      </c>
      <c r="E258" s="91">
        <f>'FY2017 Alpha RPDC '!J253</f>
        <v>309.2</v>
      </c>
      <c r="F258" s="81">
        <f>'FY2017 Alpha RPDC '!K253</f>
        <v>6591</v>
      </c>
      <c r="G258" s="81">
        <f>'FY2017 Alpha RPDC '!L253</f>
        <v>2037937.2</v>
      </c>
      <c r="H258" s="81">
        <f>'FY2017 Alpha RPDC '!M253</f>
        <v>0</v>
      </c>
      <c r="I258" s="82">
        <f>'FY2017 Alpha RPDC '!N253</f>
        <v>2037937.2</v>
      </c>
      <c r="J258" s="53">
        <v>-154722.9</v>
      </c>
      <c r="K258" s="52">
        <v>-29415</v>
      </c>
      <c r="L258" s="51">
        <v>252969</v>
      </c>
      <c r="M258" s="195">
        <v>0</v>
      </c>
      <c r="N258" s="51">
        <f>RealAuthFY10!N258</f>
        <v>2422.56</v>
      </c>
      <c r="O258" s="195">
        <f>RealAuthFY10!O258</f>
        <v>0</v>
      </c>
      <c r="P258" s="53">
        <v>0</v>
      </c>
      <c r="Q258" s="53">
        <v>120013.2</v>
      </c>
      <c r="R258" s="52">
        <f t="shared" si="21"/>
        <v>338269</v>
      </c>
      <c r="S258" s="53">
        <f t="shared" si="22"/>
        <v>35118</v>
      </c>
      <c r="T258" s="52">
        <f t="shared" si="23"/>
        <v>45170</v>
      </c>
      <c r="U258" s="53">
        <f t="shared" si="24"/>
        <v>2647761.06</v>
      </c>
      <c r="V258" s="200"/>
      <c r="W258" s="204">
        <v>496.36</v>
      </c>
      <c r="X258" s="205">
        <v>338269</v>
      </c>
      <c r="Y258" s="206">
        <f t="shared" si="25"/>
        <v>506.29</v>
      </c>
      <c r="Z258" s="207">
        <v>51.53</v>
      </c>
      <c r="AA258" s="52">
        <v>35118</v>
      </c>
      <c r="AB258" s="206">
        <f t="shared" si="26"/>
        <v>52.56</v>
      </c>
      <c r="AC258" s="208">
        <v>66.28</v>
      </c>
      <c r="AD258" s="207">
        <v>45170</v>
      </c>
      <c r="AE258" s="206">
        <f t="shared" si="27"/>
        <v>67.61</v>
      </c>
    </row>
    <row r="259" spans="1:31" s="45" customFormat="1" ht="11" x14ac:dyDescent="0.3">
      <c r="A259" s="45">
        <f>'FY2017 Alpha RPDC '!A254</f>
        <v>247</v>
      </c>
      <c r="B259" s="45">
        <f>'FY2017 Alpha RPDC '!B254</f>
        <v>1975</v>
      </c>
      <c r="C259" s="45">
        <f>'FY2017 Alpha RPDC '!C254</f>
        <v>1975</v>
      </c>
      <c r="D259" s="50" t="str">
        <f>'FY2017 Alpha RPDC '!D254</f>
        <v>RIVER VALLEY</v>
      </c>
      <c r="E259" s="91">
        <f>'FY2017 Alpha RPDC '!J254</f>
        <v>429.6</v>
      </c>
      <c r="F259" s="81">
        <f>'FY2017 Alpha RPDC '!K254</f>
        <v>6600</v>
      </c>
      <c r="G259" s="81">
        <f>'FY2017 Alpha RPDC '!L254</f>
        <v>2835360</v>
      </c>
      <c r="H259" s="81">
        <f>'FY2017 Alpha RPDC '!M254</f>
        <v>0</v>
      </c>
      <c r="I259" s="82">
        <f>'FY2017 Alpha RPDC '!N254</f>
        <v>2835360</v>
      </c>
      <c r="J259" s="53">
        <v>-175537</v>
      </c>
      <c r="K259" s="52">
        <v>-478187</v>
      </c>
      <c r="L259" s="51">
        <v>297807.60000000003</v>
      </c>
      <c r="M259" s="195">
        <v>315966.60000000003</v>
      </c>
      <c r="N259" s="51">
        <f>RealAuthFY10!N259</f>
        <v>79509.820000000007</v>
      </c>
      <c r="O259" s="195">
        <f>RealAuthFY10!O259</f>
        <v>0</v>
      </c>
      <c r="P259" s="53">
        <v>3994.98</v>
      </c>
      <c r="Q259" s="53">
        <v>119849.40000000001</v>
      </c>
      <c r="R259" s="52">
        <f t="shared" si="21"/>
        <v>326429</v>
      </c>
      <c r="S259" s="53">
        <f t="shared" si="22"/>
        <v>42753</v>
      </c>
      <c r="T259" s="52">
        <f t="shared" si="23"/>
        <v>27953</v>
      </c>
      <c r="U259" s="53">
        <f t="shared" si="24"/>
        <v>3395899.4</v>
      </c>
      <c r="V259" s="200"/>
      <c r="W259" s="204">
        <v>593.94000000000005</v>
      </c>
      <c r="X259" s="205">
        <v>326429</v>
      </c>
      <c r="Y259" s="206">
        <f t="shared" si="25"/>
        <v>605.82000000000005</v>
      </c>
      <c r="Z259" s="207">
        <v>77.790000000000006</v>
      </c>
      <c r="AA259" s="52">
        <v>42753</v>
      </c>
      <c r="AB259" s="206">
        <f t="shared" si="26"/>
        <v>79.350000000000009</v>
      </c>
      <c r="AC259" s="208">
        <v>50.86</v>
      </c>
      <c r="AD259" s="207">
        <v>27953</v>
      </c>
      <c r="AE259" s="206">
        <f t="shared" si="27"/>
        <v>51.88</v>
      </c>
    </row>
    <row r="260" spans="1:31" s="45" customFormat="1" ht="11" x14ac:dyDescent="0.3">
      <c r="A260" s="45">
        <f>'FY2017 Alpha RPDC '!A255</f>
        <v>248</v>
      </c>
      <c r="B260" s="45">
        <f>'FY2017 Alpha RPDC '!B255</f>
        <v>4824</v>
      </c>
      <c r="C260" s="45">
        <f>'FY2017 Alpha RPDC '!C255</f>
        <v>5510</v>
      </c>
      <c r="D260" s="50" t="str">
        <f>'FY2017 Alpha RPDC '!D255</f>
        <v>RIVERSIDE</v>
      </c>
      <c r="E260" s="91">
        <f>'FY2017 Alpha RPDC '!J255</f>
        <v>691</v>
      </c>
      <c r="F260" s="81">
        <f>'FY2017 Alpha RPDC '!K255</f>
        <v>6591</v>
      </c>
      <c r="G260" s="81">
        <f>'FY2017 Alpha RPDC '!L255</f>
        <v>4554381</v>
      </c>
      <c r="H260" s="81">
        <f>'FY2017 Alpha RPDC '!M255</f>
        <v>0</v>
      </c>
      <c r="I260" s="82">
        <f>'FY2017 Alpha RPDC '!N255</f>
        <v>4554381</v>
      </c>
      <c r="J260" s="53">
        <v>-304414.2</v>
      </c>
      <c r="K260" s="52">
        <v>-303820.79999999999</v>
      </c>
      <c r="L260" s="51">
        <v>59340</v>
      </c>
      <c r="M260" s="195">
        <v>462852</v>
      </c>
      <c r="N260" s="51">
        <f>RealAuthFY10!N260</f>
        <v>43060.6</v>
      </c>
      <c r="O260" s="195">
        <f>RealAuthFY10!O260</f>
        <v>0</v>
      </c>
      <c r="P260" s="53">
        <v>2610.96</v>
      </c>
      <c r="Q260" s="53">
        <v>0</v>
      </c>
      <c r="R260" s="52">
        <f t="shared" si="21"/>
        <v>431612.42</v>
      </c>
      <c r="S260" s="53">
        <f t="shared" si="22"/>
        <v>50588.109999999993</v>
      </c>
      <c r="T260" s="52">
        <f t="shared" si="23"/>
        <v>39704.86</v>
      </c>
      <c r="U260" s="53">
        <f t="shared" si="24"/>
        <v>5035914.95</v>
      </c>
      <c r="V260" s="200"/>
      <c r="W260" s="204">
        <v>612.37</v>
      </c>
      <c r="X260" s="205">
        <v>129394</v>
      </c>
      <c r="Y260" s="206">
        <f t="shared" si="25"/>
        <v>624.62</v>
      </c>
      <c r="Z260" s="207">
        <v>71.77</v>
      </c>
      <c r="AA260" s="52">
        <v>15165</v>
      </c>
      <c r="AB260" s="206">
        <f t="shared" si="26"/>
        <v>73.209999999999994</v>
      </c>
      <c r="AC260" s="208">
        <v>56.33</v>
      </c>
      <c r="AD260" s="207">
        <v>11903</v>
      </c>
      <c r="AE260" s="206">
        <f t="shared" si="27"/>
        <v>57.46</v>
      </c>
    </row>
    <row r="261" spans="1:31" s="45" customFormat="1" ht="11" x14ac:dyDescent="0.3">
      <c r="A261" s="45">
        <f>'FY2017 Alpha RPDC '!A256</f>
        <v>249</v>
      </c>
      <c r="B261" s="45">
        <f>'FY2017 Alpha RPDC '!B256</f>
        <v>5607</v>
      </c>
      <c r="C261" s="45">
        <f>'FY2017 Alpha RPDC '!C256</f>
        <v>5607</v>
      </c>
      <c r="D261" s="54" t="str">
        <f>'FY2017 Alpha RPDC '!D256</f>
        <v>ROCK VALLEY</v>
      </c>
      <c r="E261" s="94">
        <f>'FY2017 Alpha RPDC '!J256</f>
        <v>739.7</v>
      </c>
      <c r="F261" s="83">
        <f>'FY2017 Alpha RPDC '!K256</f>
        <v>6632</v>
      </c>
      <c r="G261" s="83">
        <f>'FY2017 Alpha RPDC '!L256</f>
        <v>4905690.4000000004</v>
      </c>
      <c r="H261" s="83">
        <f>'FY2017 Alpha RPDC '!M256</f>
        <v>0</v>
      </c>
      <c r="I261" s="84">
        <f>'FY2017 Alpha RPDC '!N256</f>
        <v>4905690.4000000004</v>
      </c>
      <c r="J261" s="57">
        <v>-141504</v>
      </c>
      <c r="K261" s="56">
        <v>-41272</v>
      </c>
      <c r="L261" s="55">
        <v>94336</v>
      </c>
      <c r="M261" s="214">
        <v>0</v>
      </c>
      <c r="N261" s="55">
        <f>RealAuthFY10!N261</f>
        <v>8440.26</v>
      </c>
      <c r="O261" s="214">
        <f>RealAuthFY10!O261</f>
        <v>0</v>
      </c>
      <c r="P261" s="57">
        <v>118037.92</v>
      </c>
      <c r="Q261" s="57">
        <v>0</v>
      </c>
      <c r="R261" s="56">
        <f t="shared" si="21"/>
        <v>389370.68300000008</v>
      </c>
      <c r="S261" s="57">
        <f t="shared" si="22"/>
        <v>37414.026000000005</v>
      </c>
      <c r="T261" s="56">
        <f t="shared" si="23"/>
        <v>61557.834000000003</v>
      </c>
      <c r="U261" s="57">
        <f t="shared" si="24"/>
        <v>5432071.1229999997</v>
      </c>
      <c r="V261" s="215"/>
      <c r="W261" s="216">
        <v>516.07000000000005</v>
      </c>
      <c r="X261" s="217">
        <v>311861</v>
      </c>
      <c r="Y261" s="218">
        <f t="shared" si="25"/>
        <v>526.3900000000001</v>
      </c>
      <c r="Z261" s="219">
        <v>49.59</v>
      </c>
      <c r="AA261" s="56">
        <v>29967</v>
      </c>
      <c r="AB261" s="218">
        <f t="shared" si="26"/>
        <v>50.580000000000005</v>
      </c>
      <c r="AC261" s="220">
        <v>81.59</v>
      </c>
      <c r="AD261" s="219">
        <v>49305</v>
      </c>
      <c r="AE261" s="218">
        <f t="shared" si="27"/>
        <v>83.22</v>
      </c>
    </row>
    <row r="262" spans="1:31" s="45" customFormat="1" ht="11" x14ac:dyDescent="0.3">
      <c r="A262" s="45">
        <f>'FY2017 Alpha RPDC '!A257</f>
        <v>250</v>
      </c>
      <c r="B262" s="45">
        <f>'FY2017 Alpha RPDC '!B257</f>
        <v>5643</v>
      </c>
      <c r="C262" s="45">
        <f>'FY2017 Alpha RPDC '!C257</f>
        <v>5643</v>
      </c>
      <c r="D262" s="50" t="str">
        <f>'FY2017 Alpha RPDC '!D257</f>
        <v>ROLAND-STORY</v>
      </c>
      <c r="E262" s="91">
        <f>'FY2017 Alpha RPDC '!J257</f>
        <v>1010.2</v>
      </c>
      <c r="F262" s="81">
        <f>'FY2017 Alpha RPDC '!K257</f>
        <v>6591</v>
      </c>
      <c r="G262" s="81">
        <f>'FY2017 Alpha RPDC '!L257</f>
        <v>6658228.2000000002</v>
      </c>
      <c r="H262" s="81">
        <f>'FY2017 Alpha RPDC '!M257</f>
        <v>0</v>
      </c>
      <c r="I262" s="82">
        <f>'FY2017 Alpha RPDC '!N257</f>
        <v>6658228.2000000002</v>
      </c>
      <c r="J262" s="53">
        <v>-252126</v>
      </c>
      <c r="K262" s="52">
        <v>-48024</v>
      </c>
      <c r="L262" s="51">
        <v>534267</v>
      </c>
      <c r="M262" s="195">
        <v>24012</v>
      </c>
      <c r="N262" s="51">
        <f>RealAuthFY10!N262</f>
        <v>59939.839999999997</v>
      </c>
      <c r="O262" s="195">
        <f>RealAuthFY10!O262</f>
        <v>0</v>
      </c>
      <c r="P262" s="53">
        <v>0</v>
      </c>
      <c r="Q262" s="53">
        <v>0</v>
      </c>
      <c r="R262" s="52">
        <f t="shared" si="21"/>
        <v>575278.59399999992</v>
      </c>
      <c r="S262" s="53">
        <f t="shared" si="22"/>
        <v>69673.494000000006</v>
      </c>
      <c r="T262" s="52">
        <f t="shared" si="23"/>
        <v>59278.536</v>
      </c>
      <c r="U262" s="53">
        <f t="shared" si="24"/>
        <v>7680527.6639999999</v>
      </c>
      <c r="V262" s="200"/>
      <c r="W262" s="204">
        <v>558.29999999999995</v>
      </c>
      <c r="X262" s="205">
        <v>377411</v>
      </c>
      <c r="Y262" s="206">
        <f t="shared" si="25"/>
        <v>569.46999999999991</v>
      </c>
      <c r="Z262" s="207">
        <v>67.62</v>
      </c>
      <c r="AA262" s="52">
        <v>45711</v>
      </c>
      <c r="AB262" s="206">
        <f t="shared" si="26"/>
        <v>68.97</v>
      </c>
      <c r="AC262" s="208">
        <v>57.53</v>
      </c>
      <c r="AD262" s="207">
        <v>38890</v>
      </c>
      <c r="AE262" s="206">
        <f t="shared" si="27"/>
        <v>58.68</v>
      </c>
    </row>
    <row r="263" spans="1:31" s="45" customFormat="1" ht="11" x14ac:dyDescent="0.3">
      <c r="A263" s="45" t="e">
        <f>'FY2017 Alpha RPDC '!#REF!</f>
        <v>#REF!</v>
      </c>
      <c r="B263" s="45" t="e">
        <f>'FY2017 Alpha RPDC '!#REF!</f>
        <v>#REF!</v>
      </c>
      <c r="C263" s="45" t="e">
        <f>'FY2017 Alpha RPDC '!#REF!</f>
        <v>#REF!</v>
      </c>
      <c r="D263" s="50" t="e">
        <f>'FY2017 Alpha RPDC '!#REF!</f>
        <v>#REF!</v>
      </c>
      <c r="E263" s="91" t="e">
        <f>'FY2017 Alpha RPDC '!#REF!</f>
        <v>#REF!</v>
      </c>
      <c r="F263" s="81" t="e">
        <f>'FY2017 Alpha RPDC '!#REF!</f>
        <v>#REF!</v>
      </c>
      <c r="G263" s="81" t="e">
        <f>'FY2017 Alpha RPDC '!#REF!</f>
        <v>#REF!</v>
      </c>
      <c r="H263" s="81" t="e">
        <f>'FY2017 Alpha RPDC '!#REF!</f>
        <v>#REF!</v>
      </c>
      <c r="I263" s="82" t="e">
        <f>'FY2017 Alpha RPDC '!#REF!</f>
        <v>#REF!</v>
      </c>
      <c r="J263" s="53">
        <v>-230204</v>
      </c>
      <c r="K263" s="52">
        <v>-163566</v>
      </c>
      <c r="L263" s="51">
        <v>12116</v>
      </c>
      <c r="M263" s="195">
        <v>0</v>
      </c>
      <c r="N263" s="51">
        <f>RealAuthFY10!N263</f>
        <v>26684.07</v>
      </c>
      <c r="O263" s="195">
        <f>RealAuthFY10!O263</f>
        <v>47544</v>
      </c>
      <c r="P263" s="53">
        <v>0</v>
      </c>
      <c r="Q263" s="53">
        <v>0</v>
      </c>
      <c r="R263" s="52" t="e">
        <f t="shared" si="21"/>
        <v>#REF!</v>
      </c>
      <c r="S263" s="53" t="e">
        <f t="shared" si="22"/>
        <v>#REF!</v>
      </c>
      <c r="T263" s="52" t="e">
        <f t="shared" si="23"/>
        <v>#REF!</v>
      </c>
      <c r="U263" s="53" t="e">
        <f t="shared" si="24"/>
        <v>#REF!</v>
      </c>
      <c r="V263" s="200"/>
      <c r="W263" s="204">
        <v>502.71</v>
      </c>
      <c r="X263" s="205">
        <v>49266</v>
      </c>
      <c r="Y263" s="206">
        <f t="shared" si="25"/>
        <v>512.76</v>
      </c>
      <c r="Z263" s="207">
        <v>38.090000000000003</v>
      </c>
      <c r="AA263" s="52">
        <v>3733</v>
      </c>
      <c r="AB263" s="206">
        <f t="shared" si="26"/>
        <v>38.85</v>
      </c>
      <c r="AC263" s="208">
        <v>49.71</v>
      </c>
      <c r="AD263" s="207">
        <v>4872</v>
      </c>
      <c r="AE263" s="206">
        <f t="shared" si="27"/>
        <v>50.7</v>
      </c>
    </row>
    <row r="264" spans="1:31" s="45" customFormat="1" ht="11" x14ac:dyDescent="0.3">
      <c r="A264" s="45">
        <f>'FY2017 Alpha RPDC '!A258</f>
        <v>251</v>
      </c>
      <c r="B264" s="45">
        <f>'FY2017 Alpha RPDC '!B258</f>
        <v>5697</v>
      </c>
      <c r="C264" s="45">
        <f>'FY2017 Alpha RPDC '!C258</f>
        <v>5697</v>
      </c>
      <c r="D264" s="50" t="str">
        <f>'FY2017 Alpha RPDC '!D258</f>
        <v>RUDD-ROCKFORD-MARBLE ROCK</v>
      </c>
      <c r="E264" s="91">
        <f>'FY2017 Alpha RPDC '!J258</f>
        <v>450.2</v>
      </c>
      <c r="F264" s="81">
        <f>'FY2017 Alpha RPDC '!K258</f>
        <v>6591</v>
      </c>
      <c r="G264" s="81">
        <f>'FY2017 Alpha RPDC '!L258</f>
        <v>2967268.1999999997</v>
      </c>
      <c r="H264" s="81">
        <f>'FY2017 Alpha RPDC '!M258</f>
        <v>0</v>
      </c>
      <c r="I264" s="82">
        <f>'FY2017 Alpha RPDC '!N258</f>
        <v>2967268.1999999997</v>
      </c>
      <c r="J264" s="53">
        <v>-117660</v>
      </c>
      <c r="K264" s="52">
        <v>-5883</v>
      </c>
      <c r="L264" s="51">
        <v>182373</v>
      </c>
      <c r="M264" s="195">
        <v>17649</v>
      </c>
      <c r="N264" s="51">
        <f>RealAuthFY10!N264</f>
        <v>45682.559999999998</v>
      </c>
      <c r="O264" s="195">
        <f>RealAuthFY10!O264</f>
        <v>0</v>
      </c>
      <c r="P264" s="53">
        <v>0</v>
      </c>
      <c r="Q264" s="53">
        <v>45887.4</v>
      </c>
      <c r="R264" s="52">
        <f t="shared" ref="R264:R327" si="28">IF(X264&gt;Y264*$E264,X264,Y264*$E264)</f>
        <v>229174.31</v>
      </c>
      <c r="S264" s="53">
        <f t="shared" ref="S264:S327" si="29">IF(AA264&gt;AB264*$E264,AA264,AB264*$E264)</f>
        <v>24806.02</v>
      </c>
      <c r="T264" s="52">
        <f t="shared" ref="T264:T327" si="30">IF(AD264&gt;AE264*$E264,AD264,AE264*$E264)</f>
        <v>25755.941999999999</v>
      </c>
      <c r="U264" s="53">
        <f t="shared" ref="U264:U327" si="31">SUM(I264:T264)</f>
        <v>3415053.4319999996</v>
      </c>
      <c r="V264" s="200"/>
      <c r="W264" s="204">
        <v>499.07</v>
      </c>
      <c r="X264" s="205">
        <v>172678</v>
      </c>
      <c r="Y264" s="206">
        <f t="shared" ref="Y264:Y327" si="32">ROUND(W264*R$5,2)+W264</f>
        <v>509.05</v>
      </c>
      <c r="Z264" s="207">
        <v>54.02</v>
      </c>
      <c r="AA264" s="52">
        <v>18691</v>
      </c>
      <c r="AB264" s="206">
        <f t="shared" ref="AB264:AB327" si="33">ROUND(Z264*S$5,2)+Z264</f>
        <v>55.1</v>
      </c>
      <c r="AC264" s="208">
        <v>56.09</v>
      </c>
      <c r="AD264" s="207">
        <v>19407</v>
      </c>
      <c r="AE264" s="206">
        <f t="shared" ref="AE264:AE327" si="34">ROUND(AC264*T$5,2)+AC264</f>
        <v>57.21</v>
      </c>
    </row>
    <row r="265" spans="1:31" s="45" customFormat="1" ht="11" x14ac:dyDescent="0.3">
      <c r="A265" s="45">
        <f>'FY2017 Alpha RPDC '!A259</f>
        <v>252</v>
      </c>
      <c r="B265" s="45">
        <f>'FY2017 Alpha RPDC '!B259</f>
        <v>5724</v>
      </c>
      <c r="C265" s="45">
        <f>'FY2017 Alpha RPDC '!C259</f>
        <v>5724</v>
      </c>
      <c r="D265" s="50" t="str">
        <f>'FY2017 Alpha RPDC '!D259</f>
        <v>RUTHVEN-AYRSHIRE</v>
      </c>
      <c r="E265" s="91">
        <f>'FY2017 Alpha RPDC '!J259</f>
        <v>246</v>
      </c>
      <c r="F265" s="81">
        <f>'FY2017 Alpha RPDC '!K259</f>
        <v>6605</v>
      </c>
      <c r="G265" s="81">
        <f>'FY2017 Alpha RPDC '!L259</f>
        <v>1624830</v>
      </c>
      <c r="H265" s="81">
        <f>'FY2017 Alpha RPDC '!M259</f>
        <v>0</v>
      </c>
      <c r="I265" s="82">
        <f>'FY2017 Alpha RPDC '!N259</f>
        <v>1624830</v>
      </c>
      <c r="J265" s="53">
        <v>-464757</v>
      </c>
      <c r="K265" s="52">
        <v>-70596</v>
      </c>
      <c r="L265" s="51">
        <v>206493.30000000002</v>
      </c>
      <c r="M265" s="195">
        <v>11766</v>
      </c>
      <c r="N265" s="51">
        <f>RealAuthFY10!N265</f>
        <v>51738.960000000006</v>
      </c>
      <c r="O265" s="195">
        <f>RealAuthFY10!O265</f>
        <v>0</v>
      </c>
      <c r="P265" s="53">
        <v>24590.94</v>
      </c>
      <c r="Q265" s="53">
        <v>257675.4</v>
      </c>
      <c r="R265" s="52">
        <f t="shared" si="28"/>
        <v>658255</v>
      </c>
      <c r="S265" s="53">
        <f t="shared" si="29"/>
        <v>72567</v>
      </c>
      <c r="T265" s="52">
        <f t="shared" si="30"/>
        <v>89358</v>
      </c>
      <c r="U265" s="53">
        <f t="shared" si="31"/>
        <v>2461921.5999999996</v>
      </c>
      <c r="V265" s="200"/>
      <c r="W265" s="204">
        <v>510.79</v>
      </c>
      <c r="X265" s="205">
        <v>658255</v>
      </c>
      <c r="Y265" s="206">
        <f t="shared" si="32"/>
        <v>521.01</v>
      </c>
      <c r="Z265" s="207">
        <v>56.31</v>
      </c>
      <c r="AA265" s="52">
        <v>72567</v>
      </c>
      <c r="AB265" s="206">
        <f t="shared" si="33"/>
        <v>57.440000000000005</v>
      </c>
      <c r="AC265" s="208">
        <v>69.34</v>
      </c>
      <c r="AD265" s="207">
        <v>89358</v>
      </c>
      <c r="AE265" s="206">
        <f t="shared" si="34"/>
        <v>70.73</v>
      </c>
    </row>
    <row r="266" spans="1:31" s="45" customFormat="1" ht="11" x14ac:dyDescent="0.3">
      <c r="A266" s="45">
        <f>'FY2017 Alpha RPDC '!A260</f>
        <v>253</v>
      </c>
      <c r="B266" s="45">
        <f>'FY2017 Alpha RPDC '!B260</f>
        <v>5805</v>
      </c>
      <c r="C266" s="45">
        <f>'FY2017 Alpha RPDC '!C260</f>
        <v>5805</v>
      </c>
      <c r="D266" s="54" t="str">
        <f>'FY2017 Alpha RPDC '!D260</f>
        <v>SAYDEL</v>
      </c>
      <c r="E266" s="94">
        <f>'FY2017 Alpha RPDC '!J260</f>
        <v>1150.4000000000001</v>
      </c>
      <c r="F266" s="83">
        <f>'FY2017 Alpha RPDC '!K260</f>
        <v>6659</v>
      </c>
      <c r="G266" s="83">
        <f>'FY2017 Alpha RPDC '!L260</f>
        <v>7660513.6000000006</v>
      </c>
      <c r="H266" s="83">
        <f>'FY2017 Alpha RPDC '!M260</f>
        <v>87739.779999999329</v>
      </c>
      <c r="I266" s="84">
        <f>'FY2017 Alpha RPDC '!N260</f>
        <v>7748253.3799999999</v>
      </c>
      <c r="J266" s="57">
        <v>-278078.40000000002</v>
      </c>
      <c r="K266" s="56">
        <v>-11808</v>
      </c>
      <c r="L266" s="55">
        <v>112176</v>
      </c>
      <c r="M266" s="214">
        <v>5904</v>
      </c>
      <c r="N266" s="55">
        <f>RealAuthFY10!N266</f>
        <v>14530.39</v>
      </c>
      <c r="O266" s="214">
        <f>RealAuthFY10!O266</f>
        <v>0</v>
      </c>
      <c r="P266" s="57">
        <v>0</v>
      </c>
      <c r="Q266" s="57">
        <v>0</v>
      </c>
      <c r="R266" s="56">
        <f t="shared" si="28"/>
        <v>624241.55200000003</v>
      </c>
      <c r="S266" s="57">
        <f t="shared" si="29"/>
        <v>62190.624000000011</v>
      </c>
      <c r="T266" s="56">
        <f t="shared" si="30"/>
        <v>56277.568000000007</v>
      </c>
      <c r="U266" s="57">
        <f t="shared" si="31"/>
        <v>8333687.1139999991</v>
      </c>
      <c r="V266" s="215"/>
      <c r="W266" s="216">
        <v>531.99</v>
      </c>
      <c r="X266" s="217">
        <v>222851</v>
      </c>
      <c r="Y266" s="218">
        <f t="shared" si="32"/>
        <v>542.63</v>
      </c>
      <c r="Z266" s="219">
        <v>53</v>
      </c>
      <c r="AA266" s="56">
        <v>22202</v>
      </c>
      <c r="AB266" s="218">
        <f t="shared" si="33"/>
        <v>54.06</v>
      </c>
      <c r="AC266" s="220">
        <v>47.96</v>
      </c>
      <c r="AD266" s="219">
        <v>20090</v>
      </c>
      <c r="AE266" s="218">
        <f t="shared" si="34"/>
        <v>48.92</v>
      </c>
    </row>
    <row r="267" spans="1:31" s="45" customFormat="1" ht="11" x14ac:dyDescent="0.3">
      <c r="A267" s="45">
        <f>'FY2017 Alpha RPDC '!A261</f>
        <v>254</v>
      </c>
      <c r="B267" s="45">
        <f>'FY2017 Alpha RPDC '!B261</f>
        <v>5823</v>
      </c>
      <c r="C267" s="45">
        <f>'FY2017 Alpha RPDC '!C261</f>
        <v>5823</v>
      </c>
      <c r="D267" s="50" t="str">
        <f>'FY2017 Alpha RPDC '!D261</f>
        <v>SCHALLER-CRESTLAND</v>
      </c>
      <c r="E267" s="91">
        <f>'FY2017 Alpha RPDC '!J261</f>
        <v>351.3</v>
      </c>
      <c r="F267" s="81">
        <f>'FY2017 Alpha RPDC '!K261</f>
        <v>6658</v>
      </c>
      <c r="G267" s="81">
        <f>'FY2017 Alpha RPDC '!L261</f>
        <v>2338955.4</v>
      </c>
      <c r="H267" s="81">
        <f>'FY2017 Alpha RPDC '!M261</f>
        <v>70613.720000000205</v>
      </c>
      <c r="I267" s="82">
        <f>'FY2017 Alpha RPDC '!N261</f>
        <v>2409569.12</v>
      </c>
      <c r="J267" s="53">
        <v>-70596</v>
      </c>
      <c r="K267" s="52">
        <v>-11766</v>
      </c>
      <c r="L267" s="51">
        <v>211788</v>
      </c>
      <c r="M267" s="195">
        <v>47064</v>
      </c>
      <c r="N267" s="51">
        <f>RealAuthFY10!N267</f>
        <v>4326</v>
      </c>
      <c r="O267" s="195">
        <f>RealAuthFY10!O267</f>
        <v>57680</v>
      </c>
      <c r="P267" s="53">
        <v>2588.52</v>
      </c>
      <c r="Q267" s="53">
        <v>0</v>
      </c>
      <c r="R267" s="52">
        <f t="shared" si="28"/>
        <v>237004.54500000001</v>
      </c>
      <c r="S267" s="53">
        <f t="shared" si="29"/>
        <v>29193.03</v>
      </c>
      <c r="T267" s="52">
        <f t="shared" si="30"/>
        <v>19570.923000000003</v>
      </c>
      <c r="U267" s="53">
        <f t="shared" si="31"/>
        <v>2936422.1379999998</v>
      </c>
      <c r="V267" s="200"/>
      <c r="W267" s="204">
        <v>661.42</v>
      </c>
      <c r="X267" s="205">
        <v>194325</v>
      </c>
      <c r="Y267" s="206">
        <f t="shared" si="32"/>
        <v>674.65</v>
      </c>
      <c r="Z267" s="207">
        <v>81.47</v>
      </c>
      <c r="AA267" s="52">
        <v>23936</v>
      </c>
      <c r="AB267" s="206">
        <f t="shared" si="33"/>
        <v>83.1</v>
      </c>
      <c r="AC267" s="208">
        <v>54.62</v>
      </c>
      <c r="AD267" s="207">
        <v>16047</v>
      </c>
      <c r="AE267" s="206">
        <f t="shared" si="34"/>
        <v>55.71</v>
      </c>
    </row>
    <row r="268" spans="1:31" s="45" customFormat="1" ht="11" x14ac:dyDescent="0.3">
      <c r="A268" s="45">
        <f>'FY2017 Alpha RPDC '!A262</f>
        <v>255</v>
      </c>
      <c r="B268" s="45">
        <f>'FY2017 Alpha RPDC '!B262</f>
        <v>5832</v>
      </c>
      <c r="C268" s="45">
        <f>'FY2017 Alpha RPDC '!C262</f>
        <v>5832</v>
      </c>
      <c r="D268" s="50" t="str">
        <f>'FY2017 Alpha RPDC '!D262</f>
        <v>SCHLESWIG</v>
      </c>
      <c r="E268" s="91">
        <f>'FY2017 Alpha RPDC '!J262</f>
        <v>293.2</v>
      </c>
      <c r="F268" s="81">
        <f>'FY2017 Alpha RPDC '!K262</f>
        <v>6591</v>
      </c>
      <c r="G268" s="81">
        <f>'FY2017 Alpha RPDC '!L262</f>
        <v>1932481.2</v>
      </c>
      <c r="H268" s="81">
        <f>'FY2017 Alpha RPDC '!M262</f>
        <v>124172.70999999996</v>
      </c>
      <c r="I268" s="82">
        <f>'FY2017 Alpha RPDC '!N262</f>
        <v>2056653.91</v>
      </c>
      <c r="J268" s="53">
        <v>-295189.2</v>
      </c>
      <c r="K268" s="52">
        <v>-11784</v>
      </c>
      <c r="L268" s="51">
        <v>200328</v>
      </c>
      <c r="M268" s="195">
        <v>11784</v>
      </c>
      <c r="N268" s="51">
        <f>RealAuthFY10!N268</f>
        <v>8318.8799999999992</v>
      </c>
      <c r="O268" s="195">
        <f>RealAuthFY10!O268</f>
        <v>46216</v>
      </c>
      <c r="P268" s="53">
        <v>3888.7200000000003</v>
      </c>
      <c r="Q268" s="53">
        <v>0</v>
      </c>
      <c r="R268" s="52">
        <f t="shared" si="28"/>
        <v>255118</v>
      </c>
      <c r="S268" s="53">
        <f t="shared" si="29"/>
        <v>27691</v>
      </c>
      <c r="T268" s="52">
        <f t="shared" si="30"/>
        <v>31317</v>
      </c>
      <c r="U268" s="53">
        <f t="shared" si="31"/>
        <v>2334342.3099999996</v>
      </c>
      <c r="V268" s="200"/>
      <c r="W268" s="204">
        <v>548.16999999999996</v>
      </c>
      <c r="X268" s="205">
        <v>255118</v>
      </c>
      <c r="Y268" s="206">
        <f t="shared" si="32"/>
        <v>559.13</v>
      </c>
      <c r="Z268" s="207">
        <v>59.5</v>
      </c>
      <c r="AA268" s="52">
        <v>27691</v>
      </c>
      <c r="AB268" s="206">
        <f t="shared" si="33"/>
        <v>60.69</v>
      </c>
      <c r="AC268" s="208">
        <v>67.290000000000006</v>
      </c>
      <c r="AD268" s="207">
        <v>31317</v>
      </c>
      <c r="AE268" s="206">
        <f t="shared" si="34"/>
        <v>68.64</v>
      </c>
    </row>
    <row r="269" spans="1:31" s="45" customFormat="1" ht="11" x14ac:dyDescent="0.3">
      <c r="A269" s="45">
        <f>'FY2017 Alpha RPDC '!A263</f>
        <v>256</v>
      </c>
      <c r="B269" s="45">
        <f>'FY2017 Alpha RPDC '!B263</f>
        <v>5877</v>
      </c>
      <c r="C269" s="45">
        <f>'FY2017 Alpha RPDC '!C263</f>
        <v>5877</v>
      </c>
      <c r="D269" s="50" t="str">
        <f>'FY2017 Alpha RPDC '!D263</f>
        <v>SERGEANT BLUFF-LUTON</v>
      </c>
      <c r="E269" s="91">
        <f>'FY2017 Alpha RPDC '!J263</f>
        <v>1403.2</v>
      </c>
      <c r="F269" s="81">
        <f>'FY2017 Alpha RPDC '!K263</f>
        <v>6591</v>
      </c>
      <c r="G269" s="81">
        <f>'FY2017 Alpha RPDC '!L263</f>
        <v>9248491.2000000011</v>
      </c>
      <c r="H269" s="81">
        <f>'FY2017 Alpha RPDC '!M263</f>
        <v>0</v>
      </c>
      <c r="I269" s="82">
        <f>'FY2017 Alpha RPDC '!N263</f>
        <v>9248491.2000000011</v>
      </c>
      <c r="J269" s="53">
        <v>-517704</v>
      </c>
      <c r="K269" s="52">
        <v>-11766</v>
      </c>
      <c r="L269" s="51">
        <v>82362</v>
      </c>
      <c r="M269" s="195">
        <v>0</v>
      </c>
      <c r="N269" s="51">
        <f>RealAuthFY10!N269</f>
        <v>19553.52</v>
      </c>
      <c r="O269" s="195">
        <f>RealAuthFY10!O269</f>
        <v>154351.68000000002</v>
      </c>
      <c r="P269" s="53">
        <v>2588.52</v>
      </c>
      <c r="Q269" s="53">
        <v>0</v>
      </c>
      <c r="R269" s="52">
        <f t="shared" si="28"/>
        <v>714509.44000000006</v>
      </c>
      <c r="S269" s="53">
        <f t="shared" si="29"/>
        <v>76769.072</v>
      </c>
      <c r="T269" s="52">
        <f t="shared" si="30"/>
        <v>70145.967999999993</v>
      </c>
      <c r="U269" s="53">
        <f t="shared" si="31"/>
        <v>9839301.4000000004</v>
      </c>
      <c r="V269" s="200"/>
      <c r="W269" s="204">
        <v>499.22</v>
      </c>
      <c r="X269" s="205">
        <v>333928</v>
      </c>
      <c r="Y269" s="206">
        <f t="shared" si="32"/>
        <v>509.20000000000005</v>
      </c>
      <c r="Z269" s="207">
        <v>53.64</v>
      </c>
      <c r="AA269" s="52">
        <v>35880</v>
      </c>
      <c r="AB269" s="206">
        <f t="shared" si="33"/>
        <v>54.71</v>
      </c>
      <c r="AC269" s="208">
        <v>49.01</v>
      </c>
      <c r="AD269" s="207">
        <v>32783</v>
      </c>
      <c r="AE269" s="206">
        <f t="shared" si="34"/>
        <v>49.989999999999995</v>
      </c>
    </row>
    <row r="270" spans="1:31" s="45" customFormat="1" ht="11" x14ac:dyDescent="0.3">
      <c r="A270" s="45" t="e">
        <f>'FY2017 Alpha RPDC '!#REF!</f>
        <v>#REF!</v>
      </c>
      <c r="B270" s="45" t="e">
        <f>'FY2017 Alpha RPDC '!#REF!</f>
        <v>#REF!</v>
      </c>
      <c r="C270" s="45" t="e">
        <f>'FY2017 Alpha RPDC '!#REF!</f>
        <v>#REF!</v>
      </c>
      <c r="D270" s="50" t="e">
        <f>'FY2017 Alpha RPDC '!#REF!</f>
        <v>#REF!</v>
      </c>
      <c r="E270" s="91" t="e">
        <f>'FY2017 Alpha RPDC '!#REF!</f>
        <v>#REF!</v>
      </c>
      <c r="F270" s="81" t="e">
        <f>'FY2017 Alpha RPDC '!#REF!</f>
        <v>#REF!</v>
      </c>
      <c r="G270" s="81" t="e">
        <f>'FY2017 Alpha RPDC '!#REF!</f>
        <v>#REF!</v>
      </c>
      <c r="H270" s="81" t="e">
        <f>'FY2017 Alpha RPDC '!#REF!</f>
        <v>#REF!</v>
      </c>
      <c r="I270" s="82" t="e">
        <f>'FY2017 Alpha RPDC '!#REF!</f>
        <v>#REF!</v>
      </c>
      <c r="J270" s="53">
        <v>-29620</v>
      </c>
      <c r="K270" s="52">
        <v>-29620</v>
      </c>
      <c r="L270" s="51">
        <v>568704</v>
      </c>
      <c r="M270" s="195">
        <v>47392</v>
      </c>
      <c r="N270" s="51">
        <f>RealAuthFY10!N270</f>
        <v>5634.73</v>
      </c>
      <c r="O270" s="195">
        <f>RealAuthFY10!O270</f>
        <v>0</v>
      </c>
      <c r="P270" s="53">
        <v>83409.919999999998</v>
      </c>
      <c r="Q270" s="53">
        <v>287906.40000000002</v>
      </c>
      <c r="R270" s="52" t="e">
        <f t="shared" si="28"/>
        <v>#REF!</v>
      </c>
      <c r="S270" s="53" t="e">
        <f t="shared" si="29"/>
        <v>#REF!</v>
      </c>
      <c r="T270" s="52" t="e">
        <f t="shared" si="30"/>
        <v>#REF!</v>
      </c>
      <c r="U270" s="53" t="e">
        <f t="shared" si="31"/>
        <v>#REF!</v>
      </c>
      <c r="V270" s="200"/>
      <c r="W270" s="204">
        <v>510.63</v>
      </c>
      <c r="X270" s="205">
        <v>291059</v>
      </c>
      <c r="Y270" s="206">
        <f t="shared" si="32"/>
        <v>520.84</v>
      </c>
      <c r="Z270" s="207">
        <v>53.45</v>
      </c>
      <c r="AA270" s="52">
        <v>30467</v>
      </c>
      <c r="AB270" s="206">
        <f t="shared" si="33"/>
        <v>54.52</v>
      </c>
      <c r="AC270" s="208">
        <v>72.5</v>
      </c>
      <c r="AD270" s="207">
        <v>41325</v>
      </c>
      <c r="AE270" s="206">
        <f t="shared" si="34"/>
        <v>73.95</v>
      </c>
    </row>
    <row r="271" spans="1:31" s="45" customFormat="1" ht="11" x14ac:dyDescent="0.3">
      <c r="A271" s="45">
        <f>'FY2017 Alpha RPDC '!A264</f>
        <v>257</v>
      </c>
      <c r="B271" s="45">
        <f>'FY2017 Alpha RPDC '!B264</f>
        <v>5895</v>
      </c>
      <c r="C271" s="45">
        <f>'FY2017 Alpha RPDC '!C264</f>
        <v>5895</v>
      </c>
      <c r="D271" s="54" t="str">
        <f>'FY2017 Alpha RPDC '!D264</f>
        <v>SEYMOUR</v>
      </c>
      <c r="E271" s="94">
        <f>'FY2017 Alpha RPDC '!J264</f>
        <v>297.7</v>
      </c>
      <c r="F271" s="83">
        <f>'FY2017 Alpha RPDC '!K264</f>
        <v>6591</v>
      </c>
      <c r="G271" s="83">
        <f>'FY2017 Alpha RPDC '!L264</f>
        <v>1962140.7</v>
      </c>
      <c r="H271" s="83">
        <f>'FY2017 Alpha RPDC '!M264</f>
        <v>0</v>
      </c>
      <c r="I271" s="84">
        <f>'FY2017 Alpha RPDC '!N264</f>
        <v>1962140.7</v>
      </c>
      <c r="J271" s="57">
        <v>-130456.3</v>
      </c>
      <c r="K271" s="56">
        <v>-5903</v>
      </c>
      <c r="L271" s="55">
        <v>153478</v>
      </c>
      <c r="M271" s="214">
        <v>17709</v>
      </c>
      <c r="N271" s="55">
        <f>RealAuthFY10!N271</f>
        <v>11865.4</v>
      </c>
      <c r="O271" s="214">
        <f>RealAuthFY10!O271</f>
        <v>57880</v>
      </c>
      <c r="P271" s="57">
        <v>0</v>
      </c>
      <c r="Q271" s="57">
        <v>60210.6</v>
      </c>
      <c r="R271" s="56">
        <f t="shared" si="28"/>
        <v>288272</v>
      </c>
      <c r="S271" s="57">
        <f t="shared" si="29"/>
        <v>29496</v>
      </c>
      <c r="T271" s="56">
        <f t="shared" si="30"/>
        <v>31480</v>
      </c>
      <c r="U271" s="57">
        <f t="shared" si="31"/>
        <v>2476172.4</v>
      </c>
      <c r="V271" s="215"/>
      <c r="W271" s="216">
        <v>585.79999999999995</v>
      </c>
      <c r="X271" s="217">
        <v>288272</v>
      </c>
      <c r="Y271" s="218">
        <f t="shared" si="32"/>
        <v>597.52</v>
      </c>
      <c r="Z271" s="219">
        <v>59.94</v>
      </c>
      <c r="AA271" s="56">
        <v>29496</v>
      </c>
      <c r="AB271" s="218">
        <f t="shared" si="33"/>
        <v>61.14</v>
      </c>
      <c r="AC271" s="220">
        <v>63.97</v>
      </c>
      <c r="AD271" s="219">
        <v>31480</v>
      </c>
      <c r="AE271" s="218">
        <f t="shared" si="34"/>
        <v>65.25</v>
      </c>
    </row>
    <row r="272" spans="1:31" s="45" customFormat="1" ht="11" x14ac:dyDescent="0.3">
      <c r="A272" s="45">
        <f>'FY2017 Alpha RPDC '!A265</f>
        <v>258</v>
      </c>
      <c r="B272" s="45">
        <f>'FY2017 Alpha RPDC '!B265</f>
        <v>5949</v>
      </c>
      <c r="C272" s="45">
        <f>'FY2017 Alpha RPDC '!C265</f>
        <v>5949</v>
      </c>
      <c r="D272" s="50" t="str">
        <f>'FY2017 Alpha RPDC '!D265</f>
        <v>SHELDON</v>
      </c>
      <c r="E272" s="91">
        <f>'FY2017 Alpha RPDC '!J265</f>
        <v>1079.5</v>
      </c>
      <c r="F272" s="81">
        <f>'FY2017 Alpha RPDC '!K265</f>
        <v>6591</v>
      </c>
      <c r="G272" s="81">
        <f>'FY2017 Alpha RPDC '!L265</f>
        <v>7114984.5</v>
      </c>
      <c r="H272" s="81">
        <f>'FY2017 Alpha RPDC '!M265</f>
        <v>0</v>
      </c>
      <c r="I272" s="82">
        <f>'FY2017 Alpha RPDC '!N265</f>
        <v>7114984.5</v>
      </c>
      <c r="J272" s="53">
        <v>-190785.00000000003</v>
      </c>
      <c r="K272" s="52">
        <v>-645825</v>
      </c>
      <c r="L272" s="51">
        <v>71100</v>
      </c>
      <c r="M272" s="195">
        <v>977625</v>
      </c>
      <c r="N272" s="51">
        <f>RealAuthFY10!N272</f>
        <v>116490.5</v>
      </c>
      <c r="O272" s="195">
        <f>RealAuthFY10!O272</f>
        <v>0</v>
      </c>
      <c r="P272" s="53">
        <v>0</v>
      </c>
      <c r="Q272" s="53">
        <v>0</v>
      </c>
      <c r="R272" s="52">
        <f t="shared" si="28"/>
        <v>613393.49</v>
      </c>
      <c r="S272" s="53">
        <f t="shared" si="29"/>
        <v>70243.064999999988</v>
      </c>
      <c r="T272" s="52">
        <f t="shared" si="30"/>
        <v>50455.83</v>
      </c>
      <c r="U272" s="53">
        <f t="shared" si="31"/>
        <v>8177682.3850000007</v>
      </c>
      <c r="V272" s="200"/>
      <c r="W272" s="204">
        <v>557.08000000000004</v>
      </c>
      <c r="X272" s="205">
        <v>174700</v>
      </c>
      <c r="Y272" s="206">
        <f t="shared" si="32"/>
        <v>568.22</v>
      </c>
      <c r="Z272" s="207">
        <v>63.79</v>
      </c>
      <c r="AA272" s="52">
        <v>20005</v>
      </c>
      <c r="AB272" s="206">
        <f t="shared" si="33"/>
        <v>65.069999999999993</v>
      </c>
      <c r="AC272" s="208">
        <v>45.82</v>
      </c>
      <c r="AD272" s="207">
        <v>14369</v>
      </c>
      <c r="AE272" s="206">
        <f t="shared" si="34"/>
        <v>46.74</v>
      </c>
    </row>
    <row r="273" spans="1:31" s="45" customFormat="1" ht="11" x14ac:dyDescent="0.3">
      <c r="A273" s="45">
        <f>'FY2017 Alpha RPDC '!A266</f>
        <v>259</v>
      </c>
      <c r="B273" s="45">
        <f>'FY2017 Alpha RPDC '!B266</f>
        <v>5976</v>
      </c>
      <c r="C273" s="45">
        <f>'FY2017 Alpha RPDC '!C266</f>
        <v>5976</v>
      </c>
      <c r="D273" s="50" t="str">
        <f>'FY2017 Alpha RPDC '!D266</f>
        <v>SHENANDOAH</v>
      </c>
      <c r="E273" s="91">
        <f>'FY2017 Alpha RPDC '!J266</f>
        <v>1003.5</v>
      </c>
      <c r="F273" s="81">
        <f>'FY2017 Alpha RPDC '!K266</f>
        <v>6591</v>
      </c>
      <c r="G273" s="81">
        <f>'FY2017 Alpha RPDC '!L266</f>
        <v>6614068.5</v>
      </c>
      <c r="H273" s="81">
        <f>'FY2017 Alpha RPDC '!M266</f>
        <v>0</v>
      </c>
      <c r="I273" s="82">
        <f>'FY2017 Alpha RPDC '!N266</f>
        <v>6614068.5</v>
      </c>
      <c r="J273" s="53">
        <v>-118836.59999999999</v>
      </c>
      <c r="K273" s="52">
        <v>-17649</v>
      </c>
      <c r="L273" s="51">
        <v>429459</v>
      </c>
      <c r="M273" s="195">
        <v>0</v>
      </c>
      <c r="N273" s="51">
        <f>RealAuthFY10!N273</f>
        <v>74234.159999999989</v>
      </c>
      <c r="O273" s="195">
        <f>RealAuthFY10!O273</f>
        <v>0</v>
      </c>
      <c r="P273" s="53">
        <v>14236.859999999999</v>
      </c>
      <c r="Q273" s="53">
        <v>0</v>
      </c>
      <c r="R273" s="52">
        <f t="shared" si="28"/>
        <v>495006.48000000004</v>
      </c>
      <c r="S273" s="53">
        <f t="shared" si="29"/>
        <v>62497.98</v>
      </c>
      <c r="T273" s="52">
        <f t="shared" si="30"/>
        <v>55794.6</v>
      </c>
      <c r="U273" s="53">
        <f t="shared" si="31"/>
        <v>7608811.9800000014</v>
      </c>
      <c r="V273" s="200"/>
      <c r="W273" s="204">
        <v>483.61</v>
      </c>
      <c r="X273" s="205">
        <v>479983</v>
      </c>
      <c r="Y273" s="206">
        <f t="shared" si="32"/>
        <v>493.28000000000003</v>
      </c>
      <c r="Z273" s="207">
        <v>61.06</v>
      </c>
      <c r="AA273" s="52">
        <v>60602</v>
      </c>
      <c r="AB273" s="206">
        <f t="shared" si="33"/>
        <v>62.28</v>
      </c>
      <c r="AC273" s="208">
        <v>54.51</v>
      </c>
      <c r="AD273" s="207">
        <v>54101</v>
      </c>
      <c r="AE273" s="206">
        <f t="shared" si="34"/>
        <v>55.6</v>
      </c>
    </row>
    <row r="274" spans="1:31" s="45" customFormat="1" ht="11" x14ac:dyDescent="0.3">
      <c r="A274" s="45">
        <f>'FY2017 Alpha RPDC '!A267</f>
        <v>260</v>
      </c>
      <c r="B274" s="45">
        <f>'FY2017 Alpha RPDC '!B267</f>
        <v>5994</v>
      </c>
      <c r="C274" s="45">
        <f>'FY2017 Alpha RPDC '!C267</f>
        <v>5994</v>
      </c>
      <c r="D274" s="50" t="str">
        <f>'FY2017 Alpha RPDC '!D267</f>
        <v>SIBLEY-OCHEYEDAN</v>
      </c>
      <c r="E274" s="91">
        <f>'FY2017 Alpha RPDC '!J267</f>
        <v>768.1</v>
      </c>
      <c r="F274" s="81">
        <f>'FY2017 Alpha RPDC '!K267</f>
        <v>6621</v>
      </c>
      <c r="G274" s="81">
        <f>'FY2017 Alpha RPDC '!L267</f>
        <v>5085590.1000000006</v>
      </c>
      <c r="H274" s="81">
        <f>'FY2017 Alpha RPDC '!M267</f>
        <v>35170.499999999069</v>
      </c>
      <c r="I274" s="82">
        <f>'FY2017 Alpha RPDC '!N267</f>
        <v>5120760.5999999996</v>
      </c>
      <c r="J274" s="53">
        <v>-223554</v>
      </c>
      <c r="K274" s="52">
        <v>-5883</v>
      </c>
      <c r="L274" s="51">
        <v>182373</v>
      </c>
      <c r="M274" s="195">
        <v>0</v>
      </c>
      <c r="N274" s="51">
        <f>RealAuthFY10!N274</f>
        <v>14650.72</v>
      </c>
      <c r="O274" s="195">
        <f>RealAuthFY10!O274</f>
        <v>52258.080000000002</v>
      </c>
      <c r="P274" s="53">
        <v>0</v>
      </c>
      <c r="Q274" s="53">
        <v>0</v>
      </c>
      <c r="R274" s="52">
        <f t="shared" si="28"/>
        <v>409750.62600000005</v>
      </c>
      <c r="S274" s="53">
        <f t="shared" si="29"/>
        <v>46216.577000000005</v>
      </c>
      <c r="T274" s="52">
        <f t="shared" si="30"/>
        <v>42161.008999999998</v>
      </c>
      <c r="U274" s="53">
        <f t="shared" si="31"/>
        <v>5638733.6119999988</v>
      </c>
      <c r="V274" s="200"/>
      <c r="W274" s="204">
        <v>523</v>
      </c>
      <c r="X274" s="205">
        <v>280328</v>
      </c>
      <c r="Y274" s="206">
        <f t="shared" si="32"/>
        <v>533.46</v>
      </c>
      <c r="Z274" s="207">
        <v>58.99</v>
      </c>
      <c r="AA274" s="52">
        <v>31619</v>
      </c>
      <c r="AB274" s="206">
        <f t="shared" si="33"/>
        <v>60.17</v>
      </c>
      <c r="AC274" s="208">
        <v>53.81</v>
      </c>
      <c r="AD274" s="207">
        <v>28842</v>
      </c>
      <c r="AE274" s="206">
        <f t="shared" si="34"/>
        <v>54.89</v>
      </c>
    </row>
    <row r="275" spans="1:31" s="45" customFormat="1" ht="11" x14ac:dyDescent="0.3">
      <c r="A275" s="45">
        <f>'FY2017 Alpha RPDC '!A268</f>
        <v>261</v>
      </c>
      <c r="B275" s="45">
        <f>'FY2017 Alpha RPDC '!B268</f>
        <v>6003</v>
      </c>
      <c r="C275" s="45">
        <f>'FY2017 Alpha RPDC '!C268</f>
        <v>6003</v>
      </c>
      <c r="D275" s="50" t="str">
        <f>'FY2017 Alpha RPDC '!D268</f>
        <v>SIDNEY</v>
      </c>
      <c r="E275" s="91">
        <f>'FY2017 Alpha RPDC '!J268</f>
        <v>332.8</v>
      </c>
      <c r="F275" s="81">
        <f>'FY2017 Alpha RPDC '!K268</f>
        <v>6603</v>
      </c>
      <c r="G275" s="81">
        <f>'FY2017 Alpha RPDC '!L268</f>
        <v>2197478.3999999999</v>
      </c>
      <c r="H275" s="81">
        <f>'FY2017 Alpha RPDC '!M268</f>
        <v>0</v>
      </c>
      <c r="I275" s="82">
        <f>'FY2017 Alpha RPDC '!N268</f>
        <v>2197478.3999999999</v>
      </c>
      <c r="J275" s="53">
        <v>-300747</v>
      </c>
      <c r="K275" s="52">
        <v>-23588</v>
      </c>
      <c r="L275" s="51">
        <v>94352</v>
      </c>
      <c r="M275" s="195">
        <v>112043</v>
      </c>
      <c r="N275" s="51">
        <f>RealAuthFY10!N275</f>
        <v>15958.319999999998</v>
      </c>
      <c r="O275" s="195">
        <f>RealAuthFY10!O275</f>
        <v>0</v>
      </c>
      <c r="P275" s="53">
        <v>0</v>
      </c>
      <c r="Q275" s="53">
        <v>0</v>
      </c>
      <c r="R275" s="52">
        <f t="shared" si="28"/>
        <v>190671.10400000002</v>
      </c>
      <c r="S275" s="53">
        <f t="shared" si="29"/>
        <v>20816.64</v>
      </c>
      <c r="T275" s="52">
        <f t="shared" si="30"/>
        <v>22683.648000000001</v>
      </c>
      <c r="U275" s="53">
        <f t="shared" si="31"/>
        <v>2329668.1120000002</v>
      </c>
      <c r="V275" s="200"/>
      <c r="W275" s="204">
        <v>561.70000000000005</v>
      </c>
      <c r="X275" s="205">
        <v>140425</v>
      </c>
      <c r="Y275" s="206">
        <f t="shared" si="32"/>
        <v>572.93000000000006</v>
      </c>
      <c r="Z275" s="207">
        <v>61.32</v>
      </c>
      <c r="AA275" s="52">
        <v>15330</v>
      </c>
      <c r="AB275" s="206">
        <f t="shared" si="33"/>
        <v>62.55</v>
      </c>
      <c r="AC275" s="208">
        <v>66.819999999999993</v>
      </c>
      <c r="AD275" s="207">
        <v>16705</v>
      </c>
      <c r="AE275" s="206">
        <f t="shared" si="34"/>
        <v>68.16</v>
      </c>
    </row>
    <row r="276" spans="1:31" s="45" customFormat="1" ht="11" x14ac:dyDescent="0.3">
      <c r="A276" s="45">
        <f>'FY2017 Alpha RPDC '!A270</f>
        <v>263</v>
      </c>
      <c r="B276" s="45">
        <f>'FY2017 Alpha RPDC '!B270</f>
        <v>6030</v>
      </c>
      <c r="C276" s="45">
        <f>'FY2017 Alpha RPDC '!C270</f>
        <v>6030</v>
      </c>
      <c r="D276" s="54" t="str">
        <f>'FY2017 Alpha RPDC '!D270</f>
        <v>SIOUX CENTER</v>
      </c>
      <c r="E276" s="94">
        <f>'FY2017 Alpha RPDC '!J270</f>
        <v>1194.9000000000001</v>
      </c>
      <c r="F276" s="83">
        <f>'FY2017 Alpha RPDC '!K270</f>
        <v>6591</v>
      </c>
      <c r="G276" s="83">
        <f>'FY2017 Alpha RPDC '!L270</f>
        <v>7875585.9000000004</v>
      </c>
      <c r="H276" s="83">
        <f>'FY2017 Alpha RPDC '!M270</f>
        <v>0</v>
      </c>
      <c r="I276" s="84">
        <f>'FY2017 Alpha RPDC '!N270</f>
        <v>7875585.9000000004</v>
      </c>
      <c r="J276" s="57">
        <v>-261756</v>
      </c>
      <c r="K276" s="56">
        <v>-987534</v>
      </c>
      <c r="L276" s="55">
        <v>47592</v>
      </c>
      <c r="M276" s="214">
        <v>642492</v>
      </c>
      <c r="N276" s="55">
        <f>RealAuthFY10!N276</f>
        <v>131848.4</v>
      </c>
      <c r="O276" s="214">
        <f>RealAuthFY10!O276</f>
        <v>0</v>
      </c>
      <c r="P276" s="57">
        <v>0</v>
      </c>
      <c r="Q276" s="57">
        <v>0</v>
      </c>
      <c r="R276" s="56">
        <f t="shared" si="28"/>
        <v>680937.66300000006</v>
      </c>
      <c r="S276" s="57">
        <f t="shared" si="29"/>
        <v>78481.032000000021</v>
      </c>
      <c r="T276" s="56">
        <f t="shared" si="30"/>
        <v>63042.923999999999</v>
      </c>
      <c r="U276" s="57">
        <f t="shared" si="31"/>
        <v>8270689.9189999998</v>
      </c>
      <c r="V276" s="215"/>
      <c r="W276" s="216">
        <v>558.70000000000005</v>
      </c>
      <c r="X276" s="217">
        <v>253315</v>
      </c>
      <c r="Y276" s="218">
        <f t="shared" si="32"/>
        <v>569.87</v>
      </c>
      <c r="Z276" s="219">
        <v>64.39</v>
      </c>
      <c r="AA276" s="56">
        <v>29194</v>
      </c>
      <c r="AB276" s="218">
        <f t="shared" si="33"/>
        <v>65.680000000000007</v>
      </c>
      <c r="AC276" s="220">
        <v>51.73</v>
      </c>
      <c r="AD276" s="219">
        <v>23454</v>
      </c>
      <c r="AE276" s="218">
        <f t="shared" si="34"/>
        <v>52.76</v>
      </c>
    </row>
    <row r="277" spans="1:31" s="45" customFormat="1" ht="11" x14ac:dyDescent="0.3">
      <c r="A277" s="45">
        <f>'FY2017 Alpha RPDC '!A271</f>
        <v>264</v>
      </c>
      <c r="B277" s="45">
        <f>'FY2017 Alpha RPDC '!B271</f>
        <v>6048</v>
      </c>
      <c r="C277" s="45">
        <f>'FY2017 Alpha RPDC '!C271</f>
        <v>6035</v>
      </c>
      <c r="D277" s="50" t="str">
        <f>'FY2017 Alpha RPDC '!D271</f>
        <v>SIOUX CENTRAL</v>
      </c>
      <c r="E277" s="91">
        <f>'FY2017 Alpha RPDC '!J271</f>
        <v>482.5</v>
      </c>
      <c r="F277" s="81">
        <f>'FY2017 Alpha RPDC '!K271</f>
        <v>6606</v>
      </c>
      <c r="G277" s="81">
        <f>'FY2017 Alpha RPDC '!L271</f>
        <v>3187395</v>
      </c>
      <c r="H277" s="81">
        <f>'FY2017 Alpha RPDC '!M271</f>
        <v>0</v>
      </c>
      <c r="I277" s="82">
        <f>'FY2017 Alpha RPDC '!N271</f>
        <v>3187395</v>
      </c>
      <c r="J277" s="53">
        <v>-52947</v>
      </c>
      <c r="K277" s="52">
        <v>-764790</v>
      </c>
      <c r="L277" s="51">
        <v>135309</v>
      </c>
      <c r="M277" s="195">
        <v>894216</v>
      </c>
      <c r="N277" s="51">
        <f>RealAuthFY10!N277</f>
        <v>164618.72</v>
      </c>
      <c r="O277" s="195">
        <f>RealAuthFY10!O277</f>
        <v>138143.6</v>
      </c>
      <c r="P277" s="53">
        <v>5177.04</v>
      </c>
      <c r="Q277" s="53">
        <v>0</v>
      </c>
      <c r="R277" s="52">
        <f t="shared" si="28"/>
        <v>259932.39999999997</v>
      </c>
      <c r="S277" s="53">
        <f t="shared" si="29"/>
        <v>27106.85</v>
      </c>
      <c r="T277" s="52">
        <f t="shared" si="30"/>
        <v>31743.675000000003</v>
      </c>
      <c r="U277" s="53">
        <f t="shared" si="31"/>
        <v>4025905.2850000001</v>
      </c>
      <c r="V277" s="200"/>
      <c r="W277" s="204">
        <v>528.16</v>
      </c>
      <c r="X277" s="205">
        <v>228324</v>
      </c>
      <c r="Y277" s="206">
        <f t="shared" si="32"/>
        <v>538.71999999999991</v>
      </c>
      <c r="Z277" s="207">
        <v>55.08</v>
      </c>
      <c r="AA277" s="52">
        <v>23811</v>
      </c>
      <c r="AB277" s="206">
        <f t="shared" si="33"/>
        <v>56.18</v>
      </c>
      <c r="AC277" s="208">
        <v>64.5</v>
      </c>
      <c r="AD277" s="207">
        <v>27883</v>
      </c>
      <c r="AE277" s="206">
        <f t="shared" si="34"/>
        <v>65.790000000000006</v>
      </c>
    </row>
    <row r="278" spans="1:31" s="45" customFormat="1" ht="11" x14ac:dyDescent="0.3">
      <c r="A278" s="45">
        <f>'FY2017 Alpha RPDC '!A272</f>
        <v>265</v>
      </c>
      <c r="B278" s="45">
        <f>'FY2017 Alpha RPDC '!B272</f>
        <v>6039</v>
      </c>
      <c r="C278" s="45">
        <f>'FY2017 Alpha RPDC '!C272</f>
        <v>6039</v>
      </c>
      <c r="D278" s="50" t="str">
        <f>'FY2017 Alpha RPDC '!D272</f>
        <v>SIOUX CITY</v>
      </c>
      <c r="E278" s="91">
        <f>'FY2017 Alpha RPDC '!J272</f>
        <v>14614.8</v>
      </c>
      <c r="F278" s="81">
        <f>'FY2017 Alpha RPDC '!K272</f>
        <v>6591</v>
      </c>
      <c r="G278" s="81">
        <f>'FY2017 Alpha RPDC '!L272</f>
        <v>96326146.799999997</v>
      </c>
      <c r="H278" s="81">
        <f>'FY2017 Alpha RPDC '!M272</f>
        <v>0</v>
      </c>
      <c r="I278" s="82">
        <f>'FY2017 Alpha RPDC '!N272</f>
        <v>96326146.799999997</v>
      </c>
      <c r="J278" s="53">
        <v>-562369.5</v>
      </c>
      <c r="K278" s="52">
        <v>-53559</v>
      </c>
      <c r="L278" s="51">
        <v>1208053</v>
      </c>
      <c r="M278" s="195">
        <v>5951</v>
      </c>
      <c r="N278" s="51">
        <f>RealAuthFY10!N278</f>
        <v>23110.560000000001</v>
      </c>
      <c r="O278" s="195">
        <f>RealAuthFY10!O278</f>
        <v>0</v>
      </c>
      <c r="P278" s="53">
        <v>36658.160000000003</v>
      </c>
      <c r="Q278" s="53">
        <v>0</v>
      </c>
      <c r="R278" s="52">
        <f t="shared" si="28"/>
        <v>8048954.9519999996</v>
      </c>
      <c r="S278" s="53">
        <f t="shared" si="29"/>
        <v>855111.94799999997</v>
      </c>
      <c r="T278" s="52">
        <f t="shared" si="30"/>
        <v>1040427.6120000001</v>
      </c>
      <c r="U278" s="53">
        <f t="shared" si="31"/>
        <v>106928485.53200001</v>
      </c>
      <c r="V278" s="200"/>
      <c r="W278" s="204">
        <v>539.94000000000005</v>
      </c>
      <c r="X278" s="205">
        <v>678057</v>
      </c>
      <c r="Y278" s="206">
        <f t="shared" si="32"/>
        <v>550.74</v>
      </c>
      <c r="Z278" s="207">
        <v>57.36</v>
      </c>
      <c r="AA278" s="52">
        <v>72033</v>
      </c>
      <c r="AB278" s="206">
        <f t="shared" si="33"/>
        <v>58.51</v>
      </c>
      <c r="AC278" s="208">
        <v>69.790000000000006</v>
      </c>
      <c r="AD278" s="207">
        <v>87642</v>
      </c>
      <c r="AE278" s="206">
        <f t="shared" si="34"/>
        <v>71.190000000000012</v>
      </c>
    </row>
    <row r="279" spans="1:31" s="45" customFormat="1" ht="11" x14ac:dyDescent="0.3">
      <c r="A279" s="45">
        <f>'FY2017 Alpha RPDC '!A273</f>
        <v>266</v>
      </c>
      <c r="B279" s="45">
        <f>'FY2017 Alpha RPDC '!B273</f>
        <v>6093</v>
      </c>
      <c r="C279" s="45">
        <f>'FY2017 Alpha RPDC '!C273</f>
        <v>6093</v>
      </c>
      <c r="D279" s="50" t="str">
        <f>'FY2017 Alpha RPDC '!D273</f>
        <v>SOLON</v>
      </c>
      <c r="E279" s="91">
        <f>'FY2017 Alpha RPDC '!J273</f>
        <v>1297</v>
      </c>
      <c r="F279" s="81">
        <f>'FY2017 Alpha RPDC '!K273</f>
        <v>6591</v>
      </c>
      <c r="G279" s="81">
        <f>'FY2017 Alpha RPDC '!L273</f>
        <v>8548527</v>
      </c>
      <c r="H279" s="81">
        <f>'FY2017 Alpha RPDC '!M273</f>
        <v>0</v>
      </c>
      <c r="I279" s="82">
        <f>'FY2017 Alpha RPDC '!N273</f>
        <v>8548527</v>
      </c>
      <c r="J279" s="53">
        <v>-303450</v>
      </c>
      <c r="K279" s="52">
        <v>-11900</v>
      </c>
      <c r="L279" s="51">
        <v>5950</v>
      </c>
      <c r="M279" s="195">
        <v>0</v>
      </c>
      <c r="N279" s="51">
        <f>RealAuthFY10!N279</f>
        <v>15754.500000000002</v>
      </c>
      <c r="O279" s="195">
        <f>RealAuthFY10!O279</f>
        <v>0</v>
      </c>
      <c r="P279" s="53">
        <v>5236</v>
      </c>
      <c r="Q279" s="53">
        <v>0</v>
      </c>
      <c r="R279" s="52">
        <f t="shared" si="28"/>
        <v>709744.34000000008</v>
      </c>
      <c r="S279" s="53">
        <f t="shared" si="29"/>
        <v>79791.44</v>
      </c>
      <c r="T279" s="52">
        <f t="shared" si="30"/>
        <v>66497.189999999988</v>
      </c>
      <c r="U279" s="53">
        <f t="shared" si="31"/>
        <v>9116150.4699999988</v>
      </c>
      <c r="V279" s="200"/>
      <c r="W279" s="204">
        <v>536.49</v>
      </c>
      <c r="X279" s="205">
        <v>210519</v>
      </c>
      <c r="Y279" s="206">
        <f t="shared" si="32"/>
        <v>547.22</v>
      </c>
      <c r="Z279" s="207">
        <v>60.31</v>
      </c>
      <c r="AA279" s="52">
        <v>23666</v>
      </c>
      <c r="AB279" s="206">
        <f t="shared" si="33"/>
        <v>61.52</v>
      </c>
      <c r="AC279" s="208">
        <v>50.26</v>
      </c>
      <c r="AD279" s="207">
        <v>19722</v>
      </c>
      <c r="AE279" s="206">
        <f t="shared" si="34"/>
        <v>51.269999999999996</v>
      </c>
    </row>
    <row r="280" spans="1:31" s="45" customFormat="1" ht="11" x14ac:dyDescent="0.3">
      <c r="A280" s="45">
        <f>'FY2017 Alpha RPDC '!A274</f>
        <v>267</v>
      </c>
      <c r="B280" s="45">
        <f>'FY2017 Alpha RPDC '!B274</f>
        <v>6091</v>
      </c>
      <c r="C280" s="45">
        <f>'FY2017 Alpha RPDC '!C274</f>
        <v>6091</v>
      </c>
      <c r="D280" s="50" t="str">
        <f>'FY2017 Alpha RPDC '!D274</f>
        <v>SOUTH CENTRAL CALHOUN</v>
      </c>
      <c r="E280" s="91">
        <f>'FY2017 Alpha RPDC '!J274</f>
        <v>920.9</v>
      </c>
      <c r="F280" s="81">
        <f>'FY2017 Alpha RPDC '!K274</f>
        <v>6624</v>
      </c>
      <c r="G280" s="81">
        <f>'FY2017 Alpha RPDC '!L274</f>
        <v>6100041.5999999996</v>
      </c>
      <c r="H280" s="81">
        <f>'FY2017 Alpha RPDC '!M274</f>
        <v>0</v>
      </c>
      <c r="I280" s="82">
        <f>'FY2017 Alpha RPDC '!N274</f>
        <v>6100041.5999999996</v>
      </c>
      <c r="J280" s="53">
        <v>-381218.39999999997</v>
      </c>
      <c r="K280" s="52">
        <v>-435342</v>
      </c>
      <c r="L280" s="51">
        <v>194139</v>
      </c>
      <c r="M280" s="195">
        <v>0</v>
      </c>
      <c r="N280" s="51">
        <f>RealAuthFY10!N280</f>
        <v>31262.560000000001</v>
      </c>
      <c r="O280" s="195">
        <f>RealAuthFY10!O280</f>
        <v>57680</v>
      </c>
      <c r="P280" s="53">
        <v>15531.12</v>
      </c>
      <c r="Q280" s="53">
        <v>0</v>
      </c>
      <c r="R280" s="52">
        <f t="shared" si="28"/>
        <v>403722.56</v>
      </c>
      <c r="S280" s="53">
        <f t="shared" si="29"/>
        <v>33843.074999999997</v>
      </c>
      <c r="T280" s="52">
        <f t="shared" si="30"/>
        <v>47932.845000000001</v>
      </c>
      <c r="U280" s="53">
        <f t="shared" si="31"/>
        <v>6067592.3599999985</v>
      </c>
      <c r="V280" s="200"/>
      <c r="W280" s="204">
        <v>429.8</v>
      </c>
      <c r="X280" s="205">
        <v>134012</v>
      </c>
      <c r="Y280" s="206">
        <f t="shared" si="32"/>
        <v>438.40000000000003</v>
      </c>
      <c r="Z280" s="207">
        <v>36.03</v>
      </c>
      <c r="AA280" s="52">
        <v>11234</v>
      </c>
      <c r="AB280" s="206">
        <f t="shared" si="33"/>
        <v>36.75</v>
      </c>
      <c r="AC280" s="208">
        <v>51.03</v>
      </c>
      <c r="AD280" s="207">
        <v>15911</v>
      </c>
      <c r="AE280" s="206">
        <f t="shared" si="34"/>
        <v>52.050000000000004</v>
      </c>
    </row>
    <row r="281" spans="1:31" s="45" customFormat="1" ht="11" x14ac:dyDescent="0.3">
      <c r="A281" s="45">
        <f>'FY2017 Alpha RPDC '!A275</f>
        <v>268</v>
      </c>
      <c r="B281" s="45">
        <f>'FY2017 Alpha RPDC '!B275</f>
        <v>6095</v>
      </c>
      <c r="C281" s="45">
        <f>'FY2017 Alpha RPDC '!C275</f>
        <v>6095</v>
      </c>
      <c r="D281" s="54" t="str">
        <f>'FY2017 Alpha RPDC '!D275</f>
        <v>SOUTH HAMILTON</v>
      </c>
      <c r="E281" s="94">
        <f>'FY2017 Alpha RPDC '!J275</f>
        <v>651.29999999999995</v>
      </c>
      <c r="F281" s="83">
        <f>'FY2017 Alpha RPDC '!K275</f>
        <v>6653</v>
      </c>
      <c r="G281" s="83">
        <f>'FY2017 Alpha RPDC '!L275</f>
        <v>4333098.8999999994</v>
      </c>
      <c r="H281" s="83">
        <f>'FY2017 Alpha RPDC '!M275</f>
        <v>0</v>
      </c>
      <c r="I281" s="84">
        <f>'FY2017 Alpha RPDC '!N275</f>
        <v>4333098.8999999994</v>
      </c>
      <c r="J281" s="57">
        <v>-312312</v>
      </c>
      <c r="K281" s="56">
        <v>-186186</v>
      </c>
      <c r="L281" s="55">
        <v>204204</v>
      </c>
      <c r="M281" s="214">
        <v>312312</v>
      </c>
      <c r="N281" s="55">
        <f>RealAuthFY10!N281</f>
        <v>25743.670000000002</v>
      </c>
      <c r="O281" s="214">
        <f>RealAuthFY10!O281</f>
        <v>58910</v>
      </c>
      <c r="P281" s="57">
        <v>0</v>
      </c>
      <c r="Q281" s="57">
        <v>0</v>
      </c>
      <c r="R281" s="56">
        <f t="shared" si="28"/>
        <v>413223.79800000001</v>
      </c>
      <c r="S281" s="57">
        <f t="shared" si="29"/>
        <v>39787.917000000001</v>
      </c>
      <c r="T281" s="56">
        <f t="shared" si="30"/>
        <v>56096.46899999999</v>
      </c>
      <c r="U281" s="57">
        <f t="shared" si="31"/>
        <v>4944878.7539999997</v>
      </c>
      <c r="V281" s="215"/>
      <c r="W281" s="216">
        <v>622.02</v>
      </c>
      <c r="X281" s="217">
        <v>100829</v>
      </c>
      <c r="Y281" s="218">
        <f t="shared" si="32"/>
        <v>634.46</v>
      </c>
      <c r="Z281" s="219">
        <v>59.89</v>
      </c>
      <c r="AA281" s="56">
        <v>9708</v>
      </c>
      <c r="AB281" s="218">
        <f t="shared" si="33"/>
        <v>61.09</v>
      </c>
      <c r="AC281" s="220">
        <v>84.44</v>
      </c>
      <c r="AD281" s="219">
        <v>13688</v>
      </c>
      <c r="AE281" s="218">
        <f t="shared" si="34"/>
        <v>86.13</v>
      </c>
    </row>
    <row r="282" spans="1:31" s="45" customFormat="1" ht="11" x14ac:dyDescent="0.3">
      <c r="A282" s="45">
        <f>'FY2017 Alpha RPDC '!A276</f>
        <v>269</v>
      </c>
      <c r="B282" s="45">
        <f>'FY2017 Alpha RPDC '!B276</f>
        <v>5157</v>
      </c>
      <c r="C282" s="45">
        <f>'FY2017 Alpha RPDC '!C276</f>
        <v>6099</v>
      </c>
      <c r="D282" s="50" t="str">
        <f>'FY2017 Alpha RPDC '!D276</f>
        <v>SOUTH O BRIEN</v>
      </c>
      <c r="E282" s="91">
        <f>'FY2017 Alpha RPDC '!J276</f>
        <v>624.6</v>
      </c>
      <c r="F282" s="81">
        <f>'FY2017 Alpha RPDC '!K276</f>
        <v>6644</v>
      </c>
      <c r="G282" s="81">
        <f>'FY2017 Alpha RPDC '!L276</f>
        <v>4149842.4000000004</v>
      </c>
      <c r="H282" s="81">
        <f>'FY2017 Alpha RPDC '!M276</f>
        <v>0</v>
      </c>
      <c r="I282" s="82">
        <f>'FY2017 Alpha RPDC '!N276</f>
        <v>4149842.4000000004</v>
      </c>
      <c r="J282" s="53">
        <v>-467698.5</v>
      </c>
      <c r="K282" s="52">
        <v>-29415</v>
      </c>
      <c r="L282" s="51">
        <v>1311909</v>
      </c>
      <c r="M282" s="195">
        <v>5883</v>
      </c>
      <c r="N282" s="51">
        <f>RealAuthFY10!N282</f>
        <v>56584.08</v>
      </c>
      <c r="O282" s="195">
        <f>RealAuthFY10!O282</f>
        <v>158389.28</v>
      </c>
      <c r="P282" s="53">
        <v>27179.46</v>
      </c>
      <c r="Q282" s="53">
        <v>0</v>
      </c>
      <c r="R282" s="52">
        <f t="shared" si="28"/>
        <v>693351</v>
      </c>
      <c r="S282" s="53">
        <f t="shared" si="29"/>
        <v>84796</v>
      </c>
      <c r="T282" s="52">
        <f t="shared" si="30"/>
        <v>81048</v>
      </c>
      <c r="U282" s="53">
        <f t="shared" si="31"/>
        <v>6071868.7200000007</v>
      </c>
      <c r="V282" s="200"/>
      <c r="W282" s="204">
        <v>504.99</v>
      </c>
      <c r="X282" s="205">
        <v>693351</v>
      </c>
      <c r="Y282" s="206">
        <f t="shared" si="32"/>
        <v>515.09</v>
      </c>
      <c r="Z282" s="207">
        <v>61.76</v>
      </c>
      <c r="AA282" s="52">
        <v>84796</v>
      </c>
      <c r="AB282" s="206">
        <f t="shared" si="33"/>
        <v>63</v>
      </c>
      <c r="AC282" s="208">
        <v>59.03</v>
      </c>
      <c r="AD282" s="207">
        <v>81048</v>
      </c>
      <c r="AE282" s="206">
        <f t="shared" si="34"/>
        <v>60.21</v>
      </c>
    </row>
    <row r="283" spans="1:31" s="45" customFormat="1" ht="11" x14ac:dyDescent="0.3">
      <c r="A283" s="45">
        <f>'FY2017 Alpha RPDC '!A277</f>
        <v>270</v>
      </c>
      <c r="B283" s="45">
        <f>'FY2017 Alpha RPDC '!B277</f>
        <v>6097</v>
      </c>
      <c r="C283" s="45">
        <f>'FY2017 Alpha RPDC '!C277</f>
        <v>6097</v>
      </c>
      <c r="D283" s="50" t="str">
        <f>'FY2017 Alpha RPDC '!D277</f>
        <v>SOUTH PAGE</v>
      </c>
      <c r="E283" s="91">
        <f>'FY2017 Alpha RPDC '!J277</f>
        <v>187</v>
      </c>
      <c r="F283" s="81">
        <f>'FY2017 Alpha RPDC '!K277</f>
        <v>6591</v>
      </c>
      <c r="G283" s="81">
        <f>'FY2017 Alpha RPDC '!L277</f>
        <v>1232517</v>
      </c>
      <c r="H283" s="81">
        <f>'FY2017 Alpha RPDC '!M277</f>
        <v>63064.540000000037</v>
      </c>
      <c r="I283" s="82">
        <f>'FY2017 Alpha RPDC '!N277</f>
        <v>1295581.54</v>
      </c>
      <c r="J283" s="53">
        <v>-116483.40000000001</v>
      </c>
      <c r="K283" s="52">
        <v>-17649</v>
      </c>
      <c r="L283" s="51">
        <v>105894</v>
      </c>
      <c r="M283" s="195">
        <v>11766</v>
      </c>
      <c r="N283" s="51">
        <f>RealAuthFY10!N283</f>
        <v>1788.08</v>
      </c>
      <c r="O283" s="195">
        <f>RealAuthFY10!O283</f>
        <v>0</v>
      </c>
      <c r="P283" s="53">
        <v>0</v>
      </c>
      <c r="Q283" s="53">
        <v>0</v>
      </c>
      <c r="R283" s="52">
        <f t="shared" si="28"/>
        <v>155048</v>
      </c>
      <c r="S283" s="53">
        <f t="shared" si="29"/>
        <v>17022</v>
      </c>
      <c r="T283" s="52">
        <f t="shared" si="30"/>
        <v>17253</v>
      </c>
      <c r="U283" s="53">
        <f t="shared" si="31"/>
        <v>1470220.2200000002</v>
      </c>
      <c r="V283" s="200"/>
      <c r="W283" s="204">
        <v>632.59</v>
      </c>
      <c r="X283" s="205">
        <v>155048</v>
      </c>
      <c r="Y283" s="206">
        <f t="shared" si="32"/>
        <v>645.24</v>
      </c>
      <c r="Z283" s="207">
        <v>69.45</v>
      </c>
      <c r="AA283" s="52">
        <v>17022</v>
      </c>
      <c r="AB283" s="206">
        <f t="shared" si="33"/>
        <v>70.84</v>
      </c>
      <c r="AC283" s="208">
        <v>70.39</v>
      </c>
      <c r="AD283" s="207">
        <v>17253</v>
      </c>
      <c r="AE283" s="206">
        <f t="shared" si="34"/>
        <v>71.8</v>
      </c>
    </row>
    <row r="284" spans="1:31" s="45" customFormat="1" ht="11" x14ac:dyDescent="0.3">
      <c r="A284" s="45">
        <f>'FY2017 Alpha RPDC '!A278</f>
        <v>271</v>
      </c>
      <c r="B284" s="45">
        <f>'FY2017 Alpha RPDC '!B278</f>
        <v>6098</v>
      </c>
      <c r="C284" s="45">
        <f>'FY2017 Alpha RPDC '!C278</f>
        <v>6098</v>
      </c>
      <c r="D284" s="50" t="str">
        <f>'FY2017 Alpha RPDC '!D278</f>
        <v>SOUTH TAMA COUNTY</v>
      </c>
      <c r="E284" s="91">
        <f>'FY2017 Alpha RPDC '!J278</f>
        <v>1544.1</v>
      </c>
      <c r="F284" s="81">
        <f>'FY2017 Alpha RPDC '!K278</f>
        <v>6611</v>
      </c>
      <c r="G284" s="81">
        <f>'FY2017 Alpha RPDC '!L278</f>
        <v>10208045.1</v>
      </c>
      <c r="H284" s="81">
        <f>'FY2017 Alpha RPDC '!M278</f>
        <v>0</v>
      </c>
      <c r="I284" s="82">
        <f>'FY2017 Alpha RPDC '!N278</f>
        <v>10208045.1</v>
      </c>
      <c r="J284" s="53">
        <v>-300033</v>
      </c>
      <c r="K284" s="52">
        <v>-11766</v>
      </c>
      <c r="L284" s="51">
        <v>152958</v>
      </c>
      <c r="M284" s="195">
        <v>11766</v>
      </c>
      <c r="N284" s="51">
        <f>RealAuthFY10!N284</f>
        <v>60737.039999999994</v>
      </c>
      <c r="O284" s="195">
        <f>RealAuthFY10!O284</f>
        <v>0</v>
      </c>
      <c r="P284" s="53">
        <v>25885.200000000001</v>
      </c>
      <c r="Q284" s="53">
        <v>289443.60000000003</v>
      </c>
      <c r="R284" s="52">
        <f t="shared" si="28"/>
        <v>750895.83</v>
      </c>
      <c r="S284" s="53">
        <f t="shared" si="29"/>
        <v>78409.398000000001</v>
      </c>
      <c r="T284" s="52">
        <f t="shared" si="30"/>
        <v>93140.111999999994</v>
      </c>
      <c r="U284" s="53">
        <f t="shared" si="31"/>
        <v>11359481.279999997</v>
      </c>
      <c r="V284" s="200"/>
      <c r="W284" s="204">
        <v>476.76</v>
      </c>
      <c r="X284" s="205">
        <v>484722</v>
      </c>
      <c r="Y284" s="206">
        <f t="shared" si="32"/>
        <v>486.3</v>
      </c>
      <c r="Z284" s="207">
        <v>49.78</v>
      </c>
      <c r="AA284" s="52">
        <v>50611</v>
      </c>
      <c r="AB284" s="206">
        <f t="shared" si="33"/>
        <v>50.78</v>
      </c>
      <c r="AC284" s="208">
        <v>59.14</v>
      </c>
      <c r="AD284" s="207">
        <v>60128</v>
      </c>
      <c r="AE284" s="206">
        <f t="shared" si="34"/>
        <v>60.32</v>
      </c>
    </row>
    <row r="285" spans="1:31" s="45" customFormat="1" ht="11" x14ac:dyDescent="0.3">
      <c r="A285" s="45">
        <f>'FY2017 Alpha RPDC '!A279</f>
        <v>272</v>
      </c>
      <c r="B285" s="45">
        <f>'FY2017 Alpha RPDC '!B279</f>
        <v>6100</v>
      </c>
      <c r="C285" s="45">
        <f>'FY2017 Alpha RPDC '!C279</f>
        <v>6100</v>
      </c>
      <c r="D285" s="50" t="str">
        <f>'FY2017 Alpha RPDC '!D279</f>
        <v>SOUTH WINNESHIEK</v>
      </c>
      <c r="E285" s="91">
        <f>'FY2017 Alpha RPDC '!J279</f>
        <v>546</v>
      </c>
      <c r="F285" s="81">
        <f>'FY2017 Alpha RPDC '!K279</f>
        <v>6591</v>
      </c>
      <c r="G285" s="81">
        <f>'FY2017 Alpha RPDC '!L279</f>
        <v>3598686</v>
      </c>
      <c r="H285" s="81">
        <f>'FY2017 Alpha RPDC '!M279</f>
        <v>45218.260000000242</v>
      </c>
      <c r="I285" s="82">
        <f>'FY2017 Alpha RPDC '!N279</f>
        <v>3643904.2600000002</v>
      </c>
      <c r="J285" s="53">
        <v>-276501</v>
      </c>
      <c r="K285" s="52">
        <v>-17649</v>
      </c>
      <c r="L285" s="51">
        <v>367099.2</v>
      </c>
      <c r="M285" s="195">
        <v>5883</v>
      </c>
      <c r="N285" s="51">
        <f>RealAuthFY10!N285</f>
        <v>29359.119999999999</v>
      </c>
      <c r="O285" s="195">
        <f>RealAuthFY10!O285</f>
        <v>0</v>
      </c>
      <c r="P285" s="53">
        <v>14236.859999999999</v>
      </c>
      <c r="Q285" s="53">
        <v>0</v>
      </c>
      <c r="R285" s="52">
        <f t="shared" si="28"/>
        <v>533853</v>
      </c>
      <c r="S285" s="53">
        <f t="shared" si="29"/>
        <v>57324</v>
      </c>
      <c r="T285" s="52">
        <f t="shared" si="30"/>
        <v>68125</v>
      </c>
      <c r="U285" s="53">
        <f t="shared" si="31"/>
        <v>4425634.4400000004</v>
      </c>
      <c r="V285" s="200"/>
      <c r="W285" s="204">
        <v>528.41</v>
      </c>
      <c r="X285" s="205">
        <v>533853</v>
      </c>
      <c r="Y285" s="206">
        <f t="shared" si="32"/>
        <v>538.98</v>
      </c>
      <c r="Z285" s="207">
        <v>56.74</v>
      </c>
      <c r="AA285" s="52">
        <v>57324</v>
      </c>
      <c r="AB285" s="206">
        <f t="shared" si="33"/>
        <v>57.870000000000005</v>
      </c>
      <c r="AC285" s="208">
        <v>67.430000000000007</v>
      </c>
      <c r="AD285" s="207">
        <v>68125</v>
      </c>
      <c r="AE285" s="206">
        <f t="shared" si="34"/>
        <v>68.78</v>
      </c>
    </row>
    <row r="286" spans="1:31" s="45" customFormat="1" ht="11" x14ac:dyDescent="0.3">
      <c r="A286" s="45">
        <f>'FY2017 Alpha RPDC '!A280</f>
        <v>273</v>
      </c>
      <c r="B286" s="45">
        <f>'FY2017 Alpha RPDC '!B280</f>
        <v>6101</v>
      </c>
      <c r="C286" s="45">
        <f>'FY2017 Alpha RPDC '!C280</f>
        <v>6101</v>
      </c>
      <c r="D286" s="54" t="str">
        <f>'FY2017 Alpha RPDC '!D280</f>
        <v>SOUTHEAST POLK</v>
      </c>
      <c r="E286" s="94">
        <f>'FY2017 Alpha RPDC '!J280</f>
        <v>6801.5</v>
      </c>
      <c r="F286" s="83">
        <f>'FY2017 Alpha RPDC '!K280</f>
        <v>6591</v>
      </c>
      <c r="G286" s="83">
        <f>'FY2017 Alpha RPDC '!L280</f>
        <v>44828686.5</v>
      </c>
      <c r="H286" s="83">
        <f>'FY2017 Alpha RPDC '!M280</f>
        <v>0</v>
      </c>
      <c r="I286" s="84">
        <f>'FY2017 Alpha RPDC '!N280</f>
        <v>44828686.5</v>
      </c>
      <c r="J286" s="57">
        <v>-53217</v>
      </c>
      <c r="K286" s="56">
        <v>-17739</v>
      </c>
      <c r="L286" s="55">
        <v>266085</v>
      </c>
      <c r="M286" s="214">
        <v>0</v>
      </c>
      <c r="N286" s="55">
        <f>RealAuthFY10!N286</f>
        <v>26322.920000000002</v>
      </c>
      <c r="O286" s="214">
        <f>RealAuthFY10!O286</f>
        <v>0</v>
      </c>
      <c r="P286" s="57">
        <v>41627.519999999997</v>
      </c>
      <c r="Q286" s="57">
        <v>0</v>
      </c>
      <c r="R286" s="56">
        <f t="shared" si="28"/>
        <v>3640638.9049999998</v>
      </c>
      <c r="S286" s="57">
        <f t="shared" si="29"/>
        <v>364220.32499999995</v>
      </c>
      <c r="T286" s="56">
        <f t="shared" si="30"/>
        <v>421352.92500000005</v>
      </c>
      <c r="U286" s="57">
        <f t="shared" si="31"/>
        <v>49517978.095000006</v>
      </c>
      <c r="V286" s="215"/>
      <c r="W286" s="216">
        <v>524.77</v>
      </c>
      <c r="X286" s="217">
        <v>424277</v>
      </c>
      <c r="Y286" s="218">
        <f t="shared" si="32"/>
        <v>535.27</v>
      </c>
      <c r="Z286" s="219">
        <v>52.5</v>
      </c>
      <c r="AA286" s="56">
        <v>42446</v>
      </c>
      <c r="AB286" s="218">
        <f t="shared" si="33"/>
        <v>53.55</v>
      </c>
      <c r="AC286" s="220">
        <v>60.74</v>
      </c>
      <c r="AD286" s="219">
        <v>49108</v>
      </c>
      <c r="AE286" s="218">
        <f t="shared" si="34"/>
        <v>61.95</v>
      </c>
    </row>
    <row r="287" spans="1:31" s="45" customFormat="1" ht="11" x14ac:dyDescent="0.3">
      <c r="A287" s="45">
        <f>'FY2017 Alpha RPDC '!A281</f>
        <v>274</v>
      </c>
      <c r="B287" s="45">
        <f>'FY2017 Alpha RPDC '!B281</f>
        <v>6094</v>
      </c>
      <c r="C287" s="45">
        <f>'FY2017 Alpha RPDC '!C281</f>
        <v>6094</v>
      </c>
      <c r="D287" s="50" t="str">
        <f>'FY2017 Alpha RPDC '!D281</f>
        <v>SOUTHEAST WARREN</v>
      </c>
      <c r="E287" s="91">
        <f>'FY2017 Alpha RPDC '!J281</f>
        <v>597.4</v>
      </c>
      <c r="F287" s="81">
        <f>'FY2017 Alpha RPDC '!K281</f>
        <v>6591</v>
      </c>
      <c r="G287" s="81">
        <f>'FY2017 Alpha RPDC '!L281</f>
        <v>3937463.4</v>
      </c>
      <c r="H287" s="81">
        <f>'FY2017 Alpha RPDC '!M281</f>
        <v>0</v>
      </c>
      <c r="I287" s="82">
        <f>'FY2017 Alpha RPDC '!N281</f>
        <v>3937463.4</v>
      </c>
      <c r="J287" s="53">
        <v>-148554</v>
      </c>
      <c r="K287" s="52">
        <v>-29475</v>
      </c>
      <c r="L287" s="51">
        <v>117900</v>
      </c>
      <c r="M287" s="195">
        <v>5895</v>
      </c>
      <c r="N287" s="51">
        <f>RealAuthFY10!N287</f>
        <v>43985.8</v>
      </c>
      <c r="O287" s="195">
        <f>RealAuthFY10!O287</f>
        <v>57800</v>
      </c>
      <c r="P287" s="53">
        <v>1296.9000000000001</v>
      </c>
      <c r="Q287" s="53">
        <v>0</v>
      </c>
      <c r="R287" s="52">
        <f t="shared" si="28"/>
        <v>346270.962</v>
      </c>
      <c r="S287" s="53">
        <f t="shared" si="29"/>
        <v>36130.751999999993</v>
      </c>
      <c r="T287" s="52">
        <f t="shared" si="30"/>
        <v>38293.340000000004</v>
      </c>
      <c r="U287" s="53">
        <f t="shared" si="31"/>
        <v>4407007.1540000001</v>
      </c>
      <c r="V287" s="200"/>
      <c r="W287" s="204">
        <v>568.26</v>
      </c>
      <c r="X287" s="205">
        <v>201619</v>
      </c>
      <c r="Y287" s="206">
        <f t="shared" si="32"/>
        <v>579.63</v>
      </c>
      <c r="Z287" s="207">
        <v>59.29</v>
      </c>
      <c r="AA287" s="52">
        <v>21036</v>
      </c>
      <c r="AB287" s="206">
        <f t="shared" si="33"/>
        <v>60.48</v>
      </c>
      <c r="AC287" s="208">
        <v>62.84</v>
      </c>
      <c r="AD287" s="207">
        <v>22296</v>
      </c>
      <c r="AE287" s="206">
        <f t="shared" si="34"/>
        <v>64.100000000000009</v>
      </c>
    </row>
    <row r="288" spans="1:31" s="45" customFormat="1" ht="11" x14ac:dyDescent="0.3">
      <c r="A288" s="45">
        <f>'FY2017 Alpha RPDC '!A282</f>
        <v>275</v>
      </c>
      <c r="B288" s="45">
        <f>'FY2017 Alpha RPDC '!B282</f>
        <v>6096</v>
      </c>
      <c r="C288" s="45">
        <f>'FY2017 Alpha RPDC '!C282</f>
        <v>6096</v>
      </c>
      <c r="D288" s="50" t="str">
        <f>'FY2017 Alpha RPDC '!D282</f>
        <v>SOUTHEAST WEBSTER - GRAND</v>
      </c>
      <c r="E288" s="91">
        <f>'FY2017 Alpha RPDC '!J282</f>
        <v>535.6</v>
      </c>
      <c r="F288" s="81">
        <f>'FY2017 Alpha RPDC '!K282</f>
        <v>6720</v>
      </c>
      <c r="G288" s="81">
        <f>'FY2017 Alpha RPDC '!L282</f>
        <v>3599232</v>
      </c>
      <c r="H288" s="81">
        <f>'FY2017 Alpha RPDC '!M282</f>
        <v>0</v>
      </c>
      <c r="I288" s="82">
        <f>'FY2017 Alpha RPDC '!N282</f>
        <v>3599232</v>
      </c>
      <c r="J288" s="53">
        <v>-159057</v>
      </c>
      <c r="K288" s="52">
        <v>-11782</v>
      </c>
      <c r="L288" s="51">
        <v>94256</v>
      </c>
      <c r="M288" s="195">
        <v>17673</v>
      </c>
      <c r="N288" s="51">
        <f>RealAuthFY10!N288</f>
        <v>90798.720000000001</v>
      </c>
      <c r="O288" s="195">
        <f>RealAuthFY10!O288</f>
        <v>121180.48</v>
      </c>
      <c r="P288" s="53">
        <v>0</v>
      </c>
      <c r="Q288" s="53">
        <v>0</v>
      </c>
      <c r="R288" s="52">
        <f t="shared" si="28"/>
        <v>315715</v>
      </c>
      <c r="S288" s="53">
        <f t="shared" si="29"/>
        <v>32591</v>
      </c>
      <c r="T288" s="52">
        <f t="shared" si="30"/>
        <v>33603</v>
      </c>
      <c r="U288" s="53">
        <f t="shared" si="31"/>
        <v>4134210.2</v>
      </c>
      <c r="V288" s="200"/>
      <c r="W288" s="204">
        <v>539.96</v>
      </c>
      <c r="X288" s="205">
        <v>315715</v>
      </c>
      <c r="Y288" s="206">
        <f t="shared" si="32"/>
        <v>550.76</v>
      </c>
      <c r="Z288" s="207">
        <v>55.74</v>
      </c>
      <c r="AA288" s="52">
        <v>32591</v>
      </c>
      <c r="AB288" s="206">
        <f t="shared" si="33"/>
        <v>56.85</v>
      </c>
      <c r="AC288" s="208">
        <v>57.47</v>
      </c>
      <c r="AD288" s="207">
        <v>33603</v>
      </c>
      <c r="AE288" s="206">
        <f t="shared" si="34"/>
        <v>58.62</v>
      </c>
    </row>
    <row r="289" spans="1:31" s="45" customFormat="1" ht="11" x14ac:dyDescent="0.3">
      <c r="A289" s="45">
        <f>'FY2017 Alpha RPDC '!A283</f>
        <v>276</v>
      </c>
      <c r="B289" s="45">
        <f>'FY2017 Alpha RPDC '!B283</f>
        <v>6102</v>
      </c>
      <c r="C289" s="45">
        <f>'FY2017 Alpha RPDC '!C283</f>
        <v>6102</v>
      </c>
      <c r="D289" s="50" t="str">
        <f>'FY2017 Alpha RPDC '!D283</f>
        <v>SPENCER</v>
      </c>
      <c r="E289" s="91">
        <f>'FY2017 Alpha RPDC '!J283</f>
        <v>1875</v>
      </c>
      <c r="F289" s="81">
        <f>'FY2017 Alpha RPDC '!K283</f>
        <v>6591</v>
      </c>
      <c r="G289" s="81">
        <f>'FY2017 Alpha RPDC '!L283</f>
        <v>12358125</v>
      </c>
      <c r="H289" s="81">
        <f>'FY2017 Alpha RPDC '!M283</f>
        <v>169301.9299999997</v>
      </c>
      <c r="I289" s="82">
        <f>'FY2017 Alpha RPDC '!N283</f>
        <v>12527426.93</v>
      </c>
      <c r="J289" s="53">
        <v>-152958</v>
      </c>
      <c r="K289" s="52">
        <v>-5883</v>
      </c>
      <c r="L289" s="51">
        <v>282384</v>
      </c>
      <c r="M289" s="195">
        <v>41181</v>
      </c>
      <c r="N289" s="51">
        <f>RealAuthFY10!N289</f>
        <v>2941.68</v>
      </c>
      <c r="O289" s="195">
        <f>RealAuthFY10!O289</f>
        <v>0</v>
      </c>
      <c r="P289" s="53">
        <v>102246.54</v>
      </c>
      <c r="Q289" s="53">
        <v>0</v>
      </c>
      <c r="R289" s="52">
        <f t="shared" si="28"/>
        <v>961200</v>
      </c>
      <c r="S289" s="53">
        <f t="shared" si="29"/>
        <v>126056.24999999999</v>
      </c>
      <c r="T289" s="52">
        <f t="shared" si="30"/>
        <v>131868.75</v>
      </c>
      <c r="U289" s="53">
        <f t="shared" si="31"/>
        <v>14016464.149999999</v>
      </c>
      <c r="V289" s="200"/>
      <c r="W289" s="204">
        <v>502.59</v>
      </c>
      <c r="X289" s="205">
        <v>501685</v>
      </c>
      <c r="Y289" s="206">
        <f t="shared" si="32"/>
        <v>512.64</v>
      </c>
      <c r="Z289" s="207">
        <v>65.91</v>
      </c>
      <c r="AA289" s="52">
        <v>65791</v>
      </c>
      <c r="AB289" s="206">
        <f t="shared" si="33"/>
        <v>67.22999999999999</v>
      </c>
      <c r="AC289" s="208">
        <v>68.95</v>
      </c>
      <c r="AD289" s="207">
        <v>68826</v>
      </c>
      <c r="AE289" s="206">
        <f t="shared" si="34"/>
        <v>70.33</v>
      </c>
    </row>
    <row r="290" spans="1:31" s="45" customFormat="1" ht="11" x14ac:dyDescent="0.3">
      <c r="A290" s="45" t="e">
        <f>'FY2017 Alpha RPDC '!#REF!</f>
        <v>#REF!</v>
      </c>
      <c r="B290" s="45" t="e">
        <f>'FY2017 Alpha RPDC '!#REF!</f>
        <v>#REF!</v>
      </c>
      <c r="C290" s="45" t="e">
        <f>'FY2017 Alpha RPDC '!#REF!</f>
        <v>#REF!</v>
      </c>
      <c r="D290" s="50" t="e">
        <f>'FY2017 Alpha RPDC '!#REF!</f>
        <v>#REF!</v>
      </c>
      <c r="E290" s="91" t="e">
        <f>'FY2017 Alpha RPDC '!#REF!</f>
        <v>#REF!</v>
      </c>
      <c r="F290" s="81" t="e">
        <f>'FY2017 Alpha RPDC '!#REF!</f>
        <v>#REF!</v>
      </c>
      <c r="G290" s="81" t="e">
        <f>'FY2017 Alpha RPDC '!#REF!</f>
        <v>#REF!</v>
      </c>
      <c r="H290" s="81" t="e">
        <f>'FY2017 Alpha RPDC '!#REF!</f>
        <v>#REF!</v>
      </c>
      <c r="I290" s="82" t="e">
        <f>'FY2017 Alpha RPDC '!#REF!</f>
        <v>#REF!</v>
      </c>
      <c r="J290" s="53">
        <v>-123858</v>
      </c>
      <c r="K290" s="52">
        <v>-23592</v>
      </c>
      <c r="L290" s="51">
        <v>406962</v>
      </c>
      <c r="M290" s="195">
        <v>792101.4</v>
      </c>
      <c r="N290" s="51">
        <f>RealAuthFY10!N290</f>
        <v>75294.66</v>
      </c>
      <c r="O290" s="195">
        <f>RealAuthFY10!O290</f>
        <v>0</v>
      </c>
      <c r="P290" s="53">
        <v>36331.68</v>
      </c>
      <c r="Q290" s="53">
        <v>0</v>
      </c>
      <c r="R290" s="52" t="e">
        <f t="shared" si="28"/>
        <v>#REF!</v>
      </c>
      <c r="S290" s="53" t="e">
        <f t="shared" si="29"/>
        <v>#REF!</v>
      </c>
      <c r="T290" s="52" t="e">
        <f t="shared" si="30"/>
        <v>#REF!</v>
      </c>
      <c r="U290" s="53" t="e">
        <f t="shared" si="31"/>
        <v>#REF!</v>
      </c>
      <c r="V290" s="200"/>
      <c r="W290" s="204">
        <v>617.49</v>
      </c>
      <c r="X290" s="205">
        <v>269843</v>
      </c>
      <c r="Y290" s="206">
        <f t="shared" si="32"/>
        <v>629.84</v>
      </c>
      <c r="Z290" s="207">
        <v>70.83</v>
      </c>
      <c r="AA290" s="52">
        <v>30953</v>
      </c>
      <c r="AB290" s="206">
        <f t="shared" si="33"/>
        <v>72.25</v>
      </c>
      <c r="AC290" s="208">
        <v>62.7</v>
      </c>
      <c r="AD290" s="207">
        <v>27400</v>
      </c>
      <c r="AE290" s="206">
        <f t="shared" si="34"/>
        <v>63.95</v>
      </c>
    </row>
    <row r="291" spans="1:31" s="45" customFormat="1" ht="11" x14ac:dyDescent="0.3">
      <c r="A291" s="45">
        <f>'FY2017 Alpha RPDC '!A284</f>
        <v>277</v>
      </c>
      <c r="B291" s="45">
        <f>'FY2017 Alpha RPDC '!B284</f>
        <v>6120</v>
      </c>
      <c r="C291" s="45">
        <f>'FY2017 Alpha RPDC '!C284</f>
        <v>6120</v>
      </c>
      <c r="D291" s="54" t="str">
        <f>'FY2017 Alpha RPDC '!D284</f>
        <v>SPIRIT LAKE</v>
      </c>
      <c r="E291" s="94">
        <f>'FY2017 Alpha RPDC '!J284</f>
        <v>1170.7</v>
      </c>
      <c r="F291" s="83">
        <f>'FY2017 Alpha RPDC '!K284</f>
        <v>6591</v>
      </c>
      <c r="G291" s="83">
        <f>'FY2017 Alpha RPDC '!L284</f>
        <v>7716083.7000000002</v>
      </c>
      <c r="H291" s="83">
        <f>'FY2017 Alpha RPDC '!M284</f>
        <v>0</v>
      </c>
      <c r="I291" s="84">
        <f>'FY2017 Alpha RPDC '!N284</f>
        <v>7716083.7000000002</v>
      </c>
      <c r="J291" s="57">
        <v>-2403205.5</v>
      </c>
      <c r="K291" s="56">
        <v>-211788</v>
      </c>
      <c r="L291" s="55">
        <v>1012464.2999999999</v>
      </c>
      <c r="M291" s="214">
        <v>447108</v>
      </c>
      <c r="N291" s="55">
        <f>RealAuthFY10!N291</f>
        <v>578991.84</v>
      </c>
      <c r="O291" s="214">
        <f>RealAuthFY10!O291</f>
        <v>0</v>
      </c>
      <c r="P291" s="57">
        <v>1940095.7399999998</v>
      </c>
      <c r="Q291" s="57">
        <v>1609588.8</v>
      </c>
      <c r="R291" s="56">
        <f t="shared" si="28"/>
        <v>6599214</v>
      </c>
      <c r="S291" s="57">
        <f t="shared" si="29"/>
        <v>793620</v>
      </c>
      <c r="T291" s="56">
        <f t="shared" si="30"/>
        <v>1015031</v>
      </c>
      <c r="U291" s="57">
        <f t="shared" si="31"/>
        <v>19097203.880000003</v>
      </c>
      <c r="V291" s="215"/>
      <c r="W291" s="216">
        <v>480.46</v>
      </c>
      <c r="X291" s="217">
        <v>6599214</v>
      </c>
      <c r="Y291" s="218">
        <f t="shared" si="32"/>
        <v>490.07</v>
      </c>
      <c r="Z291" s="219">
        <v>57.78</v>
      </c>
      <c r="AA291" s="56">
        <v>793620</v>
      </c>
      <c r="AB291" s="218">
        <f t="shared" si="33"/>
        <v>58.94</v>
      </c>
      <c r="AC291" s="220">
        <v>73.900000000000006</v>
      </c>
      <c r="AD291" s="219">
        <v>1015031</v>
      </c>
      <c r="AE291" s="218">
        <f t="shared" si="34"/>
        <v>75.38000000000001</v>
      </c>
    </row>
    <row r="292" spans="1:31" s="45" customFormat="1" ht="11" x14ac:dyDescent="0.3">
      <c r="A292" s="45">
        <f>'FY2017 Alpha RPDC '!A285</f>
        <v>278</v>
      </c>
      <c r="B292" s="45">
        <f>'FY2017 Alpha RPDC '!B285</f>
        <v>6138</v>
      </c>
      <c r="C292" s="45">
        <f>'FY2017 Alpha RPDC '!C285</f>
        <v>6138</v>
      </c>
      <c r="D292" s="50" t="str">
        <f>'FY2017 Alpha RPDC '!D285</f>
        <v>SPRINGVILLE</v>
      </c>
      <c r="E292" s="91">
        <f>'FY2017 Alpha RPDC '!J285</f>
        <v>359.3</v>
      </c>
      <c r="F292" s="81">
        <f>'FY2017 Alpha RPDC '!K285</f>
        <v>6633</v>
      </c>
      <c r="G292" s="81">
        <f>'FY2017 Alpha RPDC '!L285</f>
        <v>2383236.9</v>
      </c>
      <c r="H292" s="81">
        <f>'FY2017 Alpha RPDC '!M285</f>
        <v>26257.479999999981</v>
      </c>
      <c r="I292" s="82">
        <f>'FY2017 Alpha RPDC '!N285</f>
        <v>2409494.38</v>
      </c>
      <c r="J292" s="53">
        <v>-392396.10000000003</v>
      </c>
      <c r="K292" s="52">
        <v>-5883</v>
      </c>
      <c r="L292" s="51">
        <v>653013</v>
      </c>
      <c r="M292" s="195">
        <v>0</v>
      </c>
      <c r="N292" s="51">
        <f>RealAuthFY10!N292</f>
        <v>6402.4800000000005</v>
      </c>
      <c r="O292" s="195">
        <f>RealAuthFY10!O292</f>
        <v>0</v>
      </c>
      <c r="P292" s="53">
        <v>0</v>
      </c>
      <c r="Q292" s="53">
        <v>0</v>
      </c>
      <c r="R292" s="52">
        <f t="shared" si="28"/>
        <v>578032</v>
      </c>
      <c r="S292" s="53">
        <f t="shared" si="29"/>
        <v>58790</v>
      </c>
      <c r="T292" s="52">
        <f t="shared" si="30"/>
        <v>51625</v>
      </c>
      <c r="U292" s="53">
        <f t="shared" si="31"/>
        <v>3359077.76</v>
      </c>
      <c r="V292" s="200"/>
      <c r="W292" s="204">
        <v>471.94</v>
      </c>
      <c r="X292" s="205">
        <v>578032</v>
      </c>
      <c r="Y292" s="206">
        <f t="shared" si="32"/>
        <v>481.38</v>
      </c>
      <c r="Z292" s="207">
        <v>48</v>
      </c>
      <c r="AA292" s="52">
        <v>58790</v>
      </c>
      <c r="AB292" s="206">
        <f t="shared" si="33"/>
        <v>48.96</v>
      </c>
      <c r="AC292" s="208">
        <v>42.15</v>
      </c>
      <c r="AD292" s="207">
        <v>51625</v>
      </c>
      <c r="AE292" s="206">
        <f t="shared" si="34"/>
        <v>42.99</v>
      </c>
    </row>
    <row r="293" spans="1:31" s="45" customFormat="1" ht="11" x14ac:dyDescent="0.3">
      <c r="A293" s="45" t="e">
        <f>'FY2017 Alpha RPDC '!#REF!</f>
        <v>#REF!</v>
      </c>
      <c r="B293" s="45" t="e">
        <f>'FY2017 Alpha RPDC '!#REF!</f>
        <v>#REF!</v>
      </c>
      <c r="C293" s="45" t="e">
        <f>'FY2017 Alpha RPDC '!#REF!</f>
        <v>#REF!</v>
      </c>
      <c r="D293" s="50" t="e">
        <f>'FY2017 Alpha RPDC '!#REF!</f>
        <v>#REF!</v>
      </c>
      <c r="E293" s="91" t="e">
        <f>'FY2017 Alpha RPDC '!#REF!</f>
        <v>#REF!</v>
      </c>
      <c r="F293" s="81" t="e">
        <f>'FY2017 Alpha RPDC '!#REF!</f>
        <v>#REF!</v>
      </c>
      <c r="G293" s="81" t="e">
        <f>'FY2017 Alpha RPDC '!#REF!</f>
        <v>#REF!</v>
      </c>
      <c r="H293" s="81" t="e">
        <f>'FY2017 Alpha RPDC '!#REF!</f>
        <v>#REF!</v>
      </c>
      <c r="I293" s="82" t="e">
        <f>'FY2017 Alpha RPDC '!#REF!</f>
        <v>#REF!</v>
      </c>
      <c r="J293" s="53">
        <v>-347942</v>
      </c>
      <c r="K293" s="52">
        <v>-275954</v>
      </c>
      <c r="L293" s="51">
        <v>17997</v>
      </c>
      <c r="M293" s="195">
        <v>0</v>
      </c>
      <c r="N293" s="51">
        <f>RealAuthFY10!N293</f>
        <v>0</v>
      </c>
      <c r="O293" s="195">
        <f>RealAuthFY10!O293</f>
        <v>0</v>
      </c>
      <c r="P293" s="53">
        <v>0</v>
      </c>
      <c r="Q293" s="53">
        <v>0</v>
      </c>
      <c r="R293" s="52" t="e">
        <f t="shared" si="28"/>
        <v>#REF!</v>
      </c>
      <c r="S293" s="53" t="e">
        <f t="shared" si="29"/>
        <v>#REF!</v>
      </c>
      <c r="T293" s="52" t="e">
        <f t="shared" si="30"/>
        <v>#REF!</v>
      </c>
      <c r="U293" s="53" t="e">
        <f t="shared" si="31"/>
        <v>#REF!</v>
      </c>
      <c r="V293" s="200"/>
      <c r="W293" s="204" t="e">
        <v>#REF!</v>
      </c>
      <c r="X293" s="205">
        <v>74408</v>
      </c>
      <c r="Y293" s="206" t="e">
        <f t="shared" si="32"/>
        <v>#REF!</v>
      </c>
      <c r="Z293" s="207">
        <v>41.3</v>
      </c>
      <c r="AA293" s="52">
        <v>6360</v>
      </c>
      <c r="AB293" s="206">
        <f t="shared" si="33"/>
        <v>42.129999999999995</v>
      </c>
      <c r="AC293" s="208">
        <v>37.85</v>
      </c>
      <c r="AD293" s="207">
        <v>5829</v>
      </c>
      <c r="AE293" s="206">
        <f t="shared" si="34"/>
        <v>38.61</v>
      </c>
    </row>
    <row r="294" spans="1:31" s="45" customFormat="1" ht="11" x14ac:dyDescent="0.3">
      <c r="A294" s="45">
        <f>'FY2017 Alpha RPDC '!A286</f>
        <v>279</v>
      </c>
      <c r="B294" s="45">
        <f>'FY2017 Alpha RPDC '!B286</f>
        <v>5751</v>
      </c>
      <c r="C294" s="45">
        <f>'FY2017 Alpha RPDC '!C286</f>
        <v>5751</v>
      </c>
      <c r="D294" s="50" t="str">
        <f>'FY2017 Alpha RPDC '!D286</f>
        <v>ST ANSGAR</v>
      </c>
      <c r="E294" s="91">
        <f>'FY2017 Alpha RPDC '!J286</f>
        <v>608.4</v>
      </c>
      <c r="F294" s="81">
        <f>'FY2017 Alpha RPDC '!K286</f>
        <v>6617</v>
      </c>
      <c r="G294" s="81">
        <f>'FY2017 Alpha RPDC '!L286</f>
        <v>4025782.8</v>
      </c>
      <c r="H294" s="81">
        <f>'FY2017 Alpha RPDC '!M286</f>
        <v>126995.8200000003</v>
      </c>
      <c r="I294" s="82">
        <f>'FY2017 Alpha RPDC '!N286</f>
        <v>4152778.62</v>
      </c>
      <c r="J294" s="53">
        <v>-401881.99999999994</v>
      </c>
      <c r="K294" s="52">
        <v>-17835</v>
      </c>
      <c r="L294" s="51">
        <v>700321</v>
      </c>
      <c r="M294" s="195">
        <v>11890</v>
      </c>
      <c r="N294" s="51">
        <f>RealAuthFY10!N294</f>
        <v>26001.8</v>
      </c>
      <c r="O294" s="195">
        <f>RealAuthFY10!O294</f>
        <v>0</v>
      </c>
      <c r="P294" s="53">
        <v>3923.7000000000003</v>
      </c>
      <c r="Q294" s="53">
        <v>0</v>
      </c>
      <c r="R294" s="52">
        <f t="shared" si="28"/>
        <v>393104</v>
      </c>
      <c r="S294" s="53">
        <f t="shared" si="29"/>
        <v>46762</v>
      </c>
      <c r="T294" s="52">
        <f t="shared" si="30"/>
        <v>43623</v>
      </c>
      <c r="U294" s="53">
        <f t="shared" si="31"/>
        <v>4958687.12</v>
      </c>
      <c r="V294" s="200"/>
      <c r="W294" s="204">
        <v>562.22</v>
      </c>
      <c r="X294" s="205">
        <v>393104</v>
      </c>
      <c r="Y294" s="206">
        <f t="shared" si="32"/>
        <v>573.46</v>
      </c>
      <c r="Z294" s="207">
        <v>66.88</v>
      </c>
      <c r="AA294" s="52">
        <v>46762</v>
      </c>
      <c r="AB294" s="206">
        <f t="shared" si="33"/>
        <v>68.22</v>
      </c>
      <c r="AC294" s="208">
        <v>62.39</v>
      </c>
      <c r="AD294" s="207">
        <v>43623</v>
      </c>
      <c r="AE294" s="206">
        <f t="shared" si="34"/>
        <v>63.64</v>
      </c>
    </row>
    <row r="295" spans="1:31" s="45" customFormat="1" ht="11" x14ac:dyDescent="0.3">
      <c r="A295" s="45">
        <f>'FY2017 Alpha RPDC '!A287</f>
        <v>280</v>
      </c>
      <c r="B295" s="45">
        <f>'FY2017 Alpha RPDC '!B287</f>
        <v>6165</v>
      </c>
      <c r="C295" s="45">
        <f>'FY2017 Alpha RPDC '!C287</f>
        <v>6165</v>
      </c>
      <c r="D295" s="50" t="str">
        <f>'FY2017 Alpha RPDC '!D287</f>
        <v>STANTON</v>
      </c>
      <c r="E295" s="91">
        <f>'FY2017 Alpha RPDC '!J287</f>
        <v>186</v>
      </c>
      <c r="F295" s="81">
        <f>'FY2017 Alpha RPDC '!K287</f>
        <v>6591</v>
      </c>
      <c r="G295" s="81">
        <f>'FY2017 Alpha RPDC '!L287</f>
        <v>1225926</v>
      </c>
      <c r="H295" s="81">
        <f>'FY2017 Alpha RPDC '!M287</f>
        <v>0</v>
      </c>
      <c r="I295" s="82">
        <f>'FY2017 Alpha RPDC '!N287</f>
        <v>1225926</v>
      </c>
      <c r="J295" s="53">
        <v>-273056</v>
      </c>
      <c r="K295" s="52">
        <v>0</v>
      </c>
      <c r="L295" s="51">
        <v>112784</v>
      </c>
      <c r="M295" s="195">
        <v>0</v>
      </c>
      <c r="N295" s="51">
        <f>RealAuthFY10!N295</f>
        <v>9953.91</v>
      </c>
      <c r="O295" s="195">
        <f>RealAuthFY10!O295</f>
        <v>0</v>
      </c>
      <c r="P295" s="53">
        <v>2611.84</v>
      </c>
      <c r="Q295" s="53">
        <v>0</v>
      </c>
      <c r="R295" s="52">
        <f t="shared" si="28"/>
        <v>332752</v>
      </c>
      <c r="S295" s="53">
        <f t="shared" si="29"/>
        <v>39377</v>
      </c>
      <c r="T295" s="52">
        <f t="shared" si="30"/>
        <v>32125</v>
      </c>
      <c r="U295" s="53">
        <f t="shared" si="31"/>
        <v>1482473.75</v>
      </c>
      <c r="V295" s="200"/>
      <c r="W295" s="204">
        <v>514.38</v>
      </c>
      <c r="X295" s="205">
        <v>332752</v>
      </c>
      <c r="Y295" s="206">
        <f t="shared" si="32"/>
        <v>524.66999999999996</v>
      </c>
      <c r="Z295" s="207">
        <v>60.87</v>
      </c>
      <c r="AA295" s="52">
        <v>39377</v>
      </c>
      <c r="AB295" s="206">
        <f t="shared" si="33"/>
        <v>62.089999999999996</v>
      </c>
      <c r="AC295" s="208">
        <v>49.66</v>
      </c>
      <c r="AD295" s="207">
        <v>32125</v>
      </c>
      <c r="AE295" s="206">
        <f t="shared" si="34"/>
        <v>50.65</v>
      </c>
    </row>
    <row r="296" spans="1:31" s="45" customFormat="1" ht="11" x14ac:dyDescent="0.3">
      <c r="A296" s="45">
        <f>'FY2017 Alpha RPDC '!A288</f>
        <v>281</v>
      </c>
      <c r="B296" s="45">
        <f>'FY2017 Alpha RPDC '!B288</f>
        <v>6175</v>
      </c>
      <c r="C296" s="45">
        <f>'FY2017 Alpha RPDC '!C288</f>
        <v>6175</v>
      </c>
      <c r="D296" s="54" t="str">
        <f>'FY2017 Alpha RPDC '!D288</f>
        <v>STARMONT</v>
      </c>
      <c r="E296" s="94">
        <f>'FY2017 Alpha RPDC '!J288</f>
        <v>620.4</v>
      </c>
      <c r="F296" s="83">
        <f>'FY2017 Alpha RPDC '!K288</f>
        <v>6605</v>
      </c>
      <c r="G296" s="83">
        <f>'FY2017 Alpha RPDC '!L288</f>
        <v>4097742</v>
      </c>
      <c r="H296" s="83">
        <f>'FY2017 Alpha RPDC '!M288</f>
        <v>0</v>
      </c>
      <c r="I296" s="84">
        <f>'FY2017 Alpha RPDC '!N288</f>
        <v>4097742</v>
      </c>
      <c r="J296" s="57">
        <v>-370629</v>
      </c>
      <c r="K296" s="56">
        <v>-11766</v>
      </c>
      <c r="L296" s="55">
        <v>52947</v>
      </c>
      <c r="M296" s="214">
        <v>0</v>
      </c>
      <c r="N296" s="55">
        <f>RealAuthFY10!N296</f>
        <v>4787.4399999999996</v>
      </c>
      <c r="O296" s="214">
        <f>RealAuthFY10!O296</f>
        <v>0</v>
      </c>
      <c r="P296" s="57">
        <v>0</v>
      </c>
      <c r="Q296" s="57">
        <v>0</v>
      </c>
      <c r="R296" s="56">
        <f t="shared" si="28"/>
        <v>375000.78</v>
      </c>
      <c r="S296" s="57">
        <f t="shared" si="29"/>
        <v>37075.103999999999</v>
      </c>
      <c r="T296" s="56">
        <f t="shared" si="30"/>
        <v>28972.68</v>
      </c>
      <c r="U296" s="57">
        <f t="shared" si="31"/>
        <v>4214130.0039999997</v>
      </c>
      <c r="V296" s="215"/>
      <c r="W296" s="216">
        <v>592.6</v>
      </c>
      <c r="X296" s="217">
        <v>134105</v>
      </c>
      <c r="Y296" s="218">
        <f t="shared" si="32"/>
        <v>604.45000000000005</v>
      </c>
      <c r="Z296" s="219">
        <v>58.59</v>
      </c>
      <c r="AA296" s="56">
        <v>13259</v>
      </c>
      <c r="AB296" s="218">
        <f t="shared" si="33"/>
        <v>59.760000000000005</v>
      </c>
      <c r="AC296" s="220">
        <v>45.78</v>
      </c>
      <c r="AD296" s="219">
        <v>10360</v>
      </c>
      <c r="AE296" s="218">
        <f t="shared" si="34"/>
        <v>46.7</v>
      </c>
    </row>
    <row r="297" spans="1:31" s="45" customFormat="1" ht="11" x14ac:dyDescent="0.3">
      <c r="A297" s="45">
        <f>'FY2017 Alpha RPDC '!A289</f>
        <v>282</v>
      </c>
      <c r="B297" s="45">
        <f>'FY2017 Alpha RPDC '!B289</f>
        <v>6219</v>
      </c>
      <c r="C297" s="45">
        <f>'FY2017 Alpha RPDC '!C289</f>
        <v>6219</v>
      </c>
      <c r="D297" s="50" t="str">
        <f>'FY2017 Alpha RPDC '!D289</f>
        <v>STORM LAKE</v>
      </c>
      <c r="E297" s="91">
        <f>'FY2017 Alpha RPDC '!J289</f>
        <v>2321.6999999999998</v>
      </c>
      <c r="F297" s="81">
        <f>'FY2017 Alpha RPDC '!K289</f>
        <v>6591</v>
      </c>
      <c r="G297" s="81">
        <f>'FY2017 Alpha RPDC '!L289</f>
        <v>15302324.699999999</v>
      </c>
      <c r="H297" s="81">
        <f>'FY2017 Alpha RPDC '!M289</f>
        <v>0</v>
      </c>
      <c r="I297" s="82">
        <f>'FY2017 Alpha RPDC '!N289</f>
        <v>15302324.699999999</v>
      </c>
      <c r="J297" s="53">
        <v>-566688</v>
      </c>
      <c r="K297" s="52">
        <v>-47224</v>
      </c>
      <c r="L297" s="51">
        <v>123963</v>
      </c>
      <c r="M297" s="195">
        <v>17709</v>
      </c>
      <c r="N297" s="51">
        <f>RealAuthFY10!N297</f>
        <v>0</v>
      </c>
      <c r="O297" s="195">
        <f>RealAuthFY10!O297</f>
        <v>0</v>
      </c>
      <c r="P297" s="53">
        <v>132463.32</v>
      </c>
      <c r="Q297" s="53">
        <v>290427.60000000003</v>
      </c>
      <c r="R297" s="52">
        <f t="shared" si="28"/>
        <v>1221864.2760000001</v>
      </c>
      <c r="S297" s="53">
        <f t="shared" si="29"/>
        <v>125464.66799999999</v>
      </c>
      <c r="T297" s="52">
        <f t="shared" si="30"/>
        <v>160824.15899999999</v>
      </c>
      <c r="U297" s="53">
        <f t="shared" si="31"/>
        <v>16761128.722999999</v>
      </c>
      <c r="V297" s="200"/>
      <c r="W297" s="204">
        <v>515.96</v>
      </c>
      <c r="X297" s="205">
        <v>822543</v>
      </c>
      <c r="Y297" s="206">
        <f t="shared" si="32"/>
        <v>526.28000000000009</v>
      </c>
      <c r="Z297" s="207">
        <v>52.98</v>
      </c>
      <c r="AA297" s="52">
        <v>84461</v>
      </c>
      <c r="AB297" s="206">
        <f t="shared" si="33"/>
        <v>54.04</v>
      </c>
      <c r="AC297" s="208">
        <v>67.91</v>
      </c>
      <c r="AD297" s="207">
        <v>108262</v>
      </c>
      <c r="AE297" s="206">
        <f t="shared" si="34"/>
        <v>69.27</v>
      </c>
    </row>
    <row r="298" spans="1:31" s="45" customFormat="1" ht="11" x14ac:dyDescent="0.3">
      <c r="A298" s="45">
        <f>'FY2017 Alpha RPDC '!A290</f>
        <v>283</v>
      </c>
      <c r="B298" s="45">
        <f>'FY2017 Alpha RPDC '!B290</f>
        <v>6246</v>
      </c>
      <c r="C298" s="45">
        <f>'FY2017 Alpha RPDC '!C290</f>
        <v>6246</v>
      </c>
      <c r="D298" s="50" t="str">
        <f>'FY2017 Alpha RPDC '!D290</f>
        <v>STRATFORD</v>
      </c>
      <c r="E298" s="91">
        <f>'FY2017 Alpha RPDC '!J290</f>
        <v>169.7</v>
      </c>
      <c r="F298" s="81">
        <f>'FY2017 Alpha RPDC '!K290</f>
        <v>6766</v>
      </c>
      <c r="G298" s="81">
        <f>'FY2017 Alpha RPDC '!L290</f>
        <v>1148190.2</v>
      </c>
      <c r="H298" s="81">
        <f>'FY2017 Alpha RPDC '!M290</f>
        <v>34108.729999999981</v>
      </c>
      <c r="I298" s="82">
        <f>'FY2017 Alpha RPDC '!N290</f>
        <v>1182298.93</v>
      </c>
      <c r="J298" s="53">
        <v>-329448</v>
      </c>
      <c r="K298" s="52">
        <v>-76479</v>
      </c>
      <c r="L298" s="51">
        <v>158841</v>
      </c>
      <c r="M298" s="195">
        <v>0</v>
      </c>
      <c r="N298" s="51">
        <f>RealAuthFY10!N298</f>
        <v>27628.720000000001</v>
      </c>
      <c r="O298" s="195">
        <f>RealAuthFY10!O298</f>
        <v>0</v>
      </c>
      <c r="P298" s="53">
        <v>1294.26</v>
      </c>
      <c r="Q298" s="53">
        <v>201198.6</v>
      </c>
      <c r="R298" s="52">
        <f t="shared" si="28"/>
        <v>318689</v>
      </c>
      <c r="S298" s="53">
        <f t="shared" si="29"/>
        <v>36775</v>
      </c>
      <c r="T298" s="52">
        <f t="shared" si="30"/>
        <v>25996</v>
      </c>
      <c r="U298" s="53">
        <f t="shared" si="31"/>
        <v>1546794.51</v>
      </c>
      <c r="V298" s="200"/>
      <c r="W298" s="204">
        <v>517.1</v>
      </c>
      <c r="X298" s="205">
        <v>318689</v>
      </c>
      <c r="Y298" s="206">
        <f t="shared" si="32"/>
        <v>527.44000000000005</v>
      </c>
      <c r="Z298" s="207">
        <v>59.67</v>
      </c>
      <c r="AA298" s="52">
        <v>36775</v>
      </c>
      <c r="AB298" s="206">
        <f t="shared" si="33"/>
        <v>60.86</v>
      </c>
      <c r="AC298" s="208">
        <v>42.18</v>
      </c>
      <c r="AD298" s="207">
        <v>25996</v>
      </c>
      <c r="AE298" s="206">
        <f t="shared" si="34"/>
        <v>43.02</v>
      </c>
    </row>
    <row r="299" spans="1:31" s="45" customFormat="1" ht="11" x14ac:dyDescent="0.3">
      <c r="A299" s="45">
        <f>'FY2017 Alpha RPDC '!A291</f>
        <v>284</v>
      </c>
      <c r="B299" s="45">
        <f>'FY2017 Alpha RPDC '!B291</f>
        <v>6273</v>
      </c>
      <c r="C299" s="45">
        <f>'FY2017 Alpha RPDC '!C291</f>
        <v>6273</v>
      </c>
      <c r="D299" s="50" t="str">
        <f>'FY2017 Alpha RPDC '!D291</f>
        <v>SUMNER-FREDERICKSBURG</v>
      </c>
      <c r="E299" s="91">
        <f>'FY2017 Alpha RPDC '!J291</f>
        <v>832.5</v>
      </c>
      <c r="F299" s="81">
        <f>'FY2017 Alpha RPDC '!K291</f>
        <v>6591</v>
      </c>
      <c r="G299" s="81">
        <f>'FY2017 Alpha RPDC '!L291</f>
        <v>5487007.5</v>
      </c>
      <c r="H299" s="81">
        <f>'FY2017 Alpha RPDC '!M291</f>
        <v>0</v>
      </c>
      <c r="I299" s="82">
        <f>'FY2017 Alpha RPDC '!N291</f>
        <v>5487007.5</v>
      </c>
      <c r="J299" s="53">
        <v>-1274846.0999999999</v>
      </c>
      <c r="K299" s="52">
        <v>-94128</v>
      </c>
      <c r="L299" s="51">
        <v>1820788.5</v>
      </c>
      <c r="M299" s="195">
        <v>52947</v>
      </c>
      <c r="N299" s="51">
        <f>RealAuthFY10!N299</f>
        <v>288803.76</v>
      </c>
      <c r="O299" s="195">
        <f>RealAuthFY10!O299</f>
        <v>0</v>
      </c>
      <c r="P299" s="53">
        <v>102246.54</v>
      </c>
      <c r="Q299" s="53">
        <v>0</v>
      </c>
      <c r="R299" s="52">
        <f t="shared" si="28"/>
        <v>2763723</v>
      </c>
      <c r="S299" s="53">
        <f t="shared" si="29"/>
        <v>316984</v>
      </c>
      <c r="T299" s="52">
        <f t="shared" si="30"/>
        <v>309049</v>
      </c>
      <c r="U299" s="53">
        <f t="shared" si="31"/>
        <v>9772575.1999999993</v>
      </c>
      <c r="V299" s="200"/>
      <c r="W299" s="204">
        <v>463.23</v>
      </c>
      <c r="X299" s="205">
        <v>2763723</v>
      </c>
      <c r="Y299" s="206">
        <f t="shared" si="32"/>
        <v>472.49</v>
      </c>
      <c r="Z299" s="207">
        <v>53.13</v>
      </c>
      <c r="AA299" s="52">
        <v>316984</v>
      </c>
      <c r="AB299" s="206">
        <f t="shared" si="33"/>
        <v>54.190000000000005</v>
      </c>
      <c r="AC299" s="208">
        <v>51.8</v>
      </c>
      <c r="AD299" s="207">
        <v>309049</v>
      </c>
      <c r="AE299" s="206">
        <f t="shared" si="34"/>
        <v>52.839999999999996</v>
      </c>
    </row>
    <row r="300" spans="1:31" s="45" customFormat="1" ht="11" x14ac:dyDescent="0.3">
      <c r="A300" s="45">
        <f>'FY2017 Alpha RPDC '!A292</f>
        <v>285</v>
      </c>
      <c r="B300" s="45">
        <f>'FY2017 Alpha RPDC '!B292</f>
        <v>6408</v>
      </c>
      <c r="C300" s="45">
        <f>'FY2017 Alpha RPDC '!C292</f>
        <v>6408</v>
      </c>
      <c r="D300" s="50" t="str">
        <f>'FY2017 Alpha RPDC '!D292</f>
        <v>TIPTON</v>
      </c>
      <c r="E300" s="91">
        <f>'FY2017 Alpha RPDC '!J292</f>
        <v>871.4</v>
      </c>
      <c r="F300" s="81">
        <f>'FY2017 Alpha RPDC '!K292</f>
        <v>6642</v>
      </c>
      <c r="G300" s="81">
        <f>'FY2017 Alpha RPDC '!L292</f>
        <v>5787838.7999999998</v>
      </c>
      <c r="H300" s="81">
        <f>'FY2017 Alpha RPDC '!M292</f>
        <v>69375.419999999925</v>
      </c>
      <c r="I300" s="82">
        <f>'FY2017 Alpha RPDC '!N292</f>
        <v>5857214.2199999997</v>
      </c>
      <c r="J300" s="53">
        <v>-547119</v>
      </c>
      <c r="K300" s="52">
        <v>-5883</v>
      </c>
      <c r="L300" s="51">
        <v>201198.6</v>
      </c>
      <c r="M300" s="195">
        <v>11766</v>
      </c>
      <c r="N300" s="51">
        <f>RealAuthFY10!N300</f>
        <v>173.04</v>
      </c>
      <c r="O300" s="195">
        <f>RealAuthFY10!O300</f>
        <v>0</v>
      </c>
      <c r="P300" s="53">
        <v>0</v>
      </c>
      <c r="Q300" s="53">
        <v>98834.400000000009</v>
      </c>
      <c r="R300" s="52">
        <f t="shared" si="28"/>
        <v>452256.6</v>
      </c>
      <c r="S300" s="53">
        <f t="shared" si="29"/>
        <v>47186.310000000005</v>
      </c>
      <c r="T300" s="52">
        <f t="shared" si="30"/>
        <v>44389.115999999995</v>
      </c>
      <c r="U300" s="53">
        <f t="shared" si="31"/>
        <v>6160016.2859999994</v>
      </c>
      <c r="V300" s="200"/>
      <c r="W300" s="204">
        <v>508.82</v>
      </c>
      <c r="X300" s="205">
        <v>289620</v>
      </c>
      <c r="Y300" s="206">
        <f t="shared" si="32"/>
        <v>519</v>
      </c>
      <c r="Z300" s="207">
        <v>53.09</v>
      </c>
      <c r="AA300" s="52">
        <v>30219</v>
      </c>
      <c r="AB300" s="206">
        <f t="shared" si="33"/>
        <v>54.150000000000006</v>
      </c>
      <c r="AC300" s="208">
        <v>49.94</v>
      </c>
      <c r="AD300" s="207">
        <v>28426</v>
      </c>
      <c r="AE300" s="206">
        <f t="shared" si="34"/>
        <v>50.94</v>
      </c>
    </row>
    <row r="301" spans="1:31" s="45" customFormat="1" ht="11" x14ac:dyDescent="0.3">
      <c r="A301" s="45">
        <f>'FY2017 Alpha RPDC '!A293</f>
        <v>286</v>
      </c>
      <c r="B301" s="45">
        <f>'FY2017 Alpha RPDC '!B293</f>
        <v>6453</v>
      </c>
      <c r="C301" s="45">
        <f>'FY2017 Alpha RPDC '!C293</f>
        <v>6453</v>
      </c>
      <c r="D301" s="54" t="str">
        <f>'FY2017 Alpha RPDC '!D293</f>
        <v>TREYNOR</v>
      </c>
      <c r="E301" s="94">
        <f>'FY2017 Alpha RPDC '!J293</f>
        <v>572.20000000000005</v>
      </c>
      <c r="F301" s="83">
        <f>'FY2017 Alpha RPDC '!K293</f>
        <v>6591</v>
      </c>
      <c r="G301" s="83">
        <f>'FY2017 Alpha RPDC '!L293</f>
        <v>3771370.2</v>
      </c>
      <c r="H301" s="83">
        <f>'FY2017 Alpha RPDC '!M293</f>
        <v>0</v>
      </c>
      <c r="I301" s="84">
        <f>'FY2017 Alpha RPDC '!N293</f>
        <v>3771370.2</v>
      </c>
      <c r="J301" s="57">
        <v>-341481.6</v>
      </c>
      <c r="K301" s="56">
        <v>-78156</v>
      </c>
      <c r="L301" s="55">
        <v>330660</v>
      </c>
      <c r="M301" s="214">
        <v>0</v>
      </c>
      <c r="N301" s="55">
        <f>RealAuthFY10!N301</f>
        <v>69348.72</v>
      </c>
      <c r="O301" s="214">
        <f>RealAuthFY10!O301</f>
        <v>0</v>
      </c>
      <c r="P301" s="57">
        <v>0</v>
      </c>
      <c r="Q301" s="57">
        <v>140680.79999999999</v>
      </c>
      <c r="R301" s="56">
        <f t="shared" si="28"/>
        <v>326176.88799999998</v>
      </c>
      <c r="S301" s="57">
        <f t="shared" si="29"/>
        <v>38068.466</v>
      </c>
      <c r="T301" s="56">
        <f t="shared" si="30"/>
        <v>39384.526000000005</v>
      </c>
      <c r="U301" s="57">
        <f t="shared" si="31"/>
        <v>4296052</v>
      </c>
      <c r="V301" s="215"/>
      <c r="W301" s="216">
        <v>558.86</v>
      </c>
      <c r="X301" s="217">
        <v>315309</v>
      </c>
      <c r="Y301" s="218">
        <f t="shared" si="32"/>
        <v>570.04</v>
      </c>
      <c r="Z301" s="219">
        <v>65.23</v>
      </c>
      <c r="AA301" s="56">
        <v>36803</v>
      </c>
      <c r="AB301" s="218">
        <f t="shared" si="33"/>
        <v>66.53</v>
      </c>
      <c r="AC301" s="220">
        <v>67.48</v>
      </c>
      <c r="AD301" s="219">
        <v>38072</v>
      </c>
      <c r="AE301" s="218">
        <f t="shared" si="34"/>
        <v>68.83</v>
      </c>
    </row>
    <row r="302" spans="1:31" s="45" customFormat="1" ht="11" x14ac:dyDescent="0.3">
      <c r="A302" s="45" t="e">
        <f>'FY2017 Alpha RPDC '!#REF!</f>
        <v>#REF!</v>
      </c>
      <c r="B302" s="45" t="e">
        <f>'FY2017 Alpha RPDC '!#REF!</f>
        <v>#REF!</v>
      </c>
      <c r="C302" s="45" t="e">
        <f>'FY2017 Alpha RPDC '!#REF!</f>
        <v>#REF!</v>
      </c>
      <c r="D302" s="50" t="e">
        <f>'FY2017 Alpha RPDC '!#REF!</f>
        <v>#REF!</v>
      </c>
      <c r="E302" s="91" t="e">
        <f>'FY2017 Alpha RPDC '!#REF!</f>
        <v>#REF!</v>
      </c>
      <c r="F302" s="81" t="e">
        <f>'FY2017 Alpha RPDC '!#REF!</f>
        <v>#REF!</v>
      </c>
      <c r="G302" s="81" t="e">
        <f>'FY2017 Alpha RPDC '!#REF!</f>
        <v>#REF!</v>
      </c>
      <c r="H302" s="81" t="e">
        <f>'FY2017 Alpha RPDC '!#REF!</f>
        <v>#REF!</v>
      </c>
      <c r="I302" s="82" t="e">
        <f>'FY2017 Alpha RPDC '!#REF!</f>
        <v>#REF!</v>
      </c>
      <c r="J302" s="53">
        <v>-237160</v>
      </c>
      <c r="K302" s="52">
        <v>-59290</v>
      </c>
      <c r="L302" s="51">
        <v>95456.900000000009</v>
      </c>
      <c r="M302" s="195">
        <v>5929</v>
      </c>
      <c r="N302" s="51">
        <f>RealAuthFY10!N302</f>
        <v>89361.18</v>
      </c>
      <c r="O302" s="195">
        <f>RealAuthFY10!O302</f>
        <v>0</v>
      </c>
      <c r="P302" s="53">
        <v>0</v>
      </c>
      <c r="Q302" s="53">
        <v>92492.4</v>
      </c>
      <c r="R302" s="52" t="e">
        <f t="shared" si="28"/>
        <v>#REF!</v>
      </c>
      <c r="S302" s="53" t="e">
        <f t="shared" si="29"/>
        <v>#REF!</v>
      </c>
      <c r="T302" s="52" t="e">
        <f t="shared" si="30"/>
        <v>#REF!</v>
      </c>
      <c r="U302" s="53" t="e">
        <f t="shared" si="31"/>
        <v>#REF!</v>
      </c>
      <c r="V302" s="200"/>
      <c r="W302" s="204">
        <v>536.08000000000004</v>
      </c>
      <c r="X302" s="205">
        <v>274741</v>
      </c>
      <c r="Y302" s="206">
        <f t="shared" si="32"/>
        <v>546.80000000000007</v>
      </c>
      <c r="Z302" s="207">
        <v>52.76</v>
      </c>
      <c r="AA302" s="52">
        <v>27040</v>
      </c>
      <c r="AB302" s="206">
        <f t="shared" si="33"/>
        <v>53.82</v>
      </c>
      <c r="AC302" s="208">
        <v>54.41</v>
      </c>
      <c r="AD302" s="207">
        <v>27885</v>
      </c>
      <c r="AE302" s="206">
        <f t="shared" si="34"/>
        <v>55.5</v>
      </c>
    </row>
    <row r="303" spans="1:31" s="45" customFormat="1" ht="11" x14ac:dyDescent="0.3">
      <c r="A303" s="45">
        <f>'FY2017 Alpha RPDC '!A294</f>
        <v>287</v>
      </c>
      <c r="B303" s="45">
        <f>'FY2017 Alpha RPDC '!B294</f>
        <v>6460</v>
      </c>
      <c r="C303" s="45">
        <f>'FY2017 Alpha RPDC '!C294</f>
        <v>6460</v>
      </c>
      <c r="D303" s="50" t="str">
        <f>'FY2017 Alpha RPDC '!D294</f>
        <v>TRI-CENTER</v>
      </c>
      <c r="E303" s="91">
        <f>'FY2017 Alpha RPDC '!J294</f>
        <v>647.6</v>
      </c>
      <c r="F303" s="81">
        <f>'FY2017 Alpha RPDC '!K294</f>
        <v>6623</v>
      </c>
      <c r="G303" s="81">
        <f>'FY2017 Alpha RPDC '!L294</f>
        <v>4289054.8</v>
      </c>
      <c r="H303" s="81">
        <f>'FY2017 Alpha RPDC '!M294</f>
        <v>0</v>
      </c>
      <c r="I303" s="82">
        <f>'FY2017 Alpha RPDC '!N294</f>
        <v>4289054.8</v>
      </c>
      <c r="J303" s="53">
        <v>-211788</v>
      </c>
      <c r="K303" s="52">
        <v>-52947</v>
      </c>
      <c r="L303" s="51">
        <v>758318.70000000007</v>
      </c>
      <c r="M303" s="195">
        <v>88245</v>
      </c>
      <c r="N303" s="51">
        <f>RealAuthFY10!N303</f>
        <v>192132.08000000002</v>
      </c>
      <c r="O303" s="195">
        <f>RealAuthFY10!O303</f>
        <v>0</v>
      </c>
      <c r="P303" s="53">
        <v>12942.6</v>
      </c>
      <c r="Q303" s="53">
        <v>0</v>
      </c>
      <c r="R303" s="52">
        <f t="shared" si="28"/>
        <v>945961</v>
      </c>
      <c r="S303" s="53">
        <f t="shared" si="29"/>
        <v>115465</v>
      </c>
      <c r="T303" s="52">
        <f t="shared" si="30"/>
        <v>111308</v>
      </c>
      <c r="U303" s="53">
        <f t="shared" si="31"/>
        <v>6248692.1799999997</v>
      </c>
      <c r="V303" s="200"/>
      <c r="W303" s="204">
        <v>505.24</v>
      </c>
      <c r="X303" s="205">
        <v>945961</v>
      </c>
      <c r="Y303" s="206">
        <f t="shared" si="32"/>
        <v>515.34</v>
      </c>
      <c r="Z303" s="207">
        <v>61.67</v>
      </c>
      <c r="AA303" s="52">
        <v>115465</v>
      </c>
      <c r="AB303" s="206">
        <f t="shared" si="33"/>
        <v>62.9</v>
      </c>
      <c r="AC303" s="208">
        <v>59.45</v>
      </c>
      <c r="AD303" s="207">
        <v>111308</v>
      </c>
      <c r="AE303" s="206">
        <f t="shared" si="34"/>
        <v>60.64</v>
      </c>
    </row>
    <row r="304" spans="1:31" s="45" customFormat="1" ht="11" x14ac:dyDescent="0.3">
      <c r="A304" s="45">
        <f>'FY2017 Alpha RPDC '!A295</f>
        <v>288</v>
      </c>
      <c r="B304" s="45">
        <f>'FY2017 Alpha RPDC '!B295</f>
        <v>6462</v>
      </c>
      <c r="C304" s="45">
        <f>'FY2017 Alpha RPDC '!C295</f>
        <v>6462</v>
      </c>
      <c r="D304" s="50" t="str">
        <f>'FY2017 Alpha RPDC '!D295</f>
        <v>TRI-COUNTY</v>
      </c>
      <c r="E304" s="91">
        <f>'FY2017 Alpha RPDC '!J295</f>
        <v>265.10000000000002</v>
      </c>
      <c r="F304" s="81">
        <f>'FY2017 Alpha RPDC '!K295</f>
        <v>6591</v>
      </c>
      <c r="G304" s="81">
        <f>'FY2017 Alpha RPDC '!L295</f>
        <v>1747274.1</v>
      </c>
      <c r="H304" s="81">
        <f>'FY2017 Alpha RPDC '!M295</f>
        <v>0</v>
      </c>
      <c r="I304" s="82">
        <f>'FY2017 Alpha RPDC '!N295</f>
        <v>1747274.1</v>
      </c>
      <c r="J304" s="53">
        <v>-329448</v>
      </c>
      <c r="K304" s="52">
        <v>-11766</v>
      </c>
      <c r="L304" s="51">
        <v>505938</v>
      </c>
      <c r="M304" s="195">
        <v>5883</v>
      </c>
      <c r="N304" s="51">
        <f>RealAuthFY10!N304</f>
        <v>62698.159999999996</v>
      </c>
      <c r="O304" s="195">
        <f>RealAuthFY10!O304</f>
        <v>0</v>
      </c>
      <c r="P304" s="53">
        <v>0</v>
      </c>
      <c r="Q304" s="53">
        <v>0</v>
      </c>
      <c r="R304" s="52">
        <f t="shared" si="28"/>
        <v>613925</v>
      </c>
      <c r="S304" s="53">
        <f t="shared" si="29"/>
        <v>73386</v>
      </c>
      <c r="T304" s="52">
        <f t="shared" si="30"/>
        <v>68511</v>
      </c>
      <c r="U304" s="53">
        <f t="shared" si="31"/>
        <v>2736401.26</v>
      </c>
      <c r="V304" s="200"/>
      <c r="W304" s="204">
        <v>500.02</v>
      </c>
      <c r="X304" s="205">
        <v>613925</v>
      </c>
      <c r="Y304" s="206">
        <f t="shared" si="32"/>
        <v>510.02</v>
      </c>
      <c r="Z304" s="207">
        <v>59.77</v>
      </c>
      <c r="AA304" s="52">
        <v>73386</v>
      </c>
      <c r="AB304" s="206">
        <f t="shared" si="33"/>
        <v>60.970000000000006</v>
      </c>
      <c r="AC304" s="208">
        <v>55.8</v>
      </c>
      <c r="AD304" s="207">
        <v>68511</v>
      </c>
      <c r="AE304" s="206">
        <f t="shared" si="34"/>
        <v>56.919999999999995</v>
      </c>
    </row>
    <row r="305" spans="1:31" s="45" customFormat="1" ht="11" x14ac:dyDescent="0.3">
      <c r="A305" s="45">
        <f>'FY2017 Alpha RPDC '!A296</f>
        <v>289</v>
      </c>
      <c r="B305" s="45">
        <f>'FY2017 Alpha RPDC '!B296</f>
        <v>6471</v>
      </c>
      <c r="C305" s="45">
        <f>'FY2017 Alpha RPDC '!C296</f>
        <v>6471</v>
      </c>
      <c r="D305" s="50" t="str">
        <f>'FY2017 Alpha RPDC '!D296</f>
        <v>TRIPOLI</v>
      </c>
      <c r="E305" s="91">
        <f>'FY2017 Alpha RPDC '!J296</f>
        <v>452</v>
      </c>
      <c r="F305" s="81">
        <f>'FY2017 Alpha RPDC '!K296</f>
        <v>6630</v>
      </c>
      <c r="G305" s="81">
        <f>'FY2017 Alpha RPDC '!L296</f>
        <v>2996760</v>
      </c>
      <c r="H305" s="81">
        <f>'FY2017 Alpha RPDC '!M296</f>
        <v>0</v>
      </c>
      <c r="I305" s="82">
        <f>'FY2017 Alpha RPDC '!N296</f>
        <v>2996760</v>
      </c>
      <c r="J305" s="53">
        <v>-414157.50000000006</v>
      </c>
      <c r="K305" s="52">
        <v>-35550</v>
      </c>
      <c r="L305" s="51">
        <v>367350</v>
      </c>
      <c r="M305" s="195">
        <v>0</v>
      </c>
      <c r="N305" s="51">
        <f>RealAuthFY10!N305</f>
        <v>7088.2</v>
      </c>
      <c r="O305" s="195">
        <f>RealAuthFY10!O305</f>
        <v>0</v>
      </c>
      <c r="P305" s="53">
        <v>0</v>
      </c>
      <c r="Q305" s="53">
        <v>0</v>
      </c>
      <c r="R305" s="52">
        <f t="shared" si="28"/>
        <v>250923.28</v>
      </c>
      <c r="S305" s="53">
        <f t="shared" si="29"/>
        <v>23336.76</v>
      </c>
      <c r="T305" s="52">
        <f t="shared" si="30"/>
        <v>20792</v>
      </c>
      <c r="U305" s="53">
        <f t="shared" si="31"/>
        <v>3216542.7399999998</v>
      </c>
      <c r="V305" s="200"/>
      <c r="W305" s="204">
        <v>544.25</v>
      </c>
      <c r="X305" s="205">
        <v>241212</v>
      </c>
      <c r="Y305" s="206">
        <f t="shared" si="32"/>
        <v>555.14</v>
      </c>
      <c r="Z305" s="207">
        <v>50.62</v>
      </c>
      <c r="AA305" s="52">
        <v>22435</v>
      </c>
      <c r="AB305" s="206">
        <f t="shared" si="33"/>
        <v>51.629999999999995</v>
      </c>
      <c r="AC305" s="208">
        <v>45.1</v>
      </c>
      <c r="AD305" s="207">
        <v>19988</v>
      </c>
      <c r="AE305" s="206">
        <f t="shared" si="34"/>
        <v>46</v>
      </c>
    </row>
    <row r="306" spans="1:31" s="45" customFormat="1" ht="11" x14ac:dyDescent="0.3">
      <c r="A306" s="45">
        <f>'FY2017 Alpha RPDC '!A297</f>
        <v>290</v>
      </c>
      <c r="B306" s="45">
        <f>'FY2017 Alpha RPDC '!B297</f>
        <v>6509</v>
      </c>
      <c r="C306" s="45">
        <f>'FY2017 Alpha RPDC '!C297</f>
        <v>6509</v>
      </c>
      <c r="D306" s="54" t="str">
        <f>'FY2017 Alpha RPDC '!D297</f>
        <v>TURKEY VALLEY</v>
      </c>
      <c r="E306" s="94">
        <f>'FY2017 Alpha RPDC '!J297</f>
        <v>341.2</v>
      </c>
      <c r="F306" s="83">
        <f>'FY2017 Alpha RPDC '!K297</f>
        <v>6758</v>
      </c>
      <c r="G306" s="83">
        <f>'FY2017 Alpha RPDC '!L297</f>
        <v>2305829.6</v>
      </c>
      <c r="H306" s="83">
        <f>'FY2017 Alpha RPDC '!M297</f>
        <v>106672.56000000006</v>
      </c>
      <c r="I306" s="84">
        <f>'FY2017 Alpha RPDC '!N297</f>
        <v>2412502.16</v>
      </c>
      <c r="J306" s="57">
        <v>-154224.9</v>
      </c>
      <c r="K306" s="56">
        <v>0</v>
      </c>
      <c r="L306" s="55">
        <v>166633.79999999999</v>
      </c>
      <c r="M306" s="214">
        <v>0</v>
      </c>
      <c r="N306" s="55">
        <f>RealAuthFY10!N306</f>
        <v>22770.420000000002</v>
      </c>
      <c r="O306" s="214">
        <f>RealAuthFY10!O306</f>
        <v>78856.34</v>
      </c>
      <c r="P306" s="57">
        <v>0</v>
      </c>
      <c r="Q306" s="57">
        <v>0</v>
      </c>
      <c r="R306" s="56">
        <f t="shared" si="28"/>
        <v>330775</v>
      </c>
      <c r="S306" s="57">
        <f t="shared" si="29"/>
        <v>39008</v>
      </c>
      <c r="T306" s="56">
        <f t="shared" si="30"/>
        <v>36178</v>
      </c>
      <c r="U306" s="57">
        <f t="shared" si="31"/>
        <v>2932498.82</v>
      </c>
      <c r="V306" s="215"/>
      <c r="W306" s="216">
        <v>486.22</v>
      </c>
      <c r="X306" s="217">
        <v>330775</v>
      </c>
      <c r="Y306" s="218">
        <f t="shared" si="32"/>
        <v>495.94000000000005</v>
      </c>
      <c r="Z306" s="219">
        <v>57.34</v>
      </c>
      <c r="AA306" s="56">
        <v>39008</v>
      </c>
      <c r="AB306" s="218">
        <f t="shared" si="33"/>
        <v>58.49</v>
      </c>
      <c r="AC306" s="220">
        <v>53.18</v>
      </c>
      <c r="AD306" s="219">
        <v>36178</v>
      </c>
      <c r="AE306" s="218">
        <f t="shared" si="34"/>
        <v>54.24</v>
      </c>
    </row>
    <row r="307" spans="1:31" s="45" customFormat="1" ht="11" x14ac:dyDescent="0.3">
      <c r="A307" s="45">
        <f>'FY2017 Alpha RPDC '!A298</f>
        <v>291</v>
      </c>
      <c r="B307" s="45">
        <f>'FY2017 Alpha RPDC '!B298</f>
        <v>6512</v>
      </c>
      <c r="C307" s="45">
        <f>'FY2017 Alpha RPDC '!C298</f>
        <v>6512</v>
      </c>
      <c r="D307" s="50" t="str">
        <f>'FY2017 Alpha RPDC '!D298</f>
        <v>TWIN CEDARS</v>
      </c>
      <c r="E307" s="91">
        <f>'FY2017 Alpha RPDC '!J298</f>
        <v>343.5</v>
      </c>
      <c r="F307" s="81">
        <f>'FY2017 Alpha RPDC '!K298</f>
        <v>6641</v>
      </c>
      <c r="G307" s="81">
        <f>'FY2017 Alpha RPDC '!L298</f>
        <v>2281183.5</v>
      </c>
      <c r="H307" s="81">
        <f>'FY2017 Alpha RPDC '!M298</f>
        <v>79450.10999999987</v>
      </c>
      <c r="I307" s="82">
        <f>'FY2017 Alpha RPDC '!N298</f>
        <v>2360633.61</v>
      </c>
      <c r="J307" s="53">
        <v>-47064</v>
      </c>
      <c r="K307" s="52">
        <v>-11766</v>
      </c>
      <c r="L307" s="51">
        <v>454755.89999999997</v>
      </c>
      <c r="M307" s="195">
        <v>0</v>
      </c>
      <c r="N307" s="51">
        <f>RealAuthFY10!N307</f>
        <v>1038.24</v>
      </c>
      <c r="O307" s="195">
        <f>RealAuthFY10!O307</f>
        <v>0</v>
      </c>
      <c r="P307" s="53">
        <v>0</v>
      </c>
      <c r="Q307" s="53">
        <v>49417.200000000004</v>
      </c>
      <c r="R307" s="52">
        <f t="shared" si="28"/>
        <v>206196.18</v>
      </c>
      <c r="S307" s="53">
        <f t="shared" si="29"/>
        <v>25824.329999999998</v>
      </c>
      <c r="T307" s="52">
        <f t="shared" si="30"/>
        <v>19912.695</v>
      </c>
      <c r="U307" s="53">
        <f t="shared" si="31"/>
        <v>3058948.1550000003</v>
      </c>
      <c r="V307" s="200"/>
      <c r="W307" s="204">
        <v>588.51</v>
      </c>
      <c r="X307" s="205">
        <v>122469</v>
      </c>
      <c r="Y307" s="206">
        <f t="shared" si="32"/>
        <v>600.28</v>
      </c>
      <c r="Z307" s="207">
        <v>73.709999999999994</v>
      </c>
      <c r="AA307" s="52">
        <v>15339</v>
      </c>
      <c r="AB307" s="206">
        <f t="shared" si="33"/>
        <v>75.179999999999993</v>
      </c>
      <c r="AC307" s="208">
        <v>56.83</v>
      </c>
      <c r="AD307" s="207">
        <v>11826</v>
      </c>
      <c r="AE307" s="206">
        <f t="shared" si="34"/>
        <v>57.97</v>
      </c>
    </row>
    <row r="308" spans="1:31" s="45" customFormat="1" ht="11" x14ac:dyDescent="0.3">
      <c r="A308" s="45">
        <f>'FY2017 Alpha RPDC '!A299</f>
        <v>292</v>
      </c>
      <c r="B308" s="45">
        <f>'FY2017 Alpha RPDC '!B299</f>
        <v>6516</v>
      </c>
      <c r="C308" s="45">
        <f>'FY2017 Alpha RPDC '!C299</f>
        <v>6516</v>
      </c>
      <c r="D308" s="50" t="str">
        <f>'FY2017 Alpha RPDC '!D299</f>
        <v>TWIN RIVERS</v>
      </c>
      <c r="E308" s="91">
        <f>'FY2017 Alpha RPDC '!J299</f>
        <v>162</v>
      </c>
      <c r="F308" s="81">
        <f>'FY2017 Alpha RPDC '!K299</f>
        <v>6766</v>
      </c>
      <c r="G308" s="81">
        <f>'FY2017 Alpha RPDC '!L299</f>
        <v>1096092</v>
      </c>
      <c r="H308" s="81">
        <f>'FY2017 Alpha RPDC '!M299</f>
        <v>67482.540000000037</v>
      </c>
      <c r="I308" s="82">
        <f>'FY2017 Alpha RPDC '!N299</f>
        <v>1163574.54</v>
      </c>
      <c r="J308" s="53">
        <v>-352050.9</v>
      </c>
      <c r="K308" s="52">
        <v>-17691</v>
      </c>
      <c r="L308" s="51">
        <v>318438</v>
      </c>
      <c r="M308" s="195">
        <v>5897</v>
      </c>
      <c r="N308" s="51">
        <f>RealAuthFY10!N308</f>
        <v>0</v>
      </c>
      <c r="O308" s="195">
        <f>RealAuthFY10!O308</f>
        <v>0</v>
      </c>
      <c r="P308" s="53">
        <v>0</v>
      </c>
      <c r="Q308" s="53">
        <v>70764</v>
      </c>
      <c r="R308" s="52">
        <f t="shared" si="28"/>
        <v>370326</v>
      </c>
      <c r="S308" s="53">
        <f t="shared" si="29"/>
        <v>40938</v>
      </c>
      <c r="T308" s="52">
        <f t="shared" si="30"/>
        <v>45446</v>
      </c>
      <c r="U308" s="53">
        <f t="shared" si="31"/>
        <v>1645641.6400000001</v>
      </c>
      <c r="V308" s="200"/>
      <c r="W308" s="204">
        <v>552.89</v>
      </c>
      <c r="X308" s="205">
        <v>370326</v>
      </c>
      <c r="Y308" s="206">
        <f t="shared" si="32"/>
        <v>563.94999999999993</v>
      </c>
      <c r="Z308" s="207">
        <v>61.12</v>
      </c>
      <c r="AA308" s="52">
        <v>40938</v>
      </c>
      <c r="AB308" s="206">
        <f t="shared" si="33"/>
        <v>62.339999999999996</v>
      </c>
      <c r="AC308" s="208">
        <v>67.849999999999994</v>
      </c>
      <c r="AD308" s="207">
        <v>45446</v>
      </c>
      <c r="AE308" s="206">
        <f t="shared" si="34"/>
        <v>69.209999999999994</v>
      </c>
    </row>
    <row r="309" spans="1:31" s="45" customFormat="1" ht="11" x14ac:dyDescent="0.3">
      <c r="A309" s="45">
        <f>'FY2017 Alpha RPDC '!A300</f>
        <v>293</v>
      </c>
      <c r="B309" s="45">
        <f>'FY2017 Alpha RPDC '!B300</f>
        <v>6534</v>
      </c>
      <c r="C309" s="45">
        <f>'FY2017 Alpha RPDC '!C300</f>
        <v>6534</v>
      </c>
      <c r="D309" s="50" t="str">
        <f>'FY2017 Alpha RPDC '!D300</f>
        <v>UNDERWOOD</v>
      </c>
      <c r="E309" s="91">
        <f>'FY2017 Alpha RPDC '!J300</f>
        <v>697.4</v>
      </c>
      <c r="F309" s="81">
        <f>'FY2017 Alpha RPDC '!K300</f>
        <v>6591</v>
      </c>
      <c r="G309" s="81">
        <f>'FY2017 Alpha RPDC '!L300</f>
        <v>4596563.3999999994</v>
      </c>
      <c r="H309" s="81">
        <f>'FY2017 Alpha RPDC '!M300</f>
        <v>0</v>
      </c>
      <c r="I309" s="82">
        <f>'FY2017 Alpha RPDC '!N300</f>
        <v>4596563.3999999994</v>
      </c>
      <c r="J309" s="53">
        <v>-229437</v>
      </c>
      <c r="K309" s="52">
        <v>-41181</v>
      </c>
      <c r="L309" s="51">
        <v>459462.3</v>
      </c>
      <c r="M309" s="195">
        <v>211788</v>
      </c>
      <c r="N309" s="51">
        <f>RealAuthFY10!N309</f>
        <v>334601.68</v>
      </c>
      <c r="O309" s="195">
        <f>RealAuthFY10!O309</f>
        <v>0</v>
      </c>
      <c r="P309" s="53">
        <v>865859.94000000006</v>
      </c>
      <c r="Q309" s="53">
        <v>317682</v>
      </c>
      <c r="R309" s="52">
        <f t="shared" si="28"/>
        <v>984350</v>
      </c>
      <c r="S309" s="53">
        <f t="shared" si="29"/>
        <v>113822</v>
      </c>
      <c r="T309" s="52">
        <f t="shared" si="30"/>
        <v>149550</v>
      </c>
      <c r="U309" s="53">
        <f t="shared" si="31"/>
        <v>7763061.3199999994</v>
      </c>
      <c r="V309" s="200"/>
      <c r="W309" s="204">
        <v>483.52</v>
      </c>
      <c r="X309" s="205">
        <v>984350</v>
      </c>
      <c r="Y309" s="206">
        <f t="shared" si="32"/>
        <v>493.19</v>
      </c>
      <c r="Z309" s="207">
        <v>55.91</v>
      </c>
      <c r="AA309" s="52">
        <v>113822</v>
      </c>
      <c r="AB309" s="206">
        <f t="shared" si="33"/>
        <v>57.029999999999994</v>
      </c>
      <c r="AC309" s="208">
        <v>73.459999999999994</v>
      </c>
      <c r="AD309" s="207">
        <v>149550</v>
      </c>
      <c r="AE309" s="206">
        <f t="shared" si="34"/>
        <v>74.929999999999993</v>
      </c>
    </row>
    <row r="310" spans="1:31" s="45" customFormat="1" ht="11" x14ac:dyDescent="0.3">
      <c r="A310" s="45">
        <f>'FY2017 Alpha RPDC '!A301</f>
        <v>294</v>
      </c>
      <c r="B310" s="45">
        <f>'FY2017 Alpha RPDC '!B301</f>
        <v>1935</v>
      </c>
      <c r="C310" s="45">
        <f>'FY2017 Alpha RPDC '!C301</f>
        <v>6536</v>
      </c>
      <c r="D310" s="50" t="str">
        <f>'FY2017 Alpha RPDC '!D301</f>
        <v>UNION</v>
      </c>
      <c r="E310" s="91">
        <f>'FY2017 Alpha RPDC '!J301</f>
        <v>1126.5</v>
      </c>
      <c r="F310" s="81">
        <f>'FY2017 Alpha RPDC '!K301</f>
        <v>6673</v>
      </c>
      <c r="G310" s="81">
        <f>'FY2017 Alpha RPDC '!L301</f>
        <v>7517134.5</v>
      </c>
      <c r="H310" s="81">
        <f>'FY2017 Alpha RPDC '!M301</f>
        <v>123157.95999999996</v>
      </c>
      <c r="I310" s="82">
        <f>'FY2017 Alpha RPDC '!N301</f>
        <v>7640292.46</v>
      </c>
      <c r="J310" s="53">
        <v>-199914</v>
      </c>
      <c r="K310" s="52">
        <v>-430118</v>
      </c>
      <c r="L310" s="51">
        <v>35136.400000000001</v>
      </c>
      <c r="M310" s="195">
        <v>0</v>
      </c>
      <c r="N310" s="51">
        <f>RealAuthFY10!N310</f>
        <v>4754.4000000000005</v>
      </c>
      <c r="O310" s="195">
        <f>RealAuthFY10!O310</f>
        <v>0</v>
      </c>
      <c r="P310" s="53">
        <v>0</v>
      </c>
      <c r="Q310" s="53">
        <v>36348</v>
      </c>
      <c r="R310" s="52">
        <f t="shared" si="28"/>
        <v>546836.89500000002</v>
      </c>
      <c r="S310" s="53">
        <f t="shared" si="29"/>
        <v>51819</v>
      </c>
      <c r="T310" s="52">
        <f t="shared" si="30"/>
        <v>59625.644999999997</v>
      </c>
      <c r="U310" s="53">
        <f t="shared" si="31"/>
        <v>7744780.8000000007</v>
      </c>
      <c r="V310" s="200"/>
      <c r="W310" s="204">
        <v>475.91</v>
      </c>
      <c r="X310" s="205">
        <v>101274</v>
      </c>
      <c r="Y310" s="206">
        <f t="shared" si="32"/>
        <v>485.43</v>
      </c>
      <c r="Z310" s="207">
        <v>45.1</v>
      </c>
      <c r="AA310" s="52">
        <v>9597</v>
      </c>
      <c r="AB310" s="206">
        <f t="shared" si="33"/>
        <v>46</v>
      </c>
      <c r="AC310" s="208">
        <v>51.89</v>
      </c>
      <c r="AD310" s="207">
        <v>11042</v>
      </c>
      <c r="AE310" s="206">
        <f t="shared" si="34"/>
        <v>52.93</v>
      </c>
    </row>
    <row r="311" spans="1:31" s="45" customFormat="1" ht="11" x14ac:dyDescent="0.3">
      <c r="A311" s="45">
        <f>'FY2017 Alpha RPDC '!A302</f>
        <v>295</v>
      </c>
      <c r="B311" s="45">
        <f>'FY2017 Alpha RPDC '!B302</f>
        <v>6561</v>
      </c>
      <c r="C311" s="45">
        <f>'FY2017 Alpha RPDC '!C302</f>
        <v>6561</v>
      </c>
      <c r="D311" s="54" t="str">
        <f>'FY2017 Alpha RPDC '!D302</f>
        <v>UNITED</v>
      </c>
      <c r="E311" s="94">
        <f>'FY2017 Alpha RPDC '!J302</f>
        <v>342.6</v>
      </c>
      <c r="F311" s="83">
        <f>'FY2017 Alpha RPDC '!K302</f>
        <v>6591</v>
      </c>
      <c r="G311" s="83">
        <f>'FY2017 Alpha RPDC '!L302</f>
        <v>2258076.6</v>
      </c>
      <c r="H311" s="83">
        <f>'FY2017 Alpha RPDC '!M302</f>
        <v>0</v>
      </c>
      <c r="I311" s="84">
        <f>'FY2017 Alpha RPDC '!N302</f>
        <v>2258076.6</v>
      </c>
      <c r="J311" s="57">
        <v>-176490</v>
      </c>
      <c r="K311" s="56">
        <v>-735375</v>
      </c>
      <c r="L311" s="55">
        <v>117660</v>
      </c>
      <c r="M311" s="214">
        <v>417693</v>
      </c>
      <c r="N311" s="55">
        <f>RealAuthFY10!N311</f>
        <v>81732.56</v>
      </c>
      <c r="O311" s="214">
        <f>RealAuthFY10!O311</f>
        <v>120205.12</v>
      </c>
      <c r="P311" s="57">
        <v>0</v>
      </c>
      <c r="Q311" s="57">
        <v>0</v>
      </c>
      <c r="R311" s="56">
        <f t="shared" si="28"/>
        <v>266614</v>
      </c>
      <c r="S311" s="57">
        <f t="shared" si="29"/>
        <v>26295</v>
      </c>
      <c r="T311" s="56">
        <f t="shared" si="30"/>
        <v>27362</v>
      </c>
      <c r="U311" s="57">
        <f t="shared" si="31"/>
        <v>2403773.2800000003</v>
      </c>
      <c r="V311" s="215"/>
      <c r="W311" s="216">
        <v>459.52</v>
      </c>
      <c r="X311" s="217">
        <v>266614</v>
      </c>
      <c r="Y311" s="218">
        <f t="shared" si="32"/>
        <v>468.71</v>
      </c>
      <c r="Z311" s="219">
        <v>45.32</v>
      </c>
      <c r="AA311" s="56">
        <v>26295</v>
      </c>
      <c r="AB311" s="218">
        <f t="shared" si="33"/>
        <v>46.23</v>
      </c>
      <c r="AC311" s="220">
        <v>47.16</v>
      </c>
      <c r="AD311" s="219">
        <v>27362</v>
      </c>
      <c r="AE311" s="218">
        <f t="shared" si="34"/>
        <v>48.099999999999994</v>
      </c>
    </row>
    <row r="312" spans="1:31" s="45" customFormat="1" ht="11" x14ac:dyDescent="0.3">
      <c r="A312" s="45" t="e">
        <f>'FY2017 Alpha RPDC '!#REF!</f>
        <v>#REF!</v>
      </c>
      <c r="B312" s="45" t="e">
        <f>'FY2017 Alpha RPDC '!#REF!</f>
        <v>#REF!</v>
      </c>
      <c r="C312" s="45" t="e">
        <f>'FY2017 Alpha RPDC '!#REF!</f>
        <v>#REF!</v>
      </c>
      <c r="D312" s="50" t="e">
        <f>'FY2017 Alpha RPDC '!#REF!</f>
        <v>#REF!</v>
      </c>
      <c r="E312" s="91" t="e">
        <f>'FY2017 Alpha RPDC '!#REF!</f>
        <v>#REF!</v>
      </c>
      <c r="F312" s="81" t="e">
        <f>'FY2017 Alpha RPDC '!#REF!</f>
        <v>#REF!</v>
      </c>
      <c r="G312" s="81" t="e">
        <f>'FY2017 Alpha RPDC '!#REF!</f>
        <v>#REF!</v>
      </c>
      <c r="H312" s="81" t="e">
        <f>'FY2017 Alpha RPDC '!#REF!</f>
        <v>#REF!</v>
      </c>
      <c r="I312" s="82" t="e">
        <f>'FY2017 Alpha RPDC '!#REF!</f>
        <v>#REF!</v>
      </c>
      <c r="J312" s="53">
        <v>-307840</v>
      </c>
      <c r="K312" s="52">
        <v>-313760</v>
      </c>
      <c r="L312" s="51">
        <v>76960</v>
      </c>
      <c r="M312" s="195">
        <v>455840</v>
      </c>
      <c r="N312" s="51">
        <f>RealAuthFY10!N312</f>
        <v>38545.199999999997</v>
      </c>
      <c r="O312" s="195">
        <f>RealAuthFY10!O312</f>
        <v>46440</v>
      </c>
      <c r="P312" s="53">
        <v>0</v>
      </c>
      <c r="Q312" s="53">
        <v>21312</v>
      </c>
      <c r="R312" s="52" t="e">
        <f t="shared" si="28"/>
        <v>#REF!</v>
      </c>
      <c r="S312" s="53" t="e">
        <f t="shared" si="29"/>
        <v>#REF!</v>
      </c>
      <c r="T312" s="52" t="e">
        <f t="shared" si="30"/>
        <v>#REF!</v>
      </c>
      <c r="U312" s="53" t="e">
        <f t="shared" si="31"/>
        <v>#REF!</v>
      </c>
      <c r="V312" s="200"/>
      <c r="W312" s="204" t="e">
        <v>#REF!</v>
      </c>
      <c r="X312" s="205">
        <v>83686</v>
      </c>
      <c r="Y312" s="206" t="e">
        <f t="shared" si="32"/>
        <v>#REF!</v>
      </c>
      <c r="Z312" s="207">
        <v>43.8</v>
      </c>
      <c r="AA312" s="52">
        <v>7012</v>
      </c>
      <c r="AB312" s="206">
        <f t="shared" si="33"/>
        <v>44.68</v>
      </c>
      <c r="AC312" s="208">
        <v>60.85</v>
      </c>
      <c r="AD312" s="207">
        <v>9742</v>
      </c>
      <c r="AE312" s="206">
        <f t="shared" si="34"/>
        <v>62.07</v>
      </c>
    </row>
    <row r="313" spans="1:31" s="45" customFormat="1" ht="11" x14ac:dyDescent="0.3">
      <c r="A313" s="45">
        <f>'FY2017 Alpha RPDC '!A303</f>
        <v>296</v>
      </c>
      <c r="B313" s="45">
        <f>'FY2017 Alpha RPDC '!B303</f>
        <v>6579</v>
      </c>
      <c r="C313" s="45">
        <f>'FY2017 Alpha RPDC '!C303</f>
        <v>6579</v>
      </c>
      <c r="D313" s="50" t="str">
        <f>'FY2017 Alpha RPDC '!D303</f>
        <v>URBANDALE</v>
      </c>
      <c r="E313" s="91">
        <f>'FY2017 Alpha RPDC '!J303</f>
        <v>3408.7</v>
      </c>
      <c r="F313" s="81">
        <f>'FY2017 Alpha RPDC '!K303</f>
        <v>6591</v>
      </c>
      <c r="G313" s="81">
        <f>'FY2017 Alpha RPDC '!L303</f>
        <v>22466741.699999999</v>
      </c>
      <c r="H313" s="81">
        <f>'FY2017 Alpha RPDC '!M303</f>
        <v>0</v>
      </c>
      <c r="I313" s="82">
        <f>'FY2017 Alpha RPDC '!N303</f>
        <v>22466741.699999999</v>
      </c>
      <c r="J313" s="53">
        <v>-120460.2</v>
      </c>
      <c r="K313" s="52">
        <v>-11868</v>
      </c>
      <c r="L313" s="51">
        <v>421907.39999999997</v>
      </c>
      <c r="M313" s="195">
        <v>17802</v>
      </c>
      <c r="N313" s="51">
        <f>RealAuthFY10!N313</f>
        <v>28222.149999999998</v>
      </c>
      <c r="O313" s="195">
        <f>RealAuthFY10!O313</f>
        <v>0</v>
      </c>
      <c r="P313" s="53">
        <v>2610.96</v>
      </c>
      <c r="Q313" s="53">
        <v>0</v>
      </c>
      <c r="R313" s="52">
        <f t="shared" si="28"/>
        <v>1692419.5499999998</v>
      </c>
      <c r="S313" s="53">
        <f t="shared" si="29"/>
        <v>178002.31400000001</v>
      </c>
      <c r="T313" s="52">
        <f t="shared" si="30"/>
        <v>196511.55500000002</v>
      </c>
      <c r="U313" s="53">
        <f t="shared" si="31"/>
        <v>24871889.428999998</v>
      </c>
      <c r="V313" s="200"/>
      <c r="W313" s="204">
        <v>486.76</v>
      </c>
      <c r="X313" s="205">
        <v>407564</v>
      </c>
      <c r="Y313" s="206">
        <f t="shared" si="32"/>
        <v>496.5</v>
      </c>
      <c r="Z313" s="207">
        <v>51.2</v>
      </c>
      <c r="AA313" s="52">
        <v>42870</v>
      </c>
      <c r="AB313" s="206">
        <f t="shared" si="33"/>
        <v>52.220000000000006</v>
      </c>
      <c r="AC313" s="208">
        <v>56.52</v>
      </c>
      <c r="AD313" s="207">
        <v>47324</v>
      </c>
      <c r="AE313" s="206">
        <f t="shared" si="34"/>
        <v>57.650000000000006</v>
      </c>
    </row>
    <row r="314" spans="1:31" s="45" customFormat="1" ht="11" x14ac:dyDescent="0.3">
      <c r="A314" s="45">
        <f>'FY2017 Alpha RPDC '!A304</f>
        <v>297</v>
      </c>
      <c r="B314" s="45">
        <f>'FY2017 Alpha RPDC '!B304</f>
        <v>6591</v>
      </c>
      <c r="C314" s="45">
        <f>'FY2017 Alpha RPDC '!C304</f>
        <v>6591</v>
      </c>
      <c r="D314" s="50" t="str">
        <f>'FY2017 Alpha RPDC '!D304</f>
        <v>VALLEY</v>
      </c>
      <c r="E314" s="91">
        <f>'FY2017 Alpha RPDC '!J304</f>
        <v>381.1</v>
      </c>
      <c r="F314" s="81">
        <f>'FY2017 Alpha RPDC '!K304</f>
        <v>6614</v>
      </c>
      <c r="G314" s="81">
        <f>'FY2017 Alpha RPDC '!L304</f>
        <v>2520595.4000000004</v>
      </c>
      <c r="H314" s="81">
        <f>'FY2017 Alpha RPDC '!M304</f>
        <v>53678.459999999497</v>
      </c>
      <c r="I314" s="82">
        <f>'FY2017 Alpha RPDC '!N304</f>
        <v>2574273.86</v>
      </c>
      <c r="J314" s="53">
        <v>-111777</v>
      </c>
      <c r="K314" s="52">
        <v>-294150</v>
      </c>
      <c r="L314" s="51">
        <v>35298</v>
      </c>
      <c r="M314" s="195">
        <v>217671</v>
      </c>
      <c r="N314" s="51">
        <f>RealAuthFY10!N314</f>
        <v>35011.760000000002</v>
      </c>
      <c r="O314" s="195">
        <f>RealAuthFY10!O314</f>
        <v>57680</v>
      </c>
      <c r="P314" s="53">
        <v>0</v>
      </c>
      <c r="Q314" s="53">
        <v>0</v>
      </c>
      <c r="R314" s="52">
        <f t="shared" si="28"/>
        <v>228903.90400000001</v>
      </c>
      <c r="S314" s="53">
        <f t="shared" si="29"/>
        <v>24226.527000000002</v>
      </c>
      <c r="T314" s="52">
        <f t="shared" si="30"/>
        <v>17218.098000000002</v>
      </c>
      <c r="U314" s="53">
        <f t="shared" si="31"/>
        <v>2784356.1490000002</v>
      </c>
      <c r="V314" s="200"/>
      <c r="W314" s="204">
        <v>588.86</v>
      </c>
      <c r="X314" s="205">
        <v>103051</v>
      </c>
      <c r="Y314" s="206">
        <f t="shared" si="32"/>
        <v>600.64</v>
      </c>
      <c r="Z314" s="207">
        <v>62.32</v>
      </c>
      <c r="AA314" s="52">
        <v>10906</v>
      </c>
      <c r="AB314" s="206">
        <f t="shared" si="33"/>
        <v>63.57</v>
      </c>
      <c r="AC314" s="208">
        <v>44.29</v>
      </c>
      <c r="AD314" s="207">
        <v>7751</v>
      </c>
      <c r="AE314" s="206">
        <f t="shared" si="34"/>
        <v>45.18</v>
      </c>
    </row>
    <row r="315" spans="1:31" s="45" customFormat="1" ht="11" x14ac:dyDescent="0.3">
      <c r="A315" s="45">
        <f>'FY2017 Alpha RPDC '!A305</f>
        <v>298</v>
      </c>
      <c r="B315" s="45">
        <f>'FY2017 Alpha RPDC '!B305</f>
        <v>6592</v>
      </c>
      <c r="C315" s="45">
        <f>'FY2017 Alpha RPDC '!C305</f>
        <v>6592</v>
      </c>
      <c r="D315" s="50" t="str">
        <f>'FY2017 Alpha RPDC '!D305</f>
        <v>VAN BUREN</v>
      </c>
      <c r="E315" s="91">
        <f>'FY2017 Alpha RPDC '!J305</f>
        <v>631.1</v>
      </c>
      <c r="F315" s="81">
        <f>'FY2017 Alpha RPDC '!K305</f>
        <v>6592</v>
      </c>
      <c r="G315" s="81">
        <f>'FY2017 Alpha RPDC '!L305</f>
        <v>4160211.2</v>
      </c>
      <c r="H315" s="81">
        <f>'FY2017 Alpha RPDC '!M305</f>
        <v>0</v>
      </c>
      <c r="I315" s="82">
        <f>'FY2017 Alpha RPDC '!N305</f>
        <v>4160211.2</v>
      </c>
      <c r="J315" s="53">
        <v>-258852</v>
      </c>
      <c r="K315" s="52">
        <v>-11766</v>
      </c>
      <c r="L315" s="51">
        <v>1011876</v>
      </c>
      <c r="M315" s="195">
        <v>0</v>
      </c>
      <c r="N315" s="51">
        <f>RealAuthFY10!N315</f>
        <v>26878.880000000001</v>
      </c>
      <c r="O315" s="195">
        <f>RealAuthFY10!O315</f>
        <v>0</v>
      </c>
      <c r="P315" s="53">
        <v>0</v>
      </c>
      <c r="Q315" s="53">
        <v>0</v>
      </c>
      <c r="R315" s="52">
        <f t="shared" si="28"/>
        <v>324612.59600000002</v>
      </c>
      <c r="S315" s="53">
        <f t="shared" si="29"/>
        <v>33643.940999999999</v>
      </c>
      <c r="T315" s="52">
        <f t="shared" si="30"/>
        <v>34931.385000000002</v>
      </c>
      <c r="U315" s="53">
        <f t="shared" si="31"/>
        <v>5321536.0019999994</v>
      </c>
      <c r="V315" s="200"/>
      <c r="W315" s="204">
        <v>504.27</v>
      </c>
      <c r="X315" s="205">
        <v>298477</v>
      </c>
      <c r="Y315" s="206">
        <f t="shared" si="32"/>
        <v>514.36</v>
      </c>
      <c r="Z315" s="207">
        <v>52.26</v>
      </c>
      <c r="AA315" s="52">
        <v>30933</v>
      </c>
      <c r="AB315" s="206">
        <f t="shared" si="33"/>
        <v>53.309999999999995</v>
      </c>
      <c r="AC315" s="208">
        <v>54.26</v>
      </c>
      <c r="AD315" s="207">
        <v>32116</v>
      </c>
      <c r="AE315" s="206">
        <f t="shared" si="34"/>
        <v>55.35</v>
      </c>
    </row>
    <row r="316" spans="1:31" s="45" customFormat="1" ht="11" x14ac:dyDescent="0.3">
      <c r="A316" s="45">
        <f>'FY2017 Alpha RPDC '!A306</f>
        <v>299</v>
      </c>
      <c r="B316" s="45">
        <f>'FY2017 Alpha RPDC '!B306</f>
        <v>6615</v>
      </c>
      <c r="C316" s="45">
        <f>'FY2017 Alpha RPDC '!C306</f>
        <v>6615</v>
      </c>
      <c r="D316" s="54" t="str">
        <f>'FY2017 Alpha RPDC '!D306</f>
        <v>VAN METER</v>
      </c>
      <c r="E316" s="94">
        <f>'FY2017 Alpha RPDC '!J306</f>
        <v>605.9</v>
      </c>
      <c r="F316" s="83">
        <f>'FY2017 Alpha RPDC '!K306</f>
        <v>6591</v>
      </c>
      <c r="G316" s="83">
        <f>'FY2017 Alpha RPDC '!L306</f>
        <v>3993486.9</v>
      </c>
      <c r="H316" s="83">
        <f>'FY2017 Alpha RPDC '!M306</f>
        <v>0</v>
      </c>
      <c r="I316" s="84">
        <f>'FY2017 Alpha RPDC '!N306</f>
        <v>3993486.9</v>
      </c>
      <c r="J316" s="57">
        <v>-283920</v>
      </c>
      <c r="K316" s="56">
        <v>-23660</v>
      </c>
      <c r="L316" s="55">
        <v>591500</v>
      </c>
      <c r="M316" s="214">
        <v>5915</v>
      </c>
      <c r="N316" s="55">
        <f>RealAuthFY10!N316</f>
        <v>8468</v>
      </c>
      <c r="O316" s="214">
        <f>RealAuthFY10!O316</f>
        <v>0</v>
      </c>
      <c r="P316" s="57">
        <v>0</v>
      </c>
      <c r="Q316" s="57">
        <v>0</v>
      </c>
      <c r="R316" s="56">
        <f t="shared" si="28"/>
        <v>363845</v>
      </c>
      <c r="S316" s="57">
        <f t="shared" si="29"/>
        <v>40663</v>
      </c>
      <c r="T316" s="56">
        <f t="shared" si="30"/>
        <v>38914</v>
      </c>
      <c r="U316" s="57">
        <f t="shared" si="31"/>
        <v>4735211.9000000004</v>
      </c>
      <c r="V316" s="215"/>
      <c r="W316" s="216">
        <v>501.44</v>
      </c>
      <c r="X316" s="217">
        <v>363845</v>
      </c>
      <c r="Y316" s="218">
        <f t="shared" si="32"/>
        <v>511.46999999999997</v>
      </c>
      <c r="Z316" s="219">
        <v>56.04</v>
      </c>
      <c r="AA316" s="56">
        <v>40663</v>
      </c>
      <c r="AB316" s="218">
        <f t="shared" si="33"/>
        <v>57.16</v>
      </c>
      <c r="AC316" s="220">
        <v>53.63</v>
      </c>
      <c r="AD316" s="219">
        <v>38914</v>
      </c>
      <c r="AE316" s="218">
        <f t="shared" si="34"/>
        <v>54.7</v>
      </c>
    </row>
    <row r="317" spans="1:31" s="45" customFormat="1" ht="11" x14ac:dyDescent="0.3">
      <c r="A317" s="45">
        <f>'FY2017 Alpha RPDC '!A307</f>
        <v>300</v>
      </c>
      <c r="B317" s="45">
        <f>'FY2017 Alpha RPDC '!B307</f>
        <v>6651</v>
      </c>
      <c r="C317" s="45">
        <f>'FY2017 Alpha RPDC '!C307</f>
        <v>6651</v>
      </c>
      <c r="D317" s="50" t="str">
        <f>'FY2017 Alpha RPDC '!D307</f>
        <v>VILLISCA</v>
      </c>
      <c r="E317" s="91">
        <f>'FY2017 Alpha RPDC '!J307</f>
        <v>303</v>
      </c>
      <c r="F317" s="81">
        <f>'FY2017 Alpha RPDC '!K307</f>
        <v>6591</v>
      </c>
      <c r="G317" s="81">
        <f>'FY2017 Alpha RPDC '!L307</f>
        <v>1997073</v>
      </c>
      <c r="H317" s="81">
        <f>'FY2017 Alpha RPDC '!M307</f>
        <v>196952.02000000002</v>
      </c>
      <c r="I317" s="82">
        <f>'FY2017 Alpha RPDC '!N307</f>
        <v>2194025.02</v>
      </c>
      <c r="J317" s="53">
        <v>-135309</v>
      </c>
      <c r="K317" s="52">
        <v>-29415</v>
      </c>
      <c r="L317" s="51">
        <v>58830</v>
      </c>
      <c r="M317" s="195">
        <v>0</v>
      </c>
      <c r="N317" s="51">
        <f>RealAuthFY10!N317</f>
        <v>34723.360000000001</v>
      </c>
      <c r="O317" s="195">
        <f>RealAuthFY10!O317</f>
        <v>0</v>
      </c>
      <c r="P317" s="53">
        <v>0</v>
      </c>
      <c r="Q317" s="53">
        <v>70596</v>
      </c>
      <c r="R317" s="52">
        <f t="shared" si="28"/>
        <v>186895</v>
      </c>
      <c r="S317" s="53">
        <f t="shared" si="29"/>
        <v>16528</v>
      </c>
      <c r="T317" s="52">
        <f t="shared" si="30"/>
        <v>21749</v>
      </c>
      <c r="U317" s="53">
        <f t="shared" si="31"/>
        <v>2418622.38</v>
      </c>
      <c r="V317" s="200"/>
      <c r="W317" s="204">
        <v>588.46</v>
      </c>
      <c r="X317" s="205">
        <v>186895</v>
      </c>
      <c r="Y317" s="206">
        <f t="shared" si="32"/>
        <v>600.23</v>
      </c>
      <c r="Z317" s="207">
        <v>52.04</v>
      </c>
      <c r="AA317" s="52">
        <v>16528</v>
      </c>
      <c r="AB317" s="206">
        <f t="shared" si="33"/>
        <v>53.08</v>
      </c>
      <c r="AC317" s="208">
        <v>68.48</v>
      </c>
      <c r="AD317" s="207">
        <v>21749</v>
      </c>
      <c r="AE317" s="206">
        <f t="shared" si="34"/>
        <v>69.850000000000009</v>
      </c>
    </row>
    <row r="318" spans="1:31" s="45" customFormat="1" ht="11" x14ac:dyDescent="0.3">
      <c r="A318" s="45" t="e">
        <f>'FY2017 Alpha RPDC '!#REF!</f>
        <v>#REF!</v>
      </c>
      <c r="B318" s="45" t="e">
        <f>'FY2017 Alpha RPDC '!#REF!</f>
        <v>#REF!</v>
      </c>
      <c r="C318" s="45" t="e">
        <f>'FY2017 Alpha RPDC '!#REF!</f>
        <v>#REF!</v>
      </c>
      <c r="D318" s="50" t="e">
        <f>'FY2017 Alpha RPDC '!#REF!</f>
        <v>#REF!</v>
      </c>
      <c r="E318" s="91" t="e">
        <f>'FY2017 Alpha RPDC '!#REF!</f>
        <v>#REF!</v>
      </c>
      <c r="F318" s="81" t="e">
        <f>'FY2017 Alpha RPDC '!#REF!</f>
        <v>#REF!</v>
      </c>
      <c r="G318" s="81" t="e">
        <f>'FY2017 Alpha RPDC '!#REF!</f>
        <v>#REF!</v>
      </c>
      <c r="H318" s="81" t="e">
        <f>'FY2017 Alpha RPDC '!#REF!</f>
        <v>#REF!</v>
      </c>
      <c r="I318" s="82" t="e">
        <f>'FY2017 Alpha RPDC '!#REF!</f>
        <v>#REF!</v>
      </c>
      <c r="J318" s="53">
        <v>-142128</v>
      </c>
      <c r="K318" s="52">
        <v>-29610</v>
      </c>
      <c r="L318" s="51">
        <v>165816</v>
      </c>
      <c r="M318" s="195">
        <v>17766</v>
      </c>
      <c r="N318" s="51">
        <f>RealAuthFY10!N318</f>
        <v>7607.17</v>
      </c>
      <c r="O318" s="195">
        <f>RealAuthFY10!O318</f>
        <v>0</v>
      </c>
      <c r="P318" s="53">
        <v>0</v>
      </c>
      <c r="Q318" s="53">
        <v>0</v>
      </c>
      <c r="R318" s="52" t="e">
        <f t="shared" si="28"/>
        <v>#REF!</v>
      </c>
      <c r="S318" s="53" t="e">
        <f t="shared" si="29"/>
        <v>#REF!</v>
      </c>
      <c r="T318" s="52" t="e">
        <f t="shared" si="30"/>
        <v>#REF!</v>
      </c>
      <c r="U318" s="53" t="e">
        <f t="shared" si="31"/>
        <v>#REF!</v>
      </c>
      <c r="V318" s="200"/>
      <c r="W318" s="204">
        <v>492.3</v>
      </c>
      <c r="X318" s="205">
        <v>243689</v>
      </c>
      <c r="Y318" s="206">
        <f t="shared" si="32"/>
        <v>502.15000000000003</v>
      </c>
      <c r="Z318" s="207">
        <v>49.24</v>
      </c>
      <c r="AA318" s="52">
        <v>24374</v>
      </c>
      <c r="AB318" s="206">
        <f t="shared" si="33"/>
        <v>50.22</v>
      </c>
      <c r="AC318" s="208">
        <v>57.02</v>
      </c>
      <c r="AD318" s="207">
        <v>28225</v>
      </c>
      <c r="AE318" s="206">
        <f t="shared" si="34"/>
        <v>58.160000000000004</v>
      </c>
    </row>
    <row r="319" spans="1:31" s="45" customFormat="1" ht="11" x14ac:dyDescent="0.3">
      <c r="A319" s="45">
        <f>'FY2017 Alpha RPDC '!A308</f>
        <v>301</v>
      </c>
      <c r="B319" s="45">
        <f>'FY2017 Alpha RPDC '!B308</f>
        <v>6660</v>
      </c>
      <c r="C319" s="45">
        <f>'FY2017 Alpha RPDC '!C308</f>
        <v>6660</v>
      </c>
      <c r="D319" s="50" t="str">
        <f>'FY2017 Alpha RPDC '!D308</f>
        <v>VINTON-SHELLSBURG</v>
      </c>
      <c r="E319" s="91">
        <f>'FY2017 Alpha RPDC '!J308</f>
        <v>1591</v>
      </c>
      <c r="F319" s="81">
        <f>'FY2017 Alpha RPDC '!K308</f>
        <v>6591</v>
      </c>
      <c r="G319" s="81">
        <f>'FY2017 Alpha RPDC '!L308</f>
        <v>10486281</v>
      </c>
      <c r="H319" s="81">
        <f>'FY2017 Alpha RPDC '!M308</f>
        <v>0</v>
      </c>
      <c r="I319" s="82">
        <f>'FY2017 Alpha RPDC '!N308</f>
        <v>10486281</v>
      </c>
      <c r="J319" s="53">
        <v>-235950</v>
      </c>
      <c r="K319" s="52">
        <v>-6050</v>
      </c>
      <c r="L319" s="51">
        <v>302500</v>
      </c>
      <c r="M319" s="195">
        <v>0</v>
      </c>
      <c r="N319" s="51">
        <f>RealAuthFY10!N319</f>
        <v>0</v>
      </c>
      <c r="O319" s="195">
        <f>RealAuthFY10!O319</f>
        <v>0</v>
      </c>
      <c r="P319" s="53">
        <v>0</v>
      </c>
      <c r="Q319" s="53">
        <v>0</v>
      </c>
      <c r="R319" s="52">
        <f t="shared" si="28"/>
        <v>882829.99</v>
      </c>
      <c r="S319" s="53">
        <f t="shared" si="29"/>
        <v>101362.61</v>
      </c>
      <c r="T319" s="52">
        <f t="shared" si="30"/>
        <v>67124.289999999994</v>
      </c>
      <c r="U319" s="53">
        <f t="shared" si="31"/>
        <v>11598097.889999999</v>
      </c>
      <c r="V319" s="200"/>
      <c r="W319" s="204">
        <v>544.01</v>
      </c>
      <c r="X319" s="205">
        <v>253019</v>
      </c>
      <c r="Y319" s="206">
        <f t="shared" si="32"/>
        <v>554.89</v>
      </c>
      <c r="Z319" s="207">
        <v>62.46</v>
      </c>
      <c r="AA319" s="52">
        <v>29050</v>
      </c>
      <c r="AB319" s="206">
        <f t="shared" si="33"/>
        <v>63.71</v>
      </c>
      <c r="AC319" s="208">
        <v>41.36</v>
      </c>
      <c r="AD319" s="207">
        <v>19237</v>
      </c>
      <c r="AE319" s="206">
        <f t="shared" si="34"/>
        <v>42.19</v>
      </c>
    </row>
    <row r="320" spans="1:31" s="45" customFormat="1" ht="11" x14ac:dyDescent="0.3">
      <c r="A320" s="45">
        <f>'FY2017 Alpha RPDC '!A309</f>
        <v>302</v>
      </c>
      <c r="B320" s="45">
        <f>'FY2017 Alpha RPDC '!B309</f>
        <v>6700</v>
      </c>
      <c r="C320" s="45">
        <f>'FY2017 Alpha RPDC '!C309</f>
        <v>6700</v>
      </c>
      <c r="D320" s="50" t="str">
        <f>'FY2017 Alpha RPDC '!D309</f>
        <v>WACO</v>
      </c>
      <c r="E320" s="91">
        <f>'FY2017 Alpha RPDC '!J309</f>
        <v>467.8</v>
      </c>
      <c r="F320" s="81">
        <f>'FY2017 Alpha RPDC '!K309</f>
        <v>6715</v>
      </c>
      <c r="G320" s="81">
        <f>'FY2017 Alpha RPDC '!L309</f>
        <v>3141277</v>
      </c>
      <c r="H320" s="81">
        <f>'FY2017 Alpha RPDC '!M309</f>
        <v>69738.229999999981</v>
      </c>
      <c r="I320" s="82">
        <f>'FY2017 Alpha RPDC '!N309</f>
        <v>3211015.23</v>
      </c>
      <c r="J320" s="53">
        <v>-192229.19999999998</v>
      </c>
      <c r="K320" s="52">
        <v>-5933</v>
      </c>
      <c r="L320" s="51">
        <v>379712</v>
      </c>
      <c r="M320" s="195">
        <v>0</v>
      </c>
      <c r="N320" s="51">
        <f>RealAuthFY10!N320</f>
        <v>0</v>
      </c>
      <c r="O320" s="195">
        <f>RealAuthFY10!O320</f>
        <v>0</v>
      </c>
      <c r="P320" s="53">
        <v>0</v>
      </c>
      <c r="Q320" s="53">
        <v>0</v>
      </c>
      <c r="R320" s="52">
        <f t="shared" si="28"/>
        <v>263778.38599999994</v>
      </c>
      <c r="S320" s="53">
        <f t="shared" si="29"/>
        <v>27169.824000000001</v>
      </c>
      <c r="T320" s="52">
        <f t="shared" si="30"/>
        <v>32058.334000000003</v>
      </c>
      <c r="U320" s="53">
        <f t="shared" si="31"/>
        <v>3715571.5739999996</v>
      </c>
      <c r="V320" s="200"/>
      <c r="W320" s="204">
        <v>552.80999999999995</v>
      </c>
      <c r="X320" s="205">
        <v>234226</v>
      </c>
      <c r="Y320" s="206">
        <f t="shared" si="32"/>
        <v>563.86999999999989</v>
      </c>
      <c r="Z320" s="207">
        <v>56.94</v>
      </c>
      <c r="AA320" s="52">
        <v>24125</v>
      </c>
      <c r="AB320" s="206">
        <f t="shared" si="33"/>
        <v>58.08</v>
      </c>
      <c r="AC320" s="208">
        <v>67.19</v>
      </c>
      <c r="AD320" s="207">
        <v>28468</v>
      </c>
      <c r="AE320" s="206">
        <f t="shared" si="34"/>
        <v>68.53</v>
      </c>
    </row>
    <row r="321" spans="1:31" s="45" customFormat="1" ht="11" x14ac:dyDescent="0.3">
      <c r="A321" s="45">
        <f>'FY2017 Alpha RPDC '!A310</f>
        <v>303</v>
      </c>
      <c r="B321" s="45">
        <f>'FY2017 Alpha RPDC '!B310</f>
        <v>6750</v>
      </c>
      <c r="C321" s="45">
        <f>'FY2017 Alpha RPDC '!C310</f>
        <v>6750</v>
      </c>
      <c r="D321" s="54" t="str">
        <f>'FY2017 Alpha RPDC '!D310</f>
        <v>WALNUT</v>
      </c>
      <c r="E321" s="94">
        <f>'FY2017 Alpha RPDC '!J310</f>
        <v>160</v>
      </c>
      <c r="F321" s="83">
        <f>'FY2017 Alpha RPDC '!K310</f>
        <v>6591</v>
      </c>
      <c r="G321" s="83">
        <f>'FY2017 Alpha RPDC '!L310</f>
        <v>1054560</v>
      </c>
      <c r="H321" s="83">
        <f>'FY2017 Alpha RPDC '!M310</f>
        <v>0</v>
      </c>
      <c r="I321" s="84">
        <f>'FY2017 Alpha RPDC '!N310</f>
        <v>1054560</v>
      </c>
      <c r="J321" s="57">
        <v>-157508</v>
      </c>
      <c r="K321" s="56">
        <v>-399828</v>
      </c>
      <c r="L321" s="55">
        <v>42406</v>
      </c>
      <c r="M321" s="214">
        <v>224146</v>
      </c>
      <c r="N321" s="55">
        <f>RealAuthFY10!N321</f>
        <v>58003.68</v>
      </c>
      <c r="O321" s="214">
        <f>RealAuthFY10!O321</f>
        <v>0</v>
      </c>
      <c r="P321" s="57">
        <v>6663.8</v>
      </c>
      <c r="Q321" s="57">
        <v>36348</v>
      </c>
      <c r="R321" s="56">
        <f t="shared" si="28"/>
        <v>101013</v>
      </c>
      <c r="S321" s="57">
        <f t="shared" si="29"/>
        <v>9678</v>
      </c>
      <c r="T321" s="56">
        <f t="shared" si="30"/>
        <v>9398</v>
      </c>
      <c r="U321" s="57">
        <f t="shared" si="31"/>
        <v>984880.4800000001</v>
      </c>
      <c r="V321" s="215"/>
      <c r="W321" s="216">
        <v>573.94000000000005</v>
      </c>
      <c r="X321" s="217">
        <v>101013</v>
      </c>
      <c r="Y321" s="218">
        <f t="shared" si="32"/>
        <v>585.42000000000007</v>
      </c>
      <c r="Z321" s="219">
        <v>54.99</v>
      </c>
      <c r="AA321" s="56">
        <v>9678</v>
      </c>
      <c r="AB321" s="218">
        <f t="shared" si="33"/>
        <v>56.09</v>
      </c>
      <c r="AC321" s="220">
        <v>53.4</v>
      </c>
      <c r="AD321" s="219">
        <v>9398</v>
      </c>
      <c r="AE321" s="218">
        <f t="shared" si="34"/>
        <v>54.47</v>
      </c>
    </row>
    <row r="322" spans="1:31" s="45" customFormat="1" ht="11" x14ac:dyDescent="0.3">
      <c r="A322" s="45">
        <f>'FY2017 Alpha RPDC '!A311</f>
        <v>304</v>
      </c>
      <c r="B322" s="45">
        <f>'FY2017 Alpha RPDC '!B311</f>
        <v>6759</v>
      </c>
      <c r="C322" s="45">
        <f>'FY2017 Alpha RPDC '!C311</f>
        <v>6759</v>
      </c>
      <c r="D322" s="50" t="str">
        <f>'FY2017 Alpha RPDC '!D311</f>
        <v>WAPELLO</v>
      </c>
      <c r="E322" s="91">
        <f>'FY2017 Alpha RPDC '!J311</f>
        <v>668.2</v>
      </c>
      <c r="F322" s="81">
        <f>'FY2017 Alpha RPDC '!K311</f>
        <v>6614</v>
      </c>
      <c r="G322" s="81">
        <f>'FY2017 Alpha RPDC '!L311</f>
        <v>4419474.8000000007</v>
      </c>
      <c r="H322" s="81">
        <f>'FY2017 Alpha RPDC '!M311</f>
        <v>16900.709999999031</v>
      </c>
      <c r="I322" s="82">
        <f>'FY2017 Alpha RPDC '!N311</f>
        <v>4436375.51</v>
      </c>
      <c r="J322" s="53">
        <v>-447108</v>
      </c>
      <c r="K322" s="52">
        <v>0</v>
      </c>
      <c r="L322" s="51">
        <v>500055</v>
      </c>
      <c r="M322" s="195">
        <v>0</v>
      </c>
      <c r="N322" s="51">
        <f>RealAuthFY10!N322</f>
        <v>30455.040000000001</v>
      </c>
      <c r="O322" s="195">
        <f>RealAuthFY10!O322</f>
        <v>0</v>
      </c>
      <c r="P322" s="53">
        <v>0</v>
      </c>
      <c r="Q322" s="53">
        <v>0</v>
      </c>
      <c r="R322" s="52">
        <f t="shared" si="28"/>
        <v>358493</v>
      </c>
      <c r="S322" s="53">
        <f t="shared" si="29"/>
        <v>36292</v>
      </c>
      <c r="T322" s="52">
        <f t="shared" si="30"/>
        <v>40178</v>
      </c>
      <c r="U322" s="53">
        <f t="shared" si="31"/>
        <v>4954740.55</v>
      </c>
      <c r="V322" s="200"/>
      <c r="W322" s="204">
        <v>469.6</v>
      </c>
      <c r="X322" s="205">
        <v>358493</v>
      </c>
      <c r="Y322" s="206">
        <f t="shared" si="32"/>
        <v>478.99</v>
      </c>
      <c r="Z322" s="207">
        <v>47.54</v>
      </c>
      <c r="AA322" s="52">
        <v>36292</v>
      </c>
      <c r="AB322" s="206">
        <f t="shared" si="33"/>
        <v>48.49</v>
      </c>
      <c r="AC322" s="208">
        <v>52.63</v>
      </c>
      <c r="AD322" s="207">
        <v>40178</v>
      </c>
      <c r="AE322" s="206">
        <f t="shared" si="34"/>
        <v>53.68</v>
      </c>
    </row>
    <row r="323" spans="1:31" s="45" customFormat="1" ht="11" x14ac:dyDescent="0.3">
      <c r="A323" s="45">
        <f>'FY2017 Alpha RPDC '!A312</f>
        <v>305</v>
      </c>
      <c r="B323" s="45">
        <f>'FY2017 Alpha RPDC '!B312</f>
        <v>6762</v>
      </c>
      <c r="C323" s="45">
        <f>'FY2017 Alpha RPDC '!C312</f>
        <v>6762</v>
      </c>
      <c r="D323" s="50" t="str">
        <f>'FY2017 Alpha RPDC '!D312</f>
        <v>WAPSIE VALLEY</v>
      </c>
      <c r="E323" s="91">
        <f>'FY2017 Alpha RPDC '!J312</f>
        <v>689.8</v>
      </c>
      <c r="F323" s="81">
        <f>'FY2017 Alpha RPDC '!K312</f>
        <v>6637</v>
      </c>
      <c r="G323" s="81">
        <f>'FY2017 Alpha RPDC '!L312</f>
        <v>4578202.5999999996</v>
      </c>
      <c r="H323" s="81">
        <f>'FY2017 Alpha RPDC '!M312</f>
        <v>0</v>
      </c>
      <c r="I323" s="82">
        <f>'FY2017 Alpha RPDC '!N312</f>
        <v>4578202.5999999996</v>
      </c>
      <c r="J323" s="53">
        <v>-326285.5</v>
      </c>
      <c r="K323" s="52">
        <v>-11930</v>
      </c>
      <c r="L323" s="51">
        <v>388918</v>
      </c>
      <c r="M323" s="195">
        <v>0</v>
      </c>
      <c r="N323" s="51">
        <f>RealAuthFY10!N323</f>
        <v>17257.5</v>
      </c>
      <c r="O323" s="195">
        <f>RealAuthFY10!O323</f>
        <v>0</v>
      </c>
      <c r="P323" s="53">
        <v>0</v>
      </c>
      <c r="Q323" s="53">
        <v>0</v>
      </c>
      <c r="R323" s="52">
        <f t="shared" si="28"/>
        <v>580728</v>
      </c>
      <c r="S323" s="53">
        <f t="shared" si="29"/>
        <v>45985</v>
      </c>
      <c r="T323" s="52">
        <f t="shared" si="30"/>
        <v>67378</v>
      </c>
      <c r="U323" s="53">
        <f t="shared" si="31"/>
        <v>5340253.5999999996</v>
      </c>
      <c r="V323" s="200"/>
      <c r="W323" s="204">
        <v>457.41</v>
      </c>
      <c r="X323" s="205">
        <v>580728</v>
      </c>
      <c r="Y323" s="206">
        <f t="shared" si="32"/>
        <v>466.56</v>
      </c>
      <c r="Z323" s="207">
        <v>36.22</v>
      </c>
      <c r="AA323" s="52">
        <v>45985</v>
      </c>
      <c r="AB323" s="206">
        <f t="shared" si="33"/>
        <v>36.94</v>
      </c>
      <c r="AC323" s="208">
        <v>53.07</v>
      </c>
      <c r="AD323" s="207">
        <v>67378</v>
      </c>
      <c r="AE323" s="206">
        <f t="shared" si="34"/>
        <v>54.13</v>
      </c>
    </row>
    <row r="324" spans="1:31" s="45" customFormat="1" ht="11" x14ac:dyDescent="0.3">
      <c r="A324" s="45">
        <f>'FY2017 Alpha RPDC '!A313</f>
        <v>306</v>
      </c>
      <c r="B324" s="45">
        <f>'FY2017 Alpha RPDC '!B313</f>
        <v>6768</v>
      </c>
      <c r="C324" s="45">
        <f>'FY2017 Alpha RPDC '!C313</f>
        <v>6768</v>
      </c>
      <c r="D324" s="50" t="str">
        <f>'FY2017 Alpha RPDC '!D313</f>
        <v>WASHINGTON</v>
      </c>
      <c r="E324" s="91">
        <f>'FY2017 Alpha RPDC '!J313</f>
        <v>1705.1</v>
      </c>
      <c r="F324" s="81">
        <f>'FY2017 Alpha RPDC '!K313</f>
        <v>6591</v>
      </c>
      <c r="G324" s="81">
        <f>'FY2017 Alpha RPDC '!L313</f>
        <v>11238314.1</v>
      </c>
      <c r="H324" s="81">
        <f>'FY2017 Alpha RPDC '!M313</f>
        <v>203819.34999999963</v>
      </c>
      <c r="I324" s="82">
        <f>'FY2017 Alpha RPDC '!N313</f>
        <v>11442133.449999999</v>
      </c>
      <c r="J324" s="53">
        <v>-789498.6</v>
      </c>
      <c r="K324" s="52">
        <v>-558885</v>
      </c>
      <c r="L324" s="51">
        <v>264735</v>
      </c>
      <c r="M324" s="195">
        <v>0</v>
      </c>
      <c r="N324" s="51">
        <f>RealAuthFY10!N324</f>
        <v>0</v>
      </c>
      <c r="O324" s="195">
        <f>RealAuthFY10!O324</f>
        <v>0</v>
      </c>
      <c r="P324" s="53">
        <v>9059.82</v>
      </c>
      <c r="Q324" s="53">
        <v>98834.400000000009</v>
      </c>
      <c r="R324" s="52">
        <f t="shared" si="28"/>
        <v>731112.77800000005</v>
      </c>
      <c r="S324" s="53">
        <f t="shared" si="29"/>
        <v>58740.695</v>
      </c>
      <c r="T324" s="52">
        <f t="shared" si="30"/>
        <v>100583.84899999999</v>
      </c>
      <c r="U324" s="53">
        <f t="shared" si="31"/>
        <v>11356816.392000001</v>
      </c>
      <c r="V324" s="200"/>
      <c r="W324" s="204">
        <v>420.37</v>
      </c>
      <c r="X324" s="205">
        <v>148559</v>
      </c>
      <c r="Y324" s="206">
        <f t="shared" si="32"/>
        <v>428.78000000000003</v>
      </c>
      <c r="Z324" s="207">
        <v>33.770000000000003</v>
      </c>
      <c r="AA324" s="52">
        <v>11934</v>
      </c>
      <c r="AB324" s="206">
        <f t="shared" si="33"/>
        <v>34.450000000000003</v>
      </c>
      <c r="AC324" s="208">
        <v>57.83</v>
      </c>
      <c r="AD324" s="207">
        <v>20437</v>
      </c>
      <c r="AE324" s="206">
        <f t="shared" si="34"/>
        <v>58.989999999999995</v>
      </c>
    </row>
    <row r="325" spans="1:31" s="45" customFormat="1" ht="11" x14ac:dyDescent="0.3">
      <c r="A325" s="45">
        <f>'FY2017 Alpha RPDC '!A314</f>
        <v>307</v>
      </c>
      <c r="B325" s="45">
        <f>'FY2017 Alpha RPDC '!B314</f>
        <v>6795</v>
      </c>
      <c r="C325" s="45">
        <f>'FY2017 Alpha RPDC '!C314</f>
        <v>6795</v>
      </c>
      <c r="D325" s="50" t="str">
        <f>'FY2017 Alpha RPDC '!D314</f>
        <v>WATERLOO</v>
      </c>
      <c r="E325" s="91">
        <f>'FY2017 Alpha RPDC '!J314</f>
        <v>10935.7</v>
      </c>
      <c r="F325" s="81">
        <f>'FY2017 Alpha RPDC '!K314</f>
        <v>6591</v>
      </c>
      <c r="G325" s="81">
        <f>'FY2017 Alpha RPDC '!L314</f>
        <v>72077198.700000003</v>
      </c>
      <c r="H325" s="81">
        <f>'FY2017 Alpha RPDC '!M314</f>
        <v>412866.71999999881</v>
      </c>
      <c r="I325" s="82">
        <f>'FY2017 Alpha RPDC '!N314</f>
        <v>72490065.420000002</v>
      </c>
      <c r="J325" s="53">
        <v>-893039.4</v>
      </c>
      <c r="K325" s="52">
        <v>-35298</v>
      </c>
      <c r="L325" s="51">
        <v>3295068.3000000003</v>
      </c>
      <c r="M325" s="195">
        <v>29415</v>
      </c>
      <c r="N325" s="51">
        <f>RealAuthFY10!N325</f>
        <v>239948.80000000002</v>
      </c>
      <c r="O325" s="195">
        <f>RealAuthFY10!O325</f>
        <v>0</v>
      </c>
      <c r="P325" s="53">
        <v>284737.2</v>
      </c>
      <c r="Q325" s="53">
        <v>0</v>
      </c>
      <c r="R325" s="52">
        <f t="shared" si="28"/>
        <v>5631994.8569999998</v>
      </c>
      <c r="S325" s="53">
        <f t="shared" si="29"/>
        <v>668499.34100000001</v>
      </c>
      <c r="T325" s="52">
        <f t="shared" si="30"/>
        <v>629458.89200000011</v>
      </c>
      <c r="U325" s="53">
        <f t="shared" si="31"/>
        <v>82340850.409999996</v>
      </c>
      <c r="V325" s="200"/>
      <c r="W325" s="204">
        <v>504.91</v>
      </c>
      <c r="X325" s="205">
        <v>1659084</v>
      </c>
      <c r="Y325" s="206">
        <f t="shared" si="32"/>
        <v>515.01</v>
      </c>
      <c r="Z325" s="207">
        <v>59.93</v>
      </c>
      <c r="AA325" s="52">
        <v>196924</v>
      </c>
      <c r="AB325" s="206">
        <f t="shared" si="33"/>
        <v>61.13</v>
      </c>
      <c r="AC325" s="208">
        <v>56.43</v>
      </c>
      <c r="AD325" s="207">
        <v>185423</v>
      </c>
      <c r="AE325" s="206">
        <f t="shared" si="34"/>
        <v>57.56</v>
      </c>
    </row>
    <row r="326" spans="1:31" s="45" customFormat="1" ht="11" x14ac:dyDescent="0.3">
      <c r="A326" s="45">
        <f>'FY2017 Alpha RPDC '!A315</f>
        <v>308</v>
      </c>
      <c r="B326" s="45">
        <f>'FY2017 Alpha RPDC '!B315</f>
        <v>6822</v>
      </c>
      <c r="C326" s="45">
        <f>'FY2017 Alpha RPDC '!C315</f>
        <v>6822</v>
      </c>
      <c r="D326" s="54" t="str">
        <f>'FY2017 Alpha RPDC '!D315</f>
        <v>WAUKEE</v>
      </c>
      <c r="E326" s="94">
        <f>'FY2017 Alpha RPDC '!J315</f>
        <v>9448.4</v>
      </c>
      <c r="F326" s="83">
        <f>'FY2017 Alpha RPDC '!K315</f>
        <v>6591</v>
      </c>
      <c r="G326" s="83">
        <f>'FY2017 Alpha RPDC '!L315</f>
        <v>62274404.399999999</v>
      </c>
      <c r="H326" s="83">
        <f>'FY2017 Alpha RPDC '!M315</f>
        <v>0</v>
      </c>
      <c r="I326" s="84">
        <f>'FY2017 Alpha RPDC '!N315</f>
        <v>62274404.399999999</v>
      </c>
      <c r="J326" s="57">
        <v>-90361.8</v>
      </c>
      <c r="K326" s="56">
        <v>0</v>
      </c>
      <c r="L326" s="55">
        <v>129932</v>
      </c>
      <c r="M326" s="214">
        <v>0</v>
      </c>
      <c r="N326" s="55">
        <f>RealAuthFY10!N326</f>
        <v>637.01</v>
      </c>
      <c r="O326" s="214">
        <f>RealAuthFY10!O326</f>
        <v>0</v>
      </c>
      <c r="P326" s="57">
        <v>3897.96</v>
      </c>
      <c r="Q326" s="57">
        <v>88590</v>
      </c>
      <c r="R326" s="56">
        <f t="shared" si="28"/>
        <v>4928568.892</v>
      </c>
      <c r="S326" s="57">
        <f t="shared" si="29"/>
        <v>532228.37199999997</v>
      </c>
      <c r="T326" s="56">
        <f t="shared" si="30"/>
        <v>553770.72399999993</v>
      </c>
      <c r="U326" s="57">
        <f t="shared" si="31"/>
        <v>68421667.557999998</v>
      </c>
      <c r="V326" s="215"/>
      <c r="W326" s="216">
        <v>511.4</v>
      </c>
      <c r="X326" s="217">
        <v>244194</v>
      </c>
      <c r="Y326" s="218">
        <f t="shared" si="32"/>
        <v>521.63</v>
      </c>
      <c r="Z326" s="219">
        <v>55.23</v>
      </c>
      <c r="AA326" s="56">
        <v>26372</v>
      </c>
      <c r="AB326" s="218">
        <f t="shared" si="33"/>
        <v>56.33</v>
      </c>
      <c r="AC326" s="220">
        <v>57.46</v>
      </c>
      <c r="AD326" s="219">
        <v>27437</v>
      </c>
      <c r="AE326" s="218">
        <f t="shared" si="34"/>
        <v>58.61</v>
      </c>
    </row>
    <row r="327" spans="1:31" s="45" customFormat="1" ht="11" x14ac:dyDescent="0.3">
      <c r="A327" s="45">
        <f>'FY2017 Alpha RPDC '!A316</f>
        <v>309</v>
      </c>
      <c r="B327" s="45">
        <f>'FY2017 Alpha RPDC '!B316</f>
        <v>6840</v>
      </c>
      <c r="C327" s="45">
        <f>'FY2017 Alpha RPDC '!C316</f>
        <v>6840</v>
      </c>
      <c r="D327" s="50" t="str">
        <f>'FY2017 Alpha RPDC '!D316</f>
        <v>WAVERLY-SHELL ROCK</v>
      </c>
      <c r="E327" s="91">
        <f>'FY2017 Alpha RPDC '!J316</f>
        <v>1995.9</v>
      </c>
      <c r="F327" s="81">
        <f>'FY2017 Alpha RPDC '!K316</f>
        <v>6591</v>
      </c>
      <c r="G327" s="81">
        <f>'FY2017 Alpha RPDC '!L316</f>
        <v>13154976.9</v>
      </c>
      <c r="H327" s="81">
        <f>'FY2017 Alpha RPDC '!M316</f>
        <v>28053.150000000373</v>
      </c>
      <c r="I327" s="82">
        <f>'FY2017 Alpha RPDC '!N316</f>
        <v>13183030.050000001</v>
      </c>
      <c r="J327" s="53">
        <v>-428355.2</v>
      </c>
      <c r="K327" s="52">
        <v>0</v>
      </c>
      <c r="L327" s="51">
        <v>253012</v>
      </c>
      <c r="M327" s="195">
        <v>0</v>
      </c>
      <c r="N327" s="51">
        <f>RealAuthFY10!N327</f>
        <v>48401.91</v>
      </c>
      <c r="O327" s="195">
        <f>RealAuthFY10!O327</f>
        <v>0</v>
      </c>
      <c r="P327" s="53">
        <v>0</v>
      </c>
      <c r="Q327" s="53">
        <v>112972.8</v>
      </c>
      <c r="R327" s="52">
        <f t="shared" si="28"/>
        <v>1021741.128</v>
      </c>
      <c r="S327" s="53">
        <f t="shared" si="29"/>
        <v>99415.778999999995</v>
      </c>
      <c r="T327" s="52">
        <f t="shared" si="30"/>
        <v>121869.65400000001</v>
      </c>
      <c r="U327" s="53">
        <f t="shared" si="31"/>
        <v>14412088.121000001</v>
      </c>
      <c r="V327" s="200"/>
      <c r="W327" s="204">
        <v>501.88</v>
      </c>
      <c r="X327" s="205">
        <v>369534</v>
      </c>
      <c r="Y327" s="206">
        <f t="shared" si="32"/>
        <v>511.92</v>
      </c>
      <c r="Z327" s="207">
        <v>48.83</v>
      </c>
      <c r="AA327" s="52">
        <v>35954</v>
      </c>
      <c r="AB327" s="206">
        <f t="shared" si="33"/>
        <v>49.809999999999995</v>
      </c>
      <c r="AC327" s="208">
        <v>59.86</v>
      </c>
      <c r="AD327" s="207">
        <v>44075</v>
      </c>
      <c r="AE327" s="206">
        <f t="shared" si="34"/>
        <v>61.06</v>
      </c>
    </row>
    <row r="328" spans="1:31" s="45" customFormat="1" ht="11" x14ac:dyDescent="0.3">
      <c r="A328" s="45">
        <f>'FY2017 Alpha RPDC '!A317</f>
        <v>310</v>
      </c>
      <c r="B328" s="45">
        <f>'FY2017 Alpha RPDC '!B317</f>
        <v>6854</v>
      </c>
      <c r="C328" s="45">
        <f>'FY2017 Alpha RPDC '!C317</f>
        <v>6854</v>
      </c>
      <c r="D328" s="50" t="str">
        <f>'FY2017 Alpha RPDC '!D317</f>
        <v>WAYNE</v>
      </c>
      <c r="E328" s="91">
        <f>'FY2017 Alpha RPDC '!J317</f>
        <v>548.79999999999995</v>
      </c>
      <c r="F328" s="81">
        <f>'FY2017 Alpha RPDC '!K317</f>
        <v>6614</v>
      </c>
      <c r="G328" s="81">
        <f>'FY2017 Alpha RPDC '!L317</f>
        <v>3629763.1999999997</v>
      </c>
      <c r="H328" s="81">
        <f>'FY2017 Alpha RPDC '!M317</f>
        <v>0</v>
      </c>
      <c r="I328" s="82">
        <f>'FY2017 Alpha RPDC '!N317</f>
        <v>3629763.1999999997</v>
      </c>
      <c r="J328" s="53">
        <v>-341214</v>
      </c>
      <c r="K328" s="52">
        <v>-5883</v>
      </c>
      <c r="L328" s="51">
        <v>488289</v>
      </c>
      <c r="M328" s="195">
        <v>0</v>
      </c>
      <c r="N328" s="51">
        <f>RealAuthFY10!N328</f>
        <v>5710.32</v>
      </c>
      <c r="O328" s="195">
        <f>RealAuthFY10!O328</f>
        <v>0</v>
      </c>
      <c r="P328" s="53">
        <v>0</v>
      </c>
      <c r="Q328" s="53">
        <v>0</v>
      </c>
      <c r="R328" s="52">
        <f t="shared" ref="R328:R367" si="35">IF(X328&gt;Y328*$E328,X328,Y328*$E328)</f>
        <v>301232</v>
      </c>
      <c r="S328" s="53">
        <f t="shared" ref="S328:S367" si="36">IF(AA328&gt;AB328*$E328,AA328,AB328*$E328)</f>
        <v>30592</v>
      </c>
      <c r="T328" s="52">
        <f t="shared" ref="T328:T367" si="37">IF(AD328&gt;AE328*$E328,AD328,AE328*$E328)</f>
        <v>31954</v>
      </c>
      <c r="U328" s="53">
        <f t="shared" ref="U328:U367" si="38">SUM(I328:T328)</f>
        <v>4140443.5199999996</v>
      </c>
      <c r="V328" s="200"/>
      <c r="W328" s="204">
        <v>515.19000000000005</v>
      </c>
      <c r="X328" s="205">
        <v>301232</v>
      </c>
      <c r="Y328" s="206">
        <f t="shared" ref="Y328:Y367" si="39">ROUND(W328*R$5,2)+W328</f>
        <v>525.49</v>
      </c>
      <c r="Z328" s="207">
        <v>52.32</v>
      </c>
      <c r="AA328" s="52">
        <v>30592</v>
      </c>
      <c r="AB328" s="206">
        <f t="shared" ref="AB328:AB367" si="40">ROUND(Z328*S$5,2)+Z328</f>
        <v>53.37</v>
      </c>
      <c r="AC328" s="208">
        <v>54.65</v>
      </c>
      <c r="AD328" s="207">
        <v>31954</v>
      </c>
      <c r="AE328" s="206">
        <f t="shared" ref="AE328:AE367" si="41">ROUND(AC328*T$5,2)+AC328</f>
        <v>55.74</v>
      </c>
    </row>
    <row r="329" spans="1:31" s="45" customFormat="1" ht="11" x14ac:dyDescent="0.3">
      <c r="A329" s="45">
        <f>'FY2017 Alpha RPDC '!A318</f>
        <v>311</v>
      </c>
      <c r="B329" s="45">
        <f>'FY2017 Alpha RPDC '!B318</f>
        <v>6867</v>
      </c>
      <c r="C329" s="45">
        <f>'FY2017 Alpha RPDC '!C318</f>
        <v>6867</v>
      </c>
      <c r="D329" s="50" t="str">
        <f>'FY2017 Alpha RPDC '!D318</f>
        <v>WEBSTER CITY</v>
      </c>
      <c r="E329" s="91">
        <f>'FY2017 Alpha RPDC '!J318</f>
        <v>1529.2</v>
      </c>
      <c r="F329" s="81">
        <f>'FY2017 Alpha RPDC '!K318</f>
        <v>6591</v>
      </c>
      <c r="G329" s="81">
        <f>'FY2017 Alpha RPDC '!L318</f>
        <v>10078957.200000001</v>
      </c>
      <c r="H329" s="81">
        <f>'FY2017 Alpha RPDC '!M318</f>
        <v>0</v>
      </c>
      <c r="I329" s="82">
        <f>'FY2017 Alpha RPDC '!N318</f>
        <v>10078957.200000001</v>
      </c>
      <c r="J329" s="53">
        <v>-480960</v>
      </c>
      <c r="K329" s="52">
        <v>-6012</v>
      </c>
      <c r="L329" s="51">
        <v>649296</v>
      </c>
      <c r="M329" s="195">
        <v>48096</v>
      </c>
      <c r="N329" s="51">
        <f>RealAuthFY10!N329</f>
        <v>8314.77</v>
      </c>
      <c r="O329" s="195">
        <f>RealAuthFY10!O329</f>
        <v>0</v>
      </c>
      <c r="P329" s="53">
        <v>0</v>
      </c>
      <c r="Q329" s="53">
        <v>0</v>
      </c>
      <c r="R329" s="52">
        <f t="shared" si="35"/>
        <v>878708.90399999998</v>
      </c>
      <c r="S329" s="53">
        <f t="shared" si="36"/>
        <v>97731.171999999991</v>
      </c>
      <c r="T329" s="52">
        <f t="shared" si="37"/>
        <v>86323.340000000011</v>
      </c>
      <c r="U329" s="53">
        <f t="shared" si="38"/>
        <v>11360455.386</v>
      </c>
      <c r="V329" s="200"/>
      <c r="W329" s="204">
        <v>563.35</v>
      </c>
      <c r="X329" s="205">
        <v>159879</v>
      </c>
      <c r="Y329" s="206">
        <f t="shared" si="39"/>
        <v>574.62</v>
      </c>
      <c r="Z329" s="207">
        <v>62.66</v>
      </c>
      <c r="AA329" s="52">
        <v>17783</v>
      </c>
      <c r="AB329" s="206">
        <f t="shared" si="40"/>
        <v>63.91</v>
      </c>
      <c r="AC329" s="208">
        <v>55.34</v>
      </c>
      <c r="AD329" s="207">
        <v>15705</v>
      </c>
      <c r="AE329" s="206">
        <f t="shared" si="41"/>
        <v>56.45</v>
      </c>
    </row>
    <row r="330" spans="1:31" s="45" customFormat="1" ht="11" x14ac:dyDescent="0.3">
      <c r="A330" s="45">
        <f>'FY2017 Alpha RPDC '!A319</f>
        <v>312</v>
      </c>
      <c r="B330" s="45">
        <f>'FY2017 Alpha RPDC '!B319</f>
        <v>6921</v>
      </c>
      <c r="C330" s="45">
        <f>'FY2017 Alpha RPDC '!C319</f>
        <v>6921</v>
      </c>
      <c r="D330" s="50" t="str">
        <f>'FY2017 Alpha RPDC '!D319</f>
        <v>WEST BEND-MALLARD</v>
      </c>
      <c r="E330" s="91">
        <f>'FY2017 Alpha RPDC '!J319</f>
        <v>321.10000000000002</v>
      </c>
      <c r="F330" s="81">
        <f>'FY2017 Alpha RPDC '!K319</f>
        <v>6643</v>
      </c>
      <c r="G330" s="81">
        <f>'FY2017 Alpha RPDC '!L319</f>
        <v>2133067.3000000003</v>
      </c>
      <c r="H330" s="81">
        <f>'FY2017 Alpha RPDC '!M319</f>
        <v>150849.73999999976</v>
      </c>
      <c r="I330" s="82">
        <f>'FY2017 Alpha RPDC '!N319</f>
        <v>2283917.04</v>
      </c>
      <c r="J330" s="53">
        <v>-178254.9</v>
      </c>
      <c r="K330" s="52">
        <v>-23532</v>
      </c>
      <c r="L330" s="51">
        <v>29415</v>
      </c>
      <c r="M330" s="195">
        <v>5883</v>
      </c>
      <c r="N330" s="51">
        <f>RealAuthFY10!N330</f>
        <v>8767.36</v>
      </c>
      <c r="O330" s="195">
        <f>RealAuthFY10!O330</f>
        <v>0</v>
      </c>
      <c r="P330" s="53">
        <v>2588.52</v>
      </c>
      <c r="Q330" s="53">
        <v>95304.599999999991</v>
      </c>
      <c r="R330" s="52">
        <f t="shared" si="35"/>
        <v>196114</v>
      </c>
      <c r="S330" s="53">
        <f t="shared" si="36"/>
        <v>20898</v>
      </c>
      <c r="T330" s="52">
        <f t="shared" si="37"/>
        <v>23980</v>
      </c>
      <c r="U330" s="53">
        <f t="shared" si="38"/>
        <v>2465080.62</v>
      </c>
      <c r="V330" s="200"/>
      <c r="W330" s="204">
        <v>510.98</v>
      </c>
      <c r="X330" s="205">
        <v>196114</v>
      </c>
      <c r="Y330" s="206">
        <f t="shared" si="39"/>
        <v>521.20000000000005</v>
      </c>
      <c r="Z330" s="207">
        <v>54.45</v>
      </c>
      <c r="AA330" s="52">
        <v>20898</v>
      </c>
      <c r="AB330" s="206">
        <f t="shared" si="40"/>
        <v>55.540000000000006</v>
      </c>
      <c r="AC330" s="208">
        <v>62.48</v>
      </c>
      <c r="AD330" s="207">
        <v>23980</v>
      </c>
      <c r="AE330" s="206">
        <f t="shared" si="41"/>
        <v>63.73</v>
      </c>
    </row>
    <row r="331" spans="1:31" s="45" customFormat="1" ht="11" x14ac:dyDescent="0.3">
      <c r="A331" s="45">
        <f>'FY2017 Alpha RPDC '!A320</f>
        <v>313</v>
      </c>
      <c r="B331" s="45">
        <f>'FY2017 Alpha RPDC '!B320</f>
        <v>6930</v>
      </c>
      <c r="C331" s="45">
        <f>'FY2017 Alpha RPDC '!C320</f>
        <v>6930</v>
      </c>
      <c r="D331" s="54" t="str">
        <f>'FY2017 Alpha RPDC '!D320</f>
        <v>WEST BRANCH</v>
      </c>
      <c r="E331" s="94">
        <f>'FY2017 Alpha RPDC '!J320</f>
        <v>769.1</v>
      </c>
      <c r="F331" s="83">
        <f>'FY2017 Alpha RPDC '!K320</f>
        <v>6623</v>
      </c>
      <c r="G331" s="83">
        <f>'FY2017 Alpha RPDC '!L320</f>
        <v>5093749.3</v>
      </c>
      <c r="H331" s="83">
        <f>'FY2017 Alpha RPDC '!M320</f>
        <v>150288.87000000011</v>
      </c>
      <c r="I331" s="84">
        <f>'FY2017 Alpha RPDC '!N320</f>
        <v>5244038.17</v>
      </c>
      <c r="J331" s="57">
        <v>-600654.29999999993</v>
      </c>
      <c r="K331" s="56">
        <v>-82362</v>
      </c>
      <c r="L331" s="55">
        <v>266499.89999999997</v>
      </c>
      <c r="M331" s="214">
        <v>17649</v>
      </c>
      <c r="N331" s="55">
        <f>RealAuthFY10!N331</f>
        <v>65409.120000000003</v>
      </c>
      <c r="O331" s="214">
        <f>RealAuthFY10!O331</f>
        <v>0</v>
      </c>
      <c r="P331" s="57">
        <v>0</v>
      </c>
      <c r="Q331" s="57">
        <v>240026.4</v>
      </c>
      <c r="R331" s="56">
        <f t="shared" si="35"/>
        <v>920302</v>
      </c>
      <c r="S331" s="57">
        <f t="shared" si="36"/>
        <v>103407</v>
      </c>
      <c r="T331" s="56">
        <f t="shared" si="37"/>
        <v>97837</v>
      </c>
      <c r="U331" s="57">
        <f t="shared" si="38"/>
        <v>6272152.290000001</v>
      </c>
      <c r="V331" s="215"/>
      <c r="W331" s="216">
        <v>518.86</v>
      </c>
      <c r="X331" s="217">
        <v>920302</v>
      </c>
      <c r="Y331" s="218">
        <f t="shared" si="39"/>
        <v>529.24</v>
      </c>
      <c r="Z331" s="219">
        <v>58.3</v>
      </c>
      <c r="AA331" s="56">
        <v>103407</v>
      </c>
      <c r="AB331" s="218">
        <f t="shared" si="40"/>
        <v>59.47</v>
      </c>
      <c r="AC331" s="220">
        <v>55.16</v>
      </c>
      <c r="AD331" s="219">
        <v>97837</v>
      </c>
      <c r="AE331" s="218">
        <f t="shared" si="41"/>
        <v>56.26</v>
      </c>
    </row>
    <row r="332" spans="1:31" s="45" customFormat="1" ht="11" x14ac:dyDescent="0.3">
      <c r="A332" s="45">
        <f>'FY2017 Alpha RPDC '!A321</f>
        <v>314</v>
      </c>
      <c r="B332" s="45">
        <f>'FY2017 Alpha RPDC '!B321</f>
        <v>6937</v>
      </c>
      <c r="C332" s="45">
        <f>'FY2017 Alpha RPDC '!C321</f>
        <v>6937</v>
      </c>
      <c r="D332" s="50" t="str">
        <f>'FY2017 Alpha RPDC '!D321</f>
        <v>WEST BURLINGTON</v>
      </c>
      <c r="E332" s="91">
        <f>'FY2017 Alpha RPDC '!J321</f>
        <v>472.3</v>
      </c>
      <c r="F332" s="81">
        <f>'FY2017 Alpha RPDC '!K321</f>
        <v>6591</v>
      </c>
      <c r="G332" s="81">
        <f>'FY2017 Alpha RPDC '!L321</f>
        <v>3112929.3000000003</v>
      </c>
      <c r="H332" s="81">
        <f>'FY2017 Alpha RPDC '!M321</f>
        <v>0</v>
      </c>
      <c r="I332" s="82">
        <f>'FY2017 Alpha RPDC '!N321</f>
        <v>3112929.3000000003</v>
      </c>
      <c r="J332" s="53">
        <v>-446920.80000000005</v>
      </c>
      <c r="K332" s="52">
        <v>-12014</v>
      </c>
      <c r="L332" s="51">
        <v>409677.4</v>
      </c>
      <c r="M332" s="195">
        <v>0</v>
      </c>
      <c r="N332" s="51">
        <f>RealAuthFY10!N332</f>
        <v>14081.880000000001</v>
      </c>
      <c r="O332" s="195">
        <f>RealAuthFY10!O332</f>
        <v>0</v>
      </c>
      <c r="P332" s="53">
        <v>0</v>
      </c>
      <c r="Q332" s="53">
        <v>126147</v>
      </c>
      <c r="R332" s="52">
        <f t="shared" si="35"/>
        <v>298675</v>
      </c>
      <c r="S332" s="53">
        <f t="shared" si="36"/>
        <v>31676</v>
      </c>
      <c r="T332" s="52">
        <f t="shared" si="37"/>
        <v>31450</v>
      </c>
      <c r="U332" s="53">
        <f t="shared" si="38"/>
        <v>3565701.78</v>
      </c>
      <c r="V332" s="200"/>
      <c r="W332" s="204">
        <v>569.99</v>
      </c>
      <c r="X332" s="205">
        <v>298675</v>
      </c>
      <c r="Y332" s="206">
        <f t="shared" si="39"/>
        <v>581.39</v>
      </c>
      <c r="Z332" s="207">
        <v>60.45</v>
      </c>
      <c r="AA332" s="52">
        <v>31676</v>
      </c>
      <c r="AB332" s="206">
        <f t="shared" si="40"/>
        <v>61.660000000000004</v>
      </c>
      <c r="AC332" s="208">
        <v>60.02</v>
      </c>
      <c r="AD332" s="207">
        <v>31450</v>
      </c>
      <c r="AE332" s="206">
        <f t="shared" si="41"/>
        <v>61.220000000000006</v>
      </c>
    </row>
    <row r="333" spans="1:31" s="45" customFormat="1" ht="11" x14ac:dyDescent="0.3">
      <c r="A333" s="45">
        <f>'FY2017 Alpha RPDC '!A322</f>
        <v>315</v>
      </c>
      <c r="B333" s="45">
        <f>'FY2017 Alpha RPDC '!B322</f>
        <v>6943</v>
      </c>
      <c r="C333" s="45">
        <f>'FY2017 Alpha RPDC '!C322</f>
        <v>6943</v>
      </c>
      <c r="D333" s="50" t="str">
        <f>'FY2017 Alpha RPDC '!D322</f>
        <v>WEST CENTRAL</v>
      </c>
      <c r="E333" s="91">
        <f>'FY2017 Alpha RPDC '!J322</f>
        <v>277.2</v>
      </c>
      <c r="F333" s="81">
        <f>'FY2017 Alpha RPDC '!K322</f>
        <v>6591</v>
      </c>
      <c r="G333" s="81">
        <f>'FY2017 Alpha RPDC '!L322</f>
        <v>1827025.2</v>
      </c>
      <c r="H333" s="81">
        <f>'FY2017 Alpha RPDC '!M322</f>
        <v>0</v>
      </c>
      <c r="I333" s="82">
        <f>'FY2017 Alpha RPDC '!N322</f>
        <v>1827025.2</v>
      </c>
      <c r="J333" s="53">
        <v>-258726.59999999998</v>
      </c>
      <c r="K333" s="52">
        <v>-909678</v>
      </c>
      <c r="L333" s="51">
        <v>106326</v>
      </c>
      <c r="M333" s="195">
        <v>762003</v>
      </c>
      <c r="N333" s="51">
        <f>RealAuthFY10!N333</f>
        <v>158758.72</v>
      </c>
      <c r="O333" s="195">
        <f>RealAuthFY10!O333</f>
        <v>163797.76000000001</v>
      </c>
      <c r="P333" s="53">
        <v>0</v>
      </c>
      <c r="Q333" s="53">
        <v>0</v>
      </c>
      <c r="R333" s="52">
        <f t="shared" si="35"/>
        <v>274878</v>
      </c>
      <c r="S333" s="53">
        <f t="shared" si="36"/>
        <v>28791</v>
      </c>
      <c r="T333" s="52">
        <f t="shared" si="37"/>
        <v>29252</v>
      </c>
      <c r="U333" s="53">
        <f t="shared" si="38"/>
        <v>2182427.08</v>
      </c>
      <c r="V333" s="200"/>
      <c r="W333" s="204">
        <v>542.38</v>
      </c>
      <c r="X333" s="205">
        <v>274878</v>
      </c>
      <c r="Y333" s="206">
        <f t="shared" si="39"/>
        <v>553.23</v>
      </c>
      <c r="Z333" s="207">
        <v>56.81</v>
      </c>
      <c r="AA333" s="52">
        <v>28791</v>
      </c>
      <c r="AB333" s="206">
        <f t="shared" si="40"/>
        <v>57.95</v>
      </c>
      <c r="AC333" s="208">
        <v>57.72</v>
      </c>
      <c r="AD333" s="207">
        <v>29252</v>
      </c>
      <c r="AE333" s="206">
        <f t="shared" si="41"/>
        <v>58.87</v>
      </c>
    </row>
    <row r="334" spans="1:31" s="45" customFormat="1" ht="11" x14ac:dyDescent="0.3">
      <c r="A334" s="45">
        <f>'FY2017 Alpha RPDC '!A323</f>
        <v>316</v>
      </c>
      <c r="B334" s="45">
        <f>'FY2017 Alpha RPDC '!B323</f>
        <v>6264</v>
      </c>
      <c r="C334" s="45">
        <f>'FY2017 Alpha RPDC '!C323</f>
        <v>6264</v>
      </c>
      <c r="D334" s="50" t="str">
        <f>'FY2017 Alpha RPDC '!D323</f>
        <v>WEST CENTRAL VALLEY</v>
      </c>
      <c r="E334" s="91">
        <f>'FY2017 Alpha RPDC '!J323</f>
        <v>917.2</v>
      </c>
      <c r="F334" s="81">
        <f>'FY2017 Alpha RPDC '!K323</f>
        <v>6657</v>
      </c>
      <c r="G334" s="81">
        <f>'FY2017 Alpha RPDC '!L323</f>
        <v>6105800.4000000004</v>
      </c>
      <c r="H334" s="81">
        <f>'FY2017 Alpha RPDC '!M323</f>
        <v>122732.23999999929</v>
      </c>
      <c r="I334" s="82">
        <f>'FY2017 Alpha RPDC '!N323</f>
        <v>6228532.6399999997</v>
      </c>
      <c r="J334" s="53">
        <v>-229437</v>
      </c>
      <c r="K334" s="52">
        <v>-29415</v>
      </c>
      <c r="L334" s="51">
        <v>70596</v>
      </c>
      <c r="M334" s="195">
        <v>0</v>
      </c>
      <c r="N334" s="51">
        <f>RealAuthFY10!N334</f>
        <v>83520.639999999999</v>
      </c>
      <c r="O334" s="195">
        <f>RealAuthFY10!O334</f>
        <v>0</v>
      </c>
      <c r="P334" s="53">
        <v>0</v>
      </c>
      <c r="Q334" s="53">
        <v>31768.2</v>
      </c>
      <c r="R334" s="52">
        <f t="shared" si="35"/>
        <v>481153.94799999997</v>
      </c>
      <c r="S334" s="53">
        <f t="shared" si="36"/>
        <v>41943.555999999997</v>
      </c>
      <c r="T334" s="52">
        <f t="shared" si="37"/>
        <v>57462.58</v>
      </c>
      <c r="U334" s="53">
        <f t="shared" si="38"/>
        <v>6736125.5639999993</v>
      </c>
      <c r="V334" s="200"/>
      <c r="W334" s="204">
        <v>514.29999999999995</v>
      </c>
      <c r="X334" s="205">
        <v>113455</v>
      </c>
      <c r="Y334" s="206">
        <f t="shared" si="39"/>
        <v>524.58999999999992</v>
      </c>
      <c r="Z334" s="207">
        <v>44.83</v>
      </c>
      <c r="AA334" s="52">
        <v>9889</v>
      </c>
      <c r="AB334" s="206">
        <f t="shared" si="40"/>
        <v>45.73</v>
      </c>
      <c r="AC334" s="208">
        <v>61.42</v>
      </c>
      <c r="AD334" s="207">
        <v>13549</v>
      </c>
      <c r="AE334" s="206">
        <f t="shared" si="41"/>
        <v>62.65</v>
      </c>
    </row>
    <row r="335" spans="1:31" s="45" customFormat="1" ht="11" x14ac:dyDescent="0.3">
      <c r="A335" s="45">
        <f>'FY2017 Alpha RPDC '!A324</f>
        <v>317</v>
      </c>
      <c r="B335" s="45">
        <f>'FY2017 Alpha RPDC '!B324</f>
        <v>6950</v>
      </c>
      <c r="C335" s="45">
        <f>'FY2017 Alpha RPDC '!C324</f>
        <v>6950</v>
      </c>
      <c r="D335" s="50" t="str">
        <f>'FY2017 Alpha RPDC '!D324</f>
        <v>WEST DELAWARE</v>
      </c>
      <c r="E335" s="91">
        <f>'FY2017 Alpha RPDC '!J324</f>
        <v>1505.1</v>
      </c>
      <c r="F335" s="81">
        <f>'FY2017 Alpha RPDC '!K324</f>
        <v>6594</v>
      </c>
      <c r="G335" s="81">
        <f>'FY2017 Alpha RPDC '!L324</f>
        <v>9924629.3999999985</v>
      </c>
      <c r="H335" s="81">
        <f>'FY2017 Alpha RPDC '!M324</f>
        <v>0</v>
      </c>
      <c r="I335" s="82">
        <f>'FY2017 Alpha RPDC '!N324</f>
        <v>9924629.3999999985</v>
      </c>
      <c r="J335" s="53">
        <v>-265770</v>
      </c>
      <c r="K335" s="52">
        <v>-64966</v>
      </c>
      <c r="L335" s="51">
        <v>76778</v>
      </c>
      <c r="M335" s="195">
        <v>129932</v>
      </c>
      <c r="N335" s="51">
        <f>RealAuthFY10!N335</f>
        <v>1389.84</v>
      </c>
      <c r="O335" s="195">
        <f>RealAuthFY10!O335</f>
        <v>0</v>
      </c>
      <c r="P335" s="53">
        <v>23387.759999999998</v>
      </c>
      <c r="Q335" s="53">
        <v>0</v>
      </c>
      <c r="R335" s="52">
        <f t="shared" si="35"/>
        <v>816682.31099999999</v>
      </c>
      <c r="S335" s="53">
        <f t="shared" si="36"/>
        <v>83307.285000000003</v>
      </c>
      <c r="T335" s="52">
        <f t="shared" si="37"/>
        <v>101940.423</v>
      </c>
      <c r="U335" s="53">
        <f t="shared" si="38"/>
        <v>10827311.018999999</v>
      </c>
      <c r="V335" s="200"/>
      <c r="W335" s="204">
        <v>531.97</v>
      </c>
      <c r="X335" s="205">
        <v>411053</v>
      </c>
      <c r="Y335" s="206">
        <f t="shared" si="39"/>
        <v>542.61</v>
      </c>
      <c r="Z335" s="207">
        <v>54.26</v>
      </c>
      <c r="AA335" s="52">
        <v>41927</v>
      </c>
      <c r="AB335" s="206">
        <f t="shared" si="40"/>
        <v>55.35</v>
      </c>
      <c r="AC335" s="208">
        <v>66.400000000000006</v>
      </c>
      <c r="AD335" s="207">
        <v>51307</v>
      </c>
      <c r="AE335" s="206">
        <f t="shared" si="41"/>
        <v>67.73</v>
      </c>
    </row>
    <row r="336" spans="1:31" s="45" customFormat="1" ht="11" x14ac:dyDescent="0.3">
      <c r="A336" s="45">
        <f>'FY2017 Alpha RPDC '!A325</f>
        <v>318</v>
      </c>
      <c r="B336" s="45">
        <f>'FY2017 Alpha RPDC '!B325</f>
        <v>6957</v>
      </c>
      <c r="C336" s="45">
        <f>'FY2017 Alpha RPDC '!C325</f>
        <v>6957</v>
      </c>
      <c r="D336" s="54" t="str">
        <f>'FY2017 Alpha RPDC '!D325</f>
        <v>WEST DES MOINES</v>
      </c>
      <c r="E336" s="94">
        <f>'FY2017 Alpha RPDC '!J325</f>
        <v>9012.5</v>
      </c>
      <c r="F336" s="83">
        <f>'FY2017 Alpha RPDC '!K325</f>
        <v>6591</v>
      </c>
      <c r="G336" s="83">
        <f>'FY2017 Alpha RPDC '!L325</f>
        <v>59401387.5</v>
      </c>
      <c r="H336" s="83">
        <f>'FY2017 Alpha RPDC '!M325</f>
        <v>143931.1099999994</v>
      </c>
      <c r="I336" s="84">
        <f>'FY2017 Alpha RPDC '!N325</f>
        <v>59545318.609999999</v>
      </c>
      <c r="J336" s="57">
        <v>-167197.79999999999</v>
      </c>
      <c r="K336" s="56">
        <v>-35574</v>
      </c>
      <c r="L336" s="55">
        <v>219373</v>
      </c>
      <c r="M336" s="214">
        <v>0</v>
      </c>
      <c r="N336" s="55">
        <f>RealAuthFY10!N336</f>
        <v>5116.32</v>
      </c>
      <c r="O336" s="214">
        <f>RealAuthFY10!O336</f>
        <v>0</v>
      </c>
      <c r="P336" s="57">
        <v>76958.42</v>
      </c>
      <c r="Q336" s="57">
        <v>0</v>
      </c>
      <c r="R336" s="56">
        <f t="shared" si="35"/>
        <v>4661445.25</v>
      </c>
      <c r="S336" s="57">
        <f t="shared" si="36"/>
        <v>469461.12500000006</v>
      </c>
      <c r="T336" s="56">
        <f t="shared" si="37"/>
        <v>536424</v>
      </c>
      <c r="U336" s="57">
        <f t="shared" si="38"/>
        <v>65311324.925000004</v>
      </c>
      <c r="V336" s="215"/>
      <c r="W336" s="216">
        <v>507.08</v>
      </c>
      <c r="X336" s="217">
        <v>354855</v>
      </c>
      <c r="Y336" s="218">
        <f t="shared" si="39"/>
        <v>517.22</v>
      </c>
      <c r="Z336" s="219">
        <v>51.07</v>
      </c>
      <c r="AA336" s="56">
        <v>35739</v>
      </c>
      <c r="AB336" s="218">
        <f t="shared" si="40"/>
        <v>52.09</v>
      </c>
      <c r="AC336" s="220">
        <v>58.35</v>
      </c>
      <c r="AD336" s="219">
        <v>40833</v>
      </c>
      <c r="AE336" s="218">
        <f t="shared" si="41"/>
        <v>59.52</v>
      </c>
    </row>
    <row r="337" spans="1:31" s="45" customFormat="1" ht="11" x14ac:dyDescent="0.3">
      <c r="A337" s="45">
        <f>'FY2017 Alpha RPDC '!A326</f>
        <v>319</v>
      </c>
      <c r="B337" s="45">
        <f>'FY2017 Alpha RPDC '!B326</f>
        <v>5922</v>
      </c>
      <c r="C337" s="45">
        <f>'FY2017 Alpha RPDC '!C326</f>
        <v>5922</v>
      </c>
      <c r="D337" s="50" t="str">
        <f>'FY2017 Alpha RPDC '!D326</f>
        <v>WEST FORK</v>
      </c>
      <c r="E337" s="91">
        <f>'FY2017 Alpha RPDC '!J326</f>
        <v>676.1</v>
      </c>
      <c r="F337" s="81">
        <f>'FY2017 Alpha RPDC '!K326</f>
        <v>6647</v>
      </c>
      <c r="G337" s="81">
        <f>'FY2017 Alpha RPDC '!L326</f>
        <v>4494036.7</v>
      </c>
      <c r="H337" s="81">
        <f>'FY2017 Alpha RPDC '!M326</f>
        <v>60191.669999999925</v>
      </c>
      <c r="I337" s="82">
        <f>'FY2017 Alpha RPDC '!N326</f>
        <v>4554228.37</v>
      </c>
      <c r="J337" s="53">
        <v>-697723.79999999993</v>
      </c>
      <c r="K337" s="52">
        <v>-35298</v>
      </c>
      <c r="L337" s="51">
        <v>425340.89999999997</v>
      </c>
      <c r="M337" s="195">
        <v>11766</v>
      </c>
      <c r="N337" s="51">
        <f>RealAuthFY10!N337</f>
        <v>28955.359999999997</v>
      </c>
      <c r="O337" s="195">
        <f>RealAuthFY10!O337</f>
        <v>0</v>
      </c>
      <c r="P337" s="53">
        <v>62124.480000000003</v>
      </c>
      <c r="Q337" s="53">
        <v>296503.2</v>
      </c>
      <c r="R337" s="52">
        <f t="shared" si="35"/>
        <v>883603</v>
      </c>
      <c r="S337" s="53">
        <f t="shared" si="36"/>
        <v>97512</v>
      </c>
      <c r="T337" s="52">
        <f t="shared" si="37"/>
        <v>108694</v>
      </c>
      <c r="U337" s="53">
        <f t="shared" si="38"/>
        <v>5735705.5100000016</v>
      </c>
      <c r="V337" s="200"/>
      <c r="W337" s="204">
        <v>499.38</v>
      </c>
      <c r="X337" s="205">
        <v>883603</v>
      </c>
      <c r="Y337" s="206">
        <f t="shared" si="39"/>
        <v>509.37</v>
      </c>
      <c r="Z337" s="207">
        <v>55.11</v>
      </c>
      <c r="AA337" s="52">
        <v>97512</v>
      </c>
      <c r="AB337" s="206">
        <f t="shared" si="40"/>
        <v>56.21</v>
      </c>
      <c r="AC337" s="208">
        <v>61.43</v>
      </c>
      <c r="AD337" s="207">
        <v>108694</v>
      </c>
      <c r="AE337" s="206">
        <f t="shared" si="41"/>
        <v>62.66</v>
      </c>
    </row>
    <row r="338" spans="1:31" s="45" customFormat="1" ht="11" x14ac:dyDescent="0.3">
      <c r="A338" s="45">
        <f>'FY2017 Alpha RPDC '!A327</f>
        <v>320</v>
      </c>
      <c r="B338" s="45">
        <f>'FY2017 Alpha RPDC '!B327</f>
        <v>819</v>
      </c>
      <c r="C338" s="45">
        <f>'FY2017 Alpha RPDC '!C327</f>
        <v>819</v>
      </c>
      <c r="D338" s="50" t="str">
        <f>'FY2017 Alpha RPDC '!D327</f>
        <v>WEST HANCOCK</v>
      </c>
      <c r="E338" s="91">
        <f>'FY2017 Alpha RPDC '!J327</f>
        <v>602</v>
      </c>
      <c r="F338" s="81">
        <f>'FY2017 Alpha RPDC '!K327</f>
        <v>6609</v>
      </c>
      <c r="G338" s="81">
        <f>'FY2017 Alpha RPDC '!L327</f>
        <v>3978618</v>
      </c>
      <c r="H338" s="81">
        <f>'FY2017 Alpha RPDC '!M327</f>
        <v>58693.379999999888</v>
      </c>
      <c r="I338" s="82">
        <f>'FY2017 Alpha RPDC '!N327</f>
        <v>4037311.38</v>
      </c>
      <c r="J338" s="53">
        <v>-2326726.5</v>
      </c>
      <c r="K338" s="52">
        <v>-341214</v>
      </c>
      <c r="L338" s="51">
        <v>264146.7</v>
      </c>
      <c r="M338" s="195">
        <v>94128</v>
      </c>
      <c r="N338" s="51">
        <f>RealAuthFY10!N338</f>
        <v>148641.35999999999</v>
      </c>
      <c r="O338" s="195">
        <f>RealAuthFY10!O338</f>
        <v>0</v>
      </c>
      <c r="P338" s="53">
        <v>574651.44000000006</v>
      </c>
      <c r="Q338" s="53">
        <v>578887.20000000007</v>
      </c>
      <c r="R338" s="52">
        <f t="shared" si="35"/>
        <v>5172362</v>
      </c>
      <c r="S338" s="53">
        <f t="shared" si="36"/>
        <v>559061</v>
      </c>
      <c r="T338" s="52">
        <f t="shared" si="37"/>
        <v>741408</v>
      </c>
      <c r="U338" s="53">
        <f t="shared" si="38"/>
        <v>9502656.5800000001</v>
      </c>
      <c r="V338" s="200"/>
      <c r="W338" s="204">
        <v>481.93</v>
      </c>
      <c r="X338" s="205">
        <v>5172362</v>
      </c>
      <c r="Y338" s="206">
        <f t="shared" si="39"/>
        <v>491.57</v>
      </c>
      <c r="Z338" s="207">
        <v>52.09</v>
      </c>
      <c r="AA338" s="52">
        <v>559061</v>
      </c>
      <c r="AB338" s="206">
        <f t="shared" si="40"/>
        <v>53.13</v>
      </c>
      <c r="AC338" s="208">
        <v>69.08</v>
      </c>
      <c r="AD338" s="207">
        <v>741408</v>
      </c>
      <c r="AE338" s="206">
        <f t="shared" si="41"/>
        <v>70.459999999999994</v>
      </c>
    </row>
    <row r="339" spans="1:31" s="45" customFormat="1" ht="11" x14ac:dyDescent="0.3">
      <c r="A339" s="45">
        <f>'FY2017 Alpha RPDC '!A328</f>
        <v>321</v>
      </c>
      <c r="B339" s="45">
        <f>'FY2017 Alpha RPDC '!B328</f>
        <v>6969</v>
      </c>
      <c r="C339" s="45">
        <f>'FY2017 Alpha RPDC '!C328</f>
        <v>6969</v>
      </c>
      <c r="D339" s="50" t="str">
        <f>'FY2017 Alpha RPDC '!D328</f>
        <v>WEST HARRISON</v>
      </c>
      <c r="E339" s="91">
        <f>'FY2017 Alpha RPDC '!J328</f>
        <v>341.6</v>
      </c>
      <c r="F339" s="81">
        <f>'FY2017 Alpha RPDC '!K328</f>
        <v>6761</v>
      </c>
      <c r="G339" s="81">
        <f>'FY2017 Alpha RPDC '!L328</f>
        <v>2309557.6</v>
      </c>
      <c r="H339" s="81">
        <f>'FY2017 Alpha RPDC '!M328</f>
        <v>162172.97999999998</v>
      </c>
      <c r="I339" s="82">
        <f>'FY2017 Alpha RPDC '!N328</f>
        <v>2471730.58</v>
      </c>
      <c r="J339" s="53">
        <v>-1706658.3</v>
      </c>
      <c r="K339" s="52">
        <v>-105894</v>
      </c>
      <c r="L339" s="51">
        <v>977754.6</v>
      </c>
      <c r="M339" s="195">
        <v>11766</v>
      </c>
      <c r="N339" s="51">
        <f>RealAuthFY10!N339</f>
        <v>293245.12</v>
      </c>
      <c r="O339" s="195">
        <f>RealAuthFY10!O339</f>
        <v>0</v>
      </c>
      <c r="P339" s="53">
        <v>121660.44</v>
      </c>
      <c r="Q339" s="53">
        <v>0</v>
      </c>
      <c r="R339" s="52">
        <f t="shared" si="35"/>
        <v>2559060</v>
      </c>
      <c r="S339" s="53">
        <f t="shared" si="36"/>
        <v>259582</v>
      </c>
      <c r="T339" s="52">
        <f t="shared" si="37"/>
        <v>343126</v>
      </c>
      <c r="U339" s="53">
        <f t="shared" si="38"/>
        <v>5225372.4399999995</v>
      </c>
      <c r="V339" s="200"/>
      <c r="W339" s="204">
        <v>428.84</v>
      </c>
      <c r="X339" s="205">
        <v>2559060</v>
      </c>
      <c r="Y339" s="206">
        <f t="shared" si="39"/>
        <v>437.41999999999996</v>
      </c>
      <c r="Z339" s="207">
        <v>43.5</v>
      </c>
      <c r="AA339" s="52">
        <v>259582</v>
      </c>
      <c r="AB339" s="206">
        <f t="shared" si="40"/>
        <v>44.37</v>
      </c>
      <c r="AC339" s="208">
        <v>57.5</v>
      </c>
      <c r="AD339" s="207">
        <v>343126</v>
      </c>
      <c r="AE339" s="206">
        <f t="shared" si="41"/>
        <v>58.65</v>
      </c>
    </row>
    <row r="340" spans="1:31" s="45" customFormat="1" ht="11" x14ac:dyDescent="0.3">
      <c r="A340" s="45">
        <f>'FY2017 Alpha RPDC '!A329</f>
        <v>322</v>
      </c>
      <c r="B340" s="45">
        <f>'FY2017 Alpha RPDC '!B329</f>
        <v>6975</v>
      </c>
      <c r="C340" s="45">
        <f>'FY2017 Alpha RPDC '!C329</f>
        <v>6975</v>
      </c>
      <c r="D340" s="50" t="str">
        <f>'FY2017 Alpha RPDC '!D329</f>
        <v>WEST LIBERTY</v>
      </c>
      <c r="E340" s="91">
        <f>'FY2017 Alpha RPDC '!J329</f>
        <v>1260.5999999999999</v>
      </c>
      <c r="F340" s="81">
        <f>'FY2017 Alpha RPDC '!K329</f>
        <v>6591</v>
      </c>
      <c r="G340" s="81">
        <f>'FY2017 Alpha RPDC '!L329</f>
        <v>8308614.5999999996</v>
      </c>
      <c r="H340" s="81">
        <f>'FY2017 Alpha RPDC '!M329</f>
        <v>0</v>
      </c>
      <c r="I340" s="82">
        <f>'FY2017 Alpha RPDC '!N329</f>
        <v>8308614.5999999996</v>
      </c>
      <c r="J340" s="53">
        <v>-247086</v>
      </c>
      <c r="K340" s="52">
        <v>-17649</v>
      </c>
      <c r="L340" s="51">
        <v>654189.6</v>
      </c>
      <c r="M340" s="195">
        <v>370629</v>
      </c>
      <c r="N340" s="51">
        <f>RealAuthFY10!N340</f>
        <v>35819.279999999999</v>
      </c>
      <c r="O340" s="195">
        <f>RealAuthFY10!O340</f>
        <v>0</v>
      </c>
      <c r="P340" s="53">
        <v>6471.3</v>
      </c>
      <c r="Q340" s="53">
        <v>0</v>
      </c>
      <c r="R340" s="52">
        <f t="shared" si="35"/>
        <v>884189</v>
      </c>
      <c r="S340" s="53">
        <f t="shared" si="36"/>
        <v>97238</v>
      </c>
      <c r="T340" s="52">
        <f t="shared" si="37"/>
        <v>92620</v>
      </c>
      <c r="U340" s="53">
        <f t="shared" si="38"/>
        <v>10185035.779999999</v>
      </c>
      <c r="V340" s="200"/>
      <c r="W340" s="204">
        <v>461.38</v>
      </c>
      <c r="X340" s="205">
        <v>884189</v>
      </c>
      <c r="Y340" s="206">
        <f t="shared" si="39"/>
        <v>470.61</v>
      </c>
      <c r="Z340" s="207">
        <v>50.74</v>
      </c>
      <c r="AA340" s="52">
        <v>97238</v>
      </c>
      <c r="AB340" s="206">
        <f t="shared" si="40"/>
        <v>51.75</v>
      </c>
      <c r="AC340" s="208">
        <v>48.33</v>
      </c>
      <c r="AD340" s="207">
        <v>92620</v>
      </c>
      <c r="AE340" s="206">
        <f t="shared" si="41"/>
        <v>49.3</v>
      </c>
    </row>
    <row r="341" spans="1:31" s="45" customFormat="1" ht="11" x14ac:dyDescent="0.3">
      <c r="A341" s="45">
        <f>'FY2017 Alpha RPDC '!A330</f>
        <v>323</v>
      </c>
      <c r="B341" s="45">
        <f>'FY2017 Alpha RPDC '!B330</f>
        <v>6983</v>
      </c>
      <c r="C341" s="45">
        <f>'FY2017 Alpha RPDC '!C330</f>
        <v>6983</v>
      </c>
      <c r="D341" s="54" t="str">
        <f>'FY2017 Alpha RPDC '!D330</f>
        <v>WEST LYON</v>
      </c>
      <c r="E341" s="94">
        <f>'FY2017 Alpha RPDC '!J330</f>
        <v>908</v>
      </c>
      <c r="F341" s="83">
        <f>'FY2017 Alpha RPDC '!K330</f>
        <v>6591</v>
      </c>
      <c r="G341" s="83">
        <f>'FY2017 Alpha RPDC '!L330</f>
        <v>5984628</v>
      </c>
      <c r="H341" s="83">
        <f>'FY2017 Alpha RPDC '!M330</f>
        <v>0</v>
      </c>
      <c r="I341" s="84">
        <f>'FY2017 Alpha RPDC '!N330</f>
        <v>5984628</v>
      </c>
      <c r="J341" s="57">
        <v>-64713</v>
      </c>
      <c r="K341" s="56">
        <v>0</v>
      </c>
      <c r="L341" s="55">
        <v>363569.39999999997</v>
      </c>
      <c r="M341" s="214">
        <v>5883</v>
      </c>
      <c r="N341" s="55">
        <f>RealAuthFY10!N341</f>
        <v>0</v>
      </c>
      <c r="O341" s="214">
        <f>RealAuthFY10!O341</f>
        <v>61544.56</v>
      </c>
      <c r="P341" s="57">
        <v>3882.78</v>
      </c>
      <c r="Q341" s="57">
        <v>105894</v>
      </c>
      <c r="R341" s="56">
        <f t="shared" si="35"/>
        <v>548876.92000000004</v>
      </c>
      <c r="S341" s="57">
        <f t="shared" si="36"/>
        <v>61444.36</v>
      </c>
      <c r="T341" s="56">
        <f t="shared" si="37"/>
        <v>62570.28</v>
      </c>
      <c r="U341" s="57">
        <f t="shared" si="38"/>
        <v>7133580.3000000007</v>
      </c>
      <c r="V341" s="215"/>
      <c r="W341" s="216">
        <v>592.64</v>
      </c>
      <c r="X341" s="217">
        <v>316233</v>
      </c>
      <c r="Y341" s="218">
        <f t="shared" si="39"/>
        <v>604.49</v>
      </c>
      <c r="Z341" s="219">
        <v>66.34</v>
      </c>
      <c r="AA341" s="56">
        <v>35399</v>
      </c>
      <c r="AB341" s="218">
        <f t="shared" si="40"/>
        <v>67.67</v>
      </c>
      <c r="AC341" s="220">
        <v>67.56</v>
      </c>
      <c r="AD341" s="219">
        <v>36050</v>
      </c>
      <c r="AE341" s="218">
        <f t="shared" si="41"/>
        <v>68.91</v>
      </c>
    </row>
    <row r="342" spans="1:31" s="45" customFormat="1" ht="11" x14ac:dyDescent="0.3">
      <c r="A342" s="45">
        <f>'FY2017 Alpha RPDC '!A331</f>
        <v>324</v>
      </c>
      <c r="B342" s="45">
        <f>'FY2017 Alpha RPDC '!B331</f>
        <v>6985</v>
      </c>
      <c r="C342" s="45">
        <f>'FY2017 Alpha RPDC '!C331</f>
        <v>6985</v>
      </c>
      <c r="D342" s="50" t="str">
        <f>'FY2017 Alpha RPDC '!D331</f>
        <v>WEST MARSHALL</v>
      </c>
      <c r="E342" s="91">
        <f>'FY2017 Alpha RPDC '!J331</f>
        <v>869.4</v>
      </c>
      <c r="F342" s="81">
        <f>'FY2017 Alpha RPDC '!K331</f>
        <v>6598</v>
      </c>
      <c r="G342" s="81">
        <f>'FY2017 Alpha RPDC '!L331</f>
        <v>5736301.2000000002</v>
      </c>
      <c r="H342" s="81">
        <f>'FY2017 Alpha RPDC '!M331</f>
        <v>0</v>
      </c>
      <c r="I342" s="82">
        <f>'FY2017 Alpha RPDC '!N331</f>
        <v>5736301.2000000002</v>
      </c>
      <c r="J342" s="53">
        <v>-220024.19999999998</v>
      </c>
      <c r="K342" s="52">
        <v>-35298</v>
      </c>
      <c r="L342" s="51">
        <v>423576</v>
      </c>
      <c r="M342" s="195">
        <v>429459</v>
      </c>
      <c r="N342" s="51">
        <f>RealAuthFY10!N342</f>
        <v>197957.76000000001</v>
      </c>
      <c r="O342" s="195">
        <f>RealAuthFY10!O342</f>
        <v>0</v>
      </c>
      <c r="P342" s="53">
        <v>54358.92</v>
      </c>
      <c r="Q342" s="53">
        <v>441225</v>
      </c>
      <c r="R342" s="52">
        <f t="shared" si="35"/>
        <v>780984</v>
      </c>
      <c r="S342" s="53">
        <f t="shared" si="36"/>
        <v>86123</v>
      </c>
      <c r="T342" s="52">
        <f t="shared" si="37"/>
        <v>98099</v>
      </c>
      <c r="U342" s="53">
        <f t="shared" si="38"/>
        <v>7992761.6799999997</v>
      </c>
      <c r="V342" s="200"/>
      <c r="W342" s="204">
        <v>504.74</v>
      </c>
      <c r="X342" s="205">
        <v>780984</v>
      </c>
      <c r="Y342" s="206">
        <f t="shared" si="39"/>
        <v>514.83000000000004</v>
      </c>
      <c r="Z342" s="207">
        <v>55.66</v>
      </c>
      <c r="AA342" s="52">
        <v>86123</v>
      </c>
      <c r="AB342" s="206">
        <f t="shared" si="40"/>
        <v>56.769999999999996</v>
      </c>
      <c r="AC342" s="208">
        <v>63.4</v>
      </c>
      <c r="AD342" s="207">
        <v>98099</v>
      </c>
      <c r="AE342" s="206">
        <f t="shared" si="41"/>
        <v>64.67</v>
      </c>
    </row>
    <row r="343" spans="1:31" s="45" customFormat="1" ht="11" x14ac:dyDescent="0.3">
      <c r="A343" s="45">
        <f>'FY2017 Alpha RPDC '!A332</f>
        <v>325</v>
      </c>
      <c r="B343" s="45">
        <f>'FY2017 Alpha RPDC '!B332</f>
        <v>6987</v>
      </c>
      <c r="C343" s="45">
        <f>'FY2017 Alpha RPDC '!C332</f>
        <v>6987</v>
      </c>
      <c r="D343" s="50" t="str">
        <f>'FY2017 Alpha RPDC '!D332</f>
        <v>WEST MONONA</v>
      </c>
      <c r="E343" s="91">
        <f>'FY2017 Alpha RPDC '!J332</f>
        <v>691.9</v>
      </c>
      <c r="F343" s="81">
        <f>'FY2017 Alpha RPDC '!K332</f>
        <v>6600</v>
      </c>
      <c r="G343" s="81">
        <f>'FY2017 Alpha RPDC '!L332</f>
        <v>4566540</v>
      </c>
      <c r="H343" s="81">
        <f>'FY2017 Alpha RPDC '!M332</f>
        <v>0</v>
      </c>
      <c r="I343" s="82">
        <f>'FY2017 Alpha RPDC '!N332</f>
        <v>4566540</v>
      </c>
      <c r="J343" s="53">
        <v>-284880</v>
      </c>
      <c r="K343" s="52">
        <v>-29675</v>
      </c>
      <c r="L343" s="51">
        <v>231465</v>
      </c>
      <c r="M343" s="195">
        <v>0</v>
      </c>
      <c r="N343" s="51">
        <f>RealAuthFY10!N343</f>
        <v>9661.1999999999989</v>
      </c>
      <c r="O343" s="195">
        <f>RealAuthFY10!O343</f>
        <v>0</v>
      </c>
      <c r="P343" s="53">
        <v>0</v>
      </c>
      <c r="Q343" s="53">
        <v>0</v>
      </c>
      <c r="R343" s="52">
        <f t="shared" si="35"/>
        <v>406242.16599999997</v>
      </c>
      <c r="S343" s="53">
        <f t="shared" si="36"/>
        <v>42766.339</v>
      </c>
      <c r="T343" s="52">
        <f t="shared" si="37"/>
        <v>36324.75</v>
      </c>
      <c r="U343" s="53">
        <f t="shared" si="38"/>
        <v>4978444.4550000001</v>
      </c>
      <c r="V343" s="200"/>
      <c r="W343" s="204">
        <v>575.63</v>
      </c>
      <c r="X343" s="205">
        <v>199801</v>
      </c>
      <c r="Y343" s="206">
        <f t="shared" si="39"/>
        <v>587.14</v>
      </c>
      <c r="Z343" s="207">
        <v>60.6</v>
      </c>
      <c r="AA343" s="52">
        <v>21034</v>
      </c>
      <c r="AB343" s="206">
        <f t="shared" si="40"/>
        <v>61.81</v>
      </c>
      <c r="AC343" s="208">
        <v>51.47</v>
      </c>
      <c r="AD343" s="207">
        <v>17865</v>
      </c>
      <c r="AE343" s="206">
        <f t="shared" si="41"/>
        <v>52.5</v>
      </c>
    </row>
    <row r="344" spans="1:31" s="45" customFormat="1" ht="11" x14ac:dyDescent="0.3">
      <c r="A344" s="45">
        <f>'FY2017 Alpha RPDC '!A333</f>
        <v>326</v>
      </c>
      <c r="B344" s="45">
        <f>'FY2017 Alpha RPDC '!B333</f>
        <v>6990</v>
      </c>
      <c r="C344" s="45">
        <f>'FY2017 Alpha RPDC '!C333</f>
        <v>6990</v>
      </c>
      <c r="D344" s="50" t="str">
        <f>'FY2017 Alpha RPDC '!D333</f>
        <v>WEST SIOUX</v>
      </c>
      <c r="E344" s="91">
        <f>'FY2017 Alpha RPDC '!J333</f>
        <v>819.1</v>
      </c>
      <c r="F344" s="81">
        <f>'FY2017 Alpha RPDC '!K333</f>
        <v>6614</v>
      </c>
      <c r="G344" s="81">
        <f>'FY2017 Alpha RPDC '!L333</f>
        <v>5417527.4000000004</v>
      </c>
      <c r="H344" s="81">
        <f>'FY2017 Alpha RPDC '!M333</f>
        <v>0</v>
      </c>
      <c r="I344" s="82">
        <f>'FY2017 Alpha RPDC '!N333</f>
        <v>5417527.4000000004</v>
      </c>
      <c r="J344" s="53">
        <v>-250796</v>
      </c>
      <c r="K344" s="52">
        <v>-5915</v>
      </c>
      <c r="L344" s="51">
        <v>283920</v>
      </c>
      <c r="M344" s="195">
        <v>0</v>
      </c>
      <c r="N344" s="51">
        <f>RealAuthFY10!N344</f>
        <v>4350</v>
      </c>
      <c r="O344" s="195">
        <f>RealAuthFY10!O344</f>
        <v>0</v>
      </c>
      <c r="P344" s="53">
        <v>5205.2</v>
      </c>
      <c r="Q344" s="53">
        <v>0</v>
      </c>
      <c r="R344" s="52">
        <f t="shared" si="35"/>
        <v>411278.30100000004</v>
      </c>
      <c r="S344" s="53">
        <f t="shared" si="36"/>
        <v>43117.423999999999</v>
      </c>
      <c r="T344" s="52">
        <f t="shared" si="37"/>
        <v>43486.019</v>
      </c>
      <c r="U344" s="53">
        <f t="shared" si="38"/>
        <v>5952173.3440000005</v>
      </c>
      <c r="V344" s="200"/>
      <c r="W344" s="204">
        <v>492.26</v>
      </c>
      <c r="X344" s="205">
        <v>386572</v>
      </c>
      <c r="Y344" s="206">
        <f t="shared" si="39"/>
        <v>502.11</v>
      </c>
      <c r="Z344" s="207">
        <v>51.61</v>
      </c>
      <c r="AA344" s="52">
        <v>40529</v>
      </c>
      <c r="AB344" s="206">
        <f t="shared" si="40"/>
        <v>52.64</v>
      </c>
      <c r="AC344" s="208">
        <v>52.05</v>
      </c>
      <c r="AD344" s="207">
        <v>40875</v>
      </c>
      <c r="AE344" s="206">
        <f t="shared" si="41"/>
        <v>53.089999999999996</v>
      </c>
    </row>
    <row r="345" spans="1:31" s="45" customFormat="1" ht="11" x14ac:dyDescent="0.3">
      <c r="A345" s="45">
        <f>'FY2017 Alpha RPDC '!A334</f>
        <v>327</v>
      </c>
      <c r="B345" s="45">
        <f>'FY2017 Alpha RPDC '!B334</f>
        <v>6961</v>
      </c>
      <c r="C345" s="45">
        <f>'FY2017 Alpha RPDC '!C334</f>
        <v>6961</v>
      </c>
      <c r="D345" s="50" t="str">
        <f>'FY2017 Alpha RPDC '!D334</f>
        <v>WESTERN DUBUQUE</v>
      </c>
      <c r="E345" s="91">
        <f>'FY2017 Alpha RPDC '!J334</f>
        <v>3050.7</v>
      </c>
      <c r="F345" s="81">
        <f>'FY2017 Alpha RPDC '!K334</f>
        <v>6646</v>
      </c>
      <c r="G345" s="81">
        <f>'FY2017 Alpha RPDC '!L334</f>
        <v>20274952.199999999</v>
      </c>
      <c r="H345" s="81">
        <f>'FY2017 Alpha RPDC '!M334</f>
        <v>0</v>
      </c>
      <c r="I345" s="82">
        <f>'FY2017 Alpha RPDC '!N334</f>
        <v>20274952.199999999</v>
      </c>
      <c r="J345" s="53">
        <v>-123543</v>
      </c>
      <c r="K345" s="52">
        <v>-23532</v>
      </c>
      <c r="L345" s="51">
        <v>1889031.3</v>
      </c>
      <c r="M345" s="195">
        <v>58830</v>
      </c>
      <c r="N345" s="51">
        <f>RealAuthFY10!N345</f>
        <v>6921.5999999999995</v>
      </c>
      <c r="O345" s="195">
        <f>RealAuthFY10!O345</f>
        <v>0</v>
      </c>
      <c r="P345" s="53">
        <v>0</v>
      </c>
      <c r="Q345" s="53">
        <v>165900.6</v>
      </c>
      <c r="R345" s="52">
        <f t="shared" si="35"/>
        <v>1948909.1879999996</v>
      </c>
      <c r="S345" s="53">
        <f t="shared" si="36"/>
        <v>255221.56199999998</v>
      </c>
      <c r="T345" s="52">
        <f t="shared" si="37"/>
        <v>327797.71499999997</v>
      </c>
      <c r="U345" s="53">
        <f t="shared" si="38"/>
        <v>24780489.165000003</v>
      </c>
      <c r="V345" s="200"/>
      <c r="W345" s="204">
        <v>626.30999999999995</v>
      </c>
      <c r="X345" s="205">
        <v>283280</v>
      </c>
      <c r="Y345" s="206">
        <f t="shared" si="39"/>
        <v>638.83999999999992</v>
      </c>
      <c r="Z345" s="207">
        <v>82.02</v>
      </c>
      <c r="AA345" s="52">
        <v>37098</v>
      </c>
      <c r="AB345" s="206">
        <f t="shared" si="40"/>
        <v>83.66</v>
      </c>
      <c r="AC345" s="208">
        <v>105.34</v>
      </c>
      <c r="AD345" s="207">
        <v>47645</v>
      </c>
      <c r="AE345" s="206">
        <f t="shared" si="41"/>
        <v>107.45</v>
      </c>
    </row>
    <row r="346" spans="1:31" s="45" customFormat="1" ht="11" x14ac:dyDescent="0.3">
      <c r="A346" s="45">
        <f>'FY2017 Alpha RPDC '!A335</f>
        <v>328</v>
      </c>
      <c r="B346" s="45">
        <f>'FY2017 Alpha RPDC '!B335</f>
        <v>6992</v>
      </c>
      <c r="C346" s="45">
        <f>'FY2017 Alpha RPDC '!C335</f>
        <v>6992</v>
      </c>
      <c r="D346" s="54" t="str">
        <f>'FY2017 Alpha RPDC '!D335</f>
        <v>WESTWOOD</v>
      </c>
      <c r="E346" s="94">
        <f>'FY2017 Alpha RPDC '!J335</f>
        <v>526</v>
      </c>
      <c r="F346" s="83">
        <f>'FY2017 Alpha RPDC '!K335</f>
        <v>6620</v>
      </c>
      <c r="G346" s="83">
        <f>'FY2017 Alpha RPDC '!L335</f>
        <v>3482120</v>
      </c>
      <c r="H346" s="83">
        <f>'FY2017 Alpha RPDC '!M335</f>
        <v>0</v>
      </c>
      <c r="I346" s="84">
        <f>'FY2017 Alpha RPDC '!N335</f>
        <v>3482120</v>
      </c>
      <c r="J346" s="57">
        <v>-226495.5</v>
      </c>
      <c r="K346" s="56">
        <v>-11766</v>
      </c>
      <c r="L346" s="55">
        <v>119424.90000000001</v>
      </c>
      <c r="M346" s="214">
        <v>0</v>
      </c>
      <c r="N346" s="55">
        <f>RealAuthFY10!N346</f>
        <v>40952.799999999996</v>
      </c>
      <c r="O346" s="214">
        <f>RealAuthFY10!O346</f>
        <v>0</v>
      </c>
      <c r="P346" s="57">
        <v>0</v>
      </c>
      <c r="Q346" s="57">
        <v>0</v>
      </c>
      <c r="R346" s="56">
        <f t="shared" si="35"/>
        <v>288768.74</v>
      </c>
      <c r="S346" s="57">
        <f t="shared" si="36"/>
        <v>29719</v>
      </c>
      <c r="T346" s="56">
        <f t="shared" si="37"/>
        <v>26552.480000000003</v>
      </c>
      <c r="U346" s="57">
        <f t="shared" si="38"/>
        <v>3749276.4199999995</v>
      </c>
      <c r="V346" s="215"/>
      <c r="W346" s="216">
        <v>538.23</v>
      </c>
      <c r="X346" s="217">
        <v>163730</v>
      </c>
      <c r="Y346" s="218">
        <f t="shared" si="39"/>
        <v>548.99</v>
      </c>
      <c r="Z346" s="219">
        <v>55.39</v>
      </c>
      <c r="AA346" s="56">
        <v>16850</v>
      </c>
      <c r="AB346" s="218">
        <f t="shared" si="40"/>
        <v>56.5</v>
      </c>
      <c r="AC346" s="220">
        <v>49.49</v>
      </c>
      <c r="AD346" s="219">
        <v>15055</v>
      </c>
      <c r="AE346" s="218">
        <f t="shared" si="41"/>
        <v>50.480000000000004</v>
      </c>
    </row>
    <row r="347" spans="1:31" s="45" customFormat="1" ht="11" x14ac:dyDescent="0.3">
      <c r="A347" s="45">
        <f>'FY2017 Alpha RPDC '!A336</f>
        <v>329</v>
      </c>
      <c r="B347" s="45">
        <f>'FY2017 Alpha RPDC '!B336</f>
        <v>7002</v>
      </c>
      <c r="C347" s="45">
        <f>'FY2017 Alpha RPDC '!C336</f>
        <v>7002</v>
      </c>
      <c r="D347" s="50" t="str">
        <f>'FY2017 Alpha RPDC '!D336</f>
        <v>WHITING</v>
      </c>
      <c r="E347" s="91">
        <f>'FY2017 Alpha RPDC '!J336</f>
        <v>185.6</v>
      </c>
      <c r="F347" s="81">
        <f>'FY2017 Alpha RPDC '!K336</f>
        <v>6591</v>
      </c>
      <c r="G347" s="81">
        <f>'FY2017 Alpha RPDC '!L336</f>
        <v>1223289.5999999999</v>
      </c>
      <c r="H347" s="81">
        <f>'FY2017 Alpha RPDC '!M336</f>
        <v>0</v>
      </c>
      <c r="I347" s="82">
        <f>'FY2017 Alpha RPDC '!N336</f>
        <v>1223289.5999999999</v>
      </c>
      <c r="J347" s="53">
        <v>-831075.29999999993</v>
      </c>
      <c r="K347" s="52">
        <v>-41643</v>
      </c>
      <c r="L347" s="51">
        <v>154674</v>
      </c>
      <c r="M347" s="195">
        <v>0</v>
      </c>
      <c r="N347" s="51">
        <f>RealAuthFY10!N347</f>
        <v>58515.02</v>
      </c>
      <c r="O347" s="195">
        <f>RealAuthFY10!O347</f>
        <v>0</v>
      </c>
      <c r="P347" s="53">
        <v>0</v>
      </c>
      <c r="Q347" s="53">
        <v>174900.6</v>
      </c>
      <c r="R347" s="52">
        <f t="shared" si="35"/>
        <v>491478</v>
      </c>
      <c r="S347" s="53">
        <f t="shared" si="36"/>
        <v>46858</v>
      </c>
      <c r="T347" s="52">
        <f t="shared" si="37"/>
        <v>51928</v>
      </c>
      <c r="U347" s="53">
        <f t="shared" si="38"/>
        <v>1328924.92</v>
      </c>
      <c r="V347" s="200"/>
      <c r="W347" s="204">
        <v>511.85</v>
      </c>
      <c r="X347" s="205">
        <v>491478</v>
      </c>
      <c r="Y347" s="206">
        <f t="shared" si="39"/>
        <v>522.09</v>
      </c>
      <c r="Z347" s="207">
        <v>48.8</v>
      </c>
      <c r="AA347" s="52">
        <v>46858</v>
      </c>
      <c r="AB347" s="206">
        <f t="shared" si="40"/>
        <v>49.779999999999994</v>
      </c>
      <c r="AC347" s="208">
        <v>54.08</v>
      </c>
      <c r="AD347" s="207">
        <v>51928</v>
      </c>
      <c r="AE347" s="206">
        <f t="shared" si="41"/>
        <v>55.16</v>
      </c>
    </row>
    <row r="348" spans="1:31" s="45" customFormat="1" ht="11" x14ac:dyDescent="0.3">
      <c r="A348" s="45">
        <f>'FY2017 Alpha RPDC '!A337</f>
        <v>330</v>
      </c>
      <c r="B348" s="45">
        <f>'FY2017 Alpha RPDC '!B337</f>
        <v>7029</v>
      </c>
      <c r="C348" s="45">
        <f>'FY2017 Alpha RPDC '!C337</f>
        <v>7029</v>
      </c>
      <c r="D348" s="50" t="str">
        <f>'FY2017 Alpha RPDC '!D337</f>
        <v>WILLIAMSBURG</v>
      </c>
      <c r="E348" s="91">
        <f>'FY2017 Alpha RPDC '!J337</f>
        <v>1146.0999999999999</v>
      </c>
      <c r="F348" s="81">
        <f>'FY2017 Alpha RPDC '!K337</f>
        <v>6607</v>
      </c>
      <c r="G348" s="81">
        <f>'FY2017 Alpha RPDC '!L337</f>
        <v>7572282.6999999993</v>
      </c>
      <c r="H348" s="81">
        <f>'FY2017 Alpha RPDC '!M337</f>
        <v>0</v>
      </c>
      <c r="I348" s="82">
        <f>'FY2017 Alpha RPDC '!N337</f>
        <v>7572282.6999999993</v>
      </c>
      <c r="J348" s="53">
        <v>-708674.4</v>
      </c>
      <c r="K348" s="52">
        <v>-29430</v>
      </c>
      <c r="L348" s="51">
        <v>406134</v>
      </c>
      <c r="M348" s="195">
        <v>29430</v>
      </c>
      <c r="N348" s="51">
        <f>RealAuthFY10!N348</f>
        <v>162799.91</v>
      </c>
      <c r="O348" s="195">
        <f>RealAuthFY10!O348</f>
        <v>0</v>
      </c>
      <c r="P348" s="53">
        <v>0</v>
      </c>
      <c r="Q348" s="53">
        <v>0</v>
      </c>
      <c r="R348" s="52">
        <f t="shared" si="35"/>
        <v>813101</v>
      </c>
      <c r="S348" s="53">
        <f t="shared" si="36"/>
        <v>89838</v>
      </c>
      <c r="T348" s="52">
        <f t="shared" si="37"/>
        <v>86568</v>
      </c>
      <c r="U348" s="53">
        <f t="shared" si="38"/>
        <v>8422049.209999999</v>
      </c>
      <c r="V348" s="200"/>
      <c r="W348" s="204">
        <v>497.34</v>
      </c>
      <c r="X348" s="205">
        <v>813101</v>
      </c>
      <c r="Y348" s="206">
        <f t="shared" si="39"/>
        <v>507.28999999999996</v>
      </c>
      <c r="Z348" s="207">
        <v>54.95</v>
      </c>
      <c r="AA348" s="52">
        <v>89838</v>
      </c>
      <c r="AB348" s="206">
        <f t="shared" si="40"/>
        <v>56.050000000000004</v>
      </c>
      <c r="AC348" s="208">
        <v>52.95</v>
      </c>
      <c r="AD348" s="207">
        <v>86568</v>
      </c>
      <c r="AE348" s="206">
        <f t="shared" si="41"/>
        <v>54.010000000000005</v>
      </c>
    </row>
    <row r="349" spans="1:31" s="45" customFormat="1" ht="11" x14ac:dyDescent="0.3">
      <c r="A349" s="45">
        <f>'FY2017 Alpha RPDC '!A338</f>
        <v>331</v>
      </c>
      <c r="B349" s="45">
        <f>'FY2017 Alpha RPDC '!B338</f>
        <v>7038</v>
      </c>
      <c r="C349" s="45">
        <f>'FY2017 Alpha RPDC '!C338</f>
        <v>7038</v>
      </c>
      <c r="D349" s="50" t="str">
        <f>'FY2017 Alpha RPDC '!D338</f>
        <v>WILTON</v>
      </c>
      <c r="E349" s="91">
        <f>'FY2017 Alpha RPDC '!J338</f>
        <v>799.1</v>
      </c>
      <c r="F349" s="81">
        <f>'FY2017 Alpha RPDC '!K338</f>
        <v>6591</v>
      </c>
      <c r="G349" s="81">
        <f>'FY2017 Alpha RPDC '!L338</f>
        <v>5266868.1000000006</v>
      </c>
      <c r="H349" s="81">
        <f>'FY2017 Alpha RPDC '!M338</f>
        <v>0</v>
      </c>
      <c r="I349" s="82">
        <f>'FY2017 Alpha RPDC '!N338</f>
        <v>5266868.1000000006</v>
      </c>
      <c r="J349" s="53">
        <v>-2982681</v>
      </c>
      <c r="K349" s="52">
        <v>-135309</v>
      </c>
      <c r="L349" s="51">
        <v>2872668.9</v>
      </c>
      <c r="M349" s="195">
        <v>82362</v>
      </c>
      <c r="N349" s="51">
        <f>RealAuthFY10!N349</f>
        <v>539596.4</v>
      </c>
      <c r="O349" s="195">
        <f>RealAuthFY10!O349</f>
        <v>0</v>
      </c>
      <c r="P349" s="53">
        <v>434871.36</v>
      </c>
      <c r="Q349" s="53">
        <v>0</v>
      </c>
      <c r="R349" s="52">
        <f t="shared" si="35"/>
        <v>4160031</v>
      </c>
      <c r="S349" s="53">
        <f t="shared" si="36"/>
        <v>474467</v>
      </c>
      <c r="T349" s="52">
        <f t="shared" si="37"/>
        <v>454926</v>
      </c>
      <c r="U349" s="53">
        <f t="shared" si="38"/>
        <v>11167800.760000002</v>
      </c>
      <c r="V349" s="200"/>
      <c r="W349" s="204">
        <v>470.48</v>
      </c>
      <c r="X349" s="205">
        <v>4160031</v>
      </c>
      <c r="Y349" s="206">
        <f t="shared" si="39"/>
        <v>479.89000000000004</v>
      </c>
      <c r="Z349" s="207">
        <v>53.66</v>
      </c>
      <c r="AA349" s="52">
        <v>474467</v>
      </c>
      <c r="AB349" s="206">
        <f t="shared" si="40"/>
        <v>54.73</v>
      </c>
      <c r="AC349" s="208">
        <v>51.45</v>
      </c>
      <c r="AD349" s="207">
        <v>454926</v>
      </c>
      <c r="AE349" s="206">
        <f t="shared" si="41"/>
        <v>52.480000000000004</v>
      </c>
    </row>
    <row r="350" spans="1:31" s="45" customFormat="1" ht="11" x14ac:dyDescent="0.3">
      <c r="A350" s="45">
        <f>'FY2017 Alpha RPDC '!A339</f>
        <v>332</v>
      </c>
      <c r="B350" s="45">
        <f>'FY2017 Alpha RPDC '!B339</f>
        <v>7047</v>
      </c>
      <c r="C350" s="45">
        <f>'FY2017 Alpha RPDC '!C339</f>
        <v>7047</v>
      </c>
      <c r="D350" s="50" t="str">
        <f>'FY2017 Alpha RPDC '!D339</f>
        <v>WINFIELD-MT UNION</v>
      </c>
      <c r="E350" s="91">
        <f>'FY2017 Alpha RPDC '!J339</f>
        <v>358.1</v>
      </c>
      <c r="F350" s="81">
        <f>'FY2017 Alpha RPDC '!K339</f>
        <v>6621</v>
      </c>
      <c r="G350" s="81">
        <f>'FY2017 Alpha RPDC '!L339</f>
        <v>2370980.1</v>
      </c>
      <c r="H350" s="81">
        <f>'FY2017 Alpha RPDC '!M339</f>
        <v>43868.290000000037</v>
      </c>
      <c r="I350" s="82">
        <f>'FY2017 Alpha RPDC '!N339</f>
        <v>2414848.39</v>
      </c>
      <c r="J350" s="53">
        <v>-155786.4</v>
      </c>
      <c r="K350" s="52">
        <v>-17703</v>
      </c>
      <c r="L350" s="51">
        <v>123921</v>
      </c>
      <c r="M350" s="195">
        <v>5901</v>
      </c>
      <c r="N350" s="51">
        <f>RealAuthFY10!N350</f>
        <v>32748.760000000002</v>
      </c>
      <c r="O350" s="195">
        <f>RealAuthFY10!O350</f>
        <v>0</v>
      </c>
      <c r="P350" s="53">
        <v>29859.059999999998</v>
      </c>
      <c r="Q350" s="53">
        <v>0</v>
      </c>
      <c r="R350" s="52">
        <f t="shared" si="35"/>
        <v>309461</v>
      </c>
      <c r="S350" s="53">
        <f t="shared" si="36"/>
        <v>31212</v>
      </c>
      <c r="T350" s="52">
        <f t="shared" si="37"/>
        <v>35185</v>
      </c>
      <c r="U350" s="53">
        <f t="shared" si="38"/>
        <v>2809646.81</v>
      </c>
      <c r="V350" s="200"/>
      <c r="W350" s="204">
        <v>502.29</v>
      </c>
      <c r="X350" s="205">
        <v>309461</v>
      </c>
      <c r="Y350" s="206">
        <f t="shared" si="39"/>
        <v>512.34</v>
      </c>
      <c r="Z350" s="207">
        <v>50.66</v>
      </c>
      <c r="AA350" s="52">
        <v>31212</v>
      </c>
      <c r="AB350" s="206">
        <f t="shared" si="40"/>
        <v>51.669999999999995</v>
      </c>
      <c r="AC350" s="208">
        <v>57.11</v>
      </c>
      <c r="AD350" s="207">
        <v>35185</v>
      </c>
      <c r="AE350" s="206">
        <f t="shared" si="41"/>
        <v>58.25</v>
      </c>
    </row>
    <row r="351" spans="1:31" s="45" customFormat="1" ht="11" x14ac:dyDescent="0.3">
      <c r="A351" s="45">
        <f>'FY2017 Alpha RPDC '!A340</f>
        <v>333</v>
      </c>
      <c r="B351" s="45">
        <f>'FY2017 Alpha RPDC '!B340</f>
        <v>7056</v>
      </c>
      <c r="C351" s="45">
        <f>'FY2017 Alpha RPDC '!C340</f>
        <v>7056</v>
      </c>
      <c r="D351" s="54" t="str">
        <f>'FY2017 Alpha RPDC '!D340</f>
        <v>WINTERSET</v>
      </c>
      <c r="E351" s="94">
        <f>'FY2017 Alpha RPDC '!J340</f>
        <v>1722.6</v>
      </c>
      <c r="F351" s="83">
        <f>'FY2017 Alpha RPDC '!K340</f>
        <v>6591</v>
      </c>
      <c r="G351" s="83">
        <f>'FY2017 Alpha RPDC '!L340</f>
        <v>11353656.6</v>
      </c>
      <c r="H351" s="83">
        <f>'FY2017 Alpha RPDC '!M340</f>
        <v>0</v>
      </c>
      <c r="I351" s="84">
        <f>'FY2017 Alpha RPDC '!N340</f>
        <v>11353656.6</v>
      </c>
      <c r="J351" s="57">
        <v>-289938.7</v>
      </c>
      <c r="K351" s="56">
        <v>0</v>
      </c>
      <c r="L351" s="55">
        <v>84742</v>
      </c>
      <c r="M351" s="214">
        <v>6053</v>
      </c>
      <c r="N351" s="55">
        <f>RealAuthFY10!N351</f>
        <v>62230.240000000005</v>
      </c>
      <c r="O351" s="214">
        <f>RealAuthFY10!O351</f>
        <v>0</v>
      </c>
      <c r="P351" s="57">
        <v>0</v>
      </c>
      <c r="Q351" s="57">
        <v>58108.799999999996</v>
      </c>
      <c r="R351" s="56">
        <f t="shared" si="35"/>
        <v>902952.46799999988</v>
      </c>
      <c r="S351" s="57">
        <f t="shared" si="36"/>
        <v>97964.261999999988</v>
      </c>
      <c r="T351" s="56">
        <f t="shared" si="37"/>
        <v>78429.978000000003</v>
      </c>
      <c r="U351" s="57">
        <f t="shared" si="38"/>
        <v>12354198.648000002</v>
      </c>
      <c r="V351" s="215"/>
      <c r="W351" s="216">
        <v>513.9</v>
      </c>
      <c r="X351" s="217">
        <v>258594</v>
      </c>
      <c r="Y351" s="218">
        <f t="shared" si="39"/>
        <v>524.17999999999995</v>
      </c>
      <c r="Z351" s="219">
        <v>55.75</v>
      </c>
      <c r="AA351" s="56">
        <v>28053</v>
      </c>
      <c r="AB351" s="218">
        <f t="shared" si="40"/>
        <v>56.87</v>
      </c>
      <c r="AC351" s="220">
        <v>44.64</v>
      </c>
      <c r="AD351" s="219">
        <v>22463</v>
      </c>
      <c r="AE351" s="218">
        <f t="shared" si="41"/>
        <v>45.53</v>
      </c>
    </row>
    <row r="352" spans="1:31" s="45" customFormat="1" ht="11" x14ac:dyDescent="0.3">
      <c r="A352" s="45">
        <f>'FY2017 Alpha RPDC '!A341</f>
        <v>334</v>
      </c>
      <c r="B352" s="45">
        <f>'FY2017 Alpha RPDC '!B341</f>
        <v>7092</v>
      </c>
      <c r="C352" s="45">
        <f>'FY2017 Alpha RPDC '!C341</f>
        <v>7092</v>
      </c>
      <c r="D352" s="50" t="str">
        <f>'FY2017 Alpha RPDC '!D341</f>
        <v>WOODBINE</v>
      </c>
      <c r="E352" s="91">
        <f>'FY2017 Alpha RPDC '!J341</f>
        <v>476.1</v>
      </c>
      <c r="F352" s="81">
        <f>'FY2017 Alpha RPDC '!K341</f>
        <v>6591</v>
      </c>
      <c r="G352" s="81">
        <f>'FY2017 Alpha RPDC '!L341</f>
        <v>3137975.1</v>
      </c>
      <c r="H352" s="81">
        <f>'FY2017 Alpha RPDC '!M341</f>
        <v>0</v>
      </c>
      <c r="I352" s="82">
        <f>'FY2017 Alpha RPDC '!N341</f>
        <v>3137975.1</v>
      </c>
      <c r="J352" s="53">
        <v>-510056.10000000003</v>
      </c>
      <c r="K352" s="52">
        <v>-17649</v>
      </c>
      <c r="L352" s="51">
        <v>135309</v>
      </c>
      <c r="M352" s="195">
        <v>0</v>
      </c>
      <c r="N352" s="51">
        <f>RealAuthFY10!N352</f>
        <v>70831.039999999994</v>
      </c>
      <c r="O352" s="195">
        <f>RealAuthFY10!O352</f>
        <v>0</v>
      </c>
      <c r="P352" s="53">
        <v>252380.69999999998</v>
      </c>
      <c r="Q352" s="53">
        <v>250615.80000000002</v>
      </c>
      <c r="R352" s="52">
        <f t="shared" si="35"/>
        <v>607226</v>
      </c>
      <c r="S352" s="53">
        <f t="shared" si="36"/>
        <v>62545</v>
      </c>
      <c r="T352" s="52">
        <f t="shared" si="37"/>
        <v>84899</v>
      </c>
      <c r="U352" s="53">
        <f t="shared" si="38"/>
        <v>4074076.54</v>
      </c>
      <c r="V352" s="200"/>
      <c r="W352" s="204">
        <v>503.88</v>
      </c>
      <c r="X352" s="205">
        <v>607226</v>
      </c>
      <c r="Y352" s="206">
        <f t="shared" si="39"/>
        <v>513.96</v>
      </c>
      <c r="Z352" s="207">
        <v>51.9</v>
      </c>
      <c r="AA352" s="52">
        <v>62545</v>
      </c>
      <c r="AB352" s="206">
        <f t="shared" si="40"/>
        <v>52.94</v>
      </c>
      <c r="AC352" s="208">
        <v>70.45</v>
      </c>
      <c r="AD352" s="207">
        <v>84899</v>
      </c>
      <c r="AE352" s="206">
        <f t="shared" si="41"/>
        <v>71.86</v>
      </c>
    </row>
    <row r="353" spans="1:31" s="45" customFormat="1" ht="11" x14ac:dyDescent="0.3">
      <c r="A353" s="45" t="e">
        <f>'FY2017 Alpha RPDC '!#REF!</f>
        <v>#REF!</v>
      </c>
      <c r="B353" s="45" t="e">
        <f>'FY2017 Alpha RPDC '!#REF!</f>
        <v>#REF!</v>
      </c>
      <c r="C353" s="45" t="e">
        <f>'FY2017 Alpha RPDC '!#REF!</f>
        <v>#REF!</v>
      </c>
      <c r="D353" s="50" t="e">
        <f>'FY2017 Alpha RPDC '!#REF!</f>
        <v>#REF!</v>
      </c>
      <c r="E353" s="91" t="e">
        <f>'FY2017 Alpha RPDC '!#REF!</f>
        <v>#REF!</v>
      </c>
      <c r="F353" s="81" t="e">
        <f>'FY2017 Alpha RPDC '!#REF!</f>
        <v>#REF!</v>
      </c>
      <c r="G353" s="81" t="e">
        <f>'FY2017 Alpha RPDC '!#REF!</f>
        <v>#REF!</v>
      </c>
      <c r="H353" s="81" t="e">
        <f>'FY2017 Alpha RPDC '!#REF!</f>
        <v>#REF!</v>
      </c>
      <c r="I353" s="82" t="e">
        <f>'FY2017 Alpha RPDC '!#REF!</f>
        <v>#REF!</v>
      </c>
      <c r="J353" s="53">
        <v>-164724</v>
      </c>
      <c r="K353" s="52">
        <v>-11766</v>
      </c>
      <c r="L353" s="51">
        <v>76479</v>
      </c>
      <c r="M353" s="195">
        <v>0</v>
      </c>
      <c r="N353" s="51">
        <f>RealAuthFY10!N353</f>
        <v>0</v>
      </c>
      <c r="O353" s="195">
        <f>RealAuthFY10!O353</f>
        <v>0</v>
      </c>
      <c r="P353" s="53">
        <v>12942.6</v>
      </c>
      <c r="Q353" s="53">
        <v>0</v>
      </c>
      <c r="R353" s="52" t="e">
        <f t="shared" si="35"/>
        <v>#REF!</v>
      </c>
      <c r="S353" s="53" t="e">
        <f t="shared" si="36"/>
        <v>#REF!</v>
      </c>
      <c r="T353" s="52" t="e">
        <f t="shared" si="37"/>
        <v>#REF!</v>
      </c>
      <c r="U353" s="53" t="e">
        <f t="shared" si="38"/>
        <v>#REF!</v>
      </c>
      <c r="V353" s="200"/>
      <c r="W353" s="204">
        <v>463.26</v>
      </c>
      <c r="X353" s="205">
        <v>349252</v>
      </c>
      <c r="Y353" s="206">
        <f t="shared" si="39"/>
        <v>472.53</v>
      </c>
      <c r="Z353" s="207">
        <v>52.02</v>
      </c>
      <c r="AA353" s="52">
        <v>39218</v>
      </c>
      <c r="AB353" s="206">
        <f t="shared" si="40"/>
        <v>53.06</v>
      </c>
      <c r="AC353" s="208">
        <v>52.39</v>
      </c>
      <c r="AD353" s="207">
        <v>39497</v>
      </c>
      <c r="AE353" s="206">
        <f t="shared" si="41"/>
        <v>53.44</v>
      </c>
    </row>
    <row r="354" spans="1:31" s="45" customFormat="1" ht="11" x14ac:dyDescent="0.3">
      <c r="A354" s="45">
        <f>'FY2017 Alpha RPDC '!A342</f>
        <v>335</v>
      </c>
      <c r="B354" s="45">
        <f>'FY2017 Alpha RPDC '!B342</f>
        <v>7098</v>
      </c>
      <c r="C354" s="45">
        <f>'FY2017 Alpha RPDC '!C342</f>
        <v>7098</v>
      </c>
      <c r="D354" s="50" t="str">
        <f>'FY2017 Alpha RPDC '!D342</f>
        <v>WOODBURY CENTRAL</v>
      </c>
      <c r="E354" s="91">
        <f>'FY2017 Alpha RPDC '!J342</f>
        <v>551.4</v>
      </c>
      <c r="F354" s="81">
        <f>'FY2017 Alpha RPDC '!K342</f>
        <v>6591</v>
      </c>
      <c r="G354" s="81">
        <f>'FY2017 Alpha RPDC '!L342</f>
        <v>3634277.4</v>
      </c>
      <c r="H354" s="81">
        <f>'FY2017 Alpha RPDC '!M342</f>
        <v>0</v>
      </c>
      <c r="I354" s="82">
        <f>'FY2017 Alpha RPDC '!N342</f>
        <v>3634277.4</v>
      </c>
      <c r="J354" s="53">
        <v>-309225</v>
      </c>
      <c r="K354" s="52">
        <v>-29450</v>
      </c>
      <c r="L354" s="51">
        <v>384028</v>
      </c>
      <c r="M354" s="195">
        <v>0</v>
      </c>
      <c r="N354" s="51">
        <f>RealAuthFY10!N354</f>
        <v>15188.25</v>
      </c>
      <c r="O354" s="195">
        <f>RealAuthFY10!O354</f>
        <v>0</v>
      </c>
      <c r="P354" s="53">
        <v>0</v>
      </c>
      <c r="Q354" s="53">
        <v>0</v>
      </c>
      <c r="R354" s="52">
        <f t="shared" si="35"/>
        <v>440861</v>
      </c>
      <c r="S354" s="53">
        <f t="shared" si="36"/>
        <v>41889</v>
      </c>
      <c r="T354" s="52">
        <f t="shared" si="37"/>
        <v>52808</v>
      </c>
      <c r="U354" s="53">
        <f t="shared" si="38"/>
        <v>4230376.6500000004</v>
      </c>
      <c r="V354" s="200"/>
      <c r="W354" s="204">
        <v>497.81</v>
      </c>
      <c r="X354" s="205">
        <v>440861</v>
      </c>
      <c r="Y354" s="206">
        <f t="shared" si="39"/>
        <v>507.77</v>
      </c>
      <c r="Z354" s="207">
        <v>47.3</v>
      </c>
      <c r="AA354" s="52">
        <v>41889</v>
      </c>
      <c r="AB354" s="206">
        <f t="shared" si="40"/>
        <v>48.25</v>
      </c>
      <c r="AC354" s="208">
        <v>59.63</v>
      </c>
      <c r="AD354" s="207">
        <v>52808</v>
      </c>
      <c r="AE354" s="206">
        <f t="shared" si="41"/>
        <v>60.82</v>
      </c>
    </row>
    <row r="355" spans="1:31" s="45" customFormat="1" ht="11" x14ac:dyDescent="0.3">
      <c r="A355" s="45">
        <f>'FY2017 Alpha RPDC '!A343</f>
        <v>336</v>
      </c>
      <c r="B355" s="45">
        <f>'FY2017 Alpha RPDC '!B343</f>
        <v>7110</v>
      </c>
      <c r="C355" s="45">
        <f>'FY2017 Alpha RPDC '!C343</f>
        <v>7110</v>
      </c>
      <c r="D355" s="50" t="str">
        <f>'FY2017 Alpha RPDC '!D343</f>
        <v>WOODWARD-GRANGER</v>
      </c>
      <c r="E355" s="91">
        <f>'FY2017 Alpha RPDC '!J343</f>
        <v>927.1</v>
      </c>
      <c r="F355" s="81">
        <f>'FY2017 Alpha RPDC '!K343</f>
        <v>6683</v>
      </c>
      <c r="G355" s="81">
        <f>'FY2017 Alpha RPDC '!L343</f>
        <v>6195809.2999999998</v>
      </c>
      <c r="H355" s="81">
        <f>'FY2017 Alpha RPDC '!M343</f>
        <v>0</v>
      </c>
      <c r="I355" s="82">
        <f>'FY2017 Alpha RPDC '!N343</f>
        <v>6195809.2999999998</v>
      </c>
      <c r="J355" s="53">
        <v>-306384</v>
      </c>
      <c r="K355" s="52">
        <v>-53028</v>
      </c>
      <c r="L355" s="51">
        <v>200328</v>
      </c>
      <c r="M355" s="195">
        <v>0</v>
      </c>
      <c r="N355" s="51">
        <f>RealAuthFY10!N355</f>
        <v>2772.96</v>
      </c>
      <c r="O355" s="195">
        <f>RealAuthFY10!O355</f>
        <v>0</v>
      </c>
      <c r="P355" s="53">
        <v>2592.48</v>
      </c>
      <c r="Q355" s="53">
        <v>0</v>
      </c>
      <c r="R355" s="52">
        <f t="shared" si="35"/>
        <v>490806.74</v>
      </c>
      <c r="S355" s="53">
        <f t="shared" si="36"/>
        <v>51305.714000000007</v>
      </c>
      <c r="T355" s="52">
        <f t="shared" si="37"/>
        <v>54745.254999999997</v>
      </c>
      <c r="U355" s="53">
        <f t="shared" si="38"/>
        <v>6638948.449</v>
      </c>
      <c r="V355" s="200"/>
      <c r="W355" s="204">
        <v>519.02</v>
      </c>
      <c r="X355" s="205">
        <v>343799</v>
      </c>
      <c r="Y355" s="206">
        <f t="shared" si="39"/>
        <v>529.4</v>
      </c>
      <c r="Z355" s="207">
        <v>54.25</v>
      </c>
      <c r="AA355" s="52">
        <v>35935</v>
      </c>
      <c r="AB355" s="206">
        <f t="shared" si="40"/>
        <v>55.34</v>
      </c>
      <c r="AC355" s="208">
        <v>57.89</v>
      </c>
      <c r="AD355" s="207">
        <v>38346</v>
      </c>
      <c r="AE355" s="206">
        <f t="shared" si="41"/>
        <v>59.05</v>
      </c>
    </row>
    <row r="356" spans="1:31" s="45" customFormat="1" ht="11" x14ac:dyDescent="0.3">
      <c r="A356" s="45" t="e">
        <f>'FY2017 Alpha RPDC '!#REF!</f>
        <v>#REF!</v>
      </c>
      <c r="B356" s="45" t="e">
        <f>'FY2017 Alpha RPDC '!#REF!</f>
        <v>#REF!</v>
      </c>
      <c r="C356" s="45" t="e">
        <f>'FY2017 Alpha RPDC '!#REF!</f>
        <v>#REF!</v>
      </c>
      <c r="D356" s="54" t="e">
        <f>'FY2017 Alpha RPDC '!#REF!</f>
        <v>#REF!</v>
      </c>
      <c r="E356" s="94" t="e">
        <f>'FY2017 Alpha RPDC '!#REF!</f>
        <v>#REF!</v>
      </c>
      <c r="F356" s="83" t="e">
        <f>'FY2017 Alpha RPDC '!#REF!</f>
        <v>#REF!</v>
      </c>
      <c r="G356" s="83" t="e">
        <f>'FY2017 Alpha RPDC '!#REF!</f>
        <v>#REF!</v>
      </c>
      <c r="H356" s="83" t="e">
        <f>'FY2017 Alpha RPDC '!#REF!</f>
        <v>#REF!</v>
      </c>
      <c r="I356" s="84" t="e">
        <f>'FY2017 Alpha RPDC '!#REF!</f>
        <v>#REF!</v>
      </c>
      <c r="J356" s="57">
        <v>-301206</v>
      </c>
      <c r="K356" s="56">
        <v>-5906</v>
      </c>
      <c r="L356" s="55">
        <v>41342</v>
      </c>
      <c r="M356" s="214">
        <v>0</v>
      </c>
      <c r="N356" s="55">
        <f>RealAuthFY10!N356</f>
        <v>16272.710000000001</v>
      </c>
      <c r="O356" s="214">
        <f>RealAuthFY10!O356</f>
        <v>0</v>
      </c>
      <c r="P356" s="57">
        <v>80557.84</v>
      </c>
      <c r="Q356" s="57">
        <v>184267.19999999998</v>
      </c>
      <c r="R356" s="56" t="e">
        <f t="shared" si="35"/>
        <v>#REF!</v>
      </c>
      <c r="S356" s="57" t="e">
        <f t="shared" si="36"/>
        <v>#REF!</v>
      </c>
      <c r="T356" s="56" t="e">
        <f t="shared" si="37"/>
        <v>#REF!</v>
      </c>
      <c r="U356" s="57" t="e">
        <f t="shared" si="38"/>
        <v>#REF!</v>
      </c>
      <c r="V356" s="215"/>
      <c r="W356" s="216">
        <v>529.38</v>
      </c>
      <c r="X356" s="217">
        <v>378877</v>
      </c>
      <c r="Y356" s="218">
        <f t="shared" si="39"/>
        <v>539.97</v>
      </c>
      <c r="Z356" s="219">
        <v>60.95</v>
      </c>
      <c r="AA356" s="56">
        <v>43622</v>
      </c>
      <c r="AB356" s="218">
        <f t="shared" si="40"/>
        <v>62.17</v>
      </c>
      <c r="AC356" s="220">
        <v>62.3</v>
      </c>
      <c r="AD356" s="219">
        <v>44588</v>
      </c>
      <c r="AE356" s="218">
        <f t="shared" si="41"/>
        <v>63.55</v>
      </c>
    </row>
    <row r="357" spans="1:31" s="45" customFormat="1" ht="11" x14ac:dyDescent="0.3">
      <c r="A357" s="45" t="e">
        <f>'FY2017 Alpha RPDC '!#REF!</f>
        <v>#REF!</v>
      </c>
      <c r="B357" s="45" t="e">
        <f>'FY2017 Alpha RPDC '!#REF!</f>
        <v>#REF!</v>
      </c>
      <c r="C357" s="45" t="e">
        <f>'FY2017 Alpha RPDC '!#REF!</f>
        <v>#REF!</v>
      </c>
      <c r="D357" s="50" t="e">
        <f>'FY2017 Alpha RPDC '!#REF!</f>
        <v>#REF!</v>
      </c>
      <c r="E357" s="91" t="e">
        <f>'FY2017 Alpha RPDC '!#REF!</f>
        <v>#REF!</v>
      </c>
      <c r="F357" s="81" t="e">
        <f>'FY2017 Alpha RPDC '!#REF!</f>
        <v>#REF!</v>
      </c>
      <c r="G357" s="81" t="e">
        <f>'FY2017 Alpha RPDC '!#REF!</f>
        <v>#REF!</v>
      </c>
      <c r="H357" s="81" t="e">
        <f>'FY2017 Alpha RPDC '!#REF!</f>
        <v>#REF!</v>
      </c>
      <c r="I357" s="82" t="e">
        <f>'FY2017 Alpha RPDC '!#REF!</f>
        <v>#REF!</v>
      </c>
      <c r="J357" s="53">
        <v>-403784</v>
      </c>
      <c r="K357" s="52">
        <v>-41566</v>
      </c>
      <c r="L357" s="51">
        <v>694746</v>
      </c>
      <c r="M357" s="195">
        <v>35628</v>
      </c>
      <c r="N357" s="51">
        <f>RealAuthFY10!N357</f>
        <v>102892.41</v>
      </c>
      <c r="O357" s="195">
        <f>RealAuthFY10!O357</f>
        <v>0</v>
      </c>
      <c r="P357" s="53">
        <v>23514.48</v>
      </c>
      <c r="Q357" s="53">
        <v>944142</v>
      </c>
      <c r="R357" s="52" t="e">
        <f t="shared" si="35"/>
        <v>#REF!</v>
      </c>
      <c r="S357" s="53" t="e">
        <f t="shared" si="36"/>
        <v>#REF!</v>
      </c>
      <c r="T357" s="52" t="e">
        <f t="shared" si="37"/>
        <v>#REF!</v>
      </c>
      <c r="U357" s="53" t="e">
        <f t="shared" si="38"/>
        <v>#REF!</v>
      </c>
      <c r="V357" s="200"/>
      <c r="W357" s="204">
        <v>492.4</v>
      </c>
      <c r="X357" s="205">
        <v>1373648</v>
      </c>
      <c r="Y357" s="206">
        <f t="shared" si="39"/>
        <v>502.25</v>
      </c>
      <c r="Z357" s="207">
        <v>54.52</v>
      </c>
      <c r="AA357" s="52">
        <v>152094</v>
      </c>
      <c r="AB357" s="206">
        <f t="shared" si="40"/>
        <v>55.610000000000007</v>
      </c>
      <c r="AC357" s="208">
        <v>55.64</v>
      </c>
      <c r="AD357" s="207">
        <v>155219</v>
      </c>
      <c r="AE357" s="206">
        <f t="shared" si="41"/>
        <v>56.75</v>
      </c>
    </row>
    <row r="358" spans="1:31" s="45" customFormat="1" ht="11" x14ac:dyDescent="0.3">
      <c r="A358" s="45" t="e">
        <f>'FY2017 Alpha RPDC '!#REF!</f>
        <v>#REF!</v>
      </c>
      <c r="B358" s="45" t="e">
        <f>'FY2017 Alpha RPDC '!#REF!</f>
        <v>#REF!</v>
      </c>
      <c r="C358" s="45" t="e">
        <f>'FY2017 Alpha RPDC '!#REF!</f>
        <v>#REF!</v>
      </c>
      <c r="D358" s="50" t="e">
        <f>'FY2017 Alpha RPDC '!#REF!</f>
        <v>#REF!</v>
      </c>
      <c r="E358" s="91" t="e">
        <f>'FY2017 Alpha RPDC '!#REF!</f>
        <v>#REF!</v>
      </c>
      <c r="F358" s="81" t="e">
        <f>'FY2017 Alpha RPDC '!#REF!</f>
        <v>#REF!</v>
      </c>
      <c r="G358" s="81" t="e">
        <f>'FY2017 Alpha RPDC '!#REF!</f>
        <v>#REF!</v>
      </c>
      <c r="H358" s="81" t="e">
        <f>'FY2017 Alpha RPDC '!#REF!</f>
        <v>#REF!</v>
      </c>
      <c r="I358" s="82" t="e">
        <f>'FY2017 Alpha RPDC '!#REF!</f>
        <v>#REF!</v>
      </c>
      <c r="J358" s="53">
        <v>-179724.79999999999</v>
      </c>
      <c r="K358" s="52">
        <v>-5912</v>
      </c>
      <c r="L358" s="51">
        <v>260128</v>
      </c>
      <c r="M358" s="195">
        <v>11824</v>
      </c>
      <c r="N358" s="51">
        <f>RealAuthFY10!N358</f>
        <v>9623.02</v>
      </c>
      <c r="O358" s="195">
        <f>RealAuthFY10!O358</f>
        <v>0</v>
      </c>
      <c r="P358" s="53">
        <v>5202.5600000000004</v>
      </c>
      <c r="Q358" s="53">
        <v>0</v>
      </c>
      <c r="R358" s="52" t="e">
        <f t="shared" si="35"/>
        <v>#REF!</v>
      </c>
      <c r="S358" s="53" t="e">
        <f t="shared" si="36"/>
        <v>#REF!</v>
      </c>
      <c r="T358" s="52" t="e">
        <f t="shared" si="37"/>
        <v>#REF!</v>
      </c>
      <c r="U358" s="53" t="e">
        <f t="shared" si="38"/>
        <v>#REF!</v>
      </c>
      <c r="V358" s="200"/>
      <c r="W358" s="204">
        <v>532.63</v>
      </c>
      <c r="X358" s="205">
        <v>314092</v>
      </c>
      <c r="Y358" s="206">
        <f t="shared" si="39"/>
        <v>543.28</v>
      </c>
      <c r="Z358" s="207">
        <v>61.61</v>
      </c>
      <c r="AA358" s="52">
        <v>36331</v>
      </c>
      <c r="AB358" s="206">
        <f t="shared" si="40"/>
        <v>62.839999999999996</v>
      </c>
      <c r="AC358" s="208">
        <v>59.61</v>
      </c>
      <c r="AD358" s="207">
        <v>35152</v>
      </c>
      <c r="AE358" s="206">
        <f t="shared" si="41"/>
        <v>60.8</v>
      </c>
    </row>
    <row r="359" spans="1:31" s="45" customFormat="1" ht="11" x14ac:dyDescent="0.3">
      <c r="A359" s="45" t="e">
        <f>'FY2017 Alpha RPDC '!#REF!</f>
        <v>#REF!</v>
      </c>
      <c r="B359" s="45" t="e">
        <f>'FY2017 Alpha RPDC '!#REF!</f>
        <v>#REF!</v>
      </c>
      <c r="C359" s="45" t="e">
        <f>'FY2017 Alpha RPDC '!#REF!</f>
        <v>#REF!</v>
      </c>
      <c r="D359" s="50" t="e">
        <f>'FY2017 Alpha RPDC '!#REF!</f>
        <v>#REF!</v>
      </c>
      <c r="E359" s="91" t="e">
        <f>'FY2017 Alpha RPDC '!#REF!</f>
        <v>#REF!</v>
      </c>
      <c r="F359" s="81" t="e">
        <f>'FY2017 Alpha RPDC '!#REF!</f>
        <v>#REF!</v>
      </c>
      <c r="G359" s="81" t="e">
        <f>'FY2017 Alpha RPDC '!#REF!</f>
        <v>#REF!</v>
      </c>
      <c r="H359" s="81" t="e">
        <f>'FY2017 Alpha RPDC '!#REF!</f>
        <v>#REF!</v>
      </c>
      <c r="I359" s="82" t="e">
        <f>'FY2017 Alpha RPDC '!#REF!</f>
        <v>#REF!</v>
      </c>
      <c r="J359" s="53">
        <v>-111777</v>
      </c>
      <c r="K359" s="52">
        <v>-5883</v>
      </c>
      <c r="L359" s="51">
        <v>305916</v>
      </c>
      <c r="M359" s="195">
        <v>0</v>
      </c>
      <c r="N359" s="51">
        <f>RealAuthFY10!N359</f>
        <v>3460.7999999999997</v>
      </c>
      <c r="O359" s="195">
        <f>RealAuthFY10!O359</f>
        <v>0</v>
      </c>
      <c r="P359" s="53">
        <v>0</v>
      </c>
      <c r="Q359" s="53">
        <v>60006.6</v>
      </c>
      <c r="R359" s="52" t="e">
        <f t="shared" si="35"/>
        <v>#REF!</v>
      </c>
      <c r="S359" s="53" t="e">
        <f t="shared" si="36"/>
        <v>#REF!</v>
      </c>
      <c r="T359" s="52" t="e">
        <f t="shared" si="37"/>
        <v>#REF!</v>
      </c>
      <c r="U359" s="53" t="e">
        <f t="shared" si="38"/>
        <v>#REF!</v>
      </c>
      <c r="V359" s="200"/>
      <c r="W359" s="204">
        <v>633</v>
      </c>
      <c r="X359" s="205">
        <v>123435</v>
      </c>
      <c r="Y359" s="206">
        <f t="shared" si="39"/>
        <v>645.66</v>
      </c>
      <c r="Z359" s="207">
        <v>71.31</v>
      </c>
      <c r="AA359" s="52">
        <v>13905</v>
      </c>
      <c r="AB359" s="206">
        <f t="shared" si="40"/>
        <v>72.740000000000009</v>
      </c>
      <c r="AC359" s="208">
        <v>78.63</v>
      </c>
      <c r="AD359" s="207">
        <v>15333</v>
      </c>
      <c r="AE359" s="206">
        <f t="shared" si="41"/>
        <v>80.199999999999989</v>
      </c>
    </row>
    <row r="360" spans="1:31" s="45" customFormat="1" ht="11" x14ac:dyDescent="0.3">
      <c r="A360" s="45" t="e">
        <f>'FY2017 Alpha RPDC '!#REF!</f>
        <v>#REF!</v>
      </c>
      <c r="B360" s="45" t="e">
        <f>'FY2017 Alpha RPDC '!#REF!</f>
        <v>#REF!</v>
      </c>
      <c r="C360" s="45" t="e">
        <f>'FY2017 Alpha RPDC '!#REF!</f>
        <v>#REF!</v>
      </c>
      <c r="D360" s="50" t="e">
        <f>'FY2017 Alpha RPDC '!#REF!</f>
        <v>#REF!</v>
      </c>
      <c r="E360" s="91" t="e">
        <f>'FY2017 Alpha RPDC '!#REF!</f>
        <v>#REF!</v>
      </c>
      <c r="F360" s="81" t="e">
        <f>'FY2017 Alpha RPDC '!#REF!</f>
        <v>#REF!</v>
      </c>
      <c r="G360" s="81" t="e">
        <f>'FY2017 Alpha RPDC '!#REF!</f>
        <v>#REF!</v>
      </c>
      <c r="H360" s="81" t="e">
        <f>'FY2017 Alpha RPDC '!#REF!</f>
        <v>#REF!</v>
      </c>
      <c r="I360" s="82" t="e">
        <f>'FY2017 Alpha RPDC '!#REF!</f>
        <v>#REF!</v>
      </c>
      <c r="J360" s="53">
        <v>-214723.6</v>
      </c>
      <c r="K360" s="52">
        <v>-11798</v>
      </c>
      <c r="L360" s="51">
        <v>389334</v>
      </c>
      <c r="M360" s="195">
        <v>0</v>
      </c>
      <c r="N360" s="51">
        <f>RealAuthFY10!N360</f>
        <v>36670.559999999998</v>
      </c>
      <c r="O360" s="195">
        <f>RealAuthFY10!O360</f>
        <v>0</v>
      </c>
      <c r="P360" s="53">
        <v>98631.28</v>
      </c>
      <c r="Q360" s="53">
        <v>0</v>
      </c>
      <c r="R360" s="52" t="e">
        <f t="shared" si="35"/>
        <v>#REF!</v>
      </c>
      <c r="S360" s="53" t="e">
        <f t="shared" si="36"/>
        <v>#REF!</v>
      </c>
      <c r="T360" s="52" t="e">
        <f t="shared" si="37"/>
        <v>#REF!</v>
      </c>
      <c r="U360" s="53" t="e">
        <f t="shared" si="38"/>
        <v>#REF!</v>
      </c>
      <c r="V360" s="200"/>
      <c r="W360" s="204">
        <v>498.35</v>
      </c>
      <c r="X360" s="205">
        <v>546291</v>
      </c>
      <c r="Y360" s="206">
        <f t="shared" si="39"/>
        <v>508.32000000000005</v>
      </c>
      <c r="Z360" s="207">
        <v>54.15</v>
      </c>
      <c r="AA360" s="52">
        <v>59359</v>
      </c>
      <c r="AB360" s="206">
        <f t="shared" si="40"/>
        <v>55.23</v>
      </c>
      <c r="AC360" s="208">
        <v>44.92</v>
      </c>
      <c r="AD360" s="207">
        <v>49241</v>
      </c>
      <c r="AE360" s="206">
        <f t="shared" si="41"/>
        <v>45.82</v>
      </c>
    </row>
    <row r="361" spans="1:31" s="45" customFormat="1" ht="11" x14ac:dyDescent="0.3">
      <c r="A361" s="45" t="e">
        <f>'FY2017 Alpha RPDC '!#REF!</f>
        <v>#REF!</v>
      </c>
      <c r="B361" s="45" t="e">
        <f>'FY2017 Alpha RPDC '!#REF!</f>
        <v>#REF!</v>
      </c>
      <c r="C361" s="45" t="e">
        <f>'FY2017 Alpha RPDC '!#REF!</f>
        <v>#REF!</v>
      </c>
      <c r="D361" s="58" t="e">
        <f>'FY2017 Alpha RPDC '!#REF!</f>
        <v>#REF!</v>
      </c>
      <c r="E361" s="94" t="e">
        <f>'FY2017 Alpha RPDC '!#REF!</f>
        <v>#REF!</v>
      </c>
      <c r="F361" s="83" t="e">
        <f>'FY2017 Alpha RPDC '!#REF!</f>
        <v>#REF!</v>
      </c>
      <c r="G361" s="83" t="e">
        <f>'FY2017 Alpha RPDC '!#REF!</f>
        <v>#REF!</v>
      </c>
      <c r="H361" s="83" t="e">
        <f>'FY2017 Alpha RPDC '!#REF!</f>
        <v>#REF!</v>
      </c>
      <c r="I361" s="84" t="e">
        <f>'FY2017 Alpha RPDC '!#REF!</f>
        <v>#REF!</v>
      </c>
      <c r="J361" s="57">
        <v>-170018.69999999998</v>
      </c>
      <c r="K361" s="56">
        <v>-52947</v>
      </c>
      <c r="L361" s="55">
        <v>347685.3</v>
      </c>
      <c r="M361" s="214">
        <v>11766</v>
      </c>
      <c r="N361" s="55">
        <f>RealAuthFY10!N361</f>
        <v>16842.560000000001</v>
      </c>
      <c r="O361" s="214">
        <f>RealAuthFY10!O361</f>
        <v>0</v>
      </c>
      <c r="P361" s="57">
        <v>0</v>
      </c>
      <c r="Q361" s="57">
        <v>0</v>
      </c>
      <c r="R361" s="56" t="e">
        <f t="shared" si="35"/>
        <v>#REF!</v>
      </c>
      <c r="S361" s="57" t="e">
        <f t="shared" si="36"/>
        <v>#REF!</v>
      </c>
      <c r="T361" s="56" t="e">
        <f t="shared" si="37"/>
        <v>#REF!</v>
      </c>
      <c r="U361" s="57" t="e">
        <f t="shared" si="38"/>
        <v>#REF!</v>
      </c>
      <c r="V361" s="215"/>
      <c r="W361" s="216">
        <v>512.37</v>
      </c>
      <c r="X361" s="217">
        <v>431416</v>
      </c>
      <c r="Y361" s="218">
        <f t="shared" si="39"/>
        <v>522.62</v>
      </c>
      <c r="Z361" s="219">
        <v>57.06</v>
      </c>
      <c r="AA361" s="56">
        <v>48045</v>
      </c>
      <c r="AB361" s="218">
        <f t="shared" si="40"/>
        <v>58.2</v>
      </c>
      <c r="AC361" s="220">
        <v>57.19</v>
      </c>
      <c r="AD361" s="219">
        <v>48154</v>
      </c>
      <c r="AE361" s="218">
        <f t="shared" si="41"/>
        <v>58.33</v>
      </c>
    </row>
    <row r="362" spans="1:31" s="45" customFormat="1" ht="11" x14ac:dyDescent="0.3">
      <c r="A362" s="45" t="e">
        <f>'FY2017 Alpha RPDC '!#REF!</f>
        <v>#REF!</v>
      </c>
      <c r="B362" s="45" t="e">
        <f>'FY2017 Alpha RPDC '!#REF!</f>
        <v>#REF!</v>
      </c>
      <c r="C362" s="45" t="e">
        <f>'FY2017 Alpha RPDC '!#REF!</f>
        <v>#REF!</v>
      </c>
      <c r="D362" s="50" t="e">
        <f>'FY2017 Alpha RPDC '!#REF!</f>
        <v>#REF!</v>
      </c>
      <c r="E362" s="91" t="e">
        <f>'FY2017 Alpha RPDC '!#REF!</f>
        <v>#REF!</v>
      </c>
      <c r="F362" s="81" t="e">
        <f>'FY2017 Alpha RPDC '!#REF!</f>
        <v>#REF!</v>
      </c>
      <c r="G362" s="81" t="e">
        <f>'FY2017 Alpha RPDC '!#REF!</f>
        <v>#REF!</v>
      </c>
      <c r="H362" s="81" t="e">
        <f>'FY2017 Alpha RPDC '!#REF!</f>
        <v>#REF!</v>
      </c>
      <c r="I362" s="82" t="e">
        <f>'FY2017 Alpha RPDC '!#REF!</f>
        <v>#REF!</v>
      </c>
      <c r="J362" s="53">
        <v>-114120.90000000001</v>
      </c>
      <c r="K362" s="52">
        <v>-5913</v>
      </c>
      <c r="L362" s="51">
        <v>206955</v>
      </c>
      <c r="M362" s="195">
        <v>195129</v>
      </c>
      <c r="N362" s="51">
        <f>RealAuthFY10!N362</f>
        <v>33396.479999999996</v>
      </c>
      <c r="O362" s="195">
        <f>RealAuthFY10!O362</f>
        <v>0</v>
      </c>
      <c r="P362" s="53">
        <v>0</v>
      </c>
      <c r="Q362" s="53">
        <v>85147.199999999997</v>
      </c>
      <c r="R362" s="52" t="e">
        <f t="shared" si="35"/>
        <v>#REF!</v>
      </c>
      <c r="S362" s="53" t="e">
        <f t="shared" si="36"/>
        <v>#REF!</v>
      </c>
      <c r="T362" s="52" t="e">
        <f t="shared" si="37"/>
        <v>#REF!</v>
      </c>
      <c r="U362" s="53" t="e">
        <f t="shared" si="38"/>
        <v>#REF!</v>
      </c>
      <c r="V362" s="200"/>
      <c r="W362" s="204">
        <v>525.23</v>
      </c>
      <c r="X362" s="205">
        <v>204052</v>
      </c>
      <c r="Y362" s="206">
        <f t="shared" si="39"/>
        <v>535.73</v>
      </c>
      <c r="Z362" s="207">
        <v>56.52</v>
      </c>
      <c r="AA362" s="52">
        <v>21958</v>
      </c>
      <c r="AB362" s="206">
        <f t="shared" si="40"/>
        <v>57.650000000000006</v>
      </c>
      <c r="AC362" s="208">
        <v>64.62</v>
      </c>
      <c r="AD362" s="207">
        <v>25105</v>
      </c>
      <c r="AE362" s="206">
        <f t="shared" si="41"/>
        <v>65.910000000000011</v>
      </c>
    </row>
    <row r="363" spans="1:31" s="45" customFormat="1" ht="11" x14ac:dyDescent="0.3">
      <c r="A363" s="45" t="e">
        <f>'FY2017 Alpha RPDC '!#REF!</f>
        <v>#REF!</v>
      </c>
      <c r="B363" s="45" t="e">
        <f>'FY2017 Alpha RPDC '!#REF!</f>
        <v>#REF!</v>
      </c>
      <c r="C363" s="45" t="e">
        <f>'FY2017 Alpha RPDC '!#REF!</f>
        <v>#REF!</v>
      </c>
      <c r="D363" s="50" t="e">
        <f>'FY2017 Alpha RPDC '!#REF!</f>
        <v>#REF!</v>
      </c>
      <c r="E363" s="91" t="e">
        <f>'FY2017 Alpha RPDC '!#REF!</f>
        <v>#REF!</v>
      </c>
      <c r="F363" s="81" t="e">
        <f>'FY2017 Alpha RPDC '!#REF!</f>
        <v>#REF!</v>
      </c>
      <c r="G363" s="81" t="e">
        <f>'FY2017 Alpha RPDC '!#REF!</f>
        <v>#REF!</v>
      </c>
      <c r="H363" s="81" t="e">
        <f>'FY2017 Alpha RPDC '!#REF!</f>
        <v>#REF!</v>
      </c>
      <c r="I363" s="82" t="e">
        <f>'FY2017 Alpha RPDC '!#REF!</f>
        <v>#REF!</v>
      </c>
      <c r="J363" s="53">
        <v>-524763.6</v>
      </c>
      <c r="K363" s="52">
        <v>-29415</v>
      </c>
      <c r="L363" s="51">
        <v>500643.3</v>
      </c>
      <c r="M363" s="195">
        <v>11766</v>
      </c>
      <c r="N363" s="51">
        <f>RealAuthFY10!N363</f>
        <v>6748.5599999999995</v>
      </c>
      <c r="O363" s="195">
        <f>RealAuthFY10!O363</f>
        <v>0</v>
      </c>
      <c r="P363" s="53">
        <v>14236.859999999999</v>
      </c>
      <c r="Q363" s="53">
        <v>0</v>
      </c>
      <c r="R363" s="52" t="e">
        <f t="shared" si="35"/>
        <v>#REF!</v>
      </c>
      <c r="S363" s="53" t="e">
        <f t="shared" si="36"/>
        <v>#REF!</v>
      </c>
      <c r="T363" s="52" t="e">
        <f t="shared" si="37"/>
        <v>#REF!</v>
      </c>
      <c r="U363" s="53" t="e">
        <f t="shared" si="38"/>
        <v>#REF!</v>
      </c>
      <c r="V363" s="200"/>
      <c r="W363" s="204">
        <v>479.17</v>
      </c>
      <c r="X363" s="205">
        <v>833372</v>
      </c>
      <c r="Y363" s="206">
        <f t="shared" si="39"/>
        <v>488.75</v>
      </c>
      <c r="Z363" s="207">
        <v>51.38</v>
      </c>
      <c r="AA363" s="52">
        <v>89360</v>
      </c>
      <c r="AB363" s="206">
        <f t="shared" si="40"/>
        <v>52.410000000000004</v>
      </c>
      <c r="AC363" s="208">
        <v>62.74</v>
      </c>
      <c r="AD363" s="207">
        <v>109117</v>
      </c>
      <c r="AE363" s="206">
        <f t="shared" si="41"/>
        <v>63.99</v>
      </c>
    </row>
    <row r="364" spans="1:31" s="45" customFormat="1" ht="11" x14ac:dyDescent="0.3">
      <c r="A364" s="45" t="e">
        <f>'FY2017 Alpha RPDC '!#REF!</f>
        <v>#REF!</v>
      </c>
      <c r="B364" s="45" t="e">
        <f>'FY2017 Alpha RPDC '!#REF!</f>
        <v>#REF!</v>
      </c>
      <c r="C364" s="45" t="e">
        <f>'FY2017 Alpha RPDC '!#REF!</f>
        <v>#REF!</v>
      </c>
      <c r="D364" s="50" t="e">
        <f>'FY2017 Alpha RPDC '!#REF!</f>
        <v>#REF!</v>
      </c>
      <c r="E364" s="91" t="e">
        <f>'FY2017 Alpha RPDC '!#REF!</f>
        <v>#REF!</v>
      </c>
      <c r="F364" s="81" t="e">
        <f>'FY2017 Alpha RPDC '!#REF!</f>
        <v>#REF!</v>
      </c>
      <c r="G364" s="81" t="e">
        <f>'FY2017 Alpha RPDC '!#REF!</f>
        <v>#REF!</v>
      </c>
      <c r="H364" s="81" t="e">
        <f>'FY2017 Alpha RPDC '!#REF!</f>
        <v>#REF!</v>
      </c>
      <c r="I364" s="82" t="e">
        <f>'FY2017 Alpha RPDC '!#REF!</f>
        <v>#REF!</v>
      </c>
      <c r="J364" s="53">
        <v>-202368</v>
      </c>
      <c r="K364" s="52">
        <v>-238080</v>
      </c>
      <c r="L364" s="51">
        <v>35712</v>
      </c>
      <c r="M364" s="195">
        <v>291648</v>
      </c>
      <c r="N364" s="51">
        <f>RealAuthFY10!N364</f>
        <v>25099.1</v>
      </c>
      <c r="O364" s="195">
        <f>RealAuthFY10!O364</f>
        <v>58370</v>
      </c>
      <c r="P364" s="53">
        <v>0</v>
      </c>
      <c r="Q364" s="53">
        <v>0</v>
      </c>
      <c r="R364" s="52" t="e">
        <f t="shared" si="35"/>
        <v>#REF!</v>
      </c>
      <c r="S364" s="53" t="e">
        <f t="shared" si="36"/>
        <v>#REF!</v>
      </c>
      <c r="T364" s="52" t="e">
        <f t="shared" si="37"/>
        <v>#REF!</v>
      </c>
      <c r="U364" s="53" t="e">
        <f t="shared" si="38"/>
        <v>#REF!</v>
      </c>
      <c r="V364" s="200"/>
      <c r="W364" s="204">
        <v>559.14</v>
      </c>
      <c r="X364" s="205">
        <v>76602</v>
      </c>
      <c r="Y364" s="206">
        <f t="shared" si="39"/>
        <v>570.31999999999994</v>
      </c>
      <c r="Z364" s="207">
        <v>55.93</v>
      </c>
      <c r="AA364" s="52">
        <v>7662</v>
      </c>
      <c r="AB364" s="206">
        <f t="shared" si="40"/>
        <v>57.05</v>
      </c>
      <c r="AC364" s="208">
        <v>53.08</v>
      </c>
      <c r="AD364" s="207">
        <v>7272</v>
      </c>
      <c r="AE364" s="206">
        <f t="shared" si="41"/>
        <v>54.14</v>
      </c>
    </row>
    <row r="365" spans="1:31" s="45" customFormat="1" ht="11" x14ac:dyDescent="0.3">
      <c r="A365" s="45" t="e">
        <f>'FY2017 Alpha RPDC '!#REF!</f>
        <v>#REF!</v>
      </c>
      <c r="B365" s="45" t="e">
        <f>'FY2017 Alpha RPDC '!#REF!</f>
        <v>#REF!</v>
      </c>
      <c r="C365" s="45" t="e">
        <f>'FY2017 Alpha RPDC '!#REF!</f>
        <v>#REF!</v>
      </c>
      <c r="D365" s="50" t="e">
        <f>'FY2017 Alpha RPDC '!#REF!</f>
        <v>#REF!</v>
      </c>
      <c r="E365" s="91" t="e">
        <f>'FY2017 Alpha RPDC '!#REF!</f>
        <v>#REF!</v>
      </c>
      <c r="F365" s="81" t="e">
        <f>'FY2017 Alpha RPDC '!#REF!</f>
        <v>#REF!</v>
      </c>
      <c r="G365" s="81" t="e">
        <f>'FY2017 Alpha RPDC '!#REF!</f>
        <v>#REF!</v>
      </c>
      <c r="H365" s="81" t="e">
        <f>'FY2017 Alpha RPDC '!#REF!</f>
        <v>#REF!</v>
      </c>
      <c r="I365" s="82" t="e">
        <f>'FY2017 Alpha RPDC '!#REF!</f>
        <v>#REF!</v>
      </c>
      <c r="J365" s="53">
        <v>-264735</v>
      </c>
      <c r="K365" s="52">
        <v>-5883</v>
      </c>
      <c r="L365" s="51">
        <v>88245</v>
      </c>
      <c r="M365" s="195">
        <v>35298</v>
      </c>
      <c r="N365" s="51">
        <f>RealAuthFY10!N365</f>
        <v>126434.56000000001</v>
      </c>
      <c r="O365" s="195">
        <f>RealAuthFY10!O365</f>
        <v>57680</v>
      </c>
      <c r="P365" s="53">
        <v>0</v>
      </c>
      <c r="Q365" s="53">
        <v>0</v>
      </c>
      <c r="R365" s="52" t="e">
        <f t="shared" si="35"/>
        <v>#REF!</v>
      </c>
      <c r="S365" s="53" t="e">
        <f t="shared" si="36"/>
        <v>#REF!</v>
      </c>
      <c r="T365" s="52" t="e">
        <f t="shared" si="37"/>
        <v>#REF!</v>
      </c>
      <c r="U365" s="53" t="e">
        <f t="shared" si="38"/>
        <v>#REF!</v>
      </c>
      <c r="V365" s="200"/>
      <c r="W365" s="204">
        <v>549.04</v>
      </c>
      <c r="X365" s="205">
        <v>239601</v>
      </c>
      <c r="Y365" s="206">
        <f t="shared" si="39"/>
        <v>560.02</v>
      </c>
      <c r="Z365" s="207">
        <v>61.36</v>
      </c>
      <c r="AA365" s="52">
        <v>26778</v>
      </c>
      <c r="AB365" s="206">
        <f t="shared" si="40"/>
        <v>62.589999999999996</v>
      </c>
      <c r="AC365" s="208">
        <v>63.27</v>
      </c>
      <c r="AD365" s="207">
        <v>27611</v>
      </c>
      <c r="AE365" s="206">
        <f t="shared" si="41"/>
        <v>64.540000000000006</v>
      </c>
    </row>
    <row r="366" spans="1:31" s="45" customFormat="1" ht="11" x14ac:dyDescent="0.3">
      <c r="A366" s="45" t="e">
        <f>'FY2017 Alpha RPDC '!#REF!</f>
        <v>#REF!</v>
      </c>
      <c r="B366" s="45" t="e">
        <f>'FY2017 Alpha RPDC '!#REF!</f>
        <v>#REF!</v>
      </c>
      <c r="C366" s="45" t="e">
        <f>'FY2017 Alpha RPDC '!#REF!</f>
        <v>#REF!</v>
      </c>
      <c r="D366" s="54" t="e">
        <f>'FY2017 Alpha RPDC '!#REF!</f>
        <v>#REF!</v>
      </c>
      <c r="E366" s="94" t="e">
        <f>'FY2017 Alpha RPDC '!#REF!</f>
        <v>#REF!</v>
      </c>
      <c r="F366" s="83" t="e">
        <f>'FY2017 Alpha RPDC '!#REF!</f>
        <v>#REF!</v>
      </c>
      <c r="G366" s="83" t="e">
        <f>'FY2017 Alpha RPDC '!#REF!</f>
        <v>#REF!</v>
      </c>
      <c r="H366" s="83" t="e">
        <f>'FY2017 Alpha RPDC '!#REF!</f>
        <v>#REF!</v>
      </c>
      <c r="I366" s="84" t="e">
        <f>'FY2017 Alpha RPDC '!#REF!</f>
        <v>#REF!</v>
      </c>
      <c r="J366" s="57">
        <v>-147075</v>
      </c>
      <c r="K366" s="56">
        <v>-23532</v>
      </c>
      <c r="L366" s="55">
        <v>282384</v>
      </c>
      <c r="M366" s="214">
        <v>29415</v>
      </c>
      <c r="N366" s="55">
        <f>RealAuthFY10!N366</f>
        <v>79829.119999999995</v>
      </c>
      <c r="O366" s="214">
        <f>RealAuthFY10!O366</f>
        <v>0</v>
      </c>
      <c r="P366" s="57">
        <v>0</v>
      </c>
      <c r="Q366" s="57">
        <v>0</v>
      </c>
      <c r="R366" s="56" t="e">
        <f t="shared" si="35"/>
        <v>#REF!</v>
      </c>
      <c r="S366" s="57" t="e">
        <f t="shared" si="36"/>
        <v>#REF!</v>
      </c>
      <c r="T366" s="56" t="e">
        <f t="shared" si="37"/>
        <v>#REF!</v>
      </c>
      <c r="U366" s="57" t="e">
        <f t="shared" si="38"/>
        <v>#REF!</v>
      </c>
      <c r="V366" s="215"/>
      <c r="W366" s="216">
        <v>500.37</v>
      </c>
      <c r="X366" s="217">
        <v>297270</v>
      </c>
      <c r="Y366" s="218">
        <f t="shared" si="39"/>
        <v>510.38</v>
      </c>
      <c r="Z366" s="219">
        <v>54.11</v>
      </c>
      <c r="AA366" s="56">
        <v>32147</v>
      </c>
      <c r="AB366" s="218">
        <f t="shared" si="40"/>
        <v>55.19</v>
      </c>
      <c r="AC366" s="220">
        <v>56.09</v>
      </c>
      <c r="AD366" s="219">
        <v>33323</v>
      </c>
      <c r="AE366" s="218">
        <f t="shared" si="41"/>
        <v>57.21</v>
      </c>
    </row>
    <row r="367" spans="1:31" s="45" customFormat="1" ht="11" x14ac:dyDescent="0.3">
      <c r="A367" s="45" t="e">
        <f>'FY2017 Alpha RPDC '!#REF!</f>
        <v>#REF!</v>
      </c>
      <c r="B367" s="45" t="e">
        <f>'FY2017 Alpha RPDC '!#REF!</f>
        <v>#REF!</v>
      </c>
      <c r="C367" s="45" t="e">
        <f>'FY2017 Alpha RPDC '!#REF!</f>
        <v>#REF!</v>
      </c>
      <c r="D367" s="59" t="e">
        <f>'FY2017 Alpha RPDC '!#REF!</f>
        <v>#REF!</v>
      </c>
      <c r="E367" s="92" t="e">
        <f>'FY2017 Alpha RPDC '!#REF!</f>
        <v>#REF!</v>
      </c>
      <c r="F367" s="85" t="e">
        <f>'FY2017 Alpha RPDC '!#REF!</f>
        <v>#REF!</v>
      </c>
      <c r="G367" s="85" t="e">
        <f>'FY2017 Alpha RPDC '!#REF!</f>
        <v>#REF!</v>
      </c>
      <c r="H367" s="85" t="e">
        <f>'FY2017 Alpha RPDC '!#REF!</f>
        <v>#REF!</v>
      </c>
      <c r="I367" s="86" t="e">
        <f>'FY2017 Alpha RPDC '!#REF!</f>
        <v>#REF!</v>
      </c>
      <c r="J367" s="62">
        <v>-472025</v>
      </c>
      <c r="K367" s="61">
        <v>-17925</v>
      </c>
      <c r="L367" s="60">
        <v>244975</v>
      </c>
      <c r="M367" s="196">
        <v>896250</v>
      </c>
      <c r="N367" s="60">
        <f>RealAuthFY10!N367</f>
        <v>9493.2000000000007</v>
      </c>
      <c r="O367" s="196">
        <f>RealAuthFY10!O367</f>
        <v>0</v>
      </c>
      <c r="P367" s="62">
        <v>5258</v>
      </c>
      <c r="Q367" s="62">
        <v>0</v>
      </c>
      <c r="R367" s="61" t="e">
        <f t="shared" si="35"/>
        <v>#REF!</v>
      </c>
      <c r="S367" s="62" t="e">
        <f t="shared" si="36"/>
        <v>#REF!</v>
      </c>
      <c r="T367" s="61" t="e">
        <f t="shared" si="37"/>
        <v>#REF!</v>
      </c>
      <c r="U367" s="62" t="e">
        <f t="shared" si="38"/>
        <v>#REF!</v>
      </c>
      <c r="V367" s="200"/>
      <c r="W367" s="209">
        <v>493.27</v>
      </c>
      <c r="X367" s="210">
        <v>395011</v>
      </c>
      <c r="Y367" s="211">
        <f t="shared" si="39"/>
        <v>503.14</v>
      </c>
      <c r="Z367" s="212">
        <v>50.92</v>
      </c>
      <c r="AA367" s="61">
        <v>40777</v>
      </c>
      <c r="AB367" s="211">
        <f t="shared" si="40"/>
        <v>51.940000000000005</v>
      </c>
      <c r="AC367" s="213">
        <v>53.48</v>
      </c>
      <c r="AD367" s="212">
        <v>42827</v>
      </c>
      <c r="AE367" s="211">
        <f t="shared" si="41"/>
        <v>54.55</v>
      </c>
    </row>
    <row r="368" spans="1:31" s="45" customFormat="1" ht="11" x14ac:dyDescent="0.3">
      <c r="E368" s="63"/>
    </row>
    <row r="369" spans="4:31" s="45" customFormat="1" ht="11" x14ac:dyDescent="0.3">
      <c r="D369" s="64" t="s">
        <v>78</v>
      </c>
      <c r="E369" s="65" t="e">
        <f t="shared" ref="E369:U369" si="42">MIN(E$7:E$367)</f>
        <v>#REF!</v>
      </c>
      <c r="F369" s="66" t="e">
        <f t="shared" si="42"/>
        <v>#REF!</v>
      </c>
      <c r="G369" s="67" t="e">
        <f t="shared" si="42"/>
        <v>#REF!</v>
      </c>
      <c r="H369" s="67" t="e">
        <f t="shared" si="42"/>
        <v>#REF!</v>
      </c>
      <c r="I369" s="67" t="e">
        <f t="shared" si="42"/>
        <v>#REF!</v>
      </c>
      <c r="J369" s="67">
        <f t="shared" si="42"/>
        <v>-6685353.4000000004</v>
      </c>
      <c r="K369" s="67">
        <f t="shared" si="42"/>
        <v>-987534</v>
      </c>
      <c r="L369" s="67">
        <f t="shared" si="42"/>
        <v>0</v>
      </c>
      <c r="M369" s="67">
        <f t="shared" si="42"/>
        <v>0</v>
      </c>
      <c r="N369" s="67">
        <f t="shared" si="42"/>
        <v>0</v>
      </c>
      <c r="O369" s="67">
        <f t="shared" si="42"/>
        <v>0</v>
      </c>
      <c r="P369" s="67">
        <f t="shared" si="42"/>
        <v>0</v>
      </c>
      <c r="Q369" s="67">
        <f t="shared" si="42"/>
        <v>0</v>
      </c>
      <c r="R369" s="67" t="e">
        <f t="shared" si="42"/>
        <v>#REF!</v>
      </c>
      <c r="S369" s="67" t="e">
        <f t="shared" si="42"/>
        <v>#REF!</v>
      </c>
      <c r="T369" s="67" t="e">
        <f t="shared" si="42"/>
        <v>#REF!</v>
      </c>
      <c r="U369" s="67" t="e">
        <f t="shared" si="42"/>
        <v>#REF!</v>
      </c>
      <c r="W369" s="67" t="e">
        <f>MIN(W$7:W$367)</f>
        <v>#REF!</v>
      </c>
      <c r="X369" s="67">
        <f t="shared" ref="X369:AE369" si="43">MIN(X$7:X$367)</f>
        <v>41922</v>
      </c>
      <c r="Y369" s="67" t="e">
        <f t="shared" si="43"/>
        <v>#REF!</v>
      </c>
      <c r="Z369" s="67">
        <f t="shared" si="43"/>
        <v>30.24</v>
      </c>
      <c r="AA369" s="67">
        <f t="shared" si="43"/>
        <v>3733</v>
      </c>
      <c r="AB369" s="67">
        <f t="shared" si="43"/>
        <v>30.84</v>
      </c>
      <c r="AC369" s="67">
        <f t="shared" si="43"/>
        <v>1.85</v>
      </c>
      <c r="AD369" s="67">
        <f t="shared" si="43"/>
        <v>137</v>
      </c>
      <c r="AE369" s="67">
        <f t="shared" si="43"/>
        <v>1.8900000000000001</v>
      </c>
    </row>
    <row r="370" spans="4:31" s="45" customFormat="1" ht="11" x14ac:dyDescent="0.3">
      <c r="D370" s="68" t="s">
        <v>79</v>
      </c>
      <c r="E370" s="69" t="e">
        <f t="shared" ref="E370:U370" si="44">MAX(E$7:E$367)</f>
        <v>#REF!</v>
      </c>
      <c r="F370" s="70" t="e">
        <f t="shared" si="44"/>
        <v>#REF!</v>
      </c>
      <c r="G370" s="71" t="e">
        <f t="shared" si="44"/>
        <v>#REF!</v>
      </c>
      <c r="H370" s="71" t="e">
        <f t="shared" si="44"/>
        <v>#REF!</v>
      </c>
      <c r="I370" s="71" t="e">
        <f t="shared" si="44"/>
        <v>#REF!</v>
      </c>
      <c r="J370" s="71">
        <f t="shared" si="44"/>
        <v>-17829</v>
      </c>
      <c r="K370" s="71">
        <f t="shared" si="44"/>
        <v>0</v>
      </c>
      <c r="L370" s="71">
        <f t="shared" si="44"/>
        <v>3906409.5000000005</v>
      </c>
      <c r="M370" s="71">
        <f t="shared" si="44"/>
        <v>977625</v>
      </c>
      <c r="N370" s="71">
        <f t="shared" si="44"/>
        <v>1489055.4000000001</v>
      </c>
      <c r="O370" s="71">
        <f t="shared" si="44"/>
        <v>198268.2</v>
      </c>
      <c r="P370" s="71">
        <f t="shared" si="44"/>
        <v>4061200.4400000004</v>
      </c>
      <c r="Q370" s="71">
        <f t="shared" si="44"/>
        <v>4299002.3999999994</v>
      </c>
      <c r="R370" s="71" t="e">
        <f t="shared" si="44"/>
        <v>#REF!</v>
      </c>
      <c r="S370" s="71" t="e">
        <f t="shared" si="44"/>
        <v>#REF!</v>
      </c>
      <c r="T370" s="71" t="e">
        <f t="shared" si="44"/>
        <v>#REF!</v>
      </c>
      <c r="U370" s="71" t="e">
        <f t="shared" si="44"/>
        <v>#REF!</v>
      </c>
      <c r="W370" s="71" t="e">
        <f t="shared" ref="W370:AE370" si="45">MAX(W$7:W$367)</f>
        <v>#REF!</v>
      </c>
      <c r="X370" s="71">
        <f t="shared" si="45"/>
        <v>16168155</v>
      </c>
      <c r="Y370" s="71" t="e">
        <f t="shared" si="45"/>
        <v>#REF!</v>
      </c>
      <c r="Z370" s="71">
        <f t="shared" si="45"/>
        <v>104.99</v>
      </c>
      <c r="AA370" s="71">
        <f t="shared" si="45"/>
        <v>2042144</v>
      </c>
      <c r="AB370" s="71">
        <f t="shared" si="45"/>
        <v>107.08999999999999</v>
      </c>
      <c r="AC370" s="71">
        <f t="shared" si="45"/>
        <v>105.34</v>
      </c>
      <c r="AD370" s="71">
        <f t="shared" si="45"/>
        <v>2494962</v>
      </c>
      <c r="AE370" s="71">
        <f t="shared" si="45"/>
        <v>107.45</v>
      </c>
    </row>
    <row r="371" spans="4:31" s="45" customFormat="1" ht="11" x14ac:dyDescent="0.3">
      <c r="D371" s="68" t="s">
        <v>80</v>
      </c>
      <c r="E371" s="69" t="e">
        <f t="shared" ref="E371:U371" si="46">AVERAGE(E$7:E$367)</f>
        <v>#REF!</v>
      </c>
      <c r="F371" s="70" t="e">
        <f t="shared" si="46"/>
        <v>#REF!</v>
      </c>
      <c r="G371" s="71" t="e">
        <f t="shared" si="46"/>
        <v>#REF!</v>
      </c>
      <c r="H371" s="71" t="e">
        <f t="shared" si="46"/>
        <v>#REF!</v>
      </c>
      <c r="I371" s="71" t="e">
        <f t="shared" si="46"/>
        <v>#REF!</v>
      </c>
      <c r="J371" s="71">
        <f t="shared" si="46"/>
        <v>-407635.0135734072</v>
      </c>
      <c r="K371" s="71">
        <f t="shared" si="46"/>
        <v>-97792.092243767329</v>
      </c>
      <c r="L371" s="71">
        <f t="shared" si="46"/>
        <v>406112.35484764556</v>
      </c>
      <c r="M371" s="71">
        <f t="shared" si="46"/>
        <v>97628.400000000023</v>
      </c>
      <c r="N371" s="71">
        <f t="shared" si="46"/>
        <v>57312.174155124667</v>
      </c>
      <c r="O371" s="71">
        <f t="shared" si="46"/>
        <v>16708.905013850417</v>
      </c>
      <c r="P371" s="71">
        <f t="shared" si="46"/>
        <v>47044.271634348996</v>
      </c>
      <c r="Q371" s="71">
        <f t="shared" si="46"/>
        <v>134264.50969529091</v>
      </c>
      <c r="R371" s="71" t="e">
        <f t="shared" si="46"/>
        <v>#REF!</v>
      </c>
      <c r="S371" s="71" t="e">
        <f t="shared" si="46"/>
        <v>#REF!</v>
      </c>
      <c r="T371" s="71" t="e">
        <f t="shared" si="46"/>
        <v>#REF!</v>
      </c>
      <c r="U371" s="71" t="e">
        <f t="shared" si="46"/>
        <v>#REF!</v>
      </c>
      <c r="W371" s="71" t="e">
        <f t="shared" ref="W371:AE371" si="47">AVERAGE(W$7:W$367)</f>
        <v>#REF!</v>
      </c>
      <c r="X371" s="71">
        <f t="shared" si="47"/>
        <v>656848.29362880881</v>
      </c>
      <c r="Y371" s="71" t="e">
        <f t="shared" si="47"/>
        <v>#REF!</v>
      </c>
      <c r="Z371" s="71">
        <f t="shared" si="47"/>
        <v>55.907590027700863</v>
      </c>
      <c r="AA371" s="71">
        <f t="shared" si="47"/>
        <v>74374.343490304716</v>
      </c>
      <c r="AB371" s="71">
        <f t="shared" si="47"/>
        <v>57.026066481994491</v>
      </c>
      <c r="AC371" s="71">
        <f t="shared" si="47"/>
        <v>58.092603878116392</v>
      </c>
      <c r="AD371" s="71">
        <f t="shared" si="47"/>
        <v>81025.595567867029</v>
      </c>
      <c r="AE371" s="71">
        <f t="shared" si="47"/>
        <v>59.254570637119109</v>
      </c>
    </row>
    <row r="372" spans="4:31" s="45" customFormat="1" ht="11" x14ac:dyDescent="0.3">
      <c r="D372" s="68" t="s">
        <v>81</v>
      </c>
      <c r="E372" s="69" t="e">
        <f t="shared" ref="E372:U372" si="48">MEDIAN(E$7:E$367)</f>
        <v>#REF!</v>
      </c>
      <c r="F372" s="70" t="e">
        <f t="shared" si="48"/>
        <v>#REF!</v>
      </c>
      <c r="G372" s="71" t="e">
        <f t="shared" si="48"/>
        <v>#REF!</v>
      </c>
      <c r="H372" s="71" t="e">
        <f t="shared" si="48"/>
        <v>#REF!</v>
      </c>
      <c r="I372" s="71" t="e">
        <f t="shared" si="48"/>
        <v>#REF!</v>
      </c>
      <c r="J372" s="71">
        <f t="shared" si="48"/>
        <v>-268369.39999999997</v>
      </c>
      <c r="K372" s="71">
        <f t="shared" si="48"/>
        <v>-29415</v>
      </c>
      <c r="L372" s="71">
        <f t="shared" si="48"/>
        <v>243212</v>
      </c>
      <c r="M372" s="71">
        <f t="shared" si="48"/>
        <v>11766</v>
      </c>
      <c r="N372" s="71">
        <f t="shared" si="48"/>
        <v>27859.439999999999</v>
      </c>
      <c r="O372" s="71">
        <f t="shared" si="48"/>
        <v>0</v>
      </c>
      <c r="P372" s="71">
        <f t="shared" si="48"/>
        <v>1294.26</v>
      </c>
      <c r="Q372" s="71">
        <f t="shared" si="48"/>
        <v>0</v>
      </c>
      <c r="R372" s="71" t="e">
        <f t="shared" si="48"/>
        <v>#REF!</v>
      </c>
      <c r="S372" s="71" t="e">
        <f t="shared" si="48"/>
        <v>#REF!</v>
      </c>
      <c r="T372" s="71" t="e">
        <f t="shared" si="48"/>
        <v>#REF!</v>
      </c>
      <c r="U372" s="71" t="e">
        <f t="shared" si="48"/>
        <v>#REF!</v>
      </c>
      <c r="W372" s="71" t="e">
        <f t="shared" ref="W372:AE372" si="49">MEDIAN(W$7:W$367)</f>
        <v>#REF!</v>
      </c>
      <c r="X372" s="71">
        <f t="shared" si="49"/>
        <v>330775</v>
      </c>
      <c r="Y372" s="71" t="e">
        <f t="shared" si="49"/>
        <v>#REF!</v>
      </c>
      <c r="Z372" s="71">
        <f t="shared" si="49"/>
        <v>55.66</v>
      </c>
      <c r="AA372" s="71">
        <f t="shared" si="49"/>
        <v>35880</v>
      </c>
      <c r="AB372" s="71">
        <f t="shared" si="49"/>
        <v>56.769999999999996</v>
      </c>
      <c r="AC372" s="71">
        <f t="shared" si="49"/>
        <v>57.5</v>
      </c>
      <c r="AD372" s="71">
        <f t="shared" si="49"/>
        <v>35698</v>
      </c>
      <c r="AE372" s="71">
        <f t="shared" si="49"/>
        <v>58.65</v>
      </c>
    </row>
    <row r="373" spans="4:31" s="45" customFormat="1" ht="11" x14ac:dyDescent="0.3">
      <c r="D373" s="68" t="s">
        <v>82</v>
      </c>
      <c r="E373" s="69">
        <f t="shared" ref="E373:U373" si="50">COUNTIF(E$7:E$367,"&gt;0")</f>
        <v>335</v>
      </c>
      <c r="F373" s="72">
        <f t="shared" si="50"/>
        <v>335</v>
      </c>
      <c r="G373" s="73">
        <f t="shared" si="50"/>
        <v>335</v>
      </c>
      <c r="H373" s="73">
        <f t="shared" si="50"/>
        <v>111</v>
      </c>
      <c r="I373" s="73">
        <f t="shared" si="50"/>
        <v>335</v>
      </c>
      <c r="J373" s="73">
        <f t="shared" si="50"/>
        <v>0</v>
      </c>
      <c r="K373" s="73">
        <f t="shared" si="50"/>
        <v>0</v>
      </c>
      <c r="L373" s="73">
        <f t="shared" si="50"/>
        <v>359</v>
      </c>
      <c r="M373" s="73">
        <f t="shared" si="50"/>
        <v>225</v>
      </c>
      <c r="N373" s="73">
        <f t="shared" si="50"/>
        <v>336</v>
      </c>
      <c r="O373" s="73">
        <f t="shared" si="50"/>
        <v>75</v>
      </c>
      <c r="P373" s="73">
        <f t="shared" si="50"/>
        <v>182</v>
      </c>
      <c r="Q373" s="73">
        <f t="shared" si="50"/>
        <v>174</v>
      </c>
      <c r="R373" s="73">
        <f t="shared" si="50"/>
        <v>335</v>
      </c>
      <c r="S373" s="73">
        <f t="shared" si="50"/>
        <v>335</v>
      </c>
      <c r="T373" s="73">
        <f t="shared" si="50"/>
        <v>335</v>
      </c>
      <c r="U373" s="73">
        <f t="shared" si="50"/>
        <v>335</v>
      </c>
      <c r="W373" s="87">
        <f t="shared" ref="W373:AE373" si="51">COUNTIF(W$7:W$367,"&gt;0")</f>
        <v>359</v>
      </c>
      <c r="X373" s="87">
        <f t="shared" si="51"/>
        <v>361</v>
      </c>
      <c r="Y373" s="87">
        <f t="shared" si="51"/>
        <v>359</v>
      </c>
      <c r="Z373" s="87">
        <f t="shared" si="51"/>
        <v>361</v>
      </c>
      <c r="AA373" s="87">
        <f t="shared" si="51"/>
        <v>361</v>
      </c>
      <c r="AB373" s="87">
        <f t="shared" si="51"/>
        <v>361</v>
      </c>
      <c r="AC373" s="87">
        <f t="shared" si="51"/>
        <v>361</v>
      </c>
      <c r="AD373" s="87">
        <f t="shared" si="51"/>
        <v>361</v>
      </c>
      <c r="AE373" s="87">
        <f t="shared" si="51"/>
        <v>361</v>
      </c>
    </row>
    <row r="374" spans="4:31" s="45" customFormat="1" ht="11" x14ac:dyDescent="0.3">
      <c r="D374" s="74" t="s">
        <v>83</v>
      </c>
      <c r="E374" s="75" t="e">
        <f>SUM(E$7:E$367)</f>
        <v>#REF!</v>
      </c>
      <c r="F374" s="76"/>
      <c r="G374" s="77" t="e">
        <f t="shared" ref="G374:U374" si="52">SUM(G$7:G$367)</f>
        <v>#REF!</v>
      </c>
      <c r="H374" s="77" t="e">
        <f t="shared" si="52"/>
        <v>#REF!</v>
      </c>
      <c r="I374" s="77" t="e">
        <f t="shared" si="52"/>
        <v>#REF!</v>
      </c>
      <c r="J374" s="77">
        <f t="shared" si="52"/>
        <v>-147156239.90000001</v>
      </c>
      <c r="K374" s="77">
        <f t="shared" si="52"/>
        <v>-35302945.300000004</v>
      </c>
      <c r="L374" s="77">
        <f t="shared" si="52"/>
        <v>146606560.10000005</v>
      </c>
      <c r="M374" s="77">
        <f t="shared" si="52"/>
        <v>35243852.400000006</v>
      </c>
      <c r="N374" s="77">
        <f t="shared" si="52"/>
        <v>20689694.870000005</v>
      </c>
      <c r="O374" s="77">
        <f t="shared" si="52"/>
        <v>6031914.71</v>
      </c>
      <c r="P374" s="77">
        <f t="shared" si="52"/>
        <v>16982982.059999987</v>
      </c>
      <c r="Q374" s="77">
        <f t="shared" si="52"/>
        <v>48469488.000000015</v>
      </c>
      <c r="R374" s="77" t="e">
        <f t="shared" si="52"/>
        <v>#REF!</v>
      </c>
      <c r="S374" s="77" t="e">
        <f t="shared" si="52"/>
        <v>#REF!</v>
      </c>
      <c r="T374" s="77" t="e">
        <f t="shared" si="52"/>
        <v>#REF!</v>
      </c>
      <c r="U374" s="77" t="e">
        <f t="shared" si="52"/>
        <v>#REF!</v>
      </c>
      <c r="W374" s="77" t="e">
        <f t="shared" ref="W374:AE374" si="53">SUM(W$7:W$367)</f>
        <v>#REF!</v>
      </c>
      <c r="X374" s="77">
        <f t="shared" si="53"/>
        <v>237122234</v>
      </c>
      <c r="Y374" s="77" t="e">
        <f t="shared" si="53"/>
        <v>#REF!</v>
      </c>
      <c r="Z374" s="77">
        <f t="shared" si="53"/>
        <v>20182.64000000001</v>
      </c>
      <c r="AA374" s="77">
        <f t="shared" si="53"/>
        <v>26849138</v>
      </c>
      <c r="AB374" s="77">
        <f t="shared" si="53"/>
        <v>20586.410000000011</v>
      </c>
      <c r="AC374" s="77">
        <f t="shared" si="53"/>
        <v>20971.430000000018</v>
      </c>
      <c r="AD374" s="77">
        <f t="shared" si="53"/>
        <v>29250240</v>
      </c>
      <c r="AE374" s="77">
        <f t="shared" si="53"/>
        <v>21390.899999999998</v>
      </c>
    </row>
  </sheetData>
  <mergeCells count="2">
    <mergeCell ref="W5:AE5"/>
    <mergeCell ref="D2:U2"/>
  </mergeCells>
  <pageMargins left="0.14000000000000001" right="0.18" top="0.27" bottom="0.36" header="0.11" footer="0.04"/>
  <pageSetup scale="76" fitToWidth="2" fitToHeight="7" orientation="landscape" r:id="rId1"/>
  <headerFooter>
    <oddFooter>&amp;L(C) 2010 ISFIS/Larry Sigel&amp;CPage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4"/>
  <sheetViews>
    <sheetView showGridLines="0" topLeftCell="D2" zoomScaleNormal="100" zoomScaleSheetLayoutView="75" workbookViewId="0">
      <pane ySplit="4473" topLeftCell="A363"/>
      <selection activeCell="D7" sqref="D7"/>
      <selection pane="bottomLeft" activeCell="H167" sqref="H167"/>
    </sheetView>
  </sheetViews>
  <sheetFormatPr defaultColWidth="9.1171875" defaultRowHeight="12.35" x14ac:dyDescent="0.35"/>
  <cols>
    <col min="1" max="1" width="3.3515625" style="1" hidden="1" customWidth="1"/>
    <col min="2" max="2" width="5.87890625" style="1" hidden="1" customWidth="1"/>
    <col min="3" max="3" width="3.87890625" style="1" hidden="1" customWidth="1"/>
    <col min="4" max="4" width="25.87890625" style="1" customWidth="1"/>
    <col min="5" max="5" width="11.64453125" style="1" bestFit="1" customWidth="1"/>
    <col min="6" max="6" width="10.87890625" style="2" customWidth="1"/>
    <col min="7" max="7" width="17.3515625" style="2" bestFit="1" customWidth="1"/>
    <col min="8" max="8" width="14" style="2" bestFit="1" customWidth="1"/>
    <col min="9" max="9" width="17.52734375" style="2" customWidth="1"/>
    <col min="10" max="10" width="16.1171875" style="2" customWidth="1"/>
    <col min="11" max="11" width="14.41015625" style="2" customWidth="1"/>
    <col min="12" max="12" width="15.52734375" style="2" customWidth="1"/>
    <col min="13" max="13" width="13.64453125" style="2" customWidth="1"/>
    <col min="14" max="14" width="14.41015625" style="2" customWidth="1"/>
    <col min="15" max="15" width="12.52734375" style="2" customWidth="1"/>
    <col min="16" max="16" width="14.41015625" style="2" customWidth="1"/>
    <col min="17" max="17" width="13.64453125" style="2" customWidth="1"/>
    <col min="18" max="18" width="15.41015625" style="2" customWidth="1"/>
    <col min="19" max="20" width="14.3515625" style="2" customWidth="1"/>
    <col min="21" max="21" width="16.64453125" style="2" customWidth="1"/>
    <col min="22" max="16384" width="9.1171875" style="1"/>
  </cols>
  <sheetData>
    <row r="1" spans="1:21" ht="15" hidden="1" customHeight="1" x14ac:dyDescent="0.35">
      <c r="D1" s="324" t="s">
        <v>111</v>
      </c>
      <c r="E1" s="324"/>
      <c r="F1" s="324"/>
      <c r="G1" s="324"/>
      <c r="H1" s="324"/>
      <c r="I1" s="324"/>
      <c r="J1" s="324"/>
      <c r="K1" s="324"/>
      <c r="L1" s="324"/>
      <c r="M1" s="324"/>
      <c r="N1" s="324"/>
      <c r="O1" s="324"/>
      <c r="P1" s="324"/>
      <c r="Q1" s="324"/>
      <c r="R1" s="324"/>
      <c r="S1" s="324"/>
      <c r="T1" s="324"/>
      <c r="U1" s="324"/>
    </row>
    <row r="2" spans="1:21" ht="25.5" customHeight="1" x14ac:dyDescent="0.35">
      <c r="D2" s="324"/>
      <c r="E2" s="324"/>
      <c r="F2" s="324"/>
      <c r="G2" s="324"/>
      <c r="H2" s="324"/>
      <c r="I2" s="324"/>
      <c r="J2" s="324"/>
      <c r="K2" s="324"/>
      <c r="L2" s="324"/>
      <c r="M2" s="324"/>
      <c r="N2" s="324"/>
      <c r="O2" s="324"/>
      <c r="P2" s="324"/>
      <c r="Q2" s="324"/>
      <c r="R2" s="324"/>
      <c r="S2" s="324"/>
      <c r="T2" s="324"/>
      <c r="U2" s="324"/>
    </row>
    <row r="3" spans="1:21" ht="35.25" customHeight="1" x14ac:dyDescent="0.35">
      <c r="D3" s="36"/>
      <c r="E3" s="36" t="s">
        <v>128</v>
      </c>
      <c r="F3" s="37"/>
      <c r="G3" s="37"/>
      <c r="H3" s="37"/>
      <c r="I3" s="39"/>
      <c r="J3" s="37"/>
      <c r="K3" s="37"/>
      <c r="L3" s="37"/>
      <c r="M3" s="37"/>
      <c r="N3" s="37"/>
      <c r="O3" s="37"/>
      <c r="P3" s="37"/>
      <c r="Q3" s="37"/>
      <c r="R3" s="37"/>
      <c r="S3" s="37"/>
      <c r="T3" s="37"/>
      <c r="U3" s="37"/>
    </row>
    <row r="4" spans="1:21" ht="35.25" customHeight="1" x14ac:dyDescent="0.35">
      <c r="D4" s="36"/>
      <c r="E4" s="36"/>
      <c r="F4" s="37"/>
      <c r="G4" s="37"/>
      <c r="H4" s="37"/>
      <c r="I4" s="39"/>
      <c r="J4" s="37"/>
      <c r="K4" s="37"/>
      <c r="L4" s="37"/>
      <c r="M4" s="37"/>
      <c r="N4" s="37"/>
      <c r="O4" s="37"/>
      <c r="P4" s="37"/>
      <c r="Q4" s="37"/>
      <c r="R4" s="37"/>
      <c r="S4" s="37"/>
      <c r="T4" s="37"/>
      <c r="U4" s="37"/>
    </row>
    <row r="5" spans="1:21" hidden="1" x14ac:dyDescent="0.35">
      <c r="F5" s="40"/>
      <c r="G5" s="40"/>
      <c r="H5" s="40"/>
      <c r="I5" s="40"/>
      <c r="J5" s="40">
        <v>4</v>
      </c>
      <c r="K5" s="40">
        <v>5</v>
      </c>
      <c r="L5" s="40">
        <v>9</v>
      </c>
      <c r="M5" s="40">
        <v>10</v>
      </c>
      <c r="N5" s="40">
        <v>13</v>
      </c>
      <c r="O5" s="40">
        <v>14</v>
      </c>
      <c r="P5" s="40">
        <v>15</v>
      </c>
      <c r="Q5" s="41">
        <v>11</v>
      </c>
      <c r="R5" s="41">
        <v>4</v>
      </c>
      <c r="S5" s="41">
        <v>6</v>
      </c>
      <c r="T5" s="41">
        <v>8</v>
      </c>
      <c r="U5" s="40"/>
    </row>
    <row r="6" spans="1:21" s="42" customFormat="1" ht="33" x14ac:dyDescent="0.3">
      <c r="D6" s="43" t="s">
        <v>0</v>
      </c>
      <c r="E6" s="44" t="s">
        <v>95</v>
      </c>
      <c r="F6" s="44" t="s">
        <v>73</v>
      </c>
      <c r="G6" s="44" t="s">
        <v>76</v>
      </c>
      <c r="H6" s="44" t="s">
        <v>74</v>
      </c>
      <c r="I6" s="44" t="s">
        <v>75</v>
      </c>
      <c r="J6" s="44" t="s">
        <v>86</v>
      </c>
      <c r="K6" s="44" t="s">
        <v>87</v>
      </c>
      <c r="L6" s="44" t="s">
        <v>88</v>
      </c>
      <c r="M6" s="44" t="s">
        <v>89</v>
      </c>
      <c r="N6" s="44" t="s">
        <v>112</v>
      </c>
      <c r="O6" s="44" t="s">
        <v>91</v>
      </c>
      <c r="P6" s="44" t="s">
        <v>92</v>
      </c>
      <c r="Q6" s="44" t="s">
        <v>93</v>
      </c>
      <c r="R6" s="44" t="s">
        <v>94</v>
      </c>
      <c r="S6" s="44" t="s">
        <v>96</v>
      </c>
      <c r="T6" s="44" t="s">
        <v>97</v>
      </c>
      <c r="U6" s="44" t="s">
        <v>83</v>
      </c>
    </row>
    <row r="7" spans="1:21" s="45" customFormat="1" ht="11" x14ac:dyDescent="0.3">
      <c r="A7" s="45">
        <f>'FY2017 Alpha RPDC '!A8</f>
        <v>1</v>
      </c>
      <c r="B7" s="45">
        <f>'FY2017 Alpha RPDC '!B8</f>
        <v>18</v>
      </c>
      <c r="C7" s="45">
        <f>'FY2017 Alpha RPDC '!C8</f>
        <v>18</v>
      </c>
      <c r="D7" s="46" t="str">
        <f>'FY2017 Alpha RPDC '!D8</f>
        <v>ADAIR-CASEY</v>
      </c>
      <c r="E7" s="47">
        <f>'FY2017 Alpha RPDC '!E8</f>
        <v>327.3</v>
      </c>
      <c r="F7" s="48" t="e">
        <f>'FY2017 Alpha RPDC '!#REF!</f>
        <v>#REF!</v>
      </c>
      <c r="G7" s="49">
        <f>'FY2017 Alpha RPDC '!F8</f>
        <v>6446</v>
      </c>
      <c r="H7" s="48">
        <f>'FY2017 Alpha RPDC '!H8</f>
        <v>1724</v>
      </c>
      <c r="I7" s="49">
        <f>'FY2017 Alpha RPDC '!I8</f>
        <v>2111500</v>
      </c>
      <c r="J7" s="49">
        <v>-155736</v>
      </c>
      <c r="K7" s="49">
        <v>-17304</v>
      </c>
      <c r="L7" s="49">
        <v>126896</v>
      </c>
      <c r="M7" s="49">
        <v>0</v>
      </c>
      <c r="N7" s="49">
        <v>0</v>
      </c>
      <c r="O7" s="49">
        <v>57680</v>
      </c>
      <c r="P7" s="49">
        <v>2537.92</v>
      </c>
      <c r="Q7" s="49">
        <v>72676.800000000003</v>
      </c>
      <c r="R7" s="49">
        <v>193219.55000000002</v>
      </c>
      <c r="S7" s="49">
        <v>18861.489999999998</v>
      </c>
      <c r="T7" s="49">
        <v>20886.13</v>
      </c>
      <c r="U7" s="49">
        <f>SUM(I7:T7)</f>
        <v>2431217.8899999997</v>
      </c>
    </row>
    <row r="8" spans="1:21" s="45" customFormat="1" ht="11" x14ac:dyDescent="0.3">
      <c r="A8" s="45">
        <f>'FY2017 Alpha RPDC '!A9</f>
        <v>2</v>
      </c>
      <c r="B8" s="45">
        <f>'FY2017 Alpha RPDC '!B9</f>
        <v>27</v>
      </c>
      <c r="C8" s="45">
        <f>'FY2017 Alpha RPDC '!C9</f>
        <v>27</v>
      </c>
      <c r="D8" s="50" t="str">
        <f>'FY2017 Alpha RPDC '!D9</f>
        <v>ADEL-DESOTO-MINBURN</v>
      </c>
      <c r="E8" s="51">
        <f>'FY2017 Alpha RPDC '!E9</f>
        <v>1529.5</v>
      </c>
      <c r="F8" s="52">
        <f>'FY2017 Alpha RPDC '!F9</f>
        <v>6466</v>
      </c>
      <c r="G8" s="53">
        <f>'FY2017 Alpha RPDC '!G9</f>
        <v>9889747</v>
      </c>
      <c r="H8" s="52">
        <f>'FY2017 Alpha RPDC '!H9</f>
        <v>0</v>
      </c>
      <c r="I8" s="53">
        <f>'FY2017 Alpha RPDC '!I9</f>
        <v>9889747</v>
      </c>
      <c r="J8" s="53">
        <v>-468828</v>
      </c>
      <c r="K8" s="53">
        <v>-57880</v>
      </c>
      <c r="L8" s="53">
        <v>950968.4</v>
      </c>
      <c r="M8" s="53">
        <v>40516</v>
      </c>
      <c r="N8" s="53">
        <v>13023</v>
      </c>
      <c r="O8" s="53">
        <v>0</v>
      </c>
      <c r="P8" s="53">
        <v>0</v>
      </c>
      <c r="Q8" s="53">
        <v>0</v>
      </c>
      <c r="R8" s="53">
        <v>709582.84600000002</v>
      </c>
      <c r="S8" s="53">
        <v>76182.763999999996</v>
      </c>
      <c r="T8" s="53">
        <v>78583.539999999994</v>
      </c>
      <c r="U8" s="53">
        <f t="shared" ref="U8:U71" si="0">SUM(I8:T8)</f>
        <v>11231895.550000001</v>
      </c>
    </row>
    <row r="9" spans="1:21" s="45" customFormat="1" ht="11" x14ac:dyDescent="0.3">
      <c r="A9" s="45">
        <f>'FY2017 Alpha RPDC '!A10</f>
        <v>3</v>
      </c>
      <c r="B9" s="45">
        <f>'FY2017 Alpha RPDC '!B10</f>
        <v>9</v>
      </c>
      <c r="C9" s="45">
        <f>'FY2017 Alpha RPDC '!C10</f>
        <v>9</v>
      </c>
      <c r="D9" s="50" t="str">
        <f>'FY2017 Alpha RPDC '!D10</f>
        <v>AGWSR</v>
      </c>
      <c r="E9" s="51">
        <f>'FY2017 Alpha RPDC '!E10</f>
        <v>623.5</v>
      </c>
      <c r="F9" s="52">
        <f>'FY2017 Alpha RPDC '!F10</f>
        <v>6556</v>
      </c>
      <c r="G9" s="53">
        <f>'FY2017 Alpha RPDC '!G10</f>
        <v>4087666</v>
      </c>
      <c r="H9" s="52">
        <f>'FY2017 Alpha RPDC '!H10</f>
        <v>0</v>
      </c>
      <c r="I9" s="53">
        <f>'FY2017 Alpha RPDC '!I10</f>
        <v>4087666</v>
      </c>
      <c r="J9" s="53">
        <v>-655984.79999999993</v>
      </c>
      <c r="K9" s="53">
        <v>-35268</v>
      </c>
      <c r="L9" s="53">
        <v>213371.4</v>
      </c>
      <c r="M9" s="53">
        <v>0</v>
      </c>
      <c r="N9" s="53">
        <v>32270.22</v>
      </c>
      <c r="O9" s="53">
        <v>0</v>
      </c>
      <c r="P9" s="53">
        <v>23276.880000000001</v>
      </c>
      <c r="Q9" s="53">
        <v>0</v>
      </c>
      <c r="R9" s="53">
        <v>347404.83399999997</v>
      </c>
      <c r="S9" s="53">
        <v>37178.923000000003</v>
      </c>
      <c r="T9" s="53">
        <v>31208.584999999999</v>
      </c>
      <c r="U9" s="53">
        <f t="shared" si="0"/>
        <v>4081124.0419999999</v>
      </c>
    </row>
    <row r="10" spans="1:21" s="45" customFormat="1" ht="11" x14ac:dyDescent="0.3">
      <c r="A10" s="45">
        <f>'FY2017 Alpha RPDC '!A11</f>
        <v>4</v>
      </c>
      <c r="B10" s="45">
        <f>'FY2017 Alpha RPDC '!B11</f>
        <v>441</v>
      </c>
      <c r="C10" s="45">
        <f>'FY2017 Alpha RPDC '!C11</f>
        <v>441</v>
      </c>
      <c r="D10" s="50" t="str">
        <f>'FY2017 Alpha RPDC '!D11</f>
        <v>A-H-S-T</v>
      </c>
      <c r="E10" s="51">
        <f>'FY2017 Alpha RPDC '!E11</f>
        <v>612.29999999999995</v>
      </c>
      <c r="F10" s="52">
        <f>'FY2017 Alpha RPDC '!F11</f>
        <v>6503</v>
      </c>
      <c r="G10" s="53">
        <f>'FY2017 Alpha RPDC '!G11</f>
        <v>3981787</v>
      </c>
      <c r="H10" s="52">
        <f>'FY2017 Alpha RPDC '!H11</f>
        <v>0</v>
      </c>
      <c r="I10" s="53">
        <f>'FY2017 Alpha RPDC '!I11</f>
        <v>3981787</v>
      </c>
      <c r="J10" s="53">
        <v>-724047.5</v>
      </c>
      <c r="K10" s="53">
        <v>-23300</v>
      </c>
      <c r="L10" s="53">
        <v>116500</v>
      </c>
      <c r="M10" s="53">
        <v>29125</v>
      </c>
      <c r="N10" s="53">
        <v>20504</v>
      </c>
      <c r="O10" s="53">
        <v>154712</v>
      </c>
      <c r="P10" s="53">
        <v>0</v>
      </c>
      <c r="Q10" s="53">
        <v>59414.999999999993</v>
      </c>
      <c r="R10" s="53">
        <v>297110.24199999997</v>
      </c>
      <c r="S10" s="53">
        <v>30056.863999999998</v>
      </c>
      <c r="T10" s="53">
        <v>31683.173999999995</v>
      </c>
      <c r="U10" s="53">
        <f t="shared" si="0"/>
        <v>3973545.7800000003</v>
      </c>
    </row>
    <row r="11" spans="1:21" s="45" customFormat="1" ht="11" x14ac:dyDescent="0.3">
      <c r="A11" s="45">
        <f>'FY2017 Alpha RPDC '!A12</f>
        <v>5</v>
      </c>
      <c r="B11" s="45">
        <f>'FY2017 Alpha RPDC '!B12</f>
        <v>63</v>
      </c>
      <c r="C11" s="45">
        <f>'FY2017 Alpha RPDC '!C12</f>
        <v>63</v>
      </c>
      <c r="D11" s="54" t="str">
        <f>'FY2017 Alpha RPDC '!D12</f>
        <v>AKRON-WESTFIELD</v>
      </c>
      <c r="E11" s="55">
        <f>'FY2017 Alpha RPDC '!E12</f>
        <v>498.5</v>
      </c>
      <c r="F11" s="56">
        <f>'FY2017 Alpha RPDC '!F12</f>
        <v>6497</v>
      </c>
      <c r="G11" s="57">
        <f>'FY2017 Alpha RPDC '!G12</f>
        <v>3238755</v>
      </c>
      <c r="H11" s="56">
        <f>'FY2017 Alpha RPDC '!H12</f>
        <v>131453</v>
      </c>
      <c r="I11" s="57">
        <f>'FY2017 Alpha RPDC '!I12</f>
        <v>3370208</v>
      </c>
      <c r="J11" s="57">
        <v>-192027</v>
      </c>
      <c r="K11" s="57">
        <v>-34914</v>
      </c>
      <c r="L11" s="57">
        <v>226941</v>
      </c>
      <c r="M11" s="57">
        <v>279312</v>
      </c>
      <c r="N11" s="57">
        <v>0</v>
      </c>
      <c r="O11" s="57">
        <v>0</v>
      </c>
      <c r="P11" s="57">
        <v>7681.08</v>
      </c>
      <c r="Q11" s="57">
        <v>0</v>
      </c>
      <c r="R11" s="57">
        <v>288268.7</v>
      </c>
      <c r="S11" s="57">
        <v>33063</v>
      </c>
      <c r="T11" s="57">
        <v>31270.75</v>
      </c>
      <c r="U11" s="57">
        <f t="shared" si="0"/>
        <v>4009803.5300000003</v>
      </c>
    </row>
    <row r="12" spans="1:21" s="45" customFormat="1" ht="11" x14ac:dyDescent="0.3">
      <c r="A12" s="45">
        <f>'FY2017 Alpha RPDC '!A13</f>
        <v>6</v>
      </c>
      <c r="B12" s="45">
        <f>'FY2017 Alpha RPDC '!B13</f>
        <v>72</v>
      </c>
      <c r="C12" s="45">
        <f>'FY2017 Alpha RPDC '!C13</f>
        <v>72</v>
      </c>
      <c r="D12" s="50" t="str">
        <f>'FY2017 Alpha RPDC '!D13</f>
        <v>ALBERT CITY-TRUESDALE</v>
      </c>
      <c r="E12" s="51">
        <f>'FY2017 Alpha RPDC '!E13</f>
        <v>203</v>
      </c>
      <c r="F12" s="52">
        <f>'FY2017 Alpha RPDC '!F13</f>
        <v>6527</v>
      </c>
      <c r="G12" s="53">
        <f>'FY2017 Alpha RPDC '!G13</f>
        <v>1324981</v>
      </c>
      <c r="H12" s="52">
        <f>'FY2017 Alpha RPDC '!H13</f>
        <v>0</v>
      </c>
      <c r="I12" s="53">
        <f>'FY2017 Alpha RPDC '!I13</f>
        <v>1324981</v>
      </c>
      <c r="J12" s="53">
        <v>-323449.7</v>
      </c>
      <c r="K12" s="53">
        <v>-621748.69999999995</v>
      </c>
      <c r="L12" s="53">
        <v>35094</v>
      </c>
      <c r="M12" s="53">
        <v>0</v>
      </c>
      <c r="N12" s="53">
        <v>2515.0700000000002</v>
      </c>
      <c r="O12" s="53">
        <v>0</v>
      </c>
      <c r="P12" s="53">
        <v>1286.78</v>
      </c>
      <c r="Q12" s="53">
        <v>0</v>
      </c>
      <c r="R12" s="53">
        <v>100020</v>
      </c>
      <c r="S12" s="53">
        <v>7910.4000000000005</v>
      </c>
      <c r="T12" s="53">
        <v>8092.7999999999993</v>
      </c>
      <c r="U12" s="53">
        <f t="shared" si="0"/>
        <v>534701.65000000014</v>
      </c>
    </row>
    <row r="13" spans="1:21" s="45" customFormat="1" ht="11" x14ac:dyDescent="0.3">
      <c r="A13" s="45">
        <f>'FY2017 Alpha RPDC '!A14</f>
        <v>7</v>
      </c>
      <c r="B13" s="45">
        <f>'FY2017 Alpha RPDC '!B14</f>
        <v>81</v>
      </c>
      <c r="C13" s="45">
        <f>'FY2017 Alpha RPDC '!C14</f>
        <v>81</v>
      </c>
      <c r="D13" s="50" t="str">
        <f>'FY2017 Alpha RPDC '!D14</f>
        <v>ALBIA</v>
      </c>
      <c r="E13" s="51">
        <f>'FY2017 Alpha RPDC '!E14</f>
        <v>1201.9000000000001</v>
      </c>
      <c r="F13" s="52">
        <f>'FY2017 Alpha RPDC '!F14</f>
        <v>6446</v>
      </c>
      <c r="G13" s="53">
        <f>'FY2017 Alpha RPDC '!G14</f>
        <v>7747447</v>
      </c>
      <c r="H13" s="52">
        <f>'FY2017 Alpha RPDC '!H14</f>
        <v>0</v>
      </c>
      <c r="I13" s="53">
        <f>'FY2017 Alpha RPDC '!I14</f>
        <v>7747447</v>
      </c>
      <c r="J13" s="53">
        <v>-539884.79999999993</v>
      </c>
      <c r="K13" s="53">
        <v>-17304</v>
      </c>
      <c r="L13" s="53">
        <v>133817.60000000001</v>
      </c>
      <c r="M13" s="53">
        <v>11536</v>
      </c>
      <c r="N13" s="53">
        <v>27513.359999999997</v>
      </c>
      <c r="O13" s="53">
        <v>0</v>
      </c>
      <c r="P13" s="53">
        <v>11420.64</v>
      </c>
      <c r="Q13" s="53">
        <v>155736</v>
      </c>
      <c r="R13" s="53">
        <v>578776.96</v>
      </c>
      <c r="S13" s="53">
        <v>67256.47</v>
      </c>
      <c r="T13" s="53">
        <v>63794.827999999994</v>
      </c>
      <c r="U13" s="53">
        <f t="shared" si="0"/>
        <v>8240110.0579999993</v>
      </c>
    </row>
    <row r="14" spans="1:21" s="45" customFormat="1" ht="11" x14ac:dyDescent="0.3">
      <c r="A14" s="45">
        <f>'FY2017 Alpha RPDC '!A15</f>
        <v>8</v>
      </c>
      <c r="B14" s="45">
        <f>'FY2017 Alpha RPDC '!B15</f>
        <v>99</v>
      </c>
      <c r="C14" s="45">
        <f>'FY2017 Alpha RPDC '!C15</f>
        <v>99</v>
      </c>
      <c r="D14" s="50" t="str">
        <f>'FY2017 Alpha RPDC '!D15</f>
        <v>ALBURNETT</v>
      </c>
      <c r="E14" s="51">
        <f>'FY2017 Alpha RPDC '!E15</f>
        <v>523.70000000000005</v>
      </c>
      <c r="F14" s="52">
        <f>'FY2017 Alpha RPDC '!F15</f>
        <v>6446</v>
      </c>
      <c r="G14" s="53">
        <f>'FY2017 Alpha RPDC '!G15</f>
        <v>3375770</v>
      </c>
      <c r="H14" s="52">
        <f>'FY2017 Alpha RPDC '!H15</f>
        <v>125180</v>
      </c>
      <c r="I14" s="53">
        <f>'FY2017 Alpha RPDC '!I15</f>
        <v>3500950</v>
      </c>
      <c r="J14" s="53">
        <v>-351271.2</v>
      </c>
      <c r="K14" s="53">
        <v>-34608</v>
      </c>
      <c r="L14" s="53">
        <v>721000</v>
      </c>
      <c r="M14" s="53">
        <v>5768</v>
      </c>
      <c r="N14" s="53">
        <v>8652</v>
      </c>
      <c r="O14" s="53">
        <v>0</v>
      </c>
      <c r="P14" s="53">
        <v>0</v>
      </c>
      <c r="Q14" s="53">
        <v>0</v>
      </c>
      <c r="R14" s="53">
        <v>288982.21799999999</v>
      </c>
      <c r="S14" s="53">
        <v>33451.631000000001</v>
      </c>
      <c r="T14" s="53">
        <v>26536.727999999999</v>
      </c>
      <c r="U14" s="53">
        <f t="shared" si="0"/>
        <v>4199461.3769999994</v>
      </c>
    </row>
    <row r="15" spans="1:21" s="45" customFormat="1" ht="11" x14ac:dyDescent="0.3">
      <c r="A15" s="45">
        <f>'FY2017 Alpha RPDC '!A16</f>
        <v>9</v>
      </c>
      <c r="B15" s="45">
        <f>'FY2017 Alpha RPDC '!B16</f>
        <v>108</v>
      </c>
      <c r="C15" s="45">
        <f>'FY2017 Alpha RPDC '!C16</f>
        <v>108</v>
      </c>
      <c r="D15" s="50" t="str">
        <f>'FY2017 Alpha RPDC '!D16</f>
        <v>ALDEN</v>
      </c>
      <c r="E15" s="51">
        <f>'FY2017 Alpha RPDC '!E16</f>
        <v>258</v>
      </c>
      <c r="F15" s="52">
        <f>'FY2017 Alpha RPDC '!F16</f>
        <v>6446</v>
      </c>
      <c r="G15" s="53">
        <f>'FY2017 Alpha RPDC '!G16</f>
        <v>1663068</v>
      </c>
      <c r="H15" s="52">
        <f>'FY2017 Alpha RPDC '!H16</f>
        <v>13144</v>
      </c>
      <c r="I15" s="53">
        <f>'FY2017 Alpha RPDC '!I16</f>
        <v>1676212</v>
      </c>
      <c r="J15" s="53">
        <v>-288976.8</v>
      </c>
      <c r="K15" s="53">
        <v>-563533.6</v>
      </c>
      <c r="L15" s="53">
        <v>115360</v>
      </c>
      <c r="M15" s="53">
        <v>406644</v>
      </c>
      <c r="N15" s="53">
        <v>69389.039999999994</v>
      </c>
      <c r="O15" s="53">
        <v>46144</v>
      </c>
      <c r="P15" s="53">
        <v>1268.96</v>
      </c>
      <c r="Q15" s="53">
        <v>0</v>
      </c>
      <c r="R15" s="53">
        <v>139552.19999999998</v>
      </c>
      <c r="S15" s="53">
        <v>12861.300000000001</v>
      </c>
      <c r="T15" s="53">
        <v>17319.539999999997</v>
      </c>
      <c r="U15" s="53">
        <f t="shared" si="0"/>
        <v>1632240.6400000001</v>
      </c>
    </row>
    <row r="16" spans="1:21" s="45" customFormat="1" ht="11" x14ac:dyDescent="0.3">
      <c r="A16" s="45">
        <f>'FY2017 Alpha RPDC '!A17</f>
        <v>10</v>
      </c>
      <c r="B16" s="45">
        <f>'FY2017 Alpha RPDC '!B17</f>
        <v>126</v>
      </c>
      <c r="C16" s="45">
        <f>'FY2017 Alpha RPDC '!C17</f>
        <v>126</v>
      </c>
      <c r="D16" s="54" t="str">
        <f>'FY2017 Alpha RPDC '!D17</f>
        <v>ALGONA</v>
      </c>
      <c r="E16" s="55">
        <f>'FY2017 Alpha RPDC '!E17</f>
        <v>1310.5</v>
      </c>
      <c r="F16" s="56">
        <f>'FY2017 Alpha RPDC '!F17</f>
        <v>6479</v>
      </c>
      <c r="G16" s="57">
        <f>'FY2017 Alpha RPDC '!G17</f>
        <v>8490730</v>
      </c>
      <c r="H16" s="56">
        <f>'FY2017 Alpha RPDC '!H17</f>
        <v>67562</v>
      </c>
      <c r="I16" s="57">
        <f>'FY2017 Alpha RPDC '!I17</f>
        <v>8558292</v>
      </c>
      <c r="J16" s="57">
        <v>-301860</v>
      </c>
      <c r="K16" s="57">
        <v>-23220</v>
      </c>
      <c r="L16" s="57">
        <v>638550</v>
      </c>
      <c r="M16" s="57">
        <v>168345</v>
      </c>
      <c r="N16" s="57">
        <v>113778.00000000001</v>
      </c>
      <c r="O16" s="57">
        <v>142919.1</v>
      </c>
      <c r="P16" s="57">
        <v>7662.6</v>
      </c>
      <c r="Q16" s="57">
        <v>0</v>
      </c>
      <c r="R16" s="57">
        <v>609504.75300000003</v>
      </c>
      <c r="S16" s="57">
        <v>75909.603000000003</v>
      </c>
      <c r="T16" s="57">
        <v>65089.992000000006</v>
      </c>
      <c r="U16" s="57">
        <f t="shared" si="0"/>
        <v>10054971.048</v>
      </c>
    </row>
    <row r="17" spans="1:21" s="45" customFormat="1" ht="11" x14ac:dyDescent="0.3">
      <c r="A17" s="45">
        <f>'FY2017 Alpha RPDC '!A18</f>
        <v>11</v>
      </c>
      <c r="B17" s="45">
        <f>'FY2017 Alpha RPDC '!B18</f>
        <v>135</v>
      </c>
      <c r="C17" s="45">
        <f>'FY2017 Alpha RPDC '!C18</f>
        <v>135</v>
      </c>
      <c r="D17" s="50" t="str">
        <f>'FY2017 Alpha RPDC '!D18</f>
        <v>ALLAMAKEE</v>
      </c>
      <c r="E17" s="51">
        <f>'FY2017 Alpha RPDC '!E18</f>
        <v>1138.4000000000001</v>
      </c>
      <c r="F17" s="52">
        <f>'FY2017 Alpha RPDC '!F18</f>
        <v>6528</v>
      </c>
      <c r="G17" s="53">
        <f>'FY2017 Alpha RPDC '!G18</f>
        <v>7431475</v>
      </c>
      <c r="H17" s="52">
        <f>'FY2017 Alpha RPDC '!H18</f>
        <v>233063</v>
      </c>
      <c r="I17" s="53">
        <f>'FY2017 Alpha RPDC '!I18</f>
        <v>7664538</v>
      </c>
      <c r="J17" s="53">
        <v>-255060</v>
      </c>
      <c r="K17" s="53">
        <v>-70200</v>
      </c>
      <c r="L17" s="53">
        <v>157950</v>
      </c>
      <c r="M17" s="53">
        <v>0</v>
      </c>
      <c r="N17" s="53">
        <v>56920.5</v>
      </c>
      <c r="O17" s="53">
        <v>0</v>
      </c>
      <c r="P17" s="53">
        <v>0</v>
      </c>
      <c r="Q17" s="53">
        <v>0</v>
      </c>
      <c r="R17" s="53">
        <v>636821.12400000007</v>
      </c>
      <c r="S17" s="53">
        <v>66563.532000000007</v>
      </c>
      <c r="T17" s="53">
        <v>73268.148000000001</v>
      </c>
      <c r="U17" s="53">
        <f t="shared" si="0"/>
        <v>8330801.3039999995</v>
      </c>
    </row>
    <row r="18" spans="1:21" s="45" customFormat="1" ht="11" x14ac:dyDescent="0.3">
      <c r="A18" s="45">
        <f>'FY2017 Alpha RPDC '!A19</f>
        <v>12</v>
      </c>
      <c r="B18" s="45">
        <f>'FY2017 Alpha RPDC '!B19</f>
        <v>171</v>
      </c>
      <c r="C18" s="45">
        <f>'FY2017 Alpha RPDC '!C19</f>
        <v>171</v>
      </c>
      <c r="D18" s="50" t="str">
        <f>'FY2017 Alpha RPDC '!D19</f>
        <v>ALTA</v>
      </c>
      <c r="E18" s="51">
        <f>'FY2017 Alpha RPDC '!E19</f>
        <v>509</v>
      </c>
      <c r="F18" s="52">
        <f>'FY2017 Alpha RPDC '!F19</f>
        <v>6446</v>
      </c>
      <c r="G18" s="53">
        <f>'FY2017 Alpha RPDC '!G19</f>
        <v>3281014</v>
      </c>
      <c r="H18" s="52">
        <f>'FY2017 Alpha RPDC '!H19</f>
        <v>0</v>
      </c>
      <c r="I18" s="53">
        <f>'FY2017 Alpha RPDC '!I19</f>
        <v>3281014</v>
      </c>
      <c r="J18" s="53">
        <v>-265650</v>
      </c>
      <c r="K18" s="53">
        <v>-490875</v>
      </c>
      <c r="L18" s="53">
        <v>196350</v>
      </c>
      <c r="M18" s="53">
        <v>490875</v>
      </c>
      <c r="N18" s="53">
        <v>49087.5</v>
      </c>
      <c r="O18" s="53">
        <v>0</v>
      </c>
      <c r="P18" s="53">
        <v>3811.5</v>
      </c>
      <c r="Q18" s="53">
        <v>69300</v>
      </c>
      <c r="R18" s="53">
        <v>147038.72</v>
      </c>
      <c r="S18" s="53">
        <v>15248.64</v>
      </c>
      <c r="T18" s="53">
        <v>14163.36</v>
      </c>
      <c r="U18" s="53">
        <f t="shared" si="0"/>
        <v>3510363.72</v>
      </c>
    </row>
    <row r="19" spans="1:21" s="45" customFormat="1" ht="11" x14ac:dyDescent="0.3">
      <c r="A19" s="45">
        <f>'FY2017 Alpha RPDC '!A20</f>
        <v>13</v>
      </c>
      <c r="B19" s="45">
        <f>'FY2017 Alpha RPDC '!B20</f>
        <v>225</v>
      </c>
      <c r="C19" s="45">
        <f>'FY2017 Alpha RPDC '!C20</f>
        <v>225</v>
      </c>
      <c r="D19" s="50" t="str">
        <f>'FY2017 Alpha RPDC '!D20</f>
        <v>AMES</v>
      </c>
      <c r="E19" s="51">
        <f>'FY2017 Alpha RPDC '!E20</f>
        <v>4171.3999999999996</v>
      </c>
      <c r="F19" s="52">
        <f>'FY2017 Alpha RPDC '!F20</f>
        <v>6536</v>
      </c>
      <c r="G19" s="53">
        <f>'FY2017 Alpha RPDC '!G20</f>
        <v>27264270</v>
      </c>
      <c r="H19" s="52">
        <f>'FY2017 Alpha RPDC '!H20</f>
        <v>425941</v>
      </c>
      <c r="I19" s="53">
        <f>'FY2017 Alpha RPDC '!I20</f>
        <v>27690211</v>
      </c>
      <c r="J19" s="53">
        <v>-272826.39999999997</v>
      </c>
      <c r="K19" s="53">
        <v>-40376</v>
      </c>
      <c r="L19" s="53">
        <v>387032.8</v>
      </c>
      <c r="M19" s="53">
        <v>11536</v>
      </c>
      <c r="N19" s="53">
        <v>16669.52</v>
      </c>
      <c r="O19" s="53">
        <v>0</v>
      </c>
      <c r="P19" s="53">
        <v>31724</v>
      </c>
      <c r="Q19" s="53">
        <v>65755.199999999997</v>
      </c>
      <c r="R19" s="53">
        <v>289126.89600000001</v>
      </c>
      <c r="S19" s="53">
        <v>32393.575999999997</v>
      </c>
      <c r="T19" s="53">
        <v>37075.439999999995</v>
      </c>
      <c r="U19" s="53">
        <f t="shared" si="0"/>
        <v>28248322.032000005</v>
      </c>
    </row>
    <row r="20" spans="1:21" s="45" customFormat="1" ht="11" x14ac:dyDescent="0.3">
      <c r="A20" s="45">
        <f>'FY2017 Alpha RPDC '!A21</f>
        <v>14</v>
      </c>
      <c r="B20" s="45">
        <f>'FY2017 Alpha RPDC '!B21</f>
        <v>234</v>
      </c>
      <c r="C20" s="45">
        <f>'FY2017 Alpha RPDC '!C21</f>
        <v>234</v>
      </c>
      <c r="D20" s="50" t="str">
        <f>'FY2017 Alpha RPDC '!D21</f>
        <v>ANAMOSA</v>
      </c>
      <c r="E20" s="51">
        <f>'FY2017 Alpha RPDC '!E21</f>
        <v>1233.0999999999999</v>
      </c>
      <c r="F20" s="52">
        <f>'FY2017 Alpha RPDC '!F21</f>
        <v>6463</v>
      </c>
      <c r="G20" s="53">
        <f>'FY2017 Alpha RPDC '!G21</f>
        <v>7969525</v>
      </c>
      <c r="H20" s="52">
        <f>'FY2017 Alpha RPDC '!H21</f>
        <v>69672</v>
      </c>
      <c r="I20" s="53">
        <f>'FY2017 Alpha RPDC '!I21</f>
        <v>8039197</v>
      </c>
      <c r="J20" s="53">
        <v>-1146410.5999999999</v>
      </c>
      <c r="K20" s="53">
        <v>-146450</v>
      </c>
      <c r="L20" s="53">
        <v>1550612.5999999999</v>
      </c>
      <c r="M20" s="53">
        <v>310474</v>
      </c>
      <c r="N20" s="53">
        <v>49500.1</v>
      </c>
      <c r="O20" s="53">
        <v>0</v>
      </c>
      <c r="P20" s="53">
        <v>237131.83999999997</v>
      </c>
      <c r="Q20" s="53">
        <v>0</v>
      </c>
      <c r="R20" s="53">
        <v>2157166.2039999999</v>
      </c>
      <c r="S20" s="53">
        <v>268094.15399999998</v>
      </c>
      <c r="T20" s="53">
        <v>235412.448</v>
      </c>
      <c r="U20" s="53">
        <f t="shared" si="0"/>
        <v>11554727.745999999</v>
      </c>
    </row>
    <row r="21" spans="1:21" s="45" customFormat="1" ht="11" x14ac:dyDescent="0.3">
      <c r="A21" s="45">
        <f>'FY2017 Alpha RPDC '!A22</f>
        <v>15</v>
      </c>
      <c r="B21" s="45">
        <f>'FY2017 Alpha RPDC '!B22</f>
        <v>243</v>
      </c>
      <c r="C21" s="45">
        <f>'FY2017 Alpha RPDC '!C22</f>
        <v>243</v>
      </c>
      <c r="D21" s="54" t="str">
        <f>'FY2017 Alpha RPDC '!D22</f>
        <v>ANDREW</v>
      </c>
      <c r="E21" s="55">
        <f>'FY2017 Alpha RPDC '!E22</f>
        <v>256.3</v>
      </c>
      <c r="F21" s="56">
        <f>'FY2017 Alpha RPDC '!F22</f>
        <v>6511</v>
      </c>
      <c r="G21" s="57">
        <f>'FY2017 Alpha RPDC '!G22</f>
        <v>1668769</v>
      </c>
      <c r="H21" s="56">
        <f>'FY2017 Alpha RPDC '!H22</f>
        <v>99904</v>
      </c>
      <c r="I21" s="57">
        <f>'FY2017 Alpha RPDC '!I22</f>
        <v>1768673</v>
      </c>
      <c r="J21" s="57">
        <v>-758413.5</v>
      </c>
      <c r="K21" s="57">
        <v>-69420</v>
      </c>
      <c r="L21" s="57">
        <v>595855</v>
      </c>
      <c r="M21" s="57">
        <v>63635</v>
      </c>
      <c r="N21" s="57">
        <v>60048.3</v>
      </c>
      <c r="O21" s="57">
        <v>0</v>
      </c>
      <c r="P21" s="57">
        <v>3818.1000000000004</v>
      </c>
      <c r="Q21" s="57">
        <v>208260</v>
      </c>
      <c r="R21" s="57">
        <v>696126.58800000011</v>
      </c>
      <c r="S21" s="57">
        <v>83394.168000000005</v>
      </c>
      <c r="T21" s="57">
        <v>70855.884000000005</v>
      </c>
      <c r="U21" s="57">
        <f t="shared" si="0"/>
        <v>2722832.5400000005</v>
      </c>
    </row>
    <row r="22" spans="1:21" s="45" customFormat="1" ht="11" x14ac:dyDescent="0.3">
      <c r="A22" s="45">
        <f>'FY2017 Alpha RPDC '!A23</f>
        <v>16</v>
      </c>
      <c r="B22" s="45">
        <f>'FY2017 Alpha RPDC '!B23</f>
        <v>261</v>
      </c>
      <c r="C22" s="45">
        <f>'FY2017 Alpha RPDC '!C23</f>
        <v>261</v>
      </c>
      <c r="D22" s="50" t="str">
        <f>'FY2017 Alpha RPDC '!D23</f>
        <v>ANKENY</v>
      </c>
      <c r="E22" s="51">
        <f>'FY2017 Alpha RPDC '!E23</f>
        <v>10346.4</v>
      </c>
      <c r="F22" s="52">
        <f>'FY2017 Alpha RPDC '!F23</f>
        <v>6446</v>
      </c>
      <c r="G22" s="53">
        <f>'FY2017 Alpha RPDC '!G23</f>
        <v>66692894</v>
      </c>
      <c r="H22" s="52">
        <f>'FY2017 Alpha RPDC '!H23</f>
        <v>0</v>
      </c>
      <c r="I22" s="53">
        <f>'FY2017 Alpha RPDC '!I23</f>
        <v>66692894</v>
      </c>
      <c r="J22" s="53">
        <v>-285817</v>
      </c>
      <c r="K22" s="53">
        <v>-58330</v>
      </c>
      <c r="L22" s="53">
        <v>192489</v>
      </c>
      <c r="M22" s="53">
        <v>0</v>
      </c>
      <c r="N22" s="53">
        <v>4899.72</v>
      </c>
      <c r="O22" s="53">
        <v>0</v>
      </c>
      <c r="P22" s="53">
        <v>0</v>
      </c>
      <c r="Q22" s="53">
        <v>0</v>
      </c>
      <c r="R22" s="53">
        <v>161150.40000000002</v>
      </c>
      <c r="S22" s="53">
        <v>17674.464</v>
      </c>
      <c r="T22" s="53">
        <v>20409.407999999999</v>
      </c>
      <c r="U22" s="53">
        <f t="shared" si="0"/>
        <v>66745369.991999999</v>
      </c>
    </row>
    <row r="23" spans="1:21" s="45" customFormat="1" ht="11" x14ac:dyDescent="0.3">
      <c r="A23" s="45">
        <f>'FY2017 Alpha RPDC '!A24</f>
        <v>17</v>
      </c>
      <c r="B23" s="45">
        <f>'FY2017 Alpha RPDC '!B24</f>
        <v>279</v>
      </c>
      <c r="C23" s="45">
        <f>'FY2017 Alpha RPDC '!C24</f>
        <v>279</v>
      </c>
      <c r="D23" s="50" t="str">
        <f>'FY2017 Alpha RPDC '!D24</f>
        <v>APLINGTON-PARKERSBURG</v>
      </c>
      <c r="E23" s="51">
        <f>'FY2017 Alpha RPDC '!E24</f>
        <v>823</v>
      </c>
      <c r="F23" s="52">
        <f>'FY2017 Alpha RPDC '!F24</f>
        <v>6446</v>
      </c>
      <c r="G23" s="53">
        <f>'FY2017 Alpha RPDC '!G24</f>
        <v>5305058</v>
      </c>
      <c r="H23" s="52">
        <f>'FY2017 Alpha RPDC '!H24</f>
        <v>0</v>
      </c>
      <c r="I23" s="53">
        <f>'FY2017 Alpha RPDC '!I24</f>
        <v>5305058</v>
      </c>
      <c r="J23" s="53">
        <v>-245952</v>
      </c>
      <c r="K23" s="53">
        <v>-275232</v>
      </c>
      <c r="L23" s="53">
        <v>52704</v>
      </c>
      <c r="M23" s="53">
        <v>310368</v>
      </c>
      <c r="N23" s="53">
        <v>32559.359999999997</v>
      </c>
      <c r="O23" s="53">
        <v>0</v>
      </c>
      <c r="P23" s="53">
        <v>0</v>
      </c>
      <c r="Q23" s="53">
        <v>0</v>
      </c>
      <c r="R23" s="53">
        <v>147695.51999999999</v>
      </c>
      <c r="S23" s="53">
        <v>15540.161</v>
      </c>
      <c r="T23" s="53">
        <v>12242.608</v>
      </c>
      <c r="U23" s="53">
        <f t="shared" si="0"/>
        <v>5354983.6490000002</v>
      </c>
    </row>
    <row r="24" spans="1:21" s="45" customFormat="1" ht="11" x14ac:dyDescent="0.3">
      <c r="A24" s="45">
        <f>'FY2017 Alpha RPDC '!A25</f>
        <v>18</v>
      </c>
      <c r="B24" s="45">
        <f>'FY2017 Alpha RPDC '!B25</f>
        <v>355</v>
      </c>
      <c r="C24" s="45">
        <f>'FY2017 Alpha RPDC '!C25</f>
        <v>355</v>
      </c>
      <c r="D24" s="50" t="str">
        <f>'FY2017 Alpha RPDC '!D25</f>
        <v>AR-WE-VA</v>
      </c>
      <c r="E24" s="51">
        <f>'FY2017 Alpha RPDC '!E25</f>
        <v>292.2</v>
      </c>
      <c r="F24" s="52">
        <f>'FY2017 Alpha RPDC '!F25</f>
        <v>6446</v>
      </c>
      <c r="G24" s="53">
        <f>'FY2017 Alpha RPDC '!G25</f>
        <v>1883521</v>
      </c>
      <c r="H24" s="52">
        <f>'FY2017 Alpha RPDC '!H25</f>
        <v>0</v>
      </c>
      <c r="I24" s="53">
        <f>'FY2017 Alpha RPDC '!I25</f>
        <v>1883521</v>
      </c>
      <c r="J24" s="53">
        <v>-1189361.5999999999</v>
      </c>
      <c r="K24" s="53">
        <v>-317240</v>
      </c>
      <c r="L24" s="53">
        <v>490280</v>
      </c>
      <c r="M24" s="53">
        <v>201880</v>
      </c>
      <c r="N24" s="53">
        <v>876620.6399999999</v>
      </c>
      <c r="O24" s="53">
        <v>0</v>
      </c>
      <c r="P24" s="53">
        <v>82482.400000000009</v>
      </c>
      <c r="Q24" s="53">
        <v>0</v>
      </c>
      <c r="R24" s="53">
        <v>3542776.4249999998</v>
      </c>
      <c r="S24" s="53">
        <v>388095.95699999999</v>
      </c>
      <c r="T24" s="53">
        <v>403912.27799999999</v>
      </c>
      <c r="U24" s="53">
        <f t="shared" si="0"/>
        <v>6362967.1000000006</v>
      </c>
    </row>
    <row r="25" spans="1:21" s="45" customFormat="1" ht="11" x14ac:dyDescent="0.3">
      <c r="A25" s="45">
        <f>'FY2017 Alpha RPDC '!A26</f>
        <v>19</v>
      </c>
      <c r="B25" s="45">
        <f>'FY2017 Alpha RPDC '!B26</f>
        <v>387</v>
      </c>
      <c r="C25" s="45">
        <f>'FY2017 Alpha RPDC '!C26</f>
        <v>387</v>
      </c>
      <c r="D25" s="50" t="str">
        <f>'FY2017 Alpha RPDC '!D26</f>
        <v>ATLANTIC</v>
      </c>
      <c r="E25" s="51">
        <f>'FY2017 Alpha RPDC '!E26</f>
        <v>1455.3</v>
      </c>
      <c r="F25" s="52">
        <f>'FY2017 Alpha RPDC '!F26</f>
        <v>6450</v>
      </c>
      <c r="G25" s="53">
        <f>'FY2017 Alpha RPDC '!G26</f>
        <v>9386685</v>
      </c>
      <c r="H25" s="52">
        <f>'FY2017 Alpha RPDC '!H26</f>
        <v>0</v>
      </c>
      <c r="I25" s="53">
        <f>'FY2017 Alpha RPDC '!I26</f>
        <v>9386685</v>
      </c>
      <c r="J25" s="53">
        <v>-254536.80000000002</v>
      </c>
      <c r="K25" s="53">
        <v>-87570</v>
      </c>
      <c r="L25" s="53">
        <v>36195.599999999999</v>
      </c>
      <c r="M25" s="53">
        <v>99246</v>
      </c>
      <c r="N25" s="53">
        <v>48455.4</v>
      </c>
      <c r="O25" s="53">
        <v>49155.96</v>
      </c>
      <c r="P25" s="53">
        <v>0</v>
      </c>
      <c r="Q25" s="53">
        <v>0</v>
      </c>
      <c r="R25" s="53">
        <v>141003.52499999999</v>
      </c>
      <c r="S25" s="53">
        <v>15076.395</v>
      </c>
      <c r="T25" s="53">
        <v>11869.98</v>
      </c>
      <c r="U25" s="53">
        <f t="shared" si="0"/>
        <v>9445581.0600000005</v>
      </c>
    </row>
    <row r="26" spans="1:21" s="45" customFormat="1" ht="11" x14ac:dyDescent="0.3">
      <c r="A26" s="45">
        <f>'FY2017 Alpha RPDC '!A27</f>
        <v>20</v>
      </c>
      <c r="B26" s="45">
        <f>'FY2017 Alpha RPDC '!B27</f>
        <v>414</v>
      </c>
      <c r="C26" s="45">
        <f>'FY2017 Alpha RPDC '!C27</f>
        <v>414</v>
      </c>
      <c r="D26" s="54" t="str">
        <f>'FY2017 Alpha RPDC '!D27</f>
        <v>AUDUBON</v>
      </c>
      <c r="E26" s="55">
        <f>'FY2017 Alpha RPDC '!E27</f>
        <v>534.5</v>
      </c>
      <c r="F26" s="56">
        <f>'FY2017 Alpha RPDC '!F27</f>
        <v>6525</v>
      </c>
      <c r="G26" s="57">
        <f>'FY2017 Alpha RPDC '!G27</f>
        <v>3487613</v>
      </c>
      <c r="H26" s="56">
        <f>'FY2017 Alpha RPDC '!H27</f>
        <v>0</v>
      </c>
      <c r="I26" s="57">
        <f>'FY2017 Alpha RPDC '!I27</f>
        <v>3487613</v>
      </c>
      <c r="J26" s="57">
        <v>-155736</v>
      </c>
      <c r="K26" s="57">
        <v>-5768</v>
      </c>
      <c r="L26" s="57">
        <v>311472</v>
      </c>
      <c r="M26" s="57">
        <v>0</v>
      </c>
      <c r="N26" s="57">
        <v>27282.640000000003</v>
      </c>
      <c r="O26" s="57">
        <v>0</v>
      </c>
      <c r="P26" s="57">
        <v>0</v>
      </c>
      <c r="Q26" s="57">
        <v>0</v>
      </c>
      <c r="R26" s="57">
        <v>363649.12</v>
      </c>
      <c r="S26" s="57">
        <v>40297.68</v>
      </c>
      <c r="T26" s="57">
        <v>53738</v>
      </c>
      <c r="U26" s="57">
        <f t="shared" si="0"/>
        <v>4122548.4400000004</v>
      </c>
    </row>
    <row r="27" spans="1:21" s="45" customFormat="1" ht="11" x14ac:dyDescent="0.3">
      <c r="A27" s="45">
        <f>'FY2017 Alpha RPDC '!A28</f>
        <v>21</v>
      </c>
      <c r="B27" s="45">
        <f>'FY2017 Alpha RPDC '!B28</f>
        <v>423</v>
      </c>
      <c r="C27" s="45">
        <f>'FY2017 Alpha RPDC '!C28</f>
        <v>423</v>
      </c>
      <c r="D27" s="50" t="str">
        <f>'FY2017 Alpha RPDC '!D28</f>
        <v>AURELIA</v>
      </c>
      <c r="E27" s="51">
        <f>'FY2017 Alpha RPDC '!E28</f>
        <v>244.7</v>
      </c>
      <c r="F27" s="52">
        <f>'FY2017 Alpha RPDC '!F28</f>
        <v>6513</v>
      </c>
      <c r="G27" s="53">
        <f>'FY2017 Alpha RPDC '!G28</f>
        <v>1593731</v>
      </c>
      <c r="H27" s="52">
        <f>'FY2017 Alpha RPDC '!H28</f>
        <v>0</v>
      </c>
      <c r="I27" s="53">
        <f>'FY2017 Alpha RPDC '!I28</f>
        <v>1593731</v>
      </c>
      <c r="J27" s="53">
        <v>-145300</v>
      </c>
      <c r="K27" s="53">
        <v>-40684</v>
      </c>
      <c r="L27" s="53">
        <v>232480</v>
      </c>
      <c r="M27" s="53">
        <v>0</v>
      </c>
      <c r="N27" s="53">
        <v>25340.320000000003</v>
      </c>
      <c r="O27" s="53">
        <v>78578.239999999991</v>
      </c>
      <c r="P27" s="53">
        <v>0</v>
      </c>
      <c r="Q27" s="53">
        <v>0</v>
      </c>
      <c r="R27" s="53">
        <v>196411.80000000002</v>
      </c>
      <c r="S27" s="53">
        <v>23768.159999999996</v>
      </c>
      <c r="T27" s="53">
        <v>22189.7</v>
      </c>
      <c r="U27" s="53">
        <f t="shared" si="0"/>
        <v>1986515.22</v>
      </c>
    </row>
    <row r="28" spans="1:21" s="45" customFormat="1" ht="11" x14ac:dyDescent="0.3">
      <c r="A28" s="45">
        <f>'FY2017 Alpha RPDC '!A29</f>
        <v>22</v>
      </c>
      <c r="B28" s="45">
        <f>'FY2017 Alpha RPDC '!B29</f>
        <v>472</v>
      </c>
      <c r="C28" s="45">
        <f>'FY2017 Alpha RPDC '!C29</f>
        <v>472</v>
      </c>
      <c r="D28" s="50" t="str">
        <f>'FY2017 Alpha RPDC '!D29</f>
        <v>BALLARD</v>
      </c>
      <c r="E28" s="51">
        <f>'FY2017 Alpha RPDC '!E29</f>
        <v>1640.5</v>
      </c>
      <c r="F28" s="52">
        <f>'FY2017 Alpha RPDC '!F29</f>
        <v>6446</v>
      </c>
      <c r="G28" s="53">
        <f>'FY2017 Alpha RPDC '!G29</f>
        <v>10574663</v>
      </c>
      <c r="H28" s="52">
        <f>'FY2017 Alpha RPDC '!H29</f>
        <v>0</v>
      </c>
      <c r="I28" s="53">
        <f>'FY2017 Alpha RPDC '!I29</f>
        <v>10574663</v>
      </c>
      <c r="J28" s="53">
        <v>-242256</v>
      </c>
      <c r="K28" s="53">
        <v>-11536</v>
      </c>
      <c r="L28" s="53">
        <v>51912</v>
      </c>
      <c r="M28" s="53">
        <v>11536</v>
      </c>
      <c r="N28" s="53">
        <v>108899.84</v>
      </c>
      <c r="O28" s="53">
        <v>0</v>
      </c>
      <c r="P28" s="53">
        <v>6344.8</v>
      </c>
      <c r="Q28" s="53">
        <v>0</v>
      </c>
      <c r="R28" s="53">
        <v>181149.32800000001</v>
      </c>
      <c r="S28" s="53">
        <v>17333.38</v>
      </c>
      <c r="T28" s="53">
        <v>17522.91</v>
      </c>
      <c r="U28" s="53">
        <f t="shared" si="0"/>
        <v>10715569.258000001</v>
      </c>
    </row>
    <row r="29" spans="1:21" s="45" customFormat="1" ht="11" x14ac:dyDescent="0.3">
      <c r="A29" s="45">
        <f>'FY2017 Alpha RPDC '!A30</f>
        <v>23</v>
      </c>
      <c r="B29" s="45">
        <f>'FY2017 Alpha RPDC '!B30</f>
        <v>504</v>
      </c>
      <c r="C29" s="45">
        <f>'FY2017 Alpha RPDC '!C30</f>
        <v>504</v>
      </c>
      <c r="D29" s="50" t="str">
        <f>'FY2017 Alpha RPDC '!D30</f>
        <v>BATTLE CREEK-IDA GROVE</v>
      </c>
      <c r="E29" s="51">
        <f>'FY2017 Alpha RPDC '!E30</f>
        <v>649.79999999999995</v>
      </c>
      <c r="F29" s="52">
        <f>'FY2017 Alpha RPDC '!F30</f>
        <v>6446</v>
      </c>
      <c r="G29" s="53">
        <f>'FY2017 Alpha RPDC '!G30</f>
        <v>4188611</v>
      </c>
      <c r="H29" s="52">
        <f>'FY2017 Alpha RPDC '!H30</f>
        <v>0</v>
      </c>
      <c r="I29" s="53">
        <f>'FY2017 Alpha RPDC '!I30</f>
        <v>4188611</v>
      </c>
      <c r="J29" s="53">
        <v>-121212</v>
      </c>
      <c r="K29" s="53">
        <v>-86580</v>
      </c>
      <c r="L29" s="53">
        <v>595093.19999999995</v>
      </c>
      <c r="M29" s="53">
        <v>86580</v>
      </c>
      <c r="N29" s="53">
        <v>99971.040000000008</v>
      </c>
      <c r="O29" s="53">
        <v>0</v>
      </c>
      <c r="P29" s="53">
        <v>21587.280000000002</v>
      </c>
      <c r="Q29" s="53">
        <v>0</v>
      </c>
      <c r="R29" s="53">
        <v>733418.4</v>
      </c>
      <c r="S29" s="53">
        <v>86429.2</v>
      </c>
      <c r="T29" s="53">
        <v>97240</v>
      </c>
      <c r="U29" s="53">
        <f t="shared" si="0"/>
        <v>5701138.120000001</v>
      </c>
    </row>
    <row r="30" spans="1:21" s="45" customFormat="1" ht="11" x14ac:dyDescent="0.3">
      <c r="A30" s="45">
        <f>'FY2017 Alpha RPDC '!A31</f>
        <v>24</v>
      </c>
      <c r="B30" s="45">
        <f>'FY2017 Alpha RPDC '!B31</f>
        <v>513</v>
      </c>
      <c r="C30" s="45">
        <f>'FY2017 Alpha RPDC '!C31</f>
        <v>513</v>
      </c>
      <c r="D30" s="50" t="str">
        <f>'FY2017 Alpha RPDC '!D31</f>
        <v>BAXTER</v>
      </c>
      <c r="E30" s="51">
        <f>'FY2017 Alpha RPDC '!E31</f>
        <v>341.4</v>
      </c>
      <c r="F30" s="52">
        <f>'FY2017 Alpha RPDC '!F31</f>
        <v>6446</v>
      </c>
      <c r="G30" s="53">
        <f>'FY2017 Alpha RPDC '!G31</f>
        <v>2200664</v>
      </c>
      <c r="H30" s="52">
        <f>'FY2017 Alpha RPDC '!H31</f>
        <v>110155</v>
      </c>
      <c r="I30" s="53">
        <f>'FY2017 Alpha RPDC '!I31</f>
        <v>2310819</v>
      </c>
      <c r="J30" s="53">
        <v>-192951</v>
      </c>
      <c r="K30" s="53">
        <v>-17541</v>
      </c>
      <c r="L30" s="53">
        <v>204645</v>
      </c>
      <c r="M30" s="53">
        <v>11694</v>
      </c>
      <c r="N30" s="53">
        <v>48120.810000000005</v>
      </c>
      <c r="O30" s="53">
        <v>0</v>
      </c>
      <c r="P30" s="53">
        <v>0</v>
      </c>
      <c r="Q30" s="53">
        <v>0</v>
      </c>
      <c r="R30" s="53">
        <v>328713.93599999999</v>
      </c>
      <c r="S30" s="53">
        <v>37523.906000000003</v>
      </c>
      <c r="T30" s="53">
        <v>32477.198000000004</v>
      </c>
      <c r="U30" s="53">
        <f t="shared" si="0"/>
        <v>2763501.85</v>
      </c>
    </row>
    <row r="31" spans="1:21" s="45" customFormat="1" ht="11" x14ac:dyDescent="0.3">
      <c r="A31" s="45">
        <f>'FY2017 Alpha RPDC '!A32</f>
        <v>25</v>
      </c>
      <c r="B31" s="45">
        <f>'FY2017 Alpha RPDC '!B32</f>
        <v>540</v>
      </c>
      <c r="C31" s="45">
        <f>'FY2017 Alpha RPDC '!C32</f>
        <v>540</v>
      </c>
      <c r="D31" s="54" t="str">
        <f>'FY2017 Alpha RPDC '!D32</f>
        <v>BCL-UW</v>
      </c>
      <c r="E31" s="55">
        <f>'FY2017 Alpha RPDC '!E32</f>
        <v>580.29999999999995</v>
      </c>
      <c r="F31" s="56">
        <f>'FY2017 Alpha RPDC '!F32</f>
        <v>6527</v>
      </c>
      <c r="G31" s="57">
        <f>'FY2017 Alpha RPDC '!G32</f>
        <v>3787618</v>
      </c>
      <c r="H31" s="56">
        <f>'FY2017 Alpha RPDC '!H32</f>
        <v>0</v>
      </c>
      <c r="I31" s="57">
        <f>'FY2017 Alpha RPDC '!I32</f>
        <v>3787618</v>
      </c>
      <c r="J31" s="57">
        <v>-140623.5</v>
      </c>
      <c r="K31" s="57">
        <v>0</v>
      </c>
      <c r="L31" s="57">
        <v>112615.5</v>
      </c>
      <c r="M31" s="57">
        <v>0</v>
      </c>
      <c r="N31" s="57">
        <v>8869.2000000000007</v>
      </c>
      <c r="O31" s="57">
        <v>58350</v>
      </c>
      <c r="P31" s="57">
        <v>0</v>
      </c>
      <c r="Q31" s="57">
        <v>0</v>
      </c>
      <c r="R31" s="57">
        <v>153232.25599999999</v>
      </c>
      <c r="S31" s="57">
        <v>18352.62</v>
      </c>
      <c r="T31" s="57">
        <v>16185.099999999999</v>
      </c>
      <c r="U31" s="57">
        <f t="shared" si="0"/>
        <v>4014599.1760000004</v>
      </c>
    </row>
    <row r="32" spans="1:21" s="45" customFormat="1" ht="11" x14ac:dyDescent="0.3">
      <c r="A32" s="45">
        <f>'FY2017 Alpha RPDC '!A33</f>
        <v>26</v>
      </c>
      <c r="B32" s="45">
        <f>'FY2017 Alpha RPDC '!B33</f>
        <v>549</v>
      </c>
      <c r="C32" s="45">
        <f>'FY2017 Alpha RPDC '!C33</f>
        <v>549</v>
      </c>
      <c r="D32" s="50" t="str">
        <f>'FY2017 Alpha RPDC '!D33</f>
        <v>BEDFORD</v>
      </c>
      <c r="E32" s="51">
        <f>'FY2017 Alpha RPDC '!E33</f>
        <v>469.3</v>
      </c>
      <c r="F32" s="52">
        <f>'FY2017 Alpha RPDC '!F33</f>
        <v>6446</v>
      </c>
      <c r="G32" s="53">
        <f>'FY2017 Alpha RPDC '!G33</f>
        <v>3025108</v>
      </c>
      <c r="H32" s="52">
        <f>'FY2017 Alpha RPDC '!H33</f>
        <v>10977</v>
      </c>
      <c r="I32" s="53">
        <f>'FY2017 Alpha RPDC '!I33</f>
        <v>3036085</v>
      </c>
      <c r="J32" s="53">
        <v>-212839.19999999998</v>
      </c>
      <c r="K32" s="53">
        <v>-46144</v>
      </c>
      <c r="L32" s="53">
        <v>803482.4</v>
      </c>
      <c r="M32" s="53">
        <v>11536</v>
      </c>
      <c r="N32" s="53">
        <v>25033.119999999999</v>
      </c>
      <c r="O32" s="53">
        <v>0</v>
      </c>
      <c r="P32" s="53">
        <v>0</v>
      </c>
      <c r="Q32" s="53">
        <v>0</v>
      </c>
      <c r="R32" s="53">
        <v>673649.22899999993</v>
      </c>
      <c r="S32" s="53">
        <v>71021.675999999992</v>
      </c>
      <c r="T32" s="53">
        <v>85086.111000000004</v>
      </c>
      <c r="U32" s="53">
        <f t="shared" si="0"/>
        <v>4446910.3359999992</v>
      </c>
    </row>
    <row r="33" spans="1:21" s="45" customFormat="1" ht="11" x14ac:dyDescent="0.3">
      <c r="A33" s="45">
        <f>'FY2017 Alpha RPDC '!A34</f>
        <v>27</v>
      </c>
      <c r="B33" s="45">
        <f>'FY2017 Alpha RPDC '!B34</f>
        <v>576</v>
      </c>
      <c r="C33" s="45">
        <f>'FY2017 Alpha RPDC '!C34</f>
        <v>576</v>
      </c>
      <c r="D33" s="50" t="str">
        <f>'FY2017 Alpha RPDC '!D34</f>
        <v>BELLE PLAINE</v>
      </c>
      <c r="E33" s="51">
        <f>'FY2017 Alpha RPDC '!E34</f>
        <v>540</v>
      </c>
      <c r="F33" s="52">
        <f>'FY2017 Alpha RPDC '!F34</f>
        <v>6450</v>
      </c>
      <c r="G33" s="53">
        <f>'FY2017 Alpha RPDC '!G34</f>
        <v>3483000</v>
      </c>
      <c r="H33" s="52">
        <f>'FY2017 Alpha RPDC '!H34</f>
        <v>104431</v>
      </c>
      <c r="I33" s="53">
        <f>'FY2017 Alpha RPDC '!I34</f>
        <v>3587431</v>
      </c>
      <c r="J33" s="53">
        <v>-69216</v>
      </c>
      <c r="K33" s="53">
        <v>-23072</v>
      </c>
      <c r="L33" s="53">
        <v>294168</v>
      </c>
      <c r="M33" s="53">
        <v>17304</v>
      </c>
      <c r="N33" s="53">
        <v>403.76000000000005</v>
      </c>
      <c r="O33" s="53">
        <v>151006.24</v>
      </c>
      <c r="P33" s="53">
        <v>10151.68</v>
      </c>
      <c r="Q33" s="53">
        <v>121128</v>
      </c>
      <c r="R33" s="53">
        <v>353765.478</v>
      </c>
      <c r="S33" s="53">
        <v>39950.238000000005</v>
      </c>
      <c r="T33" s="53">
        <v>39780.042000000001</v>
      </c>
      <c r="U33" s="53">
        <f t="shared" si="0"/>
        <v>4522800.4380000001</v>
      </c>
    </row>
    <row r="34" spans="1:21" s="45" customFormat="1" ht="11" x14ac:dyDescent="0.3">
      <c r="A34" s="45">
        <f>'FY2017 Alpha RPDC '!A35</f>
        <v>28</v>
      </c>
      <c r="B34" s="45">
        <f>'FY2017 Alpha RPDC '!B35</f>
        <v>585</v>
      </c>
      <c r="C34" s="45">
        <f>'FY2017 Alpha RPDC '!C35</f>
        <v>585</v>
      </c>
      <c r="D34" s="50" t="str">
        <f>'FY2017 Alpha RPDC '!D35</f>
        <v>BELLEVUE</v>
      </c>
      <c r="E34" s="51">
        <f>'FY2017 Alpha RPDC '!E35</f>
        <v>570.29999999999995</v>
      </c>
      <c r="F34" s="52">
        <f>'FY2017 Alpha RPDC '!F35</f>
        <v>6503</v>
      </c>
      <c r="G34" s="53">
        <f>'FY2017 Alpha RPDC '!G35</f>
        <v>3708661</v>
      </c>
      <c r="H34" s="52">
        <f>'FY2017 Alpha RPDC '!H35</f>
        <v>51986</v>
      </c>
      <c r="I34" s="53">
        <f>'FY2017 Alpha RPDC '!I35</f>
        <v>3760647</v>
      </c>
      <c r="J34" s="53">
        <v>-57680</v>
      </c>
      <c r="K34" s="53">
        <v>-11536</v>
      </c>
      <c r="L34" s="53">
        <v>380688</v>
      </c>
      <c r="M34" s="53">
        <v>0</v>
      </c>
      <c r="N34" s="53">
        <v>4383.68</v>
      </c>
      <c r="O34" s="53">
        <v>0</v>
      </c>
      <c r="P34" s="53">
        <v>0</v>
      </c>
      <c r="Q34" s="53">
        <v>0</v>
      </c>
      <c r="R34" s="53">
        <v>205490.89799999999</v>
      </c>
      <c r="S34" s="53">
        <v>20166.84</v>
      </c>
      <c r="T34" s="53">
        <v>21562.416000000001</v>
      </c>
      <c r="U34" s="53">
        <f t="shared" si="0"/>
        <v>4323722.8339999998</v>
      </c>
    </row>
    <row r="35" spans="1:21" s="45" customFormat="1" ht="11" x14ac:dyDescent="0.3">
      <c r="A35" s="45">
        <f>'FY2017 Alpha RPDC '!A36</f>
        <v>29</v>
      </c>
      <c r="B35" s="45">
        <f>'FY2017 Alpha RPDC '!B36</f>
        <v>594</v>
      </c>
      <c r="C35" s="45">
        <f>'FY2017 Alpha RPDC '!C36</f>
        <v>594</v>
      </c>
      <c r="D35" s="50" t="str">
        <f>'FY2017 Alpha RPDC '!D36</f>
        <v>BELMOND-KLEMME</v>
      </c>
      <c r="E35" s="51">
        <f>'FY2017 Alpha RPDC '!E36</f>
        <v>793.2</v>
      </c>
      <c r="F35" s="52">
        <f>'FY2017 Alpha RPDC '!F36</f>
        <v>6451</v>
      </c>
      <c r="G35" s="53">
        <f>'FY2017 Alpha RPDC '!G36</f>
        <v>5116933</v>
      </c>
      <c r="H35" s="52">
        <f>'FY2017 Alpha RPDC '!H36</f>
        <v>7670</v>
      </c>
      <c r="I35" s="53">
        <f>'FY2017 Alpha RPDC '!I36</f>
        <v>5124603</v>
      </c>
      <c r="J35" s="53">
        <v>-147394.79999999999</v>
      </c>
      <c r="K35" s="53">
        <v>-64339</v>
      </c>
      <c r="L35" s="53">
        <v>304148</v>
      </c>
      <c r="M35" s="53">
        <v>23396</v>
      </c>
      <c r="N35" s="53">
        <v>12867.800000000001</v>
      </c>
      <c r="O35" s="53">
        <v>119495.06999999999</v>
      </c>
      <c r="P35" s="53">
        <v>6433.9000000000005</v>
      </c>
      <c r="Q35" s="53">
        <v>0</v>
      </c>
      <c r="R35" s="53">
        <v>314471.89799999999</v>
      </c>
      <c r="S35" s="53">
        <v>34785.971999999994</v>
      </c>
      <c r="T35" s="53">
        <v>32368.726000000002</v>
      </c>
      <c r="U35" s="53">
        <f t="shared" si="0"/>
        <v>5760836.5660000006</v>
      </c>
    </row>
    <row r="36" spans="1:21" s="45" customFormat="1" ht="11" x14ac:dyDescent="0.3">
      <c r="A36" s="45">
        <f>'FY2017 Alpha RPDC '!A37</f>
        <v>30</v>
      </c>
      <c r="B36" s="45">
        <f>'FY2017 Alpha RPDC '!B37</f>
        <v>603</v>
      </c>
      <c r="C36" s="45">
        <f>'FY2017 Alpha RPDC '!C37</f>
        <v>603</v>
      </c>
      <c r="D36" s="54" t="str">
        <f>'FY2017 Alpha RPDC '!D37</f>
        <v>BENNETT</v>
      </c>
      <c r="E36" s="55">
        <f>'FY2017 Alpha RPDC '!E37</f>
        <v>190.3</v>
      </c>
      <c r="F36" s="56">
        <f>'FY2017 Alpha RPDC '!F37</f>
        <v>6577</v>
      </c>
      <c r="G36" s="57">
        <f>'FY2017 Alpha RPDC '!G37</f>
        <v>1251603</v>
      </c>
      <c r="H36" s="56">
        <f>'FY2017 Alpha RPDC '!H37</f>
        <v>23388</v>
      </c>
      <c r="I36" s="57">
        <f>'FY2017 Alpha RPDC '!I37</f>
        <v>1274991</v>
      </c>
      <c r="J36" s="57">
        <v>-219184</v>
      </c>
      <c r="K36" s="57">
        <v>-11536</v>
      </c>
      <c r="L36" s="57">
        <v>144200</v>
      </c>
      <c r="M36" s="57">
        <v>5768</v>
      </c>
      <c r="N36" s="57">
        <v>10670.800000000001</v>
      </c>
      <c r="O36" s="57">
        <v>46144</v>
      </c>
      <c r="P36" s="57">
        <v>5075.84</v>
      </c>
      <c r="Q36" s="57">
        <v>89980.800000000003</v>
      </c>
      <c r="R36" s="57">
        <v>289022.79599999997</v>
      </c>
      <c r="S36" s="57">
        <v>30284.860999999997</v>
      </c>
      <c r="T36" s="57">
        <v>33341.771000000001</v>
      </c>
      <c r="U36" s="57">
        <f t="shared" si="0"/>
        <v>1698759.868</v>
      </c>
    </row>
    <row r="37" spans="1:21" s="45" customFormat="1" ht="11" x14ac:dyDescent="0.3">
      <c r="A37" s="45">
        <f>'FY2017 Alpha RPDC '!A38</f>
        <v>31</v>
      </c>
      <c r="B37" s="45">
        <f>'FY2017 Alpha RPDC '!B38</f>
        <v>609</v>
      </c>
      <c r="C37" s="45">
        <f>'FY2017 Alpha RPDC '!C38</f>
        <v>609</v>
      </c>
      <c r="D37" s="50" t="str">
        <f>'FY2017 Alpha RPDC '!D38</f>
        <v>BENTON</v>
      </c>
      <c r="E37" s="51">
        <f>'FY2017 Alpha RPDC '!E38</f>
        <v>1475.9</v>
      </c>
      <c r="F37" s="52">
        <f>'FY2017 Alpha RPDC '!F38</f>
        <v>6511</v>
      </c>
      <c r="G37" s="53">
        <f>'FY2017 Alpha RPDC '!G38</f>
        <v>9609585</v>
      </c>
      <c r="H37" s="52">
        <f>'FY2017 Alpha RPDC '!H38</f>
        <v>107399</v>
      </c>
      <c r="I37" s="53">
        <f>'FY2017 Alpha RPDC '!I38</f>
        <v>9716984</v>
      </c>
      <c r="J37" s="53">
        <v>-186435.59999999998</v>
      </c>
      <c r="K37" s="53">
        <v>-75036</v>
      </c>
      <c r="L37" s="53">
        <v>161616</v>
      </c>
      <c r="M37" s="53">
        <v>5772</v>
      </c>
      <c r="N37" s="53">
        <v>31457.4</v>
      </c>
      <c r="O37" s="53">
        <v>198268.2</v>
      </c>
      <c r="P37" s="53">
        <v>0</v>
      </c>
      <c r="Q37" s="53">
        <v>0</v>
      </c>
      <c r="R37" s="53">
        <v>301420.27500000002</v>
      </c>
      <c r="S37" s="53">
        <v>29213.925000000003</v>
      </c>
      <c r="T37" s="53">
        <v>29176.875</v>
      </c>
      <c r="U37" s="53">
        <f t="shared" si="0"/>
        <v>10212437.075000001</v>
      </c>
    </row>
    <row r="38" spans="1:21" s="45" customFormat="1" ht="11" x14ac:dyDescent="0.3">
      <c r="A38" s="45">
        <f>'FY2017 Alpha RPDC '!A39</f>
        <v>32</v>
      </c>
      <c r="B38" s="45">
        <f>'FY2017 Alpha RPDC '!B39</f>
        <v>621</v>
      </c>
      <c r="C38" s="45">
        <f>'FY2017 Alpha RPDC '!C39</f>
        <v>621</v>
      </c>
      <c r="D38" s="50" t="str">
        <f>'FY2017 Alpha RPDC '!D39</f>
        <v>BETTENDORF</v>
      </c>
      <c r="E38" s="51">
        <f>'FY2017 Alpha RPDC '!E39</f>
        <v>3983.3</v>
      </c>
      <c r="F38" s="52">
        <f>'FY2017 Alpha RPDC '!F39</f>
        <v>6520</v>
      </c>
      <c r="G38" s="53">
        <f>'FY2017 Alpha RPDC '!G39</f>
        <v>25971116</v>
      </c>
      <c r="H38" s="52">
        <f>'FY2017 Alpha RPDC '!H39</f>
        <v>117382</v>
      </c>
      <c r="I38" s="53">
        <f>'FY2017 Alpha RPDC '!I39</f>
        <v>26088498</v>
      </c>
      <c r="J38" s="53">
        <v>-139800</v>
      </c>
      <c r="K38" s="53">
        <v>-29125</v>
      </c>
      <c r="L38" s="53">
        <v>314550</v>
      </c>
      <c r="M38" s="53">
        <v>23300</v>
      </c>
      <c r="N38" s="53">
        <v>76307.5</v>
      </c>
      <c r="O38" s="53">
        <v>0</v>
      </c>
      <c r="P38" s="53">
        <v>0</v>
      </c>
      <c r="Q38" s="53">
        <v>0</v>
      </c>
      <c r="R38" s="53">
        <v>321944.67599999998</v>
      </c>
      <c r="S38" s="53">
        <v>35311.623</v>
      </c>
      <c r="T38" s="53">
        <v>31543.974000000002</v>
      </c>
      <c r="U38" s="53">
        <f t="shared" si="0"/>
        <v>26722530.772999998</v>
      </c>
    </row>
    <row r="39" spans="1:21" s="45" customFormat="1" ht="11" x14ac:dyDescent="0.3">
      <c r="A39" s="45">
        <f>'FY2017 Alpha RPDC '!A40</f>
        <v>33</v>
      </c>
      <c r="B39" s="45">
        <f>'FY2017 Alpha RPDC '!B40</f>
        <v>720</v>
      </c>
      <c r="C39" s="45">
        <f>'FY2017 Alpha RPDC '!C40</f>
        <v>720</v>
      </c>
      <c r="D39" s="50" t="str">
        <f>'FY2017 Alpha RPDC '!D40</f>
        <v>BONDURANT-FARRAR</v>
      </c>
      <c r="E39" s="51">
        <f>'FY2017 Alpha RPDC '!E40</f>
        <v>1697.1</v>
      </c>
      <c r="F39" s="52">
        <f>'FY2017 Alpha RPDC '!F40</f>
        <v>6446</v>
      </c>
      <c r="G39" s="53">
        <f>'FY2017 Alpha RPDC '!G40</f>
        <v>10939507</v>
      </c>
      <c r="H39" s="52">
        <f>'FY2017 Alpha RPDC '!H40</f>
        <v>0</v>
      </c>
      <c r="I39" s="53">
        <f>'FY2017 Alpha RPDC '!I40</f>
        <v>10939507</v>
      </c>
      <c r="J39" s="53">
        <v>-540352.79999999993</v>
      </c>
      <c r="K39" s="53">
        <v>-17319</v>
      </c>
      <c r="L39" s="53">
        <v>196859.30000000002</v>
      </c>
      <c r="M39" s="53">
        <v>34638</v>
      </c>
      <c r="N39" s="53">
        <v>17665.38</v>
      </c>
      <c r="O39" s="53">
        <v>0</v>
      </c>
      <c r="P39" s="53">
        <v>60962.880000000005</v>
      </c>
      <c r="Q39" s="53">
        <v>0</v>
      </c>
      <c r="R39" s="53">
        <v>362167.78500000003</v>
      </c>
      <c r="S39" s="53">
        <v>38173.064999999995</v>
      </c>
      <c r="T39" s="53">
        <v>45203.584999999999</v>
      </c>
      <c r="U39" s="53">
        <f t="shared" si="0"/>
        <v>11137505.195000002</v>
      </c>
    </row>
    <row r="40" spans="1:21" s="45" customFormat="1" ht="11" x14ac:dyDescent="0.3">
      <c r="A40" s="45">
        <f>'FY2017 Alpha RPDC '!A41</f>
        <v>34</v>
      </c>
      <c r="B40" s="45">
        <f>'FY2017 Alpha RPDC '!B41</f>
        <v>729</v>
      </c>
      <c r="C40" s="45">
        <f>'FY2017 Alpha RPDC '!C41</f>
        <v>729</v>
      </c>
      <c r="D40" s="50" t="str">
        <f>'FY2017 Alpha RPDC '!D41</f>
        <v>BOONE</v>
      </c>
      <c r="E40" s="51">
        <f>'FY2017 Alpha RPDC '!E41</f>
        <v>2094.3000000000002</v>
      </c>
      <c r="F40" s="52">
        <f>'FY2017 Alpha RPDC '!F41</f>
        <v>6446</v>
      </c>
      <c r="G40" s="53">
        <f>'FY2017 Alpha RPDC '!G41</f>
        <v>13499858</v>
      </c>
      <c r="H40" s="52">
        <f>'FY2017 Alpha RPDC '!H41</f>
        <v>277618</v>
      </c>
      <c r="I40" s="53">
        <f>'FY2017 Alpha RPDC '!I41</f>
        <v>13777476</v>
      </c>
      <c r="J40" s="53">
        <v>-315006.59999999998</v>
      </c>
      <c r="K40" s="53">
        <v>-415289.60000000003</v>
      </c>
      <c r="L40" s="53">
        <v>29495</v>
      </c>
      <c r="M40" s="53">
        <v>0</v>
      </c>
      <c r="N40" s="53">
        <v>40113.199999999997</v>
      </c>
      <c r="O40" s="53">
        <v>0</v>
      </c>
      <c r="P40" s="53">
        <v>0</v>
      </c>
      <c r="Q40" s="53">
        <v>0</v>
      </c>
      <c r="R40" s="53">
        <v>92514.584000000003</v>
      </c>
      <c r="S40" s="53">
        <v>6072.192</v>
      </c>
      <c r="T40" s="53">
        <v>11212.672</v>
      </c>
      <c r="U40" s="53">
        <f t="shared" si="0"/>
        <v>13226587.448000001</v>
      </c>
    </row>
    <row r="41" spans="1:21" s="45" customFormat="1" ht="11" x14ac:dyDescent="0.3">
      <c r="A41" s="45">
        <f>'FY2017 Alpha RPDC '!A42</f>
        <v>35</v>
      </c>
      <c r="B41" s="45">
        <f>'FY2017 Alpha RPDC '!B42</f>
        <v>747</v>
      </c>
      <c r="C41" s="45">
        <f>'FY2017 Alpha RPDC '!C42</f>
        <v>747</v>
      </c>
      <c r="D41" s="54" t="str">
        <f>'FY2017 Alpha RPDC '!D42</f>
        <v>BOYDEN-HULL</v>
      </c>
      <c r="E41" s="55">
        <f>'FY2017 Alpha RPDC '!E42</f>
        <v>618.1</v>
      </c>
      <c r="F41" s="56">
        <f>'FY2017 Alpha RPDC '!F42</f>
        <v>6446</v>
      </c>
      <c r="G41" s="57">
        <f>'FY2017 Alpha RPDC '!G42</f>
        <v>3984273</v>
      </c>
      <c r="H41" s="56">
        <f>'FY2017 Alpha RPDC '!H42</f>
        <v>0</v>
      </c>
      <c r="I41" s="57">
        <f>'FY2017 Alpha RPDC '!I42</f>
        <v>3984273</v>
      </c>
      <c r="J41" s="57">
        <v>-547135.4</v>
      </c>
      <c r="K41" s="57">
        <v>-46664</v>
      </c>
      <c r="L41" s="57">
        <v>335980.79999999999</v>
      </c>
      <c r="M41" s="57">
        <v>34998</v>
      </c>
      <c r="N41" s="57">
        <v>87611.66</v>
      </c>
      <c r="O41" s="57">
        <v>0</v>
      </c>
      <c r="P41" s="57">
        <v>2566.52</v>
      </c>
      <c r="Q41" s="57">
        <v>391977.60000000003</v>
      </c>
      <c r="R41" s="57">
        <v>794607.36600000004</v>
      </c>
      <c r="S41" s="57">
        <v>86943.426000000007</v>
      </c>
      <c r="T41" s="57">
        <v>79001.088000000003</v>
      </c>
      <c r="U41" s="57">
        <f t="shared" si="0"/>
        <v>5204160.0600000005</v>
      </c>
    </row>
    <row r="42" spans="1:21" s="45" customFormat="1" ht="11" x14ac:dyDescent="0.3">
      <c r="A42" s="45">
        <f>'FY2017 Alpha RPDC '!A43</f>
        <v>36</v>
      </c>
      <c r="B42" s="45">
        <f>'FY2017 Alpha RPDC '!B43</f>
        <v>1917</v>
      </c>
      <c r="C42" s="45">
        <f>'FY2017 Alpha RPDC '!C43</f>
        <v>1917</v>
      </c>
      <c r="D42" s="50" t="str">
        <f>'FY2017 Alpha RPDC '!D43</f>
        <v>BOYER VALLEY</v>
      </c>
      <c r="E42" s="51">
        <f>'FY2017 Alpha RPDC '!E43</f>
        <v>438</v>
      </c>
      <c r="F42" s="52">
        <f>'FY2017 Alpha RPDC '!F43</f>
        <v>6454</v>
      </c>
      <c r="G42" s="53">
        <f>'FY2017 Alpha RPDC '!G43</f>
        <v>2826852</v>
      </c>
      <c r="H42" s="52">
        <f>'FY2017 Alpha RPDC '!H43</f>
        <v>0</v>
      </c>
      <c r="I42" s="53">
        <f>'FY2017 Alpha RPDC '!I43</f>
        <v>2826852</v>
      </c>
      <c r="J42" s="53">
        <v>-1395069.6</v>
      </c>
      <c r="K42" s="53">
        <v>-81788</v>
      </c>
      <c r="L42" s="53">
        <v>3116122.8</v>
      </c>
      <c r="M42" s="53">
        <v>122682</v>
      </c>
      <c r="N42" s="53">
        <v>44048.68</v>
      </c>
      <c r="O42" s="53">
        <v>0</v>
      </c>
      <c r="P42" s="53">
        <v>62976.759999999995</v>
      </c>
      <c r="Q42" s="53">
        <v>904341.60000000009</v>
      </c>
      <c r="R42" s="53">
        <v>1965818.8060000001</v>
      </c>
      <c r="S42" s="53">
        <v>225384.92199999999</v>
      </c>
      <c r="T42" s="53">
        <v>223057.15599999999</v>
      </c>
      <c r="U42" s="53">
        <f t="shared" si="0"/>
        <v>8014427.1239999989</v>
      </c>
    </row>
    <row r="43" spans="1:21" s="45" customFormat="1" ht="11" x14ac:dyDescent="0.3">
      <c r="A43" s="45">
        <f>'FY2017 Alpha RPDC '!A44</f>
        <v>37</v>
      </c>
      <c r="B43" s="45">
        <f>'FY2017 Alpha RPDC '!B44</f>
        <v>846</v>
      </c>
      <c r="C43" s="45">
        <f>'FY2017 Alpha RPDC '!C44</f>
        <v>846</v>
      </c>
      <c r="D43" s="50" t="str">
        <f>'FY2017 Alpha RPDC '!D44</f>
        <v>BROOKLYN-GUERNSEY-MALCOM</v>
      </c>
      <c r="E43" s="51">
        <f>'FY2017 Alpha RPDC '!E44</f>
        <v>542</v>
      </c>
      <c r="F43" s="52">
        <f>'FY2017 Alpha RPDC '!F44</f>
        <v>6461</v>
      </c>
      <c r="G43" s="53">
        <f>'FY2017 Alpha RPDC '!G44</f>
        <v>3501862</v>
      </c>
      <c r="H43" s="52">
        <f>'FY2017 Alpha RPDC '!H44</f>
        <v>0</v>
      </c>
      <c r="I43" s="53">
        <f>'FY2017 Alpha RPDC '!I44</f>
        <v>3501862</v>
      </c>
      <c r="J43" s="53">
        <v>-206494.4</v>
      </c>
      <c r="K43" s="53">
        <v>-46144</v>
      </c>
      <c r="L43" s="53">
        <v>588336</v>
      </c>
      <c r="M43" s="53">
        <v>0</v>
      </c>
      <c r="N43" s="53">
        <v>40664.400000000001</v>
      </c>
      <c r="O43" s="53">
        <v>0</v>
      </c>
      <c r="P43" s="53">
        <v>15227.52</v>
      </c>
      <c r="Q43" s="53">
        <v>0</v>
      </c>
      <c r="R43" s="53">
        <v>568226</v>
      </c>
      <c r="S43" s="53">
        <v>57836.25</v>
      </c>
      <c r="T43" s="53">
        <v>68700.25</v>
      </c>
      <c r="U43" s="53">
        <f t="shared" si="0"/>
        <v>4588214.0199999996</v>
      </c>
    </row>
    <row r="44" spans="1:21" s="45" customFormat="1" ht="11" x14ac:dyDescent="0.3">
      <c r="A44" s="45">
        <f>'FY2017 Alpha RPDC '!A45</f>
        <v>38</v>
      </c>
      <c r="B44" s="45">
        <f>'FY2017 Alpha RPDC '!B45</f>
        <v>882</v>
      </c>
      <c r="C44" s="45">
        <f>'FY2017 Alpha RPDC '!C45</f>
        <v>882</v>
      </c>
      <c r="D44" s="50" t="str">
        <f>'FY2017 Alpha RPDC '!D45</f>
        <v>BURLINGTON</v>
      </c>
      <c r="E44" s="51">
        <f>'FY2017 Alpha RPDC '!E45</f>
        <v>4593.8999999999996</v>
      </c>
      <c r="F44" s="52">
        <f>'FY2017 Alpha RPDC '!F45</f>
        <v>6446</v>
      </c>
      <c r="G44" s="53">
        <f>'FY2017 Alpha RPDC '!G45</f>
        <v>29612279</v>
      </c>
      <c r="H44" s="52">
        <f>'FY2017 Alpha RPDC '!H45</f>
        <v>198840</v>
      </c>
      <c r="I44" s="53">
        <f>'FY2017 Alpha RPDC '!I45</f>
        <v>29811119</v>
      </c>
      <c r="J44" s="53">
        <v>-468938.39999999997</v>
      </c>
      <c r="K44" s="53">
        <v>-969024</v>
      </c>
      <c r="L44" s="53">
        <v>494894.39999999997</v>
      </c>
      <c r="M44" s="53">
        <v>640248</v>
      </c>
      <c r="N44" s="53">
        <v>84328.159999999989</v>
      </c>
      <c r="O44" s="53">
        <v>0</v>
      </c>
      <c r="P44" s="53">
        <v>29186.079999999998</v>
      </c>
      <c r="Q44" s="53">
        <v>0</v>
      </c>
      <c r="R44" s="53">
        <v>1111956.1599999999</v>
      </c>
      <c r="S44" s="53">
        <v>140663.86000000002</v>
      </c>
      <c r="T44" s="53">
        <v>125529.97499999999</v>
      </c>
      <c r="U44" s="53">
        <f t="shared" si="0"/>
        <v>30999963.234999999</v>
      </c>
    </row>
    <row r="45" spans="1:21" s="45" customFormat="1" ht="11" x14ac:dyDescent="0.3">
      <c r="A45" s="45">
        <f>'FY2017 Alpha RPDC '!A46</f>
        <v>39</v>
      </c>
      <c r="B45" s="45">
        <f>'FY2017 Alpha RPDC '!B46</f>
        <v>916</v>
      </c>
      <c r="C45" s="45">
        <f>'FY2017 Alpha RPDC '!C46</f>
        <v>916</v>
      </c>
      <c r="D45" s="50" t="str">
        <f>'FY2017 Alpha RPDC '!D46</f>
        <v>CAL</v>
      </c>
      <c r="E45" s="51">
        <f>'FY2017 Alpha RPDC '!E46</f>
        <v>252</v>
      </c>
      <c r="F45" s="52">
        <f>'FY2017 Alpha RPDC '!F46</f>
        <v>6616</v>
      </c>
      <c r="G45" s="53">
        <f>'FY2017 Alpha RPDC '!G46</f>
        <v>1667232</v>
      </c>
      <c r="H45" s="52">
        <f>'FY2017 Alpha RPDC '!H46</f>
        <v>78167</v>
      </c>
      <c r="I45" s="53">
        <f>'FY2017 Alpha RPDC '!I46</f>
        <v>1745399</v>
      </c>
      <c r="J45" s="53">
        <v>-144200</v>
      </c>
      <c r="K45" s="53">
        <v>-34608</v>
      </c>
      <c r="L45" s="53">
        <v>317240</v>
      </c>
      <c r="M45" s="53">
        <v>5768</v>
      </c>
      <c r="N45" s="53">
        <v>12228.16</v>
      </c>
      <c r="O45" s="53">
        <v>0</v>
      </c>
      <c r="P45" s="53">
        <v>65985.919999999998</v>
      </c>
      <c r="Q45" s="53">
        <v>0</v>
      </c>
      <c r="R45" s="53">
        <v>306209.32000000007</v>
      </c>
      <c r="S45" s="53">
        <v>33391.056000000004</v>
      </c>
      <c r="T45" s="53">
        <v>41461.496000000006</v>
      </c>
      <c r="U45" s="53">
        <f t="shared" si="0"/>
        <v>2348874.9519999996</v>
      </c>
    </row>
    <row r="46" spans="1:21" s="45" customFormat="1" ht="11" x14ac:dyDescent="0.3">
      <c r="A46" s="45">
        <f>'FY2017 Alpha RPDC '!A47</f>
        <v>40</v>
      </c>
      <c r="B46" s="45">
        <f>'FY2017 Alpha RPDC '!B47</f>
        <v>918</v>
      </c>
      <c r="C46" s="45">
        <f>'FY2017 Alpha RPDC '!C47</f>
        <v>918</v>
      </c>
      <c r="D46" s="54" t="str">
        <f>'FY2017 Alpha RPDC '!D47</f>
        <v>CALAMUS-WHEATLAND</v>
      </c>
      <c r="E46" s="55">
        <f>'FY2017 Alpha RPDC '!E47</f>
        <v>458.1</v>
      </c>
      <c r="F46" s="56">
        <f>'FY2017 Alpha RPDC '!F47</f>
        <v>6505</v>
      </c>
      <c r="G46" s="57">
        <f>'FY2017 Alpha RPDC '!G47</f>
        <v>2979941</v>
      </c>
      <c r="H46" s="56">
        <f>'FY2017 Alpha RPDC '!H47</f>
        <v>0</v>
      </c>
      <c r="I46" s="57">
        <f>'FY2017 Alpha RPDC '!I47</f>
        <v>2979941</v>
      </c>
      <c r="J46" s="57">
        <v>-120718.39999999999</v>
      </c>
      <c r="K46" s="57">
        <v>-11552</v>
      </c>
      <c r="L46" s="57">
        <v>138624</v>
      </c>
      <c r="M46" s="57">
        <v>0</v>
      </c>
      <c r="N46" s="57">
        <v>136486.88</v>
      </c>
      <c r="O46" s="57">
        <v>100733.44</v>
      </c>
      <c r="P46" s="57">
        <v>7624.3200000000006</v>
      </c>
      <c r="Q46" s="57">
        <v>69312</v>
      </c>
      <c r="R46" s="57">
        <v>248362.74299999999</v>
      </c>
      <c r="S46" s="57">
        <v>29968.125</v>
      </c>
      <c r="T46" s="57">
        <v>27849.650999999998</v>
      </c>
      <c r="U46" s="57">
        <f t="shared" si="0"/>
        <v>3606631.7589999996</v>
      </c>
    </row>
    <row r="47" spans="1:21" s="45" customFormat="1" ht="11" x14ac:dyDescent="0.3">
      <c r="A47" s="45">
        <f>'FY2017 Alpha RPDC '!A48</f>
        <v>41</v>
      </c>
      <c r="B47" s="45">
        <f>'FY2017 Alpha RPDC '!B48</f>
        <v>914</v>
      </c>
      <c r="C47" s="45">
        <f>'FY2017 Alpha RPDC '!C48</f>
        <v>914</v>
      </c>
      <c r="D47" s="50" t="str">
        <f>'FY2017 Alpha RPDC '!D48</f>
        <v>CAM</v>
      </c>
      <c r="E47" s="51">
        <f>'FY2017 Alpha RPDC '!E48</f>
        <v>441.4</v>
      </c>
      <c r="F47" s="52">
        <f>'FY2017 Alpha RPDC '!F48</f>
        <v>6496</v>
      </c>
      <c r="G47" s="53">
        <f>'FY2017 Alpha RPDC '!G48</f>
        <v>2867334</v>
      </c>
      <c r="H47" s="52">
        <f>'FY2017 Alpha RPDC '!H48</f>
        <v>15689</v>
      </c>
      <c r="I47" s="53">
        <f>'FY2017 Alpha RPDC '!I48</f>
        <v>2883023</v>
      </c>
      <c r="J47" s="53">
        <v>-121443</v>
      </c>
      <c r="K47" s="53">
        <v>-11566</v>
      </c>
      <c r="L47" s="53">
        <v>260235</v>
      </c>
      <c r="M47" s="53">
        <v>11566</v>
      </c>
      <c r="N47" s="53">
        <v>16712.87</v>
      </c>
      <c r="O47" s="53">
        <v>0</v>
      </c>
      <c r="P47" s="53">
        <v>10178.08</v>
      </c>
      <c r="Q47" s="53">
        <v>0</v>
      </c>
      <c r="R47" s="53">
        <v>284524.60499999998</v>
      </c>
      <c r="S47" s="53">
        <v>28100.595000000001</v>
      </c>
      <c r="T47" s="53">
        <v>29868.03</v>
      </c>
      <c r="U47" s="53">
        <f t="shared" si="0"/>
        <v>3391199.18</v>
      </c>
    </row>
    <row r="48" spans="1:21" s="45" customFormat="1" ht="11" x14ac:dyDescent="0.3">
      <c r="A48" s="45">
        <f>'FY2017 Alpha RPDC '!A49</f>
        <v>42</v>
      </c>
      <c r="B48" s="45">
        <f>'FY2017 Alpha RPDC '!B49</f>
        <v>936</v>
      </c>
      <c r="C48" s="45">
        <f>'FY2017 Alpha RPDC '!C49</f>
        <v>936</v>
      </c>
      <c r="D48" s="50" t="str">
        <f>'FY2017 Alpha RPDC '!D49</f>
        <v>CAMANCHE</v>
      </c>
      <c r="E48" s="51">
        <f>'FY2017 Alpha RPDC '!E49</f>
        <v>871.2</v>
      </c>
      <c r="F48" s="52">
        <f>'FY2017 Alpha RPDC '!F49</f>
        <v>6446</v>
      </c>
      <c r="G48" s="53">
        <f>'FY2017 Alpha RPDC '!G49</f>
        <v>5615755</v>
      </c>
      <c r="H48" s="52">
        <f>'FY2017 Alpha RPDC '!H49</f>
        <v>113072</v>
      </c>
      <c r="I48" s="53">
        <f>'FY2017 Alpha RPDC '!I49</f>
        <v>5728827</v>
      </c>
      <c r="J48" s="53">
        <v>-2128968.8000000003</v>
      </c>
      <c r="K48" s="53">
        <v>-271096</v>
      </c>
      <c r="L48" s="53">
        <v>410681.60000000003</v>
      </c>
      <c r="M48" s="53">
        <v>121128</v>
      </c>
      <c r="N48" s="53">
        <v>7210</v>
      </c>
      <c r="O48" s="53">
        <v>0</v>
      </c>
      <c r="P48" s="53">
        <v>16496.48</v>
      </c>
      <c r="Q48" s="53">
        <v>207648</v>
      </c>
      <c r="R48" s="53">
        <v>2205335.2929999996</v>
      </c>
      <c r="S48" s="53">
        <v>241139.95199999999</v>
      </c>
      <c r="T48" s="53">
        <v>307308.61</v>
      </c>
      <c r="U48" s="53">
        <f t="shared" si="0"/>
        <v>6845710.1349999988</v>
      </c>
    </row>
    <row r="49" spans="1:21" s="45" customFormat="1" ht="11" x14ac:dyDescent="0.3">
      <c r="A49" s="45">
        <f>'FY2017 Alpha RPDC '!A50</f>
        <v>43</v>
      </c>
      <c r="B49" s="45">
        <f>'FY2017 Alpha RPDC '!B50</f>
        <v>977</v>
      </c>
      <c r="C49" s="45">
        <f>'FY2017 Alpha RPDC '!C50</f>
        <v>977</v>
      </c>
      <c r="D49" s="50" t="str">
        <f>'FY2017 Alpha RPDC '!D50</f>
        <v>CARDINAL</v>
      </c>
      <c r="E49" s="51">
        <f>'FY2017 Alpha RPDC '!E50</f>
        <v>556.20000000000005</v>
      </c>
      <c r="F49" s="52">
        <f>'FY2017 Alpha RPDC '!F50</f>
        <v>6446</v>
      </c>
      <c r="G49" s="53">
        <f>'FY2017 Alpha RPDC '!G50</f>
        <v>3585265</v>
      </c>
      <c r="H49" s="52">
        <f>'FY2017 Alpha RPDC '!H50</f>
        <v>278961</v>
      </c>
      <c r="I49" s="53">
        <f>'FY2017 Alpha RPDC '!I50</f>
        <v>3864226</v>
      </c>
      <c r="J49" s="53">
        <v>-184576</v>
      </c>
      <c r="K49" s="53">
        <v>-299936</v>
      </c>
      <c r="L49" s="53">
        <v>28840</v>
      </c>
      <c r="M49" s="53">
        <v>236488</v>
      </c>
      <c r="N49" s="53">
        <v>55142.080000000002</v>
      </c>
      <c r="O49" s="53">
        <v>0</v>
      </c>
      <c r="P49" s="53">
        <v>0</v>
      </c>
      <c r="Q49" s="53">
        <v>0</v>
      </c>
      <c r="R49" s="53">
        <v>110630.9</v>
      </c>
      <c r="S49" s="53">
        <v>10009.939999999999</v>
      </c>
      <c r="T49" s="53">
        <v>13550.529999999999</v>
      </c>
      <c r="U49" s="53">
        <f t="shared" si="0"/>
        <v>3834375.4499999997</v>
      </c>
    </row>
    <row r="50" spans="1:21" s="45" customFormat="1" ht="11" x14ac:dyDescent="0.3">
      <c r="A50" s="45">
        <f>'FY2017 Alpha RPDC '!A51</f>
        <v>44</v>
      </c>
      <c r="B50" s="45">
        <f>'FY2017 Alpha RPDC '!B51</f>
        <v>981</v>
      </c>
      <c r="C50" s="45">
        <f>'FY2017 Alpha RPDC '!C51</f>
        <v>981</v>
      </c>
      <c r="D50" s="50" t="str">
        <f>'FY2017 Alpha RPDC '!D51</f>
        <v>CARLISLE</v>
      </c>
      <c r="E50" s="51">
        <f>'FY2017 Alpha RPDC '!E51</f>
        <v>1888.3</v>
      </c>
      <c r="F50" s="52">
        <f>'FY2017 Alpha RPDC '!F51</f>
        <v>6446</v>
      </c>
      <c r="G50" s="53">
        <f>'FY2017 Alpha RPDC '!G51</f>
        <v>12171982</v>
      </c>
      <c r="H50" s="52">
        <f>'FY2017 Alpha RPDC '!H51</f>
        <v>0</v>
      </c>
      <c r="I50" s="53">
        <f>'FY2017 Alpha RPDC '!I51</f>
        <v>12171982</v>
      </c>
      <c r="J50" s="53">
        <v>-188234.6</v>
      </c>
      <c r="K50" s="53">
        <v>-11876</v>
      </c>
      <c r="L50" s="53">
        <v>101539.8</v>
      </c>
      <c r="M50" s="53">
        <v>0</v>
      </c>
      <c r="N50" s="53">
        <v>5166.0600000000004</v>
      </c>
      <c r="O50" s="53">
        <v>0</v>
      </c>
      <c r="P50" s="53">
        <v>28739.919999999998</v>
      </c>
      <c r="Q50" s="53">
        <v>64130.400000000001</v>
      </c>
      <c r="R50" s="53">
        <v>161769.19200000001</v>
      </c>
      <c r="S50" s="53">
        <v>17745.378000000001</v>
      </c>
      <c r="T50" s="53">
        <v>18007.917000000001</v>
      </c>
      <c r="U50" s="53">
        <f t="shared" si="0"/>
        <v>12368970.067000002</v>
      </c>
    </row>
    <row r="51" spans="1:21" s="45" customFormat="1" ht="11" x14ac:dyDescent="0.3">
      <c r="A51" s="45">
        <f>'FY2017 Alpha RPDC '!A52</f>
        <v>45</v>
      </c>
      <c r="B51" s="45">
        <f>'FY2017 Alpha RPDC '!B52</f>
        <v>999</v>
      </c>
      <c r="C51" s="45">
        <f>'FY2017 Alpha RPDC '!C52</f>
        <v>999</v>
      </c>
      <c r="D51" s="54" t="str">
        <f>'FY2017 Alpha RPDC '!D52</f>
        <v>CARROLL</v>
      </c>
      <c r="E51" s="55">
        <f>'FY2017 Alpha RPDC '!E52</f>
        <v>1691.3</v>
      </c>
      <c r="F51" s="56">
        <f>'FY2017 Alpha RPDC '!F52</f>
        <v>6446</v>
      </c>
      <c r="G51" s="57">
        <f>'FY2017 Alpha RPDC '!G52</f>
        <v>10902120</v>
      </c>
      <c r="H51" s="56">
        <f>'FY2017 Alpha RPDC '!H52</f>
        <v>0</v>
      </c>
      <c r="I51" s="57">
        <f>'FY2017 Alpha RPDC '!I52</f>
        <v>10902120</v>
      </c>
      <c r="J51" s="57">
        <v>-114209.20000000001</v>
      </c>
      <c r="K51" s="57">
        <v>-34962</v>
      </c>
      <c r="L51" s="57">
        <v>378755</v>
      </c>
      <c r="M51" s="57">
        <v>0</v>
      </c>
      <c r="N51" s="57">
        <v>31057.91</v>
      </c>
      <c r="O51" s="57">
        <v>0</v>
      </c>
      <c r="P51" s="57">
        <v>0</v>
      </c>
      <c r="Q51" s="57">
        <v>0</v>
      </c>
      <c r="R51" s="57">
        <v>278196.91199999995</v>
      </c>
      <c r="S51" s="57">
        <v>30252.880000000001</v>
      </c>
      <c r="T51" s="57">
        <v>31613.511999999999</v>
      </c>
      <c r="U51" s="57">
        <f t="shared" si="0"/>
        <v>11502825.014000002</v>
      </c>
    </row>
    <row r="52" spans="1:21" s="45" customFormat="1" ht="11" x14ac:dyDescent="0.3">
      <c r="A52" s="45">
        <f>'FY2017 Alpha RPDC '!A53</f>
        <v>46</v>
      </c>
      <c r="B52" s="45">
        <f>'FY2017 Alpha RPDC '!B53</f>
        <v>1044</v>
      </c>
      <c r="C52" s="45">
        <f>'FY2017 Alpha RPDC '!C53</f>
        <v>1044</v>
      </c>
      <c r="D52" s="50" t="str">
        <f>'FY2017 Alpha RPDC '!D53</f>
        <v>CEDAR FALLS</v>
      </c>
      <c r="E52" s="51">
        <f>'FY2017 Alpha RPDC '!E53</f>
        <v>4907.3</v>
      </c>
      <c r="F52" s="52">
        <f>'FY2017 Alpha RPDC '!F53</f>
        <v>6453</v>
      </c>
      <c r="G52" s="53">
        <f>'FY2017 Alpha RPDC '!G53</f>
        <v>31666807</v>
      </c>
      <c r="H52" s="52">
        <f>'FY2017 Alpha RPDC '!H53</f>
        <v>0</v>
      </c>
      <c r="I52" s="53">
        <f>'FY2017 Alpha RPDC '!I53</f>
        <v>31666807</v>
      </c>
      <c r="J52" s="53">
        <v>-323008</v>
      </c>
      <c r="K52" s="53">
        <v>-121128</v>
      </c>
      <c r="L52" s="53">
        <v>934992.79999999993</v>
      </c>
      <c r="M52" s="53">
        <v>5768</v>
      </c>
      <c r="N52" s="53">
        <v>0</v>
      </c>
      <c r="O52" s="53">
        <v>0</v>
      </c>
      <c r="P52" s="53">
        <v>2537.92</v>
      </c>
      <c r="Q52" s="53">
        <v>145353.60000000001</v>
      </c>
      <c r="R52" s="53">
        <v>486091.62</v>
      </c>
      <c r="S52" s="53">
        <v>50285.340000000004</v>
      </c>
      <c r="T52" s="53">
        <v>60664.86</v>
      </c>
      <c r="U52" s="53">
        <f t="shared" si="0"/>
        <v>32908365.140000004</v>
      </c>
    </row>
    <row r="53" spans="1:21" s="45" customFormat="1" ht="11" x14ac:dyDescent="0.3">
      <c r="A53" s="45">
        <f>'FY2017 Alpha RPDC '!A54</f>
        <v>47</v>
      </c>
      <c r="B53" s="45">
        <f>'FY2017 Alpha RPDC '!B54</f>
        <v>1053</v>
      </c>
      <c r="C53" s="45">
        <f>'FY2017 Alpha RPDC '!C54</f>
        <v>1053</v>
      </c>
      <c r="D53" s="50" t="str">
        <f>'FY2017 Alpha RPDC '!D54</f>
        <v>CEDAR RAPIDS</v>
      </c>
      <c r="E53" s="51">
        <f>'FY2017 Alpha RPDC '!E54</f>
        <v>16842.3</v>
      </c>
      <c r="F53" s="52">
        <f>'FY2017 Alpha RPDC '!F54</f>
        <v>6446</v>
      </c>
      <c r="G53" s="53">
        <f>'FY2017 Alpha RPDC '!G54</f>
        <v>108565466</v>
      </c>
      <c r="H53" s="52">
        <f>'FY2017 Alpha RPDC '!H54</f>
        <v>0</v>
      </c>
      <c r="I53" s="53">
        <f>'FY2017 Alpha RPDC '!I54</f>
        <v>108565466</v>
      </c>
      <c r="J53" s="53">
        <v>-532386.4</v>
      </c>
      <c r="K53" s="53">
        <v>-17304</v>
      </c>
      <c r="L53" s="53">
        <v>259560</v>
      </c>
      <c r="M53" s="53">
        <v>17304</v>
      </c>
      <c r="N53" s="53">
        <v>69158.320000000007</v>
      </c>
      <c r="O53" s="53">
        <v>0</v>
      </c>
      <c r="P53" s="53">
        <v>20303.36</v>
      </c>
      <c r="Q53" s="53">
        <v>0</v>
      </c>
      <c r="R53" s="53">
        <v>332164.80799999996</v>
      </c>
      <c r="S53" s="53">
        <v>29898.367999999999</v>
      </c>
      <c r="T53" s="53">
        <v>41337.523999999998</v>
      </c>
      <c r="U53" s="53">
        <f t="shared" si="0"/>
        <v>108785501.97999999</v>
      </c>
    </row>
    <row r="54" spans="1:21" s="45" customFormat="1" ht="11" x14ac:dyDescent="0.3">
      <c r="A54" s="45">
        <f>'FY2017 Alpha RPDC '!A55</f>
        <v>48</v>
      </c>
      <c r="B54" s="45">
        <f>'FY2017 Alpha RPDC '!B55</f>
        <v>1062</v>
      </c>
      <c r="C54" s="45">
        <f>'FY2017 Alpha RPDC '!C55</f>
        <v>1062</v>
      </c>
      <c r="D54" s="50" t="str">
        <f>'FY2017 Alpha RPDC '!D55</f>
        <v>CENTER POINT-URBANA</v>
      </c>
      <c r="E54" s="51">
        <f>'FY2017 Alpha RPDC '!E55</f>
        <v>1317.6</v>
      </c>
      <c r="F54" s="52">
        <f>'FY2017 Alpha RPDC '!F55</f>
        <v>6446</v>
      </c>
      <c r="G54" s="53">
        <f>'FY2017 Alpha RPDC '!G55</f>
        <v>8493250</v>
      </c>
      <c r="H54" s="52">
        <f>'FY2017 Alpha RPDC '!H55</f>
        <v>0</v>
      </c>
      <c r="I54" s="53">
        <f>'FY2017 Alpha RPDC '!I55</f>
        <v>8493250</v>
      </c>
      <c r="J54" s="53">
        <v>-355885.60000000003</v>
      </c>
      <c r="K54" s="53">
        <v>-98056</v>
      </c>
      <c r="L54" s="53">
        <v>524888</v>
      </c>
      <c r="M54" s="53">
        <v>11536</v>
      </c>
      <c r="N54" s="53">
        <v>27859.439999999999</v>
      </c>
      <c r="O54" s="53">
        <v>0</v>
      </c>
      <c r="P54" s="53">
        <v>13958.56</v>
      </c>
      <c r="Q54" s="53">
        <v>349540.8</v>
      </c>
      <c r="R54" s="53">
        <v>838336.73600000003</v>
      </c>
      <c r="S54" s="53">
        <v>83994.462</v>
      </c>
      <c r="T54" s="53">
        <v>101978.295</v>
      </c>
      <c r="U54" s="53">
        <f t="shared" si="0"/>
        <v>9991400.693</v>
      </c>
    </row>
    <row r="55" spans="1:21" s="45" customFormat="1" ht="11" x14ac:dyDescent="0.3">
      <c r="A55" s="45">
        <f>'FY2017 Alpha RPDC '!A56</f>
        <v>49</v>
      </c>
      <c r="B55" s="45">
        <f>'FY2017 Alpha RPDC '!B56</f>
        <v>1071</v>
      </c>
      <c r="C55" s="45">
        <f>'FY2017 Alpha RPDC '!C56</f>
        <v>1071</v>
      </c>
      <c r="D55" s="50" t="str">
        <f>'FY2017 Alpha RPDC '!D56</f>
        <v>CENTERVILLE</v>
      </c>
      <c r="E55" s="51">
        <f>'FY2017 Alpha RPDC '!E56</f>
        <v>1362.8</v>
      </c>
      <c r="F55" s="52">
        <f>'FY2017 Alpha RPDC '!F56</f>
        <v>6505</v>
      </c>
      <c r="G55" s="53">
        <f>'FY2017 Alpha RPDC '!G56</f>
        <v>8865014</v>
      </c>
      <c r="H55" s="52">
        <f>'FY2017 Alpha RPDC '!H56</f>
        <v>25259</v>
      </c>
      <c r="I55" s="53">
        <f>'FY2017 Alpha RPDC '!I56</f>
        <v>8890273</v>
      </c>
      <c r="J55" s="53">
        <v>-283785.60000000003</v>
      </c>
      <c r="K55" s="53">
        <v>-23072</v>
      </c>
      <c r="L55" s="53">
        <v>403760</v>
      </c>
      <c r="M55" s="53">
        <v>23072</v>
      </c>
      <c r="N55" s="53">
        <v>116917.36</v>
      </c>
      <c r="O55" s="53">
        <v>0</v>
      </c>
      <c r="P55" s="53">
        <v>10151.68</v>
      </c>
      <c r="Q55" s="53">
        <v>463747.2</v>
      </c>
      <c r="R55" s="53">
        <v>834187.05300000007</v>
      </c>
      <c r="S55" s="53">
        <v>96219.543000000005</v>
      </c>
      <c r="T55" s="53">
        <v>95575.41</v>
      </c>
      <c r="U55" s="53">
        <f t="shared" si="0"/>
        <v>10627045.645999998</v>
      </c>
    </row>
    <row r="56" spans="1:21" s="45" customFormat="1" ht="11" x14ac:dyDescent="0.3">
      <c r="A56" s="45">
        <f>'FY2017 Alpha RPDC '!A57</f>
        <v>50</v>
      </c>
      <c r="B56" s="45">
        <f>'FY2017 Alpha RPDC '!B57</f>
        <v>1080</v>
      </c>
      <c r="C56" s="45">
        <f>'FY2017 Alpha RPDC '!C57</f>
        <v>1080</v>
      </c>
      <c r="D56" s="54" t="str">
        <f>'FY2017 Alpha RPDC '!D57</f>
        <v>CENTRAL</v>
      </c>
      <c r="E56" s="55">
        <f>'FY2017 Alpha RPDC '!E57</f>
        <v>450.1</v>
      </c>
      <c r="F56" s="56">
        <f>'FY2017 Alpha RPDC '!F57</f>
        <v>6446</v>
      </c>
      <c r="G56" s="57">
        <f>'FY2017 Alpha RPDC '!G57</f>
        <v>2901345</v>
      </c>
      <c r="H56" s="56">
        <f>'FY2017 Alpha RPDC '!H57</f>
        <v>101950</v>
      </c>
      <c r="I56" s="57">
        <f>'FY2017 Alpha RPDC '!I57</f>
        <v>3003295</v>
      </c>
      <c r="J56" s="57">
        <v>-324555</v>
      </c>
      <c r="K56" s="57">
        <v>-334950</v>
      </c>
      <c r="L56" s="57">
        <v>1507275</v>
      </c>
      <c r="M56" s="57">
        <v>86625</v>
      </c>
      <c r="N56" s="57">
        <v>117983.25</v>
      </c>
      <c r="O56" s="57">
        <v>0</v>
      </c>
      <c r="P56" s="57">
        <v>55902</v>
      </c>
      <c r="Q56" s="57">
        <v>0</v>
      </c>
      <c r="R56" s="57">
        <v>2119676.29</v>
      </c>
      <c r="S56" s="57">
        <v>253621.19</v>
      </c>
      <c r="T56" s="57">
        <v>249389.08</v>
      </c>
      <c r="U56" s="57">
        <f t="shared" si="0"/>
        <v>6734261.8100000005</v>
      </c>
    </row>
    <row r="57" spans="1:21" s="45" customFormat="1" ht="11" x14ac:dyDescent="0.3">
      <c r="A57" s="45">
        <f>'FY2017 Alpha RPDC '!A58</f>
        <v>51</v>
      </c>
      <c r="B57" s="45">
        <f>'FY2017 Alpha RPDC '!B58</f>
        <v>1089</v>
      </c>
      <c r="C57" s="45">
        <f>'FY2017 Alpha RPDC '!C58</f>
        <v>1089</v>
      </c>
      <c r="D57" s="50" t="str">
        <f>'FY2017 Alpha RPDC '!D58</f>
        <v>CENTRAL CITY</v>
      </c>
      <c r="E57" s="51">
        <f>'FY2017 Alpha RPDC '!E58</f>
        <v>499.1</v>
      </c>
      <c r="F57" s="52">
        <f>'FY2017 Alpha RPDC '!F58</f>
        <v>6507</v>
      </c>
      <c r="G57" s="53">
        <f>'FY2017 Alpha RPDC '!G58</f>
        <v>3247644</v>
      </c>
      <c r="H57" s="52">
        <f>'FY2017 Alpha RPDC '!H58</f>
        <v>0</v>
      </c>
      <c r="I57" s="53">
        <f>'FY2017 Alpha RPDC '!I58</f>
        <v>3247644</v>
      </c>
      <c r="J57" s="53">
        <v>-4309272.8</v>
      </c>
      <c r="K57" s="53">
        <v>-542192</v>
      </c>
      <c r="L57" s="53">
        <v>2871310.4</v>
      </c>
      <c r="M57" s="53">
        <v>553728</v>
      </c>
      <c r="N57" s="53">
        <v>282401.28000000003</v>
      </c>
      <c r="O57" s="53">
        <v>0</v>
      </c>
      <c r="P57" s="53">
        <v>279171.20000000001</v>
      </c>
      <c r="Q57" s="53">
        <v>1436232</v>
      </c>
      <c r="R57" s="53">
        <v>8506672.0800000001</v>
      </c>
      <c r="S57" s="53">
        <v>1010215.44</v>
      </c>
      <c r="T57" s="53">
        <v>1102801.02</v>
      </c>
      <c r="U57" s="53">
        <f t="shared" si="0"/>
        <v>14438710.619999999</v>
      </c>
    </row>
    <row r="58" spans="1:21" s="45" customFormat="1" ht="11" x14ac:dyDescent="0.3">
      <c r="A58" s="45">
        <f>'FY2017 Alpha RPDC '!A59</f>
        <v>52</v>
      </c>
      <c r="B58" s="45">
        <f>'FY2017 Alpha RPDC '!B59</f>
        <v>1082</v>
      </c>
      <c r="C58" s="45">
        <f>'FY2017 Alpha RPDC '!C59</f>
        <v>1082</v>
      </c>
      <c r="D58" s="50" t="str">
        <f>'FY2017 Alpha RPDC '!D59</f>
        <v>CENTRAL CLINTON</v>
      </c>
      <c r="E58" s="51">
        <f>'FY2017 Alpha RPDC '!E59</f>
        <v>1456.5</v>
      </c>
      <c r="F58" s="52">
        <f>'FY2017 Alpha RPDC '!F59</f>
        <v>6446</v>
      </c>
      <c r="G58" s="53">
        <f>'FY2017 Alpha RPDC '!G59</f>
        <v>9388599</v>
      </c>
      <c r="H58" s="52">
        <f>'FY2017 Alpha RPDC '!H59</f>
        <v>111867</v>
      </c>
      <c r="I58" s="53">
        <f>'FY2017 Alpha RPDC '!I59</f>
        <v>9500466</v>
      </c>
      <c r="J58" s="53">
        <v>-170732.80000000002</v>
      </c>
      <c r="K58" s="53">
        <v>-23072</v>
      </c>
      <c r="L58" s="53">
        <v>674856</v>
      </c>
      <c r="M58" s="53">
        <v>57680</v>
      </c>
      <c r="N58" s="53">
        <v>19784.240000000002</v>
      </c>
      <c r="O58" s="53">
        <v>0</v>
      </c>
      <c r="P58" s="53">
        <v>2537.92</v>
      </c>
      <c r="Q58" s="53">
        <v>380688</v>
      </c>
      <c r="R58" s="53">
        <v>639295.33799999999</v>
      </c>
      <c r="S58" s="53">
        <v>70665.87000000001</v>
      </c>
      <c r="T58" s="53">
        <v>72161.100000000006</v>
      </c>
      <c r="U58" s="53">
        <f t="shared" si="0"/>
        <v>11224329.667999998</v>
      </c>
    </row>
    <row r="59" spans="1:21" s="45" customFormat="1" ht="11" x14ac:dyDescent="0.3">
      <c r="A59" s="45">
        <f>'FY2017 Alpha RPDC '!A60</f>
        <v>53</v>
      </c>
      <c r="B59" s="45">
        <f>'FY2017 Alpha RPDC '!B60</f>
        <v>1093</v>
      </c>
      <c r="C59" s="45">
        <f>'FY2017 Alpha RPDC '!C60</f>
        <v>1093</v>
      </c>
      <c r="D59" s="50" t="str">
        <f>'FY2017 Alpha RPDC '!D60</f>
        <v>CENTRAL DECATUR</v>
      </c>
      <c r="E59" s="51">
        <f>'FY2017 Alpha RPDC '!E60</f>
        <v>687.6</v>
      </c>
      <c r="F59" s="52">
        <f>'FY2017 Alpha RPDC '!F60</f>
        <v>6446</v>
      </c>
      <c r="G59" s="53">
        <f>'FY2017 Alpha RPDC '!G60</f>
        <v>4432270</v>
      </c>
      <c r="H59" s="52">
        <f>'FY2017 Alpha RPDC '!H60</f>
        <v>0</v>
      </c>
      <c r="I59" s="53">
        <f>'FY2017 Alpha RPDC '!I60</f>
        <v>4432270</v>
      </c>
      <c r="J59" s="53">
        <v>-299507.8</v>
      </c>
      <c r="K59" s="53">
        <v>-46616</v>
      </c>
      <c r="L59" s="53">
        <v>285523</v>
      </c>
      <c r="M59" s="53">
        <v>29135</v>
      </c>
      <c r="N59" s="53">
        <v>40264.57</v>
      </c>
      <c r="O59" s="53">
        <v>186464</v>
      </c>
      <c r="P59" s="53">
        <v>3845.82</v>
      </c>
      <c r="Q59" s="53">
        <v>255222.59999999998</v>
      </c>
      <c r="R59" s="53">
        <v>757195</v>
      </c>
      <c r="S59" s="53">
        <v>86982.3</v>
      </c>
      <c r="T59" s="53">
        <v>91487.42</v>
      </c>
      <c r="U59" s="53">
        <f t="shared" si="0"/>
        <v>5822265.9100000001</v>
      </c>
    </row>
    <row r="60" spans="1:21" s="45" customFormat="1" ht="11" x14ac:dyDescent="0.3">
      <c r="A60" s="45">
        <f>'FY2017 Alpha RPDC '!A61</f>
        <v>54</v>
      </c>
      <c r="B60" s="45">
        <f>'FY2017 Alpha RPDC '!B61</f>
        <v>1079</v>
      </c>
      <c r="C60" s="45">
        <f>'FY2017 Alpha RPDC '!C61</f>
        <v>1079</v>
      </c>
      <c r="D60" s="50" t="str">
        <f>'FY2017 Alpha RPDC '!D61</f>
        <v>CENTRAL LEE</v>
      </c>
      <c r="E60" s="51">
        <f>'FY2017 Alpha RPDC '!E61</f>
        <v>824</v>
      </c>
      <c r="F60" s="52">
        <f>'FY2017 Alpha RPDC '!F61</f>
        <v>6446</v>
      </c>
      <c r="G60" s="53">
        <f>'FY2017 Alpha RPDC '!G61</f>
        <v>5311504</v>
      </c>
      <c r="H60" s="52">
        <f>'FY2017 Alpha RPDC '!H61</f>
        <v>0</v>
      </c>
      <c r="I60" s="53">
        <f>'FY2017 Alpha RPDC '!I61</f>
        <v>5311504</v>
      </c>
      <c r="J60" s="53">
        <v>-305704</v>
      </c>
      <c r="K60" s="53">
        <v>-57680</v>
      </c>
      <c r="L60" s="53">
        <v>208801.6</v>
      </c>
      <c r="M60" s="53">
        <v>5768</v>
      </c>
      <c r="N60" s="53">
        <v>54392.24</v>
      </c>
      <c r="O60" s="53">
        <v>0</v>
      </c>
      <c r="P60" s="53">
        <v>0</v>
      </c>
      <c r="Q60" s="53">
        <v>83059.199999999997</v>
      </c>
      <c r="R60" s="53">
        <v>271881.25800000003</v>
      </c>
      <c r="S60" s="53">
        <v>27713.554000000004</v>
      </c>
      <c r="T60" s="53">
        <v>26849.328000000001</v>
      </c>
      <c r="U60" s="53">
        <f t="shared" si="0"/>
        <v>5626585.1799999997</v>
      </c>
    </row>
    <row r="61" spans="1:21" s="45" customFormat="1" ht="11" x14ac:dyDescent="0.3">
      <c r="A61" s="45">
        <f>'FY2017 Alpha RPDC '!A62</f>
        <v>55</v>
      </c>
      <c r="B61" s="45">
        <f>'FY2017 Alpha RPDC '!B62</f>
        <v>1095</v>
      </c>
      <c r="C61" s="45">
        <f>'FY2017 Alpha RPDC '!C62</f>
        <v>1095</v>
      </c>
      <c r="D61" s="54" t="str">
        <f>'FY2017 Alpha RPDC '!D62</f>
        <v>CENTRAL LYON</v>
      </c>
      <c r="E61" s="55">
        <f>'FY2017 Alpha RPDC '!E62</f>
        <v>723.5</v>
      </c>
      <c r="F61" s="56">
        <f>'FY2017 Alpha RPDC '!F62</f>
        <v>6446</v>
      </c>
      <c r="G61" s="57">
        <f>'FY2017 Alpha RPDC '!G62</f>
        <v>4663681</v>
      </c>
      <c r="H61" s="56">
        <f>'FY2017 Alpha RPDC '!H62</f>
        <v>0</v>
      </c>
      <c r="I61" s="57">
        <f>'FY2017 Alpha RPDC '!I62</f>
        <v>4663681</v>
      </c>
      <c r="J61" s="57">
        <v>-430763.10000000003</v>
      </c>
      <c r="K61" s="57">
        <v>-11658</v>
      </c>
      <c r="L61" s="57">
        <v>169041</v>
      </c>
      <c r="M61" s="57">
        <v>17487</v>
      </c>
      <c r="N61" s="57">
        <v>14339.34</v>
      </c>
      <c r="O61" s="57">
        <v>0</v>
      </c>
      <c r="P61" s="57">
        <v>0</v>
      </c>
      <c r="Q61" s="57">
        <v>143393.4</v>
      </c>
      <c r="R61" s="57">
        <v>252108.84600000002</v>
      </c>
      <c r="S61" s="57">
        <v>24116.499</v>
      </c>
      <c r="T61" s="57">
        <v>27745.839000000004</v>
      </c>
      <c r="U61" s="57">
        <f t="shared" si="0"/>
        <v>4869491.824</v>
      </c>
    </row>
    <row r="62" spans="1:21" s="45" customFormat="1" ht="11" x14ac:dyDescent="0.3">
      <c r="A62" s="45">
        <f>'FY2017 Alpha RPDC '!A63</f>
        <v>56</v>
      </c>
      <c r="B62" s="45">
        <f>'FY2017 Alpha RPDC '!B63</f>
        <v>4772</v>
      </c>
      <c r="C62" s="45">
        <f>'FY2017 Alpha RPDC '!C63</f>
        <v>4772</v>
      </c>
      <c r="D62" s="50" t="str">
        <f>'FY2017 Alpha RPDC '!D63</f>
        <v>CENTRAL SPRINGS</v>
      </c>
      <c r="E62" s="51">
        <f>'FY2017 Alpha RPDC '!E63</f>
        <v>822</v>
      </c>
      <c r="F62" s="52">
        <f>'FY2017 Alpha RPDC '!F63</f>
        <v>6472</v>
      </c>
      <c r="G62" s="53">
        <f>'FY2017 Alpha RPDC '!G63</f>
        <v>5319984</v>
      </c>
      <c r="H62" s="52">
        <f>'FY2017 Alpha RPDC '!H63</f>
        <v>126230</v>
      </c>
      <c r="I62" s="53">
        <f>'FY2017 Alpha RPDC '!I63</f>
        <v>5446214</v>
      </c>
      <c r="J62" s="53">
        <v>-409528</v>
      </c>
      <c r="K62" s="53">
        <v>-40376</v>
      </c>
      <c r="L62" s="53">
        <v>213992.80000000002</v>
      </c>
      <c r="M62" s="53">
        <v>40376</v>
      </c>
      <c r="N62" s="53">
        <v>5133.5200000000004</v>
      </c>
      <c r="O62" s="53">
        <v>0</v>
      </c>
      <c r="P62" s="53">
        <v>0</v>
      </c>
      <c r="Q62" s="53">
        <v>0</v>
      </c>
      <c r="R62" s="53">
        <v>778671.85600000003</v>
      </c>
      <c r="S62" s="53">
        <v>83711.635999999999</v>
      </c>
      <c r="T62" s="53">
        <v>77048.78</v>
      </c>
      <c r="U62" s="53">
        <f t="shared" si="0"/>
        <v>6195244.5919999992</v>
      </c>
    </row>
    <row r="63" spans="1:21" s="45" customFormat="1" ht="11" x14ac:dyDescent="0.3">
      <c r="A63" s="45">
        <f>'FY2017 Alpha RPDC '!A64</f>
        <v>57</v>
      </c>
      <c r="B63" s="45">
        <f>'FY2017 Alpha RPDC '!B64</f>
        <v>1107</v>
      </c>
      <c r="C63" s="45">
        <f>'FY2017 Alpha RPDC '!C64</f>
        <v>1107</v>
      </c>
      <c r="D63" s="50" t="str">
        <f>'FY2017 Alpha RPDC '!D64</f>
        <v>CHARITON</v>
      </c>
      <c r="E63" s="51">
        <f>'FY2017 Alpha RPDC '!E64</f>
        <v>1360.5</v>
      </c>
      <c r="F63" s="52">
        <f>'FY2017 Alpha RPDC '!F64</f>
        <v>6446</v>
      </c>
      <c r="G63" s="53">
        <f>'FY2017 Alpha RPDC '!G64</f>
        <v>8769783</v>
      </c>
      <c r="H63" s="52">
        <f>'FY2017 Alpha RPDC '!H64</f>
        <v>0</v>
      </c>
      <c r="I63" s="53">
        <f>'FY2017 Alpha RPDC '!I64</f>
        <v>8769783</v>
      </c>
      <c r="J63" s="53">
        <v>-153428.80000000002</v>
      </c>
      <c r="K63" s="53">
        <v>-23072</v>
      </c>
      <c r="L63" s="53">
        <v>306280.8</v>
      </c>
      <c r="M63" s="53">
        <v>5768</v>
      </c>
      <c r="N63" s="53">
        <v>4902.8</v>
      </c>
      <c r="O63" s="53">
        <v>77868</v>
      </c>
      <c r="P63" s="53">
        <v>0</v>
      </c>
      <c r="Q63" s="53">
        <v>79598.400000000009</v>
      </c>
      <c r="R63" s="53">
        <v>352019.25</v>
      </c>
      <c r="S63" s="53">
        <v>35829</v>
      </c>
      <c r="T63" s="53">
        <v>47891.25</v>
      </c>
      <c r="U63" s="53">
        <f t="shared" si="0"/>
        <v>9503439.7000000011</v>
      </c>
    </row>
    <row r="64" spans="1:21" s="45" customFormat="1" ht="11" x14ac:dyDescent="0.3">
      <c r="A64" s="45">
        <f>'FY2017 Alpha RPDC '!A65</f>
        <v>58</v>
      </c>
      <c r="B64" s="45">
        <f>'FY2017 Alpha RPDC '!B65</f>
        <v>1116</v>
      </c>
      <c r="C64" s="45">
        <f>'FY2017 Alpha RPDC '!C65</f>
        <v>1116</v>
      </c>
      <c r="D64" s="50" t="str">
        <f>'FY2017 Alpha RPDC '!D65</f>
        <v>CHARLES CITY</v>
      </c>
      <c r="E64" s="51">
        <f>'FY2017 Alpha RPDC '!E65</f>
        <v>1542.3</v>
      </c>
      <c r="F64" s="52">
        <f>'FY2017 Alpha RPDC '!F65</f>
        <v>6506</v>
      </c>
      <c r="G64" s="53">
        <f>'FY2017 Alpha RPDC '!G65</f>
        <v>10034204</v>
      </c>
      <c r="H64" s="52">
        <f>'FY2017 Alpha RPDC '!H65</f>
        <v>280766</v>
      </c>
      <c r="I64" s="53">
        <f>'FY2017 Alpha RPDC '!I65</f>
        <v>10314970</v>
      </c>
      <c r="J64" s="53">
        <v>-318393.60000000003</v>
      </c>
      <c r="K64" s="53">
        <v>-17304</v>
      </c>
      <c r="L64" s="53">
        <v>1130528</v>
      </c>
      <c r="M64" s="53">
        <v>5768</v>
      </c>
      <c r="N64" s="53">
        <v>36338.400000000001</v>
      </c>
      <c r="O64" s="53">
        <v>0</v>
      </c>
      <c r="P64" s="53">
        <v>0</v>
      </c>
      <c r="Q64" s="53">
        <v>0</v>
      </c>
      <c r="R64" s="53">
        <v>466188.84600000002</v>
      </c>
      <c r="S64" s="53">
        <v>60934.835999999996</v>
      </c>
      <c r="T64" s="53">
        <v>49898.623</v>
      </c>
      <c r="U64" s="53">
        <f t="shared" si="0"/>
        <v>11728929.105</v>
      </c>
    </row>
    <row r="65" spans="1:21" s="45" customFormat="1" ht="11" x14ac:dyDescent="0.3">
      <c r="A65" s="45">
        <f>'FY2017 Alpha RPDC '!A66</f>
        <v>59</v>
      </c>
      <c r="B65" s="45">
        <f>'FY2017 Alpha RPDC '!B66</f>
        <v>1134</v>
      </c>
      <c r="C65" s="45">
        <f>'FY2017 Alpha RPDC '!C66</f>
        <v>1134</v>
      </c>
      <c r="D65" s="50" t="str">
        <f>'FY2017 Alpha RPDC '!D66</f>
        <v>CHARTER OAK-UTE</v>
      </c>
      <c r="E65" s="51">
        <f>'FY2017 Alpha RPDC '!E66</f>
        <v>289.10000000000002</v>
      </c>
      <c r="F65" s="52">
        <f>'FY2017 Alpha RPDC '!F66</f>
        <v>6463</v>
      </c>
      <c r="G65" s="53">
        <f>'FY2017 Alpha RPDC '!G66</f>
        <v>1868453</v>
      </c>
      <c r="H65" s="52">
        <f>'FY2017 Alpha RPDC '!H66</f>
        <v>24336</v>
      </c>
      <c r="I65" s="53">
        <f>'FY2017 Alpha RPDC '!I66</f>
        <v>1892789</v>
      </c>
      <c r="J65" s="53">
        <v>-449904</v>
      </c>
      <c r="K65" s="53">
        <v>-74984</v>
      </c>
      <c r="L65" s="53">
        <v>57680</v>
      </c>
      <c r="M65" s="53">
        <v>11536</v>
      </c>
      <c r="N65" s="53">
        <v>173.04</v>
      </c>
      <c r="O65" s="53">
        <v>79713.759999999995</v>
      </c>
      <c r="P65" s="53">
        <v>0</v>
      </c>
      <c r="Q65" s="53">
        <v>0</v>
      </c>
      <c r="R65" s="53">
        <v>332605.44</v>
      </c>
      <c r="S65" s="53">
        <v>38423.808000000005</v>
      </c>
      <c r="T65" s="53">
        <v>34428.672000000006</v>
      </c>
      <c r="U65" s="53">
        <f t="shared" si="0"/>
        <v>1922461.72</v>
      </c>
    </row>
    <row r="66" spans="1:21" s="45" customFormat="1" ht="11" x14ac:dyDescent="0.3">
      <c r="A66" s="45">
        <f>'FY2017 Alpha RPDC '!A67</f>
        <v>60</v>
      </c>
      <c r="B66" s="45">
        <f>'FY2017 Alpha RPDC '!B67</f>
        <v>1152</v>
      </c>
      <c r="C66" s="45">
        <f>'FY2017 Alpha RPDC '!C67</f>
        <v>1152</v>
      </c>
      <c r="D66" s="54" t="str">
        <f>'FY2017 Alpha RPDC '!D67</f>
        <v>CHEROKEE</v>
      </c>
      <c r="E66" s="55">
        <f>'FY2017 Alpha RPDC '!E67</f>
        <v>956.2</v>
      </c>
      <c r="F66" s="56">
        <f>'FY2017 Alpha RPDC '!F67</f>
        <v>6497</v>
      </c>
      <c r="G66" s="57">
        <f>'FY2017 Alpha RPDC '!G67</f>
        <v>6212431</v>
      </c>
      <c r="H66" s="56">
        <f>'FY2017 Alpha RPDC '!H67</f>
        <v>107358</v>
      </c>
      <c r="I66" s="57">
        <f>'FY2017 Alpha RPDC '!I67</f>
        <v>6319789</v>
      </c>
      <c r="J66" s="57">
        <v>-314356</v>
      </c>
      <c r="K66" s="57">
        <v>-51912</v>
      </c>
      <c r="L66" s="57">
        <v>213416</v>
      </c>
      <c r="M66" s="57">
        <v>0</v>
      </c>
      <c r="N66" s="57">
        <v>6460.1600000000008</v>
      </c>
      <c r="O66" s="57">
        <v>0</v>
      </c>
      <c r="P66" s="57">
        <v>91365.119999999995</v>
      </c>
      <c r="Q66" s="57">
        <v>162657.60000000001</v>
      </c>
      <c r="R66" s="57">
        <v>739841.95000000007</v>
      </c>
      <c r="S66" s="57">
        <v>78287.825000000012</v>
      </c>
      <c r="T66" s="57">
        <v>103903.22499999999</v>
      </c>
      <c r="U66" s="57">
        <f t="shared" si="0"/>
        <v>7349452.8799999999</v>
      </c>
    </row>
    <row r="67" spans="1:21" s="45" customFormat="1" ht="11" x14ac:dyDescent="0.3">
      <c r="A67" s="45">
        <f>'FY2017 Alpha RPDC '!A68</f>
        <v>61</v>
      </c>
      <c r="B67" s="45">
        <f>'FY2017 Alpha RPDC '!B68</f>
        <v>1197</v>
      </c>
      <c r="C67" s="45">
        <f>'FY2017 Alpha RPDC '!C68</f>
        <v>1197</v>
      </c>
      <c r="D67" s="50" t="str">
        <f>'FY2017 Alpha RPDC '!D68</f>
        <v>CLARINDA</v>
      </c>
      <c r="E67" s="51">
        <f>'FY2017 Alpha RPDC '!E68</f>
        <v>927.8</v>
      </c>
      <c r="F67" s="52">
        <f>'FY2017 Alpha RPDC '!F68</f>
        <v>6446</v>
      </c>
      <c r="G67" s="53">
        <f>'FY2017 Alpha RPDC '!G68</f>
        <v>5980599</v>
      </c>
      <c r="H67" s="52">
        <f>'FY2017 Alpha RPDC '!H68</f>
        <v>54923</v>
      </c>
      <c r="I67" s="53">
        <f>'FY2017 Alpha RPDC '!I68</f>
        <v>6035522</v>
      </c>
      <c r="J67" s="53">
        <v>-151528</v>
      </c>
      <c r="K67" s="53">
        <v>-81592</v>
      </c>
      <c r="L67" s="53">
        <v>189992.80000000002</v>
      </c>
      <c r="M67" s="53">
        <v>34968</v>
      </c>
      <c r="N67" s="53">
        <v>119474</v>
      </c>
      <c r="O67" s="53">
        <v>0</v>
      </c>
      <c r="P67" s="53">
        <v>44875.6</v>
      </c>
      <c r="Q67" s="53">
        <v>0</v>
      </c>
      <c r="R67" s="53">
        <v>789662.41300000006</v>
      </c>
      <c r="S67" s="53">
        <v>93932.678</v>
      </c>
      <c r="T67" s="53">
        <v>91143.702999999994</v>
      </c>
      <c r="U67" s="53">
        <f t="shared" si="0"/>
        <v>7166451.1939999992</v>
      </c>
    </row>
    <row r="68" spans="1:21" s="45" customFormat="1" ht="11" x14ac:dyDescent="0.3">
      <c r="A68" s="45">
        <f>'FY2017 Alpha RPDC '!A69</f>
        <v>62</v>
      </c>
      <c r="B68" s="45">
        <f>'FY2017 Alpha RPDC '!B69</f>
        <v>1206</v>
      </c>
      <c r="C68" s="45">
        <f>'FY2017 Alpha RPDC '!C69</f>
        <v>1206</v>
      </c>
      <c r="D68" s="50" t="str">
        <f>'FY2017 Alpha RPDC '!D69</f>
        <v>CLARION-GOLDFIELD-DOWS</v>
      </c>
      <c r="E68" s="51">
        <f>'FY2017 Alpha RPDC '!E69</f>
        <v>953.7</v>
      </c>
      <c r="F68" s="52">
        <f>'FY2017 Alpha RPDC '!F69</f>
        <v>6481</v>
      </c>
      <c r="G68" s="53">
        <f>'FY2017 Alpha RPDC '!G69</f>
        <v>6180930</v>
      </c>
      <c r="H68" s="52">
        <f>'FY2017 Alpha RPDC '!H69</f>
        <v>0</v>
      </c>
      <c r="I68" s="53">
        <f>'FY2017 Alpha RPDC '!I69</f>
        <v>6180930</v>
      </c>
      <c r="J68" s="53">
        <v>-190905</v>
      </c>
      <c r="K68" s="53">
        <v>-11570</v>
      </c>
      <c r="L68" s="53">
        <v>175864</v>
      </c>
      <c r="M68" s="53">
        <v>23140</v>
      </c>
      <c r="N68" s="53">
        <v>27652.300000000003</v>
      </c>
      <c r="O68" s="53">
        <v>74510.8</v>
      </c>
      <c r="P68" s="53">
        <v>0</v>
      </c>
      <c r="Q68" s="53">
        <v>0</v>
      </c>
      <c r="R68" s="53">
        <v>181628.856</v>
      </c>
      <c r="S68" s="53">
        <v>18792.522000000001</v>
      </c>
      <c r="T68" s="53">
        <v>20614.475999999999</v>
      </c>
      <c r="U68" s="53">
        <f t="shared" si="0"/>
        <v>6500657.953999999</v>
      </c>
    </row>
    <row r="69" spans="1:21" s="45" customFormat="1" ht="11" x14ac:dyDescent="0.3">
      <c r="A69" s="45">
        <f>'FY2017 Alpha RPDC '!A70</f>
        <v>63</v>
      </c>
      <c r="B69" s="45">
        <f>'FY2017 Alpha RPDC '!B70</f>
        <v>1211</v>
      </c>
      <c r="C69" s="45">
        <f>'FY2017 Alpha RPDC '!C70</f>
        <v>1211</v>
      </c>
      <c r="D69" s="50" t="str">
        <f>'FY2017 Alpha RPDC '!D70</f>
        <v>CLARKE</v>
      </c>
      <c r="E69" s="51">
        <f>'FY2017 Alpha RPDC '!E70</f>
        <v>1423.3</v>
      </c>
      <c r="F69" s="52">
        <f>'FY2017 Alpha RPDC '!F70</f>
        <v>6446</v>
      </c>
      <c r="G69" s="53">
        <f>'FY2017 Alpha RPDC '!G70</f>
        <v>9174592</v>
      </c>
      <c r="H69" s="52">
        <f>'FY2017 Alpha RPDC '!H70</f>
        <v>136199</v>
      </c>
      <c r="I69" s="53">
        <f>'FY2017 Alpha RPDC '!I70</f>
        <v>9310791</v>
      </c>
      <c r="J69" s="53">
        <v>-141983.6</v>
      </c>
      <c r="K69" s="53">
        <v>-11638</v>
      </c>
      <c r="L69" s="53">
        <v>290950</v>
      </c>
      <c r="M69" s="53">
        <v>11638</v>
      </c>
      <c r="N69" s="53">
        <v>146464.23000000001</v>
      </c>
      <c r="O69" s="53">
        <v>0</v>
      </c>
      <c r="P69" s="53">
        <v>16642.34</v>
      </c>
      <c r="Q69" s="53">
        <v>157113</v>
      </c>
      <c r="R69" s="53">
        <v>510834.16800000001</v>
      </c>
      <c r="S69" s="53">
        <v>57380.219999999994</v>
      </c>
      <c r="T69" s="53">
        <v>61155.498</v>
      </c>
      <c r="U69" s="53">
        <f t="shared" si="0"/>
        <v>10409346.856000001</v>
      </c>
    </row>
    <row r="70" spans="1:21" s="45" customFormat="1" ht="11" x14ac:dyDescent="0.3">
      <c r="A70" s="45">
        <f>'FY2017 Alpha RPDC '!A71</f>
        <v>64</v>
      </c>
      <c r="B70" s="45">
        <f>'FY2017 Alpha RPDC '!B71</f>
        <v>1215</v>
      </c>
      <c r="C70" s="45">
        <f>'FY2017 Alpha RPDC '!C71</f>
        <v>1215</v>
      </c>
      <c r="D70" s="50" t="str">
        <f>'FY2017 Alpha RPDC '!D71</f>
        <v>CLARKSVILLE</v>
      </c>
      <c r="E70" s="51">
        <f>'FY2017 Alpha RPDC '!E71</f>
        <v>343</v>
      </c>
      <c r="F70" s="52">
        <f>'FY2017 Alpha RPDC '!F71</f>
        <v>6446</v>
      </c>
      <c r="G70" s="53">
        <f>'FY2017 Alpha RPDC '!G71</f>
        <v>2210978</v>
      </c>
      <c r="H70" s="52">
        <f>'FY2017 Alpha RPDC '!H71</f>
        <v>0</v>
      </c>
      <c r="I70" s="53">
        <f>'FY2017 Alpha RPDC '!I71</f>
        <v>2210978</v>
      </c>
      <c r="J70" s="53">
        <v>-248024</v>
      </c>
      <c r="K70" s="53">
        <v>-28840</v>
      </c>
      <c r="L70" s="53">
        <v>467208</v>
      </c>
      <c r="M70" s="53">
        <v>1020936</v>
      </c>
      <c r="N70" s="53">
        <v>22264.48</v>
      </c>
      <c r="O70" s="53">
        <v>0</v>
      </c>
      <c r="P70" s="53">
        <v>8882.7199999999993</v>
      </c>
      <c r="Q70" s="53">
        <v>0</v>
      </c>
      <c r="R70" s="53">
        <v>474249.16</v>
      </c>
      <c r="S70" s="53">
        <v>43173.163999999997</v>
      </c>
      <c r="T70" s="53">
        <v>51209.77</v>
      </c>
      <c r="U70" s="53">
        <f t="shared" si="0"/>
        <v>4022037.2940000002</v>
      </c>
    </row>
    <row r="71" spans="1:21" s="45" customFormat="1" ht="11" x14ac:dyDescent="0.3">
      <c r="A71" s="45">
        <f>'FY2017 Alpha RPDC '!A72</f>
        <v>65</v>
      </c>
      <c r="B71" s="45">
        <f>'FY2017 Alpha RPDC '!B72</f>
        <v>1218</v>
      </c>
      <c r="C71" s="45">
        <f>'FY2017 Alpha RPDC '!C72</f>
        <v>1218</v>
      </c>
      <c r="D71" s="54" t="str">
        <f>'FY2017 Alpha RPDC '!D72</f>
        <v>CLAY CENTRAL-EVERLY</v>
      </c>
      <c r="E71" s="55">
        <f>'FY2017 Alpha RPDC '!E72</f>
        <v>380</v>
      </c>
      <c r="F71" s="56">
        <f>'FY2017 Alpha RPDC '!F72</f>
        <v>6574</v>
      </c>
      <c r="G71" s="57">
        <f>'FY2017 Alpha RPDC '!G72</f>
        <v>2498120</v>
      </c>
      <c r="H71" s="56">
        <f>'FY2017 Alpha RPDC '!H72</f>
        <v>0</v>
      </c>
      <c r="I71" s="57">
        <f>'FY2017 Alpha RPDC '!I72</f>
        <v>2498120</v>
      </c>
      <c r="J71" s="57">
        <v>-202370</v>
      </c>
      <c r="K71" s="57">
        <v>-69384</v>
      </c>
      <c r="L71" s="57">
        <v>254408</v>
      </c>
      <c r="M71" s="57">
        <v>312228</v>
      </c>
      <c r="N71" s="57">
        <v>54061.7</v>
      </c>
      <c r="O71" s="57">
        <v>184098.88</v>
      </c>
      <c r="P71" s="57">
        <v>81410.559999999998</v>
      </c>
      <c r="Q71" s="57">
        <v>0</v>
      </c>
      <c r="R71" s="57">
        <v>453003.66000000003</v>
      </c>
      <c r="S71" s="57">
        <v>52394.858</v>
      </c>
      <c r="T71" s="57">
        <v>56004.026000000005</v>
      </c>
      <c r="U71" s="57">
        <f t="shared" si="0"/>
        <v>3673975.6840000004</v>
      </c>
    </row>
    <row r="72" spans="1:21" s="45" customFormat="1" ht="11" x14ac:dyDescent="0.3">
      <c r="A72" s="45">
        <f>'FY2017 Alpha RPDC '!A73</f>
        <v>66</v>
      </c>
      <c r="B72" s="45">
        <f>'FY2017 Alpha RPDC '!B73</f>
        <v>2763</v>
      </c>
      <c r="C72" s="45">
        <f>'FY2017 Alpha RPDC '!C73</f>
        <v>2763</v>
      </c>
      <c r="D72" s="50" t="str">
        <f>'FY2017 Alpha RPDC '!D73</f>
        <v>CLAYTON RIDGE</v>
      </c>
      <c r="E72" s="51">
        <f>'FY2017 Alpha RPDC '!E73</f>
        <v>598.70000000000005</v>
      </c>
      <c r="F72" s="52">
        <f>'FY2017 Alpha RPDC '!F73</f>
        <v>6538</v>
      </c>
      <c r="G72" s="53">
        <f>'FY2017 Alpha RPDC '!G73</f>
        <v>3914301</v>
      </c>
      <c r="H72" s="52">
        <f>'FY2017 Alpha RPDC '!H73</f>
        <v>136874</v>
      </c>
      <c r="I72" s="53">
        <f>'FY2017 Alpha RPDC '!I73</f>
        <v>4051175</v>
      </c>
      <c r="J72" s="53">
        <v>-470668.79999999999</v>
      </c>
      <c r="K72" s="53">
        <v>-40376</v>
      </c>
      <c r="L72" s="53">
        <v>230720</v>
      </c>
      <c r="M72" s="53">
        <v>40376</v>
      </c>
      <c r="N72" s="53">
        <v>106996.40000000001</v>
      </c>
      <c r="O72" s="53">
        <v>0</v>
      </c>
      <c r="P72" s="53">
        <v>131971.84</v>
      </c>
      <c r="Q72" s="53">
        <v>263020.79999999999</v>
      </c>
      <c r="R72" s="53">
        <v>663327.36</v>
      </c>
      <c r="S72" s="53">
        <v>67414.248000000007</v>
      </c>
      <c r="T72" s="53">
        <v>87909.568000000014</v>
      </c>
      <c r="U72" s="53">
        <f t="shared" ref="U72:U135" si="1">SUM(I72:T72)</f>
        <v>5131866.4160000002</v>
      </c>
    </row>
    <row r="73" spans="1:21" s="45" customFormat="1" ht="11" x14ac:dyDescent="0.3">
      <c r="A73" s="45">
        <f>'FY2017 Alpha RPDC '!A74</f>
        <v>67</v>
      </c>
      <c r="B73" s="45">
        <f>'FY2017 Alpha RPDC '!B74</f>
        <v>1221</v>
      </c>
      <c r="C73" s="45">
        <f>'FY2017 Alpha RPDC '!C74</f>
        <v>1221</v>
      </c>
      <c r="D73" s="50" t="str">
        <f>'FY2017 Alpha RPDC '!D74</f>
        <v>CLEAR CREEK-AMANA</v>
      </c>
      <c r="E73" s="51">
        <f>'FY2017 Alpha RPDC '!E74</f>
        <v>1839.6</v>
      </c>
      <c r="F73" s="52">
        <f>'FY2017 Alpha RPDC '!F74</f>
        <v>6482</v>
      </c>
      <c r="G73" s="53">
        <f>'FY2017 Alpha RPDC '!G74</f>
        <v>11924287</v>
      </c>
      <c r="H73" s="52">
        <f>'FY2017 Alpha RPDC '!H74</f>
        <v>0</v>
      </c>
      <c r="I73" s="53">
        <f>'FY2017 Alpha RPDC '!I74</f>
        <v>11924287</v>
      </c>
      <c r="J73" s="53">
        <v>-161504</v>
      </c>
      <c r="K73" s="53">
        <v>-46144</v>
      </c>
      <c r="L73" s="53">
        <v>57680</v>
      </c>
      <c r="M73" s="53">
        <v>0</v>
      </c>
      <c r="N73" s="53">
        <v>6287.1200000000008</v>
      </c>
      <c r="O73" s="53">
        <v>0</v>
      </c>
      <c r="P73" s="53">
        <v>12689.6</v>
      </c>
      <c r="Q73" s="53">
        <v>55372.799999999996</v>
      </c>
      <c r="R73" s="53">
        <v>189439.53599999999</v>
      </c>
      <c r="S73" s="53">
        <v>19842.966</v>
      </c>
      <c r="T73" s="53">
        <v>23527.504000000001</v>
      </c>
      <c r="U73" s="53">
        <f t="shared" si="1"/>
        <v>12081478.526000001</v>
      </c>
    </row>
    <row r="74" spans="1:21" s="45" customFormat="1" ht="11" x14ac:dyDescent="0.3">
      <c r="A74" s="45">
        <f>'FY2017 Alpha RPDC '!A75</f>
        <v>68</v>
      </c>
      <c r="B74" s="45">
        <f>'FY2017 Alpha RPDC '!B75</f>
        <v>1233</v>
      </c>
      <c r="C74" s="45">
        <f>'FY2017 Alpha RPDC '!C75</f>
        <v>1233</v>
      </c>
      <c r="D74" s="50" t="str">
        <f>'FY2017 Alpha RPDC '!D75</f>
        <v>CLEAR LAKE</v>
      </c>
      <c r="E74" s="51">
        <f>'FY2017 Alpha RPDC '!E75</f>
        <v>1209.5</v>
      </c>
      <c r="F74" s="52">
        <f>'FY2017 Alpha RPDC '!F75</f>
        <v>6446</v>
      </c>
      <c r="G74" s="53">
        <f>'FY2017 Alpha RPDC '!G75</f>
        <v>7796437</v>
      </c>
      <c r="H74" s="52">
        <f>'FY2017 Alpha RPDC '!H75</f>
        <v>155123</v>
      </c>
      <c r="I74" s="53">
        <f>'FY2017 Alpha RPDC '!I75</f>
        <v>7951560</v>
      </c>
      <c r="J74" s="53">
        <v>-342557.60000000003</v>
      </c>
      <c r="K74" s="53">
        <v>-23584</v>
      </c>
      <c r="L74" s="53">
        <v>123816</v>
      </c>
      <c r="M74" s="53">
        <v>0</v>
      </c>
      <c r="N74" s="53">
        <v>42156.4</v>
      </c>
      <c r="O74" s="53">
        <v>0</v>
      </c>
      <c r="P74" s="53">
        <v>2594.2400000000002</v>
      </c>
      <c r="Q74" s="53">
        <v>0</v>
      </c>
      <c r="R74" s="53">
        <v>218414.394</v>
      </c>
      <c r="S74" s="53">
        <v>23904.288</v>
      </c>
      <c r="T74" s="53">
        <v>21164.597999999998</v>
      </c>
      <c r="U74" s="53">
        <f t="shared" si="1"/>
        <v>8017468.3200000012</v>
      </c>
    </row>
    <row r="75" spans="1:21" s="45" customFormat="1" ht="11" x14ac:dyDescent="0.3">
      <c r="A75" s="45">
        <f>'FY2017 Alpha RPDC '!A76</f>
        <v>69</v>
      </c>
      <c r="B75" s="45">
        <f>'FY2017 Alpha RPDC '!B76</f>
        <v>1278</v>
      </c>
      <c r="C75" s="45">
        <f>'FY2017 Alpha RPDC '!C76</f>
        <v>1278</v>
      </c>
      <c r="D75" s="50" t="str">
        <f>'FY2017 Alpha RPDC '!D76</f>
        <v>CLINTON</v>
      </c>
      <c r="E75" s="51">
        <f>'FY2017 Alpha RPDC '!E76</f>
        <v>3833.6</v>
      </c>
      <c r="F75" s="52">
        <f>'FY2017 Alpha RPDC '!F76</f>
        <v>6492</v>
      </c>
      <c r="G75" s="53">
        <f>'FY2017 Alpha RPDC '!G76</f>
        <v>24887731</v>
      </c>
      <c r="H75" s="52">
        <f>'FY2017 Alpha RPDC '!H76</f>
        <v>106854</v>
      </c>
      <c r="I75" s="53">
        <f>'FY2017 Alpha RPDC '!I76</f>
        <v>24994585</v>
      </c>
      <c r="J75" s="53">
        <v>-222680</v>
      </c>
      <c r="K75" s="53">
        <v>-11720</v>
      </c>
      <c r="L75" s="53">
        <v>87900</v>
      </c>
      <c r="M75" s="53">
        <v>35160</v>
      </c>
      <c r="N75" s="53">
        <v>15060.199999999999</v>
      </c>
      <c r="O75" s="53">
        <v>0</v>
      </c>
      <c r="P75" s="53">
        <v>5156.8</v>
      </c>
      <c r="Q75" s="53">
        <v>0</v>
      </c>
      <c r="R75" s="53">
        <v>335530.18800000002</v>
      </c>
      <c r="S75" s="53">
        <v>37963.716</v>
      </c>
      <c r="T75" s="53">
        <v>32891.18</v>
      </c>
      <c r="U75" s="53">
        <f t="shared" si="1"/>
        <v>25309847.083999999</v>
      </c>
    </row>
    <row r="76" spans="1:21" s="45" customFormat="1" ht="11" x14ac:dyDescent="0.3">
      <c r="A76" s="45" t="e">
        <f>'FY2017 Alpha RPDC '!#REF!</f>
        <v>#REF!</v>
      </c>
      <c r="B76" s="45" t="e">
        <f>'FY2017 Alpha RPDC '!#REF!</f>
        <v>#REF!</v>
      </c>
      <c r="C76" s="45" t="e">
        <f>'FY2017 Alpha RPDC '!#REF!</f>
        <v>#REF!</v>
      </c>
      <c r="D76" s="54" t="e">
        <f>'FY2017 Alpha RPDC '!#REF!</f>
        <v>#REF!</v>
      </c>
      <c r="E76" s="55" t="e">
        <f>'FY2017 Alpha RPDC '!#REF!</f>
        <v>#REF!</v>
      </c>
      <c r="F76" s="56" t="e">
        <f>'FY2017 Alpha RPDC '!#REF!</f>
        <v>#REF!</v>
      </c>
      <c r="G76" s="57" t="e">
        <f>'FY2017 Alpha RPDC '!#REF!</f>
        <v>#REF!</v>
      </c>
      <c r="H76" s="56" t="e">
        <f>'FY2017 Alpha RPDC '!#REF!</f>
        <v>#REF!</v>
      </c>
      <c r="I76" s="57" t="e">
        <f>'FY2017 Alpha RPDC '!#REF!</f>
        <v>#REF!</v>
      </c>
      <c r="J76" s="57">
        <v>-529324.80000000005</v>
      </c>
      <c r="K76" s="57">
        <v>-46432</v>
      </c>
      <c r="L76" s="57">
        <v>992484</v>
      </c>
      <c r="M76" s="57">
        <v>40628</v>
      </c>
      <c r="N76" s="57">
        <v>83403.48</v>
      </c>
      <c r="O76" s="57">
        <v>0</v>
      </c>
      <c r="P76" s="57">
        <v>2553.7600000000002</v>
      </c>
      <c r="Q76" s="57">
        <v>0</v>
      </c>
      <c r="R76" s="57">
        <v>719145.41</v>
      </c>
      <c r="S76" s="57">
        <v>77632.235000000001</v>
      </c>
      <c r="T76" s="57">
        <v>67786.055000000008</v>
      </c>
      <c r="U76" s="57" t="e">
        <f t="shared" si="1"/>
        <v>#REF!</v>
      </c>
    </row>
    <row r="77" spans="1:21" s="45" customFormat="1" ht="11" x14ac:dyDescent="0.3">
      <c r="A77" s="45">
        <f>'FY2017 Alpha RPDC '!A77</f>
        <v>70</v>
      </c>
      <c r="B77" s="45">
        <f>'FY2017 Alpha RPDC '!B77</f>
        <v>1332</v>
      </c>
      <c r="C77" s="45">
        <f>'FY2017 Alpha RPDC '!C77</f>
        <v>1332</v>
      </c>
      <c r="D77" s="50" t="str">
        <f>'FY2017 Alpha RPDC '!D77</f>
        <v>COLFAX-MINGO</v>
      </c>
      <c r="E77" s="51">
        <f>'FY2017 Alpha RPDC '!E77</f>
        <v>746.3</v>
      </c>
      <c r="F77" s="52">
        <f>'FY2017 Alpha RPDC '!F77</f>
        <v>6446</v>
      </c>
      <c r="G77" s="53">
        <f>'FY2017 Alpha RPDC '!G77</f>
        <v>4810650</v>
      </c>
      <c r="H77" s="52">
        <f>'FY2017 Alpha RPDC '!H77</f>
        <v>0</v>
      </c>
      <c r="I77" s="53">
        <f>'FY2017 Alpha RPDC '!I77</f>
        <v>4810650</v>
      </c>
      <c r="J77" s="53">
        <v>-573916</v>
      </c>
      <c r="K77" s="53">
        <v>-63448</v>
      </c>
      <c r="L77" s="53">
        <v>749840</v>
      </c>
      <c r="M77" s="53">
        <v>17304</v>
      </c>
      <c r="N77" s="53">
        <v>31377.920000000002</v>
      </c>
      <c r="O77" s="53">
        <v>0</v>
      </c>
      <c r="P77" s="53">
        <v>0</v>
      </c>
      <c r="Q77" s="53">
        <v>0</v>
      </c>
      <c r="R77" s="53">
        <v>659694.79100000008</v>
      </c>
      <c r="S77" s="53">
        <v>72052.932000000001</v>
      </c>
      <c r="T77" s="53">
        <v>74590.593000000008</v>
      </c>
      <c r="U77" s="53">
        <f t="shared" si="1"/>
        <v>5778146.2360000005</v>
      </c>
    </row>
    <row r="78" spans="1:21" s="45" customFormat="1" ht="11" x14ac:dyDescent="0.3">
      <c r="A78" s="45">
        <f>'FY2017 Alpha RPDC '!A78</f>
        <v>71</v>
      </c>
      <c r="B78" s="45">
        <f>'FY2017 Alpha RPDC '!B78</f>
        <v>1337</v>
      </c>
      <c r="C78" s="45">
        <f>'FY2017 Alpha RPDC '!C78</f>
        <v>1337</v>
      </c>
      <c r="D78" s="50" t="str">
        <f>'FY2017 Alpha RPDC '!D78</f>
        <v>COLLEGE</v>
      </c>
      <c r="E78" s="51">
        <f>'FY2017 Alpha RPDC '!E78</f>
        <v>4800.8999999999996</v>
      </c>
      <c r="F78" s="52">
        <f>'FY2017 Alpha RPDC '!F78</f>
        <v>6446</v>
      </c>
      <c r="G78" s="53">
        <f>'FY2017 Alpha RPDC '!G78</f>
        <v>30946601</v>
      </c>
      <c r="H78" s="52">
        <f>'FY2017 Alpha RPDC '!H78</f>
        <v>0</v>
      </c>
      <c r="I78" s="53">
        <f>'FY2017 Alpha RPDC '!I78</f>
        <v>30946601</v>
      </c>
      <c r="J78" s="53">
        <v>-179180</v>
      </c>
      <c r="K78" s="53">
        <v>-202300</v>
      </c>
      <c r="L78" s="53">
        <v>11560</v>
      </c>
      <c r="M78" s="53">
        <v>0</v>
      </c>
      <c r="N78" s="53">
        <v>11675.6</v>
      </c>
      <c r="O78" s="53">
        <v>46240</v>
      </c>
      <c r="P78" s="53">
        <v>0</v>
      </c>
      <c r="Q78" s="53">
        <v>0</v>
      </c>
      <c r="R78" s="53">
        <v>41921.64</v>
      </c>
      <c r="S78" s="53">
        <v>3883.32</v>
      </c>
      <c r="T78" s="53">
        <v>5660.76</v>
      </c>
      <c r="U78" s="53">
        <f t="shared" si="1"/>
        <v>30686062.320000004</v>
      </c>
    </row>
    <row r="79" spans="1:21" s="45" customFormat="1" ht="11" x14ac:dyDescent="0.3">
      <c r="A79" s="45">
        <f>'FY2017 Alpha RPDC '!A79</f>
        <v>72</v>
      </c>
      <c r="B79" s="45">
        <f>'FY2017 Alpha RPDC '!B79</f>
        <v>1350</v>
      </c>
      <c r="C79" s="45">
        <f>'FY2017 Alpha RPDC '!C79</f>
        <v>1350</v>
      </c>
      <c r="D79" s="50" t="str">
        <f>'FY2017 Alpha RPDC '!D79</f>
        <v>COLLINS-MAXWELL</v>
      </c>
      <c r="E79" s="51">
        <f>'FY2017 Alpha RPDC '!E79</f>
        <v>478.7</v>
      </c>
      <c r="F79" s="52">
        <f>'FY2017 Alpha RPDC '!F79</f>
        <v>6446</v>
      </c>
      <c r="G79" s="53">
        <f>'FY2017 Alpha RPDC '!G79</f>
        <v>3085700</v>
      </c>
      <c r="H79" s="52">
        <f>'FY2017 Alpha RPDC '!H79</f>
        <v>50688</v>
      </c>
      <c r="I79" s="53">
        <f>'FY2017 Alpha RPDC '!I79</f>
        <v>3136388</v>
      </c>
      <c r="J79" s="53">
        <v>-1343615.4</v>
      </c>
      <c r="K79" s="53">
        <v>-133722</v>
      </c>
      <c r="L79" s="53">
        <v>325584</v>
      </c>
      <c r="M79" s="53">
        <v>110466</v>
      </c>
      <c r="N79" s="53">
        <v>0</v>
      </c>
      <c r="O79" s="53">
        <v>0</v>
      </c>
      <c r="P79" s="53">
        <v>48605.039999999994</v>
      </c>
      <c r="Q79" s="53">
        <v>847681.20000000007</v>
      </c>
      <c r="R79" s="53">
        <v>2119693.8279999997</v>
      </c>
      <c r="S79" s="53">
        <v>244938.23999999999</v>
      </c>
      <c r="T79" s="53">
        <v>288482.81599999999</v>
      </c>
      <c r="U79" s="53">
        <f t="shared" si="1"/>
        <v>5644501.7239999995</v>
      </c>
    </row>
    <row r="80" spans="1:21" s="45" customFormat="1" ht="11" x14ac:dyDescent="0.3">
      <c r="A80" s="45">
        <f>'FY2017 Alpha RPDC '!A80</f>
        <v>73</v>
      </c>
      <c r="B80" s="45">
        <f>'FY2017 Alpha RPDC '!B80</f>
        <v>1359</v>
      </c>
      <c r="C80" s="45">
        <f>'FY2017 Alpha RPDC '!C80</f>
        <v>1359</v>
      </c>
      <c r="D80" s="50" t="str">
        <f>'FY2017 Alpha RPDC '!D80</f>
        <v>COLO-NESCO</v>
      </c>
      <c r="E80" s="51">
        <f>'FY2017 Alpha RPDC '!E80</f>
        <v>522.6</v>
      </c>
      <c r="F80" s="52">
        <f>'FY2017 Alpha RPDC '!F80</f>
        <v>6469</v>
      </c>
      <c r="G80" s="53">
        <f>'FY2017 Alpha RPDC '!G80</f>
        <v>3380699</v>
      </c>
      <c r="H80" s="52">
        <f>'FY2017 Alpha RPDC '!H80</f>
        <v>26427</v>
      </c>
      <c r="I80" s="53">
        <f>'FY2017 Alpha RPDC '!I80</f>
        <v>3407126</v>
      </c>
      <c r="J80" s="53">
        <v>-364537.60000000003</v>
      </c>
      <c r="K80" s="53">
        <v>-17304</v>
      </c>
      <c r="L80" s="53">
        <v>115360</v>
      </c>
      <c r="M80" s="53">
        <v>11536</v>
      </c>
      <c r="N80" s="53">
        <v>40376</v>
      </c>
      <c r="O80" s="53">
        <v>0</v>
      </c>
      <c r="P80" s="53">
        <v>0</v>
      </c>
      <c r="Q80" s="53">
        <v>0</v>
      </c>
      <c r="R80" s="53">
        <v>430034.20199999999</v>
      </c>
      <c r="S80" s="53">
        <v>40995.629999999997</v>
      </c>
      <c r="T80" s="53">
        <v>48796.487999999998</v>
      </c>
      <c r="U80" s="53">
        <f t="shared" si="1"/>
        <v>3712382.7199999997</v>
      </c>
    </row>
    <row r="81" spans="1:21" s="45" customFormat="1" ht="11" x14ac:dyDescent="0.3">
      <c r="A81" s="45">
        <f>'FY2017 Alpha RPDC '!A81</f>
        <v>74</v>
      </c>
      <c r="B81" s="45">
        <f>'FY2017 Alpha RPDC '!B81</f>
        <v>1368</v>
      </c>
      <c r="C81" s="45">
        <f>'FY2017 Alpha RPDC '!C81</f>
        <v>1368</v>
      </c>
      <c r="D81" s="54" t="str">
        <f>'FY2017 Alpha RPDC '!D81</f>
        <v>COLUMBUS</v>
      </c>
      <c r="E81" s="55">
        <f>'FY2017 Alpha RPDC '!E81</f>
        <v>816.1</v>
      </c>
      <c r="F81" s="56">
        <f>'FY2017 Alpha RPDC '!F81</f>
        <v>6446</v>
      </c>
      <c r="G81" s="57">
        <f>'FY2017 Alpha RPDC '!G81</f>
        <v>5260581</v>
      </c>
      <c r="H81" s="56">
        <f>'FY2017 Alpha RPDC '!H81</f>
        <v>0</v>
      </c>
      <c r="I81" s="57">
        <f>'FY2017 Alpha RPDC '!I81</f>
        <v>5260581</v>
      </c>
      <c r="J81" s="57">
        <v>-1117838.4000000001</v>
      </c>
      <c r="K81" s="57">
        <v>-115360</v>
      </c>
      <c r="L81" s="57">
        <v>2243752</v>
      </c>
      <c r="M81" s="57">
        <v>207648</v>
      </c>
      <c r="N81" s="57">
        <v>92922.48</v>
      </c>
      <c r="O81" s="57">
        <v>0</v>
      </c>
      <c r="P81" s="57">
        <v>91365.119999999995</v>
      </c>
      <c r="Q81" s="57">
        <v>0</v>
      </c>
      <c r="R81" s="57">
        <v>1926794.79</v>
      </c>
      <c r="S81" s="57">
        <v>241579.85</v>
      </c>
      <c r="T81" s="57">
        <v>251127.81000000003</v>
      </c>
      <c r="U81" s="57">
        <f t="shared" si="1"/>
        <v>9082572.6500000004</v>
      </c>
    </row>
    <row r="82" spans="1:21" s="45" customFormat="1" ht="11" x14ac:dyDescent="0.3">
      <c r="A82" s="45">
        <f>'FY2017 Alpha RPDC '!A82</f>
        <v>75</v>
      </c>
      <c r="B82" s="45">
        <f>'FY2017 Alpha RPDC '!B82</f>
        <v>1413</v>
      </c>
      <c r="C82" s="45">
        <f>'FY2017 Alpha RPDC '!C82</f>
        <v>1413</v>
      </c>
      <c r="D82" s="50" t="str">
        <f>'FY2017 Alpha RPDC '!D82</f>
        <v>COON RAPIDS-BAYARD</v>
      </c>
      <c r="E82" s="51">
        <f>'FY2017 Alpha RPDC '!E82</f>
        <v>390.5</v>
      </c>
      <c r="F82" s="52">
        <f>'FY2017 Alpha RPDC '!F82</f>
        <v>6593</v>
      </c>
      <c r="G82" s="53">
        <f>'FY2017 Alpha RPDC '!G82</f>
        <v>2574567</v>
      </c>
      <c r="H82" s="52">
        <f>'FY2017 Alpha RPDC '!H82</f>
        <v>63921</v>
      </c>
      <c r="I82" s="53">
        <f>'FY2017 Alpha RPDC '!I82</f>
        <v>2638488</v>
      </c>
      <c r="J82" s="53">
        <v>-334544</v>
      </c>
      <c r="K82" s="53">
        <v>-40376</v>
      </c>
      <c r="L82" s="53">
        <v>80752</v>
      </c>
      <c r="M82" s="53">
        <v>11536</v>
      </c>
      <c r="N82" s="53">
        <v>14362.320000000002</v>
      </c>
      <c r="O82" s="53">
        <v>0</v>
      </c>
      <c r="P82" s="53">
        <v>0</v>
      </c>
      <c r="Q82" s="53">
        <v>0</v>
      </c>
      <c r="R82" s="53">
        <v>274142.38500000001</v>
      </c>
      <c r="S82" s="53">
        <v>27505.125</v>
      </c>
      <c r="T82" s="53">
        <v>30066.955000000002</v>
      </c>
      <c r="U82" s="53">
        <f t="shared" si="1"/>
        <v>2701932.7850000001</v>
      </c>
    </row>
    <row r="83" spans="1:21" s="45" customFormat="1" ht="11" x14ac:dyDescent="0.3">
      <c r="A83" s="45">
        <f>'FY2017 Alpha RPDC '!A83</f>
        <v>76</v>
      </c>
      <c r="B83" s="45">
        <f>'FY2017 Alpha RPDC '!B83</f>
        <v>1431</v>
      </c>
      <c r="C83" s="45">
        <f>'FY2017 Alpha RPDC '!C83</f>
        <v>1431</v>
      </c>
      <c r="D83" s="50" t="str">
        <f>'FY2017 Alpha RPDC '!D83</f>
        <v>CORNING</v>
      </c>
      <c r="E83" s="51">
        <f>'FY2017 Alpha RPDC '!E83</f>
        <v>406.5</v>
      </c>
      <c r="F83" s="52">
        <f>'FY2017 Alpha RPDC '!F83</f>
        <v>6493</v>
      </c>
      <c r="G83" s="53">
        <f>'FY2017 Alpha RPDC '!G83</f>
        <v>2639405</v>
      </c>
      <c r="H83" s="52">
        <f>'FY2017 Alpha RPDC '!H83</f>
        <v>67388</v>
      </c>
      <c r="I83" s="53">
        <f>'FY2017 Alpha RPDC '!I83</f>
        <v>2706793</v>
      </c>
      <c r="J83" s="53">
        <v>-272177</v>
      </c>
      <c r="K83" s="53">
        <v>-46328</v>
      </c>
      <c r="L83" s="53">
        <v>144775</v>
      </c>
      <c r="M83" s="53">
        <v>5791</v>
      </c>
      <c r="N83" s="53">
        <v>30923.94</v>
      </c>
      <c r="O83" s="53">
        <v>0</v>
      </c>
      <c r="P83" s="53">
        <v>0</v>
      </c>
      <c r="Q83" s="53">
        <v>0</v>
      </c>
      <c r="R83" s="53">
        <v>259107.79199999996</v>
      </c>
      <c r="S83" s="53">
        <v>25385.143999999997</v>
      </c>
      <c r="T83" s="53">
        <v>26817.831999999999</v>
      </c>
      <c r="U83" s="53">
        <f t="shared" si="1"/>
        <v>2881088.7079999996</v>
      </c>
    </row>
    <row r="84" spans="1:21" s="45" customFormat="1" ht="11" x14ac:dyDescent="0.3">
      <c r="A84" s="45">
        <f>'FY2017 Alpha RPDC '!A84</f>
        <v>77</v>
      </c>
      <c r="B84" s="45">
        <f>'FY2017 Alpha RPDC '!B84</f>
        <v>1476</v>
      </c>
      <c r="C84" s="45">
        <f>'FY2017 Alpha RPDC '!C84</f>
        <v>1476</v>
      </c>
      <c r="D84" s="50" t="str">
        <f>'FY2017 Alpha RPDC '!D84</f>
        <v>COUNCIL BLUFFS</v>
      </c>
      <c r="E84" s="51">
        <f>'FY2017 Alpha RPDC '!E84</f>
        <v>9101.5</v>
      </c>
      <c r="F84" s="52">
        <f>'FY2017 Alpha RPDC '!F84</f>
        <v>6515</v>
      </c>
      <c r="G84" s="53">
        <f>'FY2017 Alpha RPDC '!G84</f>
        <v>59296273</v>
      </c>
      <c r="H84" s="52">
        <f>'FY2017 Alpha RPDC '!H84</f>
        <v>0</v>
      </c>
      <c r="I84" s="53">
        <f>'FY2017 Alpha RPDC '!I84</f>
        <v>59296273</v>
      </c>
      <c r="J84" s="53">
        <v>-393377.60000000003</v>
      </c>
      <c r="K84" s="53">
        <v>0</v>
      </c>
      <c r="L84" s="53">
        <v>121128</v>
      </c>
      <c r="M84" s="53">
        <v>11536</v>
      </c>
      <c r="N84" s="53">
        <v>54046.159999999996</v>
      </c>
      <c r="O84" s="53">
        <v>0</v>
      </c>
      <c r="P84" s="53">
        <v>157351.04000000001</v>
      </c>
      <c r="Q84" s="53">
        <v>0</v>
      </c>
      <c r="R84" s="53">
        <v>526501.70000000007</v>
      </c>
      <c r="S84" s="53">
        <v>63160.420000000006</v>
      </c>
      <c r="T84" s="53">
        <v>65010.224000000002</v>
      </c>
      <c r="U84" s="53">
        <f t="shared" si="1"/>
        <v>59901628.943999998</v>
      </c>
    </row>
    <row r="85" spans="1:21" s="45" customFormat="1" ht="11" x14ac:dyDescent="0.3">
      <c r="A85" s="45">
        <f>'FY2017 Alpha RPDC '!A85</f>
        <v>78</v>
      </c>
      <c r="B85" s="45">
        <f>'FY2017 Alpha RPDC '!B85</f>
        <v>1503</v>
      </c>
      <c r="C85" s="45">
        <f>'FY2017 Alpha RPDC '!C85</f>
        <v>1503</v>
      </c>
      <c r="D85" s="50" t="str">
        <f>'FY2017 Alpha RPDC '!D85</f>
        <v>CRESTON</v>
      </c>
      <c r="E85" s="51">
        <f>'FY2017 Alpha RPDC '!E85</f>
        <v>1396.8</v>
      </c>
      <c r="F85" s="52">
        <f>'FY2017 Alpha RPDC '!F85</f>
        <v>6446</v>
      </c>
      <c r="G85" s="53">
        <f>'FY2017 Alpha RPDC '!G85</f>
        <v>9003773</v>
      </c>
      <c r="H85" s="52">
        <f>'FY2017 Alpha RPDC '!H85</f>
        <v>161707</v>
      </c>
      <c r="I85" s="53">
        <f>'FY2017 Alpha RPDC '!I85</f>
        <v>9165480</v>
      </c>
      <c r="J85" s="53">
        <v>-195195</v>
      </c>
      <c r="K85" s="53">
        <v>-17745</v>
      </c>
      <c r="L85" s="53">
        <v>76895</v>
      </c>
      <c r="M85" s="53">
        <v>0</v>
      </c>
      <c r="N85" s="53">
        <v>64355.200000000004</v>
      </c>
      <c r="O85" s="53">
        <v>0</v>
      </c>
      <c r="P85" s="53">
        <v>33833.799999999996</v>
      </c>
      <c r="Q85" s="53">
        <v>117117</v>
      </c>
      <c r="R85" s="53">
        <v>254956.72400000002</v>
      </c>
      <c r="S85" s="53">
        <v>27023.964</v>
      </c>
      <c r="T85" s="53">
        <v>28952.66</v>
      </c>
      <c r="U85" s="53">
        <f t="shared" si="1"/>
        <v>9555674.3479999993</v>
      </c>
    </row>
    <row r="86" spans="1:21" s="45" customFormat="1" ht="11" x14ac:dyDescent="0.3">
      <c r="A86" s="45">
        <f>'FY2017 Alpha RPDC '!A86</f>
        <v>79</v>
      </c>
      <c r="B86" s="45">
        <f>'FY2017 Alpha RPDC '!B86</f>
        <v>1576</v>
      </c>
      <c r="C86" s="45">
        <f>'FY2017 Alpha RPDC '!C86</f>
        <v>1576</v>
      </c>
      <c r="D86" s="54" t="str">
        <f>'FY2017 Alpha RPDC '!D86</f>
        <v>DALLAS CENTER-GRIMES</v>
      </c>
      <c r="E86" s="55">
        <f>'FY2017 Alpha RPDC '!E86</f>
        <v>2351.5</v>
      </c>
      <c r="F86" s="56">
        <f>'FY2017 Alpha RPDC '!F86</f>
        <v>6446</v>
      </c>
      <c r="G86" s="57">
        <f>'FY2017 Alpha RPDC '!G86</f>
        <v>15157769</v>
      </c>
      <c r="H86" s="56">
        <f>'FY2017 Alpha RPDC '!H86</f>
        <v>0</v>
      </c>
      <c r="I86" s="57">
        <f>'FY2017 Alpha RPDC '!I86</f>
        <v>15157769</v>
      </c>
      <c r="J86" s="57">
        <v>-104670</v>
      </c>
      <c r="K86" s="57">
        <v>-11630</v>
      </c>
      <c r="L86" s="57">
        <v>302380</v>
      </c>
      <c r="M86" s="57">
        <v>11630</v>
      </c>
      <c r="N86" s="57">
        <v>100483.20000000001</v>
      </c>
      <c r="O86" s="57">
        <v>58150</v>
      </c>
      <c r="P86" s="57">
        <v>5117.2</v>
      </c>
      <c r="Q86" s="57">
        <v>0</v>
      </c>
      <c r="R86" s="57">
        <v>275953.57</v>
      </c>
      <c r="S86" s="57">
        <v>27357.506999999998</v>
      </c>
      <c r="T86" s="57">
        <v>32794.758000000002</v>
      </c>
      <c r="U86" s="57">
        <f t="shared" si="1"/>
        <v>15855335.234999998</v>
      </c>
    </row>
    <row r="87" spans="1:21" s="45" customFormat="1" ht="11" x14ac:dyDescent="0.3">
      <c r="A87" s="45">
        <f>'FY2017 Alpha RPDC '!A87</f>
        <v>80</v>
      </c>
      <c r="B87" s="45">
        <f>'FY2017 Alpha RPDC '!B87</f>
        <v>1602</v>
      </c>
      <c r="C87" s="45">
        <f>'FY2017 Alpha RPDC '!C87</f>
        <v>1602</v>
      </c>
      <c r="D87" s="50" t="str">
        <f>'FY2017 Alpha RPDC '!D87</f>
        <v>DANVILLE</v>
      </c>
      <c r="E87" s="51">
        <f>'FY2017 Alpha RPDC '!E87</f>
        <v>495.2</v>
      </c>
      <c r="F87" s="52">
        <f>'FY2017 Alpha RPDC '!F87</f>
        <v>6446</v>
      </c>
      <c r="G87" s="53">
        <f>'FY2017 Alpha RPDC '!G87</f>
        <v>3192059</v>
      </c>
      <c r="H87" s="52">
        <f>'FY2017 Alpha RPDC '!H87</f>
        <v>0</v>
      </c>
      <c r="I87" s="53">
        <f>'FY2017 Alpha RPDC '!I87</f>
        <v>3192059</v>
      </c>
      <c r="J87" s="53">
        <v>-65373</v>
      </c>
      <c r="K87" s="53">
        <v>-190176</v>
      </c>
      <c r="L87" s="53">
        <v>41601</v>
      </c>
      <c r="M87" s="53">
        <v>190176</v>
      </c>
      <c r="N87" s="53">
        <v>11767.14</v>
      </c>
      <c r="O87" s="53">
        <v>47544</v>
      </c>
      <c r="P87" s="53">
        <v>0</v>
      </c>
      <c r="Q87" s="53">
        <v>0</v>
      </c>
      <c r="R87" s="53">
        <v>111260.2</v>
      </c>
      <c r="S87" s="53">
        <v>14068.66</v>
      </c>
      <c r="T87" s="53">
        <v>10050</v>
      </c>
      <c r="U87" s="53">
        <f t="shared" si="1"/>
        <v>3362977.0000000005</v>
      </c>
    </row>
    <row r="88" spans="1:21" s="45" customFormat="1" ht="11" x14ac:dyDescent="0.3">
      <c r="A88" s="45">
        <f>'FY2017 Alpha RPDC '!A88</f>
        <v>81</v>
      </c>
      <c r="B88" s="45">
        <f>'FY2017 Alpha RPDC '!B88</f>
        <v>1611</v>
      </c>
      <c r="C88" s="45">
        <f>'FY2017 Alpha RPDC '!C88</f>
        <v>1611</v>
      </c>
      <c r="D88" s="50" t="str">
        <f>'FY2017 Alpha RPDC '!D88</f>
        <v>DAVENPORT</v>
      </c>
      <c r="E88" s="51">
        <f>'FY2017 Alpha RPDC '!E88</f>
        <v>15823.3</v>
      </c>
      <c r="F88" s="52">
        <f>'FY2017 Alpha RPDC '!F88</f>
        <v>6446</v>
      </c>
      <c r="G88" s="53">
        <f>'FY2017 Alpha RPDC '!G88</f>
        <v>101996992</v>
      </c>
      <c r="H88" s="52">
        <f>'FY2017 Alpha RPDC '!H88</f>
        <v>756048</v>
      </c>
      <c r="I88" s="53">
        <f>'FY2017 Alpha RPDC '!I88</f>
        <v>102753040</v>
      </c>
      <c r="J88" s="53">
        <v>-2985041.8</v>
      </c>
      <c r="K88" s="53">
        <v>-250991</v>
      </c>
      <c r="L88" s="53">
        <v>992873.7</v>
      </c>
      <c r="M88" s="53">
        <v>367731</v>
      </c>
      <c r="N88" s="53">
        <v>335160.54000000004</v>
      </c>
      <c r="O88" s="53">
        <v>0</v>
      </c>
      <c r="P88" s="53">
        <v>517508.42</v>
      </c>
      <c r="Q88" s="53">
        <v>802003.8</v>
      </c>
      <c r="R88" s="53">
        <v>4369070.0940000005</v>
      </c>
      <c r="S88" s="53">
        <v>509250.41600000003</v>
      </c>
      <c r="T88" s="53">
        <v>668252.98800000013</v>
      </c>
      <c r="U88" s="53">
        <f t="shared" si="1"/>
        <v>108078858.15800001</v>
      </c>
    </row>
    <row r="89" spans="1:21" s="45" customFormat="1" ht="11" x14ac:dyDescent="0.3">
      <c r="A89" s="45">
        <f>'FY2017 Alpha RPDC '!A89</f>
        <v>82</v>
      </c>
      <c r="B89" s="45">
        <f>'FY2017 Alpha RPDC '!B89</f>
        <v>1619</v>
      </c>
      <c r="C89" s="45">
        <f>'FY2017 Alpha RPDC '!C89</f>
        <v>1619</v>
      </c>
      <c r="D89" s="50" t="str">
        <f>'FY2017 Alpha RPDC '!D89</f>
        <v>DAVIS COUNTY</v>
      </c>
      <c r="E89" s="51">
        <f>'FY2017 Alpha RPDC '!E89</f>
        <v>1169.5</v>
      </c>
      <c r="F89" s="52">
        <f>'FY2017 Alpha RPDC '!F89</f>
        <v>6446</v>
      </c>
      <c r="G89" s="53">
        <f>'FY2017 Alpha RPDC '!G89</f>
        <v>7538597</v>
      </c>
      <c r="H89" s="52">
        <f>'FY2017 Alpha RPDC '!H89</f>
        <v>61261</v>
      </c>
      <c r="I89" s="53">
        <f>'FY2017 Alpha RPDC '!I89</f>
        <v>7599858</v>
      </c>
      <c r="J89" s="53">
        <v>-132664</v>
      </c>
      <c r="K89" s="53">
        <v>-17304</v>
      </c>
      <c r="L89" s="53">
        <v>461440</v>
      </c>
      <c r="M89" s="53">
        <v>34608</v>
      </c>
      <c r="N89" s="53">
        <v>487107.60000000003</v>
      </c>
      <c r="O89" s="53">
        <v>156082.07999999999</v>
      </c>
      <c r="P89" s="53">
        <v>40606.720000000001</v>
      </c>
      <c r="Q89" s="53">
        <v>425678.39999999997</v>
      </c>
      <c r="R89" s="53">
        <v>691485.20000000007</v>
      </c>
      <c r="S89" s="53">
        <v>76591.12000000001</v>
      </c>
      <c r="T89" s="53">
        <v>87849.744000000006</v>
      </c>
      <c r="U89" s="53">
        <f t="shared" si="1"/>
        <v>9911338.8640000001</v>
      </c>
    </row>
    <row r="90" spans="1:21" s="45" customFormat="1" ht="11" x14ac:dyDescent="0.3">
      <c r="A90" s="45">
        <f>'FY2017 Alpha RPDC '!A90</f>
        <v>83</v>
      </c>
      <c r="B90" s="45">
        <f>'FY2017 Alpha RPDC '!B90</f>
        <v>1638</v>
      </c>
      <c r="C90" s="45">
        <f>'FY2017 Alpha RPDC '!C90</f>
        <v>1638</v>
      </c>
      <c r="D90" s="50" t="str">
        <f>'FY2017 Alpha RPDC '!D90</f>
        <v>DECORAH</v>
      </c>
      <c r="E90" s="51">
        <f>'FY2017 Alpha RPDC '!E90</f>
        <v>1394.7</v>
      </c>
      <c r="F90" s="52">
        <f>'FY2017 Alpha RPDC '!F90</f>
        <v>6460</v>
      </c>
      <c r="G90" s="53">
        <f>'FY2017 Alpha RPDC '!G90</f>
        <v>9009762</v>
      </c>
      <c r="H90" s="52">
        <f>'FY2017 Alpha RPDC '!H90</f>
        <v>0</v>
      </c>
      <c r="I90" s="53">
        <f>'FY2017 Alpha RPDC '!I90</f>
        <v>9009762</v>
      </c>
      <c r="J90" s="53">
        <v>-323008</v>
      </c>
      <c r="K90" s="53">
        <v>-28840</v>
      </c>
      <c r="L90" s="53">
        <v>1034202.4</v>
      </c>
      <c r="M90" s="53">
        <v>11536</v>
      </c>
      <c r="N90" s="53">
        <v>65985.919999999998</v>
      </c>
      <c r="O90" s="53">
        <v>0</v>
      </c>
      <c r="P90" s="53">
        <v>17765.439999999999</v>
      </c>
      <c r="Q90" s="53">
        <v>0</v>
      </c>
      <c r="R90" s="53">
        <v>865696.73400000005</v>
      </c>
      <c r="S90" s="53">
        <v>90059.525999999998</v>
      </c>
      <c r="T90" s="53">
        <v>102011.076</v>
      </c>
      <c r="U90" s="53">
        <f t="shared" si="1"/>
        <v>10845171.095999999</v>
      </c>
    </row>
    <row r="91" spans="1:21" s="45" customFormat="1" ht="11" x14ac:dyDescent="0.3">
      <c r="A91" s="45">
        <f>'FY2017 Alpha RPDC '!A91</f>
        <v>84</v>
      </c>
      <c r="B91" s="45">
        <f>'FY2017 Alpha RPDC '!B91</f>
        <v>1675</v>
      </c>
      <c r="C91" s="45">
        <f>'FY2017 Alpha RPDC '!C91</f>
        <v>1675</v>
      </c>
      <c r="D91" s="54" t="str">
        <f>'FY2017 Alpha RPDC '!D91</f>
        <v>DELWOOD</v>
      </c>
      <c r="E91" s="55">
        <f>'FY2017 Alpha RPDC '!E91</f>
        <v>194</v>
      </c>
      <c r="F91" s="56">
        <f>'FY2017 Alpha RPDC '!F91</f>
        <v>6621</v>
      </c>
      <c r="G91" s="57">
        <f>'FY2017 Alpha RPDC '!G91</f>
        <v>1284474</v>
      </c>
      <c r="H91" s="56">
        <f>'FY2017 Alpha RPDC '!H91</f>
        <v>116085</v>
      </c>
      <c r="I91" s="57">
        <f>'FY2017 Alpha RPDC '!I91</f>
        <v>1400559</v>
      </c>
      <c r="J91" s="57">
        <v>-197265.6</v>
      </c>
      <c r="K91" s="57">
        <v>-17304</v>
      </c>
      <c r="L91" s="57">
        <v>817902.4</v>
      </c>
      <c r="M91" s="57">
        <v>28840</v>
      </c>
      <c r="N91" s="57">
        <v>13612.48</v>
      </c>
      <c r="O91" s="57">
        <v>0</v>
      </c>
      <c r="P91" s="57">
        <v>0</v>
      </c>
      <c r="Q91" s="57">
        <v>0</v>
      </c>
      <c r="R91" s="57">
        <v>249005.052</v>
      </c>
      <c r="S91" s="57">
        <v>26834.034</v>
      </c>
      <c r="T91" s="57">
        <v>30033.887999999999</v>
      </c>
      <c r="U91" s="57">
        <f t="shared" si="1"/>
        <v>2352217.2539999997</v>
      </c>
    </row>
    <row r="92" spans="1:21" s="45" customFormat="1" ht="11" x14ac:dyDescent="0.3">
      <c r="A92" s="45">
        <f>'FY2017 Alpha RPDC '!A92</f>
        <v>85</v>
      </c>
      <c r="B92" s="45">
        <f>'FY2017 Alpha RPDC '!B92</f>
        <v>1701</v>
      </c>
      <c r="C92" s="45">
        <f>'FY2017 Alpha RPDC '!C92</f>
        <v>1701</v>
      </c>
      <c r="D92" s="50" t="str">
        <f>'FY2017 Alpha RPDC '!D92</f>
        <v>DENISON</v>
      </c>
      <c r="E92" s="51">
        <f>'FY2017 Alpha RPDC '!E92</f>
        <v>2003.4</v>
      </c>
      <c r="F92" s="52">
        <f>'FY2017 Alpha RPDC '!F92</f>
        <v>6446</v>
      </c>
      <c r="G92" s="53">
        <f>'FY2017 Alpha RPDC '!G92</f>
        <v>12913916</v>
      </c>
      <c r="H92" s="52">
        <f>'FY2017 Alpha RPDC '!H92</f>
        <v>247598</v>
      </c>
      <c r="I92" s="53">
        <f>'FY2017 Alpha RPDC '!I92</f>
        <v>13161514</v>
      </c>
      <c r="J92" s="53">
        <v>-2601368</v>
      </c>
      <c r="K92" s="53">
        <v>-213416</v>
      </c>
      <c r="L92" s="53">
        <v>591796.79999999993</v>
      </c>
      <c r="M92" s="53">
        <v>640248</v>
      </c>
      <c r="N92" s="53">
        <v>104689.2</v>
      </c>
      <c r="O92" s="53">
        <v>0</v>
      </c>
      <c r="P92" s="53">
        <v>348964</v>
      </c>
      <c r="Q92" s="53">
        <v>2713267.1999999997</v>
      </c>
      <c r="R92" s="53">
        <v>7852315.9220000012</v>
      </c>
      <c r="S92" s="53">
        <v>981012.93500000006</v>
      </c>
      <c r="T92" s="53">
        <v>1168952.6550000003</v>
      </c>
      <c r="U92" s="53">
        <f t="shared" si="1"/>
        <v>24747976.712000001</v>
      </c>
    </row>
    <row r="93" spans="1:21" s="45" customFormat="1" ht="11" x14ac:dyDescent="0.3">
      <c r="A93" s="45">
        <f>'FY2017 Alpha RPDC '!A93</f>
        <v>86</v>
      </c>
      <c r="B93" s="45">
        <f>'FY2017 Alpha RPDC '!B93</f>
        <v>1719</v>
      </c>
      <c r="C93" s="45">
        <f>'FY2017 Alpha RPDC '!C93</f>
        <v>1719</v>
      </c>
      <c r="D93" s="50" t="str">
        <f>'FY2017 Alpha RPDC '!D93</f>
        <v>DENVER</v>
      </c>
      <c r="E93" s="51">
        <f>'FY2017 Alpha RPDC '!E93</f>
        <v>695</v>
      </c>
      <c r="F93" s="52">
        <f>'FY2017 Alpha RPDC '!F93</f>
        <v>6446</v>
      </c>
      <c r="G93" s="53">
        <f>'FY2017 Alpha RPDC '!G93</f>
        <v>4479970</v>
      </c>
      <c r="H93" s="52">
        <f>'FY2017 Alpha RPDC '!H93</f>
        <v>15006</v>
      </c>
      <c r="I93" s="53">
        <f>'FY2017 Alpha RPDC '!I93</f>
        <v>4494976</v>
      </c>
      <c r="J93" s="53">
        <v>-237064.80000000002</v>
      </c>
      <c r="K93" s="53">
        <v>-57680</v>
      </c>
      <c r="L93" s="53">
        <v>391070.39999999997</v>
      </c>
      <c r="M93" s="53">
        <v>23072</v>
      </c>
      <c r="N93" s="53">
        <v>23418.079999999998</v>
      </c>
      <c r="O93" s="53">
        <v>0</v>
      </c>
      <c r="P93" s="53">
        <v>0</v>
      </c>
      <c r="Q93" s="53">
        <v>89980.800000000003</v>
      </c>
      <c r="R93" s="53">
        <v>598941.29200000002</v>
      </c>
      <c r="S93" s="53">
        <v>65654.259999999995</v>
      </c>
      <c r="T93" s="53">
        <v>65367.508000000002</v>
      </c>
      <c r="U93" s="53">
        <f t="shared" si="1"/>
        <v>5457735.540000001</v>
      </c>
    </row>
    <row r="94" spans="1:21" s="45" customFormat="1" ht="11" x14ac:dyDescent="0.3">
      <c r="A94" s="45">
        <f>'FY2017 Alpha RPDC '!A94</f>
        <v>87</v>
      </c>
      <c r="B94" s="45">
        <f>'FY2017 Alpha RPDC '!B94</f>
        <v>1737</v>
      </c>
      <c r="C94" s="45">
        <f>'FY2017 Alpha RPDC '!C94</f>
        <v>1737</v>
      </c>
      <c r="D94" s="50" t="str">
        <f>'FY2017 Alpha RPDC '!D94</f>
        <v>DES MOINES</v>
      </c>
      <c r="E94" s="51">
        <f>'FY2017 Alpha RPDC '!E94</f>
        <v>32396.1</v>
      </c>
      <c r="F94" s="52">
        <f>'FY2017 Alpha RPDC '!F94</f>
        <v>6514</v>
      </c>
      <c r="G94" s="53">
        <f>'FY2017 Alpha RPDC '!G94</f>
        <v>211028195</v>
      </c>
      <c r="H94" s="52">
        <f>'FY2017 Alpha RPDC '!H94</f>
        <v>0</v>
      </c>
      <c r="I94" s="53">
        <f>'FY2017 Alpha RPDC '!I94</f>
        <v>211028195</v>
      </c>
      <c r="J94" s="53">
        <v>-269441.2</v>
      </c>
      <c r="K94" s="53">
        <v>-23128</v>
      </c>
      <c r="L94" s="53">
        <v>882333.2</v>
      </c>
      <c r="M94" s="53">
        <v>849954</v>
      </c>
      <c r="N94" s="53">
        <v>69962.2</v>
      </c>
      <c r="O94" s="53">
        <v>0</v>
      </c>
      <c r="P94" s="53">
        <v>16536.52</v>
      </c>
      <c r="Q94" s="53">
        <v>0</v>
      </c>
      <c r="R94" s="53">
        <v>722838.84100000001</v>
      </c>
      <c r="S94" s="53">
        <v>88831.245999999999</v>
      </c>
      <c r="T94" s="53">
        <v>77802.535999999993</v>
      </c>
      <c r="U94" s="53">
        <f t="shared" si="1"/>
        <v>213443884.34299999</v>
      </c>
    </row>
    <row r="95" spans="1:21" s="45" customFormat="1" ht="11" x14ac:dyDescent="0.3">
      <c r="A95" s="45">
        <f>'FY2017 Alpha RPDC '!A95</f>
        <v>88</v>
      </c>
      <c r="B95" s="45">
        <f>'FY2017 Alpha RPDC '!B95</f>
        <v>1782</v>
      </c>
      <c r="C95" s="45">
        <f>'FY2017 Alpha RPDC '!C95</f>
        <v>1782</v>
      </c>
      <c r="D95" s="50" t="str">
        <f>'FY2017 Alpha RPDC '!D95</f>
        <v>DIAGONAL</v>
      </c>
      <c r="E95" s="51">
        <f>'FY2017 Alpha RPDC '!E95</f>
        <v>89</v>
      </c>
      <c r="F95" s="52">
        <f>'FY2017 Alpha RPDC '!F95</f>
        <v>6457</v>
      </c>
      <c r="G95" s="53">
        <f>'FY2017 Alpha RPDC '!G95</f>
        <v>574673</v>
      </c>
      <c r="H95" s="52">
        <f>'FY2017 Alpha RPDC '!H95</f>
        <v>75845</v>
      </c>
      <c r="I95" s="53">
        <f>'FY2017 Alpha RPDC '!I95</f>
        <v>650518</v>
      </c>
      <c r="J95" s="53">
        <v>-281103.89999999997</v>
      </c>
      <c r="K95" s="53">
        <v>-552699</v>
      </c>
      <c r="L95" s="53">
        <v>172347</v>
      </c>
      <c r="M95" s="53">
        <v>0</v>
      </c>
      <c r="N95" s="53">
        <v>0</v>
      </c>
      <c r="O95" s="53">
        <v>0</v>
      </c>
      <c r="P95" s="53">
        <v>0</v>
      </c>
      <c r="Q95" s="53">
        <v>99842.400000000009</v>
      </c>
      <c r="R95" s="53">
        <v>99413.60100000001</v>
      </c>
      <c r="S95" s="53">
        <v>7542.3250000000007</v>
      </c>
      <c r="T95" s="53">
        <v>13306.734</v>
      </c>
      <c r="U95" s="53">
        <f t="shared" si="1"/>
        <v>209167.16000000006</v>
      </c>
    </row>
    <row r="96" spans="1:21" s="45" customFormat="1" ht="11" x14ac:dyDescent="0.3">
      <c r="A96" s="45">
        <f>'FY2017 Alpha RPDC '!A96</f>
        <v>89</v>
      </c>
      <c r="B96" s="45">
        <f>'FY2017 Alpha RPDC '!B96</f>
        <v>1791</v>
      </c>
      <c r="C96" s="45">
        <f>'FY2017 Alpha RPDC '!C96</f>
        <v>1791</v>
      </c>
      <c r="D96" s="54" t="str">
        <f>'FY2017 Alpha RPDC '!D96</f>
        <v>DIKE-NEW HARTFORD</v>
      </c>
      <c r="E96" s="55">
        <f>'FY2017 Alpha RPDC '!E96</f>
        <v>870</v>
      </c>
      <c r="F96" s="56">
        <f>'FY2017 Alpha RPDC '!F96</f>
        <v>6446</v>
      </c>
      <c r="G96" s="57">
        <f>'FY2017 Alpha RPDC '!G96</f>
        <v>5608020</v>
      </c>
      <c r="H96" s="56">
        <f>'FY2017 Alpha RPDC '!H96</f>
        <v>53296</v>
      </c>
      <c r="I96" s="57">
        <f>'FY2017 Alpha RPDC '!I96</f>
        <v>5661316</v>
      </c>
      <c r="J96" s="57">
        <v>-247447.19999999998</v>
      </c>
      <c r="K96" s="57">
        <v>-46144</v>
      </c>
      <c r="L96" s="57">
        <v>455672</v>
      </c>
      <c r="M96" s="57">
        <v>490280</v>
      </c>
      <c r="N96" s="57">
        <v>148526</v>
      </c>
      <c r="O96" s="57">
        <v>0</v>
      </c>
      <c r="P96" s="57">
        <v>711886.56</v>
      </c>
      <c r="Q96" s="57">
        <v>0</v>
      </c>
      <c r="R96" s="57">
        <v>865645.66799999995</v>
      </c>
      <c r="S96" s="57">
        <v>107190.54</v>
      </c>
      <c r="T96" s="57">
        <v>133317.64799999999</v>
      </c>
      <c r="U96" s="57">
        <f t="shared" si="1"/>
        <v>8280243.2159999991</v>
      </c>
    </row>
    <row r="97" spans="1:21" s="45" customFormat="1" ht="11" x14ac:dyDescent="0.3">
      <c r="A97" s="45">
        <f>'FY2017 Alpha RPDC '!A97</f>
        <v>90</v>
      </c>
      <c r="B97" s="45">
        <f>'FY2017 Alpha RPDC '!B97</f>
        <v>1863</v>
      </c>
      <c r="C97" s="45">
        <f>'FY2017 Alpha RPDC '!C97</f>
        <v>1863</v>
      </c>
      <c r="D97" s="50" t="str">
        <f>'FY2017 Alpha RPDC '!D97</f>
        <v>DUBUQUE</v>
      </c>
      <c r="E97" s="51">
        <f>'FY2017 Alpha RPDC '!E97</f>
        <v>10633.7</v>
      </c>
      <c r="F97" s="52">
        <f>'FY2017 Alpha RPDC '!F97</f>
        <v>6453</v>
      </c>
      <c r="G97" s="53">
        <f>'FY2017 Alpha RPDC '!G97</f>
        <v>68619266</v>
      </c>
      <c r="H97" s="52">
        <f>'FY2017 Alpha RPDC '!H97</f>
        <v>0</v>
      </c>
      <c r="I97" s="53">
        <f>'FY2017 Alpha RPDC '!I97</f>
        <v>68619266</v>
      </c>
      <c r="J97" s="53">
        <v>-99786.400000000009</v>
      </c>
      <c r="K97" s="53">
        <v>-74984</v>
      </c>
      <c r="L97" s="53">
        <v>369152</v>
      </c>
      <c r="M97" s="53">
        <v>0</v>
      </c>
      <c r="N97" s="53">
        <v>34954.079999999994</v>
      </c>
      <c r="O97" s="53">
        <v>0</v>
      </c>
      <c r="P97" s="53">
        <v>0</v>
      </c>
      <c r="Q97" s="53">
        <v>0</v>
      </c>
      <c r="R97" s="53">
        <v>338684.55600000004</v>
      </c>
      <c r="S97" s="53">
        <v>30366.721000000001</v>
      </c>
      <c r="T97" s="53">
        <v>33112.450000000004</v>
      </c>
      <c r="U97" s="53">
        <f t="shared" si="1"/>
        <v>69250765.40699999</v>
      </c>
    </row>
    <row r="98" spans="1:21" s="45" customFormat="1" ht="11" x14ac:dyDescent="0.3">
      <c r="A98" s="45">
        <f>'FY2017 Alpha RPDC '!A98</f>
        <v>91</v>
      </c>
      <c r="B98" s="45">
        <f>'FY2017 Alpha RPDC '!B98</f>
        <v>1908</v>
      </c>
      <c r="C98" s="45">
        <f>'FY2017 Alpha RPDC '!C98</f>
        <v>1908</v>
      </c>
      <c r="D98" s="50" t="str">
        <f>'FY2017 Alpha RPDC '!D98</f>
        <v>DUNKERTON</v>
      </c>
      <c r="E98" s="51">
        <f>'FY2017 Alpha RPDC '!E98</f>
        <v>461.9</v>
      </c>
      <c r="F98" s="52">
        <f>'FY2017 Alpha RPDC '!F98</f>
        <v>6446</v>
      </c>
      <c r="G98" s="53">
        <f>'FY2017 Alpha RPDC '!G98</f>
        <v>2977407</v>
      </c>
      <c r="H98" s="52">
        <f>'FY2017 Alpha RPDC '!H98</f>
        <v>5955</v>
      </c>
      <c r="I98" s="53">
        <f>'FY2017 Alpha RPDC '!I98</f>
        <v>2983362</v>
      </c>
      <c r="J98" s="53">
        <v>-6458701.2000000002</v>
      </c>
      <c r="K98" s="53">
        <v>-910416</v>
      </c>
      <c r="L98" s="53">
        <v>3540117.6</v>
      </c>
      <c r="M98" s="53">
        <v>852056</v>
      </c>
      <c r="N98" s="53">
        <v>1489055.4000000001</v>
      </c>
      <c r="O98" s="53">
        <v>0</v>
      </c>
      <c r="P98" s="53">
        <v>3849192.1599999997</v>
      </c>
      <c r="Q98" s="53">
        <v>4089868.8</v>
      </c>
      <c r="R98" s="53">
        <v>16168155.09</v>
      </c>
      <c r="S98" s="53">
        <v>2042144.2200000002</v>
      </c>
      <c r="T98" s="53">
        <v>2494962.15</v>
      </c>
      <c r="U98" s="53">
        <f t="shared" si="1"/>
        <v>30139796.219999999</v>
      </c>
    </row>
    <row r="99" spans="1:21" s="45" customFormat="1" ht="11" x14ac:dyDescent="0.3">
      <c r="A99" s="45" t="e">
        <f>'FY2017 Alpha RPDC '!#REF!</f>
        <v>#REF!</v>
      </c>
      <c r="B99" s="45" t="e">
        <f>'FY2017 Alpha RPDC '!#REF!</f>
        <v>#REF!</v>
      </c>
      <c r="C99" s="45" t="e">
        <f>'FY2017 Alpha RPDC '!#REF!</f>
        <v>#REF!</v>
      </c>
      <c r="D99" s="50" t="e">
        <f>'FY2017 Alpha RPDC '!#REF!</f>
        <v>#REF!</v>
      </c>
      <c r="E99" s="51" t="e">
        <f>'FY2017 Alpha RPDC '!#REF!</f>
        <v>#REF!</v>
      </c>
      <c r="F99" s="52" t="e">
        <f>'FY2017 Alpha RPDC '!#REF!</f>
        <v>#REF!</v>
      </c>
      <c r="G99" s="53" t="e">
        <f>'FY2017 Alpha RPDC '!#REF!</f>
        <v>#REF!</v>
      </c>
      <c r="H99" s="52" t="e">
        <f>'FY2017 Alpha RPDC '!#REF!</f>
        <v>#REF!</v>
      </c>
      <c r="I99" s="53" t="e">
        <f>'FY2017 Alpha RPDC '!#REF!</f>
        <v>#REF!</v>
      </c>
      <c r="J99" s="53">
        <v>-121359</v>
      </c>
      <c r="K99" s="53">
        <v>-11558</v>
      </c>
      <c r="L99" s="53">
        <v>161812</v>
      </c>
      <c r="M99" s="53">
        <v>46232</v>
      </c>
      <c r="N99" s="53">
        <v>30339.75</v>
      </c>
      <c r="O99" s="53">
        <v>46232</v>
      </c>
      <c r="P99" s="53">
        <v>0</v>
      </c>
      <c r="Q99" s="53">
        <v>0</v>
      </c>
      <c r="R99" s="53">
        <v>68419.8</v>
      </c>
      <c r="S99" s="53">
        <v>7649.0999999999995</v>
      </c>
      <c r="T99" s="53">
        <v>8438.4</v>
      </c>
      <c r="U99" s="53" t="e">
        <f t="shared" si="1"/>
        <v>#REF!</v>
      </c>
    </row>
    <row r="100" spans="1:21" s="45" customFormat="1" ht="11" x14ac:dyDescent="0.3">
      <c r="A100" s="45">
        <f>'FY2017 Alpha RPDC '!A99</f>
        <v>92</v>
      </c>
      <c r="B100" s="45">
        <f>'FY2017 Alpha RPDC '!B99</f>
        <v>1926</v>
      </c>
      <c r="C100" s="45">
        <f>'FY2017 Alpha RPDC '!C99</f>
        <v>1926</v>
      </c>
      <c r="D100" s="50" t="str">
        <f>'FY2017 Alpha RPDC '!D99</f>
        <v>DURANT</v>
      </c>
      <c r="E100" s="51">
        <f>'FY2017 Alpha RPDC '!E99</f>
        <v>577.5</v>
      </c>
      <c r="F100" s="52">
        <f>'FY2017 Alpha RPDC '!F99</f>
        <v>6492</v>
      </c>
      <c r="G100" s="53">
        <f>'FY2017 Alpha RPDC '!G99</f>
        <v>3749130</v>
      </c>
      <c r="H100" s="52">
        <f>'FY2017 Alpha RPDC '!H99</f>
        <v>0</v>
      </c>
      <c r="I100" s="53">
        <f>'FY2017 Alpha RPDC '!I99</f>
        <v>3749130</v>
      </c>
      <c r="J100" s="53">
        <v>-205340.80000000002</v>
      </c>
      <c r="K100" s="53">
        <v>-74984</v>
      </c>
      <c r="L100" s="53">
        <v>219184</v>
      </c>
      <c r="M100" s="53">
        <v>0</v>
      </c>
      <c r="N100" s="53">
        <v>14823.759999999998</v>
      </c>
      <c r="O100" s="53">
        <v>0</v>
      </c>
      <c r="P100" s="53">
        <v>2537.92</v>
      </c>
      <c r="Q100" s="53">
        <v>0</v>
      </c>
      <c r="R100" s="53">
        <v>374615.87400000001</v>
      </c>
      <c r="S100" s="53">
        <v>38632.611000000004</v>
      </c>
      <c r="T100" s="53">
        <v>39908.931000000004</v>
      </c>
      <c r="U100" s="53">
        <f t="shared" si="1"/>
        <v>4158508.2959999996</v>
      </c>
    </row>
    <row r="101" spans="1:21" s="45" customFormat="1" ht="11" x14ac:dyDescent="0.3">
      <c r="A101" s="45">
        <f>'FY2017 Alpha RPDC '!A100</f>
        <v>93</v>
      </c>
      <c r="B101" s="45">
        <f>'FY2017 Alpha RPDC '!B100</f>
        <v>1944</v>
      </c>
      <c r="C101" s="45">
        <f>'FY2017 Alpha RPDC '!C100</f>
        <v>1944</v>
      </c>
      <c r="D101" s="54" t="str">
        <f>'FY2017 Alpha RPDC '!D100</f>
        <v>EAGLE GROVE</v>
      </c>
      <c r="E101" s="55">
        <f>'FY2017 Alpha RPDC '!E100</f>
        <v>835.6</v>
      </c>
      <c r="F101" s="56">
        <f>'FY2017 Alpha RPDC '!F100</f>
        <v>6564</v>
      </c>
      <c r="G101" s="57">
        <f>'FY2017 Alpha RPDC '!G100</f>
        <v>5484878</v>
      </c>
      <c r="H101" s="56">
        <f>'FY2017 Alpha RPDC '!H100</f>
        <v>0</v>
      </c>
      <c r="I101" s="57">
        <f>'FY2017 Alpha RPDC '!I100</f>
        <v>5484878</v>
      </c>
      <c r="J101" s="57">
        <v>-131163.5</v>
      </c>
      <c r="K101" s="57">
        <v>-338295</v>
      </c>
      <c r="L101" s="57">
        <v>17805</v>
      </c>
      <c r="M101" s="57">
        <v>0</v>
      </c>
      <c r="N101" s="57">
        <v>31455.5</v>
      </c>
      <c r="O101" s="57">
        <v>47480</v>
      </c>
      <c r="P101" s="57">
        <v>13057.000000000002</v>
      </c>
      <c r="Q101" s="57">
        <v>0</v>
      </c>
      <c r="R101" s="57">
        <v>67693.597999999998</v>
      </c>
      <c r="S101" s="57">
        <v>6164.2979999999998</v>
      </c>
      <c r="T101" s="57">
        <v>7923.4959999999992</v>
      </c>
      <c r="U101" s="57">
        <f t="shared" si="1"/>
        <v>5206998.3920000009</v>
      </c>
    </row>
    <row r="102" spans="1:21" s="45" customFormat="1" ht="11" x14ac:dyDescent="0.3">
      <c r="A102" s="45">
        <f>'FY2017 Alpha RPDC '!A101</f>
        <v>94</v>
      </c>
      <c r="B102" s="45">
        <f>'FY2017 Alpha RPDC '!B101</f>
        <v>1953</v>
      </c>
      <c r="C102" s="45">
        <f>'FY2017 Alpha RPDC '!C101</f>
        <v>1953</v>
      </c>
      <c r="D102" s="50" t="str">
        <f>'FY2017 Alpha RPDC '!D101</f>
        <v>EARLHAM</v>
      </c>
      <c r="E102" s="51">
        <f>'FY2017 Alpha RPDC '!E101</f>
        <v>643.20000000000005</v>
      </c>
      <c r="F102" s="52">
        <f>'FY2017 Alpha RPDC '!F101</f>
        <v>6446</v>
      </c>
      <c r="G102" s="53">
        <f>'FY2017 Alpha RPDC '!G101</f>
        <v>4146067</v>
      </c>
      <c r="H102" s="52">
        <f>'FY2017 Alpha RPDC '!H101</f>
        <v>0</v>
      </c>
      <c r="I102" s="53">
        <f>'FY2017 Alpha RPDC '!I101</f>
        <v>4146067</v>
      </c>
      <c r="J102" s="53">
        <v>-557287.5</v>
      </c>
      <c r="K102" s="53">
        <v>-271425</v>
      </c>
      <c r="L102" s="53">
        <v>184800</v>
      </c>
      <c r="M102" s="53">
        <v>513975</v>
      </c>
      <c r="N102" s="53">
        <v>6063.75</v>
      </c>
      <c r="O102" s="53">
        <v>0</v>
      </c>
      <c r="P102" s="53">
        <v>101640.00000000001</v>
      </c>
      <c r="Q102" s="53">
        <v>2179485</v>
      </c>
      <c r="R102" s="53">
        <v>5487647.5420000004</v>
      </c>
      <c r="S102" s="53">
        <v>655639.13400000008</v>
      </c>
      <c r="T102" s="53">
        <v>653834.72000000009</v>
      </c>
      <c r="U102" s="53">
        <f t="shared" si="1"/>
        <v>13100439.646</v>
      </c>
    </row>
    <row r="103" spans="1:21" s="45" customFormat="1" ht="11" x14ac:dyDescent="0.3">
      <c r="A103" s="45">
        <f>'FY2017 Alpha RPDC '!A102</f>
        <v>95</v>
      </c>
      <c r="B103" s="45">
        <f>'FY2017 Alpha RPDC '!B102</f>
        <v>1963</v>
      </c>
      <c r="C103" s="45">
        <f>'FY2017 Alpha RPDC '!C102</f>
        <v>1963</v>
      </c>
      <c r="D103" s="50" t="str">
        <f>'FY2017 Alpha RPDC '!D102</f>
        <v>EAST BUCHANAN</v>
      </c>
      <c r="E103" s="51">
        <f>'FY2017 Alpha RPDC '!E102</f>
        <v>563</v>
      </c>
      <c r="F103" s="52">
        <f>'FY2017 Alpha RPDC '!F102</f>
        <v>6446</v>
      </c>
      <c r="G103" s="53">
        <f>'FY2017 Alpha RPDC '!G102</f>
        <v>3629098</v>
      </c>
      <c r="H103" s="52">
        <f>'FY2017 Alpha RPDC '!H102</f>
        <v>0</v>
      </c>
      <c r="I103" s="53">
        <f>'FY2017 Alpha RPDC '!I102</f>
        <v>3629098</v>
      </c>
      <c r="J103" s="53">
        <v>-115360</v>
      </c>
      <c r="K103" s="53">
        <v>-34608</v>
      </c>
      <c r="L103" s="53">
        <v>144200</v>
      </c>
      <c r="M103" s="53">
        <v>5768</v>
      </c>
      <c r="N103" s="53">
        <v>63678.719999999994</v>
      </c>
      <c r="O103" s="53">
        <v>0</v>
      </c>
      <c r="P103" s="53">
        <v>5075.84</v>
      </c>
      <c r="Q103" s="53">
        <v>0</v>
      </c>
      <c r="R103" s="53">
        <v>245798.20799999998</v>
      </c>
      <c r="S103" s="53">
        <v>25281.887999999999</v>
      </c>
      <c r="T103" s="53">
        <v>27125.748</v>
      </c>
      <c r="U103" s="53">
        <f t="shared" si="1"/>
        <v>3996058.4040000001</v>
      </c>
    </row>
    <row r="104" spans="1:21" s="45" customFormat="1" ht="11" x14ac:dyDescent="0.3">
      <c r="A104" s="45">
        <f>'FY2017 Alpha RPDC '!A103</f>
        <v>96</v>
      </c>
      <c r="B104" s="45">
        <f>'FY2017 Alpha RPDC '!B103</f>
        <v>3582</v>
      </c>
      <c r="C104" s="45">
        <f>'FY2017 Alpha RPDC '!C103</f>
        <v>1968</v>
      </c>
      <c r="D104" s="50" t="str">
        <f>'FY2017 Alpha RPDC '!D103</f>
        <v>EAST MARSHALL</v>
      </c>
      <c r="E104" s="51">
        <f>'FY2017 Alpha RPDC '!E103</f>
        <v>582.20000000000005</v>
      </c>
      <c r="F104" s="52">
        <f>'FY2017 Alpha RPDC '!F103</f>
        <v>6530</v>
      </c>
      <c r="G104" s="53">
        <f>'FY2017 Alpha RPDC '!G103</f>
        <v>3801766</v>
      </c>
      <c r="H104" s="52">
        <f>'FY2017 Alpha RPDC '!H103</f>
        <v>167519</v>
      </c>
      <c r="I104" s="53">
        <f>'FY2017 Alpha RPDC '!I103</f>
        <v>3969285</v>
      </c>
      <c r="J104" s="53">
        <v>-161629.20000000001</v>
      </c>
      <c r="K104" s="53">
        <v>-11628</v>
      </c>
      <c r="L104" s="53">
        <v>587214</v>
      </c>
      <c r="M104" s="53">
        <v>420933.60000000003</v>
      </c>
      <c r="N104" s="53">
        <v>1744.2</v>
      </c>
      <c r="O104" s="53">
        <v>0</v>
      </c>
      <c r="P104" s="53">
        <v>0</v>
      </c>
      <c r="Q104" s="53">
        <v>73256.399999999994</v>
      </c>
      <c r="R104" s="53">
        <v>345586.07199999999</v>
      </c>
      <c r="S104" s="53">
        <v>39092.091999999997</v>
      </c>
      <c r="T104" s="53">
        <v>29964.077000000001</v>
      </c>
      <c r="U104" s="53">
        <f t="shared" si="1"/>
        <v>5293818.2409999995</v>
      </c>
    </row>
    <row r="105" spans="1:21" s="45" customFormat="1" ht="11" x14ac:dyDescent="0.3">
      <c r="A105" s="45">
        <f>'FY2017 Alpha RPDC '!A104</f>
        <v>97</v>
      </c>
      <c r="B105" s="45">
        <f>'FY2017 Alpha RPDC '!B104</f>
        <v>3978</v>
      </c>
      <c r="C105" s="45">
        <f>'FY2017 Alpha RPDC '!C104</f>
        <v>3978</v>
      </c>
      <c r="D105" s="50" t="str">
        <f>'FY2017 Alpha RPDC '!D104</f>
        <v>EAST MILLS</v>
      </c>
      <c r="E105" s="51">
        <f>'FY2017 Alpha RPDC '!E104</f>
        <v>543.29999999999995</v>
      </c>
      <c r="F105" s="52">
        <f>'FY2017 Alpha RPDC '!F104</f>
        <v>6510</v>
      </c>
      <c r="G105" s="53">
        <f>'FY2017 Alpha RPDC '!G104</f>
        <v>3536883</v>
      </c>
      <c r="H105" s="52">
        <f>'FY2017 Alpha RPDC '!H104</f>
        <v>3160</v>
      </c>
      <c r="I105" s="53">
        <f>'FY2017 Alpha RPDC '!I104</f>
        <v>3540043</v>
      </c>
      <c r="J105" s="53">
        <v>-294300</v>
      </c>
      <c r="K105" s="53">
        <v>-52974</v>
      </c>
      <c r="L105" s="53">
        <v>164808</v>
      </c>
      <c r="M105" s="53">
        <v>0</v>
      </c>
      <c r="N105" s="53">
        <v>125607.24</v>
      </c>
      <c r="O105" s="53">
        <v>100062</v>
      </c>
      <c r="P105" s="53">
        <v>54386.64</v>
      </c>
      <c r="Q105" s="53">
        <v>165985.19999999998</v>
      </c>
      <c r="R105" s="53">
        <v>435259.89</v>
      </c>
      <c r="S105" s="53">
        <v>47373.144</v>
      </c>
      <c r="T105" s="53">
        <v>53673.126000000004</v>
      </c>
      <c r="U105" s="53">
        <f t="shared" si="1"/>
        <v>4339924.2400000012</v>
      </c>
    </row>
    <row r="106" spans="1:21" s="45" customFormat="1" ht="11" x14ac:dyDescent="0.3">
      <c r="A106" s="45" t="e">
        <f>'FY2017 Alpha RPDC '!#REF!</f>
        <v>#REF!</v>
      </c>
      <c r="B106" s="45" t="e">
        <f>'FY2017 Alpha RPDC '!#REF!</f>
        <v>#REF!</v>
      </c>
      <c r="C106" s="45" t="e">
        <f>'FY2017 Alpha RPDC '!#REF!</f>
        <v>#REF!</v>
      </c>
      <c r="D106" s="54" t="e">
        <f>'FY2017 Alpha RPDC '!#REF!</f>
        <v>#REF!</v>
      </c>
      <c r="E106" s="55" t="e">
        <f>'FY2017 Alpha RPDC '!#REF!</f>
        <v>#REF!</v>
      </c>
      <c r="F106" s="56" t="e">
        <f>'FY2017 Alpha RPDC '!#REF!</f>
        <v>#REF!</v>
      </c>
      <c r="G106" s="57" t="e">
        <f>'FY2017 Alpha RPDC '!#REF!</f>
        <v>#REF!</v>
      </c>
      <c r="H106" s="56" t="e">
        <f>'FY2017 Alpha RPDC '!#REF!</f>
        <v>#REF!</v>
      </c>
      <c r="I106" s="57" t="e">
        <f>'FY2017 Alpha RPDC '!#REF!</f>
        <v>#REF!</v>
      </c>
      <c r="J106" s="57">
        <v>-283208.8</v>
      </c>
      <c r="K106" s="57">
        <v>-28840</v>
      </c>
      <c r="L106" s="57">
        <v>357616</v>
      </c>
      <c r="M106" s="57">
        <v>5768</v>
      </c>
      <c r="N106" s="57">
        <v>2191.84</v>
      </c>
      <c r="O106" s="57">
        <v>0</v>
      </c>
      <c r="P106" s="57">
        <v>0</v>
      </c>
      <c r="Q106" s="57">
        <v>0</v>
      </c>
      <c r="R106" s="57">
        <v>340491.712</v>
      </c>
      <c r="S106" s="57">
        <v>33798.055999999997</v>
      </c>
      <c r="T106" s="57">
        <v>38679.428</v>
      </c>
      <c r="U106" s="57" t="e">
        <f t="shared" si="1"/>
        <v>#REF!</v>
      </c>
    </row>
    <row r="107" spans="1:21" s="45" customFormat="1" ht="11" x14ac:dyDescent="0.3">
      <c r="A107" s="45">
        <f>'FY2017 Alpha RPDC '!A105</f>
        <v>98</v>
      </c>
      <c r="B107" s="45">
        <f>'FY2017 Alpha RPDC '!B105</f>
        <v>6741</v>
      </c>
      <c r="C107" s="45">
        <f>'FY2017 Alpha RPDC '!C105</f>
        <v>6741</v>
      </c>
      <c r="D107" s="50" t="str">
        <f>'FY2017 Alpha RPDC '!D105</f>
        <v>EAST SAC COUNTY</v>
      </c>
      <c r="E107" s="51">
        <f>'FY2017 Alpha RPDC '!E105</f>
        <v>905.7</v>
      </c>
      <c r="F107" s="52">
        <f>'FY2017 Alpha RPDC '!F105</f>
        <v>6459</v>
      </c>
      <c r="G107" s="53">
        <f>'FY2017 Alpha RPDC '!G105</f>
        <v>5849916</v>
      </c>
      <c r="H107" s="52">
        <f>'FY2017 Alpha RPDC '!H105</f>
        <v>110954</v>
      </c>
      <c r="I107" s="53">
        <f>'FY2017 Alpha RPDC '!I105</f>
        <v>5960870</v>
      </c>
      <c r="J107" s="53">
        <v>-199572.80000000002</v>
      </c>
      <c r="K107" s="53">
        <v>-34608</v>
      </c>
      <c r="L107" s="53">
        <v>173040</v>
      </c>
      <c r="M107" s="53">
        <v>23072</v>
      </c>
      <c r="N107" s="53">
        <v>6056.4000000000005</v>
      </c>
      <c r="O107" s="53">
        <v>0</v>
      </c>
      <c r="P107" s="53">
        <v>0</v>
      </c>
      <c r="Q107" s="53">
        <v>86520</v>
      </c>
      <c r="R107" s="53">
        <v>270887.652</v>
      </c>
      <c r="S107" s="53">
        <v>25960.904999999999</v>
      </c>
      <c r="T107" s="53">
        <v>31890.833999999999</v>
      </c>
      <c r="U107" s="53">
        <f t="shared" si="1"/>
        <v>6344116.9910000004</v>
      </c>
    </row>
    <row r="108" spans="1:21" s="45" customFormat="1" ht="11" x14ac:dyDescent="0.3">
      <c r="A108" s="45">
        <f>'FY2017 Alpha RPDC '!A106</f>
        <v>99</v>
      </c>
      <c r="B108" s="45">
        <f>'FY2017 Alpha RPDC '!B106</f>
        <v>1970</v>
      </c>
      <c r="C108" s="45">
        <f>'FY2017 Alpha RPDC '!C106</f>
        <v>1970</v>
      </c>
      <c r="D108" s="50" t="str">
        <f>'FY2017 Alpha RPDC '!D106</f>
        <v>EAST UNION</v>
      </c>
      <c r="E108" s="51">
        <f>'FY2017 Alpha RPDC '!E106</f>
        <v>522.79999999999995</v>
      </c>
      <c r="F108" s="52">
        <f>'FY2017 Alpha RPDC '!F106</f>
        <v>6470</v>
      </c>
      <c r="G108" s="53">
        <f>'FY2017 Alpha RPDC '!G106</f>
        <v>3382516</v>
      </c>
      <c r="H108" s="52">
        <f>'FY2017 Alpha RPDC '!H106</f>
        <v>0</v>
      </c>
      <c r="I108" s="53">
        <f>'FY2017 Alpha RPDC '!I106</f>
        <v>3382516</v>
      </c>
      <c r="J108" s="53">
        <v>-230720</v>
      </c>
      <c r="K108" s="53">
        <v>-46144</v>
      </c>
      <c r="L108" s="53">
        <v>75560.800000000003</v>
      </c>
      <c r="M108" s="53">
        <v>0</v>
      </c>
      <c r="N108" s="53">
        <v>52027.360000000001</v>
      </c>
      <c r="O108" s="53">
        <v>57680</v>
      </c>
      <c r="P108" s="53">
        <v>0</v>
      </c>
      <c r="Q108" s="53">
        <v>107284.8</v>
      </c>
      <c r="R108" s="53">
        <v>204653.45</v>
      </c>
      <c r="S108" s="53">
        <v>22515</v>
      </c>
      <c r="T108" s="53">
        <v>17281.25</v>
      </c>
      <c r="U108" s="53">
        <f t="shared" si="1"/>
        <v>3642654.6599999997</v>
      </c>
    </row>
    <row r="109" spans="1:21" s="45" customFormat="1" ht="11" x14ac:dyDescent="0.3">
      <c r="A109" s="45">
        <f>'FY2017 Alpha RPDC '!A107</f>
        <v>100</v>
      </c>
      <c r="B109" s="45">
        <f>'FY2017 Alpha RPDC '!B107</f>
        <v>1972</v>
      </c>
      <c r="C109" s="45">
        <f>'FY2017 Alpha RPDC '!C107</f>
        <v>1972</v>
      </c>
      <c r="D109" s="50" t="str">
        <f>'FY2017 Alpha RPDC '!D107</f>
        <v>EASTERN ALLAMAKEE</v>
      </c>
      <c r="E109" s="51">
        <f>'FY2017 Alpha RPDC '!E107</f>
        <v>352</v>
      </c>
      <c r="F109" s="52">
        <f>'FY2017 Alpha RPDC '!F107</f>
        <v>6446</v>
      </c>
      <c r="G109" s="53">
        <f>'FY2017 Alpha RPDC '!G107</f>
        <v>2268992</v>
      </c>
      <c r="H109" s="52">
        <f>'FY2017 Alpha RPDC '!H107</f>
        <v>71404</v>
      </c>
      <c r="I109" s="53">
        <f>'FY2017 Alpha RPDC '!I107</f>
        <v>2340396</v>
      </c>
      <c r="J109" s="53">
        <v>-378105</v>
      </c>
      <c r="K109" s="53">
        <v>-46536</v>
      </c>
      <c r="L109" s="53">
        <v>139608</v>
      </c>
      <c r="M109" s="53">
        <v>5817</v>
      </c>
      <c r="N109" s="53">
        <v>116630.85</v>
      </c>
      <c r="O109" s="53">
        <v>58170</v>
      </c>
      <c r="P109" s="53">
        <v>15356.880000000001</v>
      </c>
      <c r="Q109" s="53">
        <v>0</v>
      </c>
      <c r="R109" s="53">
        <v>191389.22999999998</v>
      </c>
      <c r="S109" s="53">
        <v>19121.580000000002</v>
      </c>
      <c r="T109" s="53">
        <v>13158.539999999999</v>
      </c>
      <c r="U109" s="53">
        <f t="shared" si="1"/>
        <v>2475007.08</v>
      </c>
    </row>
    <row r="110" spans="1:21" s="45" customFormat="1" ht="11" x14ac:dyDescent="0.3">
      <c r="A110" s="45">
        <f>'FY2017 Alpha RPDC '!A108</f>
        <v>101</v>
      </c>
      <c r="B110" s="45">
        <f>'FY2017 Alpha RPDC '!B108</f>
        <v>1965</v>
      </c>
      <c r="C110" s="45">
        <f>'FY2017 Alpha RPDC '!C108</f>
        <v>1965</v>
      </c>
      <c r="D110" s="50" t="str">
        <f>'FY2017 Alpha RPDC '!D108</f>
        <v>EASTON VALLEY</v>
      </c>
      <c r="E110" s="51">
        <f>'FY2017 Alpha RPDC '!E108</f>
        <v>643</v>
      </c>
      <c r="F110" s="52">
        <f>'FY2017 Alpha RPDC '!F108</f>
        <v>6446</v>
      </c>
      <c r="G110" s="53">
        <f>'FY2017 Alpha RPDC '!G108</f>
        <v>4144778</v>
      </c>
      <c r="H110" s="52">
        <f>'FY2017 Alpha RPDC '!H108</f>
        <v>66649</v>
      </c>
      <c r="I110" s="53">
        <f>'FY2017 Alpha RPDC '!I108</f>
        <v>4211427</v>
      </c>
      <c r="J110" s="53">
        <v>-272703.2</v>
      </c>
      <c r="K110" s="53">
        <v>-29260</v>
      </c>
      <c r="L110" s="53">
        <v>1223068</v>
      </c>
      <c r="M110" s="53">
        <v>35112</v>
      </c>
      <c r="N110" s="53">
        <v>33414.92</v>
      </c>
      <c r="O110" s="53">
        <v>0</v>
      </c>
      <c r="P110" s="53">
        <v>11586.96</v>
      </c>
      <c r="Q110" s="53">
        <v>154492.79999999999</v>
      </c>
      <c r="R110" s="53">
        <v>388441.092</v>
      </c>
      <c r="S110" s="53">
        <v>44169.012000000002</v>
      </c>
      <c r="T110" s="53">
        <v>43927.067999999999</v>
      </c>
      <c r="U110" s="53">
        <f t="shared" si="1"/>
        <v>5843675.6519999998</v>
      </c>
    </row>
    <row r="111" spans="1:21" s="45" customFormat="1" ht="11" x14ac:dyDescent="0.3">
      <c r="A111" s="45">
        <f>'FY2017 Alpha RPDC '!A109</f>
        <v>102</v>
      </c>
      <c r="B111" s="45">
        <f>'FY2017 Alpha RPDC '!B109</f>
        <v>657</v>
      </c>
      <c r="C111" s="45">
        <f>'FY2017 Alpha RPDC '!C109</f>
        <v>657</v>
      </c>
      <c r="D111" s="54" t="str">
        <f>'FY2017 Alpha RPDC '!D109</f>
        <v>EDDYVILLE-BLAKESBURG-FREMONT</v>
      </c>
      <c r="E111" s="55">
        <f>'FY2017 Alpha RPDC '!E109</f>
        <v>866</v>
      </c>
      <c r="F111" s="56">
        <f>'FY2017 Alpha RPDC '!F109</f>
        <v>6446</v>
      </c>
      <c r="G111" s="57">
        <f>'FY2017 Alpha RPDC '!G109</f>
        <v>5582236</v>
      </c>
      <c r="H111" s="56">
        <f>'FY2017 Alpha RPDC '!H109</f>
        <v>0</v>
      </c>
      <c r="I111" s="57">
        <f>'FY2017 Alpha RPDC '!I109</f>
        <v>5582236</v>
      </c>
      <c r="J111" s="57">
        <v>-393856</v>
      </c>
      <c r="K111" s="57">
        <v>-28960</v>
      </c>
      <c r="L111" s="57">
        <v>110048</v>
      </c>
      <c r="M111" s="57">
        <v>0</v>
      </c>
      <c r="N111" s="57">
        <v>41992</v>
      </c>
      <c r="O111" s="57">
        <v>103908.48000000001</v>
      </c>
      <c r="P111" s="57">
        <v>6371.2000000000007</v>
      </c>
      <c r="Q111" s="57">
        <v>38227.199999999997</v>
      </c>
      <c r="R111" s="57">
        <v>258504.15600000002</v>
      </c>
      <c r="S111" s="57">
        <v>24386.525999999998</v>
      </c>
      <c r="T111" s="57">
        <v>31107.654000000002</v>
      </c>
      <c r="U111" s="57">
        <f t="shared" si="1"/>
        <v>5773965.2160000009</v>
      </c>
    </row>
    <row r="112" spans="1:21" s="45" customFormat="1" ht="11" x14ac:dyDescent="0.3">
      <c r="A112" s="45">
        <f>'FY2017 Alpha RPDC '!A110</f>
        <v>103</v>
      </c>
      <c r="B112" s="45">
        <f>'FY2017 Alpha RPDC '!B110</f>
        <v>1989</v>
      </c>
      <c r="C112" s="45">
        <f>'FY2017 Alpha RPDC '!C110</f>
        <v>1989</v>
      </c>
      <c r="D112" s="50" t="str">
        <f>'FY2017 Alpha RPDC '!D110</f>
        <v>EDGEWOOD-COLESBURG</v>
      </c>
      <c r="E112" s="51">
        <f>'FY2017 Alpha RPDC '!E110</f>
        <v>409</v>
      </c>
      <c r="F112" s="52">
        <f>'FY2017 Alpha RPDC '!F110</f>
        <v>6446</v>
      </c>
      <c r="G112" s="53">
        <f>'FY2017 Alpha RPDC '!G110</f>
        <v>2636414</v>
      </c>
      <c r="H112" s="52">
        <f>'FY2017 Alpha RPDC '!H110</f>
        <v>25465</v>
      </c>
      <c r="I112" s="53">
        <f>'FY2017 Alpha RPDC '!I110</f>
        <v>2661879</v>
      </c>
      <c r="J112" s="53">
        <v>-92288</v>
      </c>
      <c r="K112" s="53">
        <v>-5768</v>
      </c>
      <c r="L112" s="53">
        <v>98056</v>
      </c>
      <c r="M112" s="53">
        <v>17304</v>
      </c>
      <c r="N112" s="53">
        <v>35934.639999999999</v>
      </c>
      <c r="O112" s="53">
        <v>0</v>
      </c>
      <c r="P112" s="53">
        <v>0</v>
      </c>
      <c r="Q112" s="53">
        <v>100363.2</v>
      </c>
      <c r="R112" s="53">
        <v>240991.54</v>
      </c>
      <c r="S112" s="53">
        <v>22268.940000000002</v>
      </c>
      <c r="T112" s="53">
        <v>27573.480000000003</v>
      </c>
      <c r="U112" s="53">
        <f t="shared" si="1"/>
        <v>3106314.8000000003</v>
      </c>
    </row>
    <row r="113" spans="1:21" s="45" customFormat="1" ht="11" x14ac:dyDescent="0.3">
      <c r="A113" s="45">
        <f>'FY2017 Alpha RPDC '!A111</f>
        <v>104</v>
      </c>
      <c r="B113" s="45">
        <f>'FY2017 Alpha RPDC '!B111</f>
        <v>2007</v>
      </c>
      <c r="C113" s="45">
        <f>'FY2017 Alpha RPDC '!C111</f>
        <v>2007</v>
      </c>
      <c r="D113" s="50" t="str">
        <f>'FY2017 Alpha RPDC '!D111</f>
        <v>ELDORA-NEW PROVIDENCE</v>
      </c>
      <c r="E113" s="51">
        <f>'FY2017 Alpha RPDC '!E111</f>
        <v>641</v>
      </c>
      <c r="F113" s="52">
        <f>'FY2017 Alpha RPDC '!F111</f>
        <v>6446</v>
      </c>
      <c r="G113" s="53">
        <f>'FY2017 Alpha RPDC '!G111</f>
        <v>4131886</v>
      </c>
      <c r="H113" s="52">
        <f>'FY2017 Alpha RPDC '!H111</f>
        <v>0</v>
      </c>
      <c r="I113" s="53">
        <f>'FY2017 Alpha RPDC '!I111</f>
        <v>4131886</v>
      </c>
      <c r="J113" s="53">
        <v>-351848</v>
      </c>
      <c r="K113" s="53">
        <v>-34608</v>
      </c>
      <c r="L113" s="53">
        <v>440675.2</v>
      </c>
      <c r="M113" s="53">
        <v>288400</v>
      </c>
      <c r="N113" s="53">
        <v>0</v>
      </c>
      <c r="O113" s="53">
        <v>0</v>
      </c>
      <c r="P113" s="53">
        <v>10151.68</v>
      </c>
      <c r="Q113" s="53">
        <v>155736</v>
      </c>
      <c r="R113" s="53">
        <v>381267.67000000004</v>
      </c>
      <c r="S113" s="53">
        <v>41922.85</v>
      </c>
      <c r="T113" s="53">
        <v>47434.590000000004</v>
      </c>
      <c r="U113" s="53">
        <f t="shared" si="1"/>
        <v>5111017.9899999993</v>
      </c>
    </row>
    <row r="114" spans="1:21" s="45" customFormat="1" ht="11" x14ac:dyDescent="0.3">
      <c r="A114" s="45">
        <f>'FY2017 Alpha RPDC '!A112</f>
        <v>105</v>
      </c>
      <c r="B114" s="45">
        <f>'FY2017 Alpha RPDC '!B112</f>
        <v>2088</v>
      </c>
      <c r="C114" s="45">
        <f>'FY2017 Alpha RPDC '!C112</f>
        <v>2088</v>
      </c>
      <c r="D114" s="50" t="str">
        <f>'FY2017 Alpha RPDC '!D112</f>
        <v>EMMETSBURG</v>
      </c>
      <c r="E114" s="51">
        <f>'FY2017 Alpha RPDC '!E112</f>
        <v>647.5</v>
      </c>
      <c r="F114" s="52">
        <f>'FY2017 Alpha RPDC '!F112</f>
        <v>6569</v>
      </c>
      <c r="G114" s="53">
        <f>'FY2017 Alpha RPDC '!G112</f>
        <v>4253428</v>
      </c>
      <c r="H114" s="52">
        <f>'FY2017 Alpha RPDC '!H112</f>
        <v>129813</v>
      </c>
      <c r="I114" s="53">
        <f>'FY2017 Alpha RPDC '!I112</f>
        <v>4383241</v>
      </c>
      <c r="J114" s="53">
        <v>-178808</v>
      </c>
      <c r="K114" s="53">
        <v>0</v>
      </c>
      <c r="L114" s="53">
        <v>744072</v>
      </c>
      <c r="M114" s="53">
        <v>0</v>
      </c>
      <c r="N114" s="53">
        <v>14131.6</v>
      </c>
      <c r="O114" s="53">
        <v>0</v>
      </c>
      <c r="P114" s="53">
        <v>1268.96</v>
      </c>
      <c r="Q114" s="53">
        <v>69216</v>
      </c>
      <c r="R114" s="53">
        <v>269505.8</v>
      </c>
      <c r="S114" s="53">
        <v>30004.07</v>
      </c>
      <c r="T114" s="53">
        <v>32137.129999999997</v>
      </c>
      <c r="U114" s="53">
        <f t="shared" si="1"/>
        <v>5364768.5599999996</v>
      </c>
    </row>
    <row r="115" spans="1:21" s="45" customFormat="1" ht="11" x14ac:dyDescent="0.3">
      <c r="A115" s="45">
        <f>'FY2017 Alpha RPDC '!A113</f>
        <v>106</v>
      </c>
      <c r="B115" s="45">
        <f>'FY2017 Alpha RPDC '!B113</f>
        <v>2097</v>
      </c>
      <c r="C115" s="45">
        <f>'FY2017 Alpha RPDC '!C113</f>
        <v>2097</v>
      </c>
      <c r="D115" s="50" t="str">
        <f>'FY2017 Alpha RPDC '!D113</f>
        <v>ENGLISH VALLEYS</v>
      </c>
      <c r="E115" s="51">
        <f>'FY2017 Alpha RPDC '!E113</f>
        <v>456.7</v>
      </c>
      <c r="F115" s="52">
        <f>'FY2017 Alpha RPDC '!F113</f>
        <v>6519</v>
      </c>
      <c r="G115" s="53">
        <f>'FY2017 Alpha RPDC '!G113</f>
        <v>2977227</v>
      </c>
      <c r="H115" s="52">
        <f>'FY2017 Alpha RPDC '!H113</f>
        <v>6528</v>
      </c>
      <c r="I115" s="53">
        <f>'FY2017 Alpha RPDC '!I113</f>
        <v>2983755</v>
      </c>
      <c r="J115" s="53">
        <v>-242256</v>
      </c>
      <c r="K115" s="53">
        <v>-876736</v>
      </c>
      <c r="L115" s="53">
        <v>201880</v>
      </c>
      <c r="M115" s="53">
        <v>560649.6</v>
      </c>
      <c r="N115" s="53">
        <v>97652.24</v>
      </c>
      <c r="O115" s="53">
        <v>0</v>
      </c>
      <c r="P115" s="53">
        <v>13958.56</v>
      </c>
      <c r="Q115" s="53">
        <v>0</v>
      </c>
      <c r="R115" s="53">
        <v>338651.67599999998</v>
      </c>
      <c r="S115" s="53">
        <v>39593.699999999997</v>
      </c>
      <c r="T115" s="53">
        <v>38756.76</v>
      </c>
      <c r="U115" s="53">
        <f t="shared" si="1"/>
        <v>3155905.5360000003</v>
      </c>
    </row>
    <row r="116" spans="1:21" s="45" customFormat="1" ht="11" x14ac:dyDescent="0.3">
      <c r="A116" s="45" t="e">
        <f>'FY2017 Alpha RPDC '!#REF!</f>
        <v>#REF!</v>
      </c>
      <c r="B116" s="45" t="e">
        <f>'FY2017 Alpha RPDC '!#REF!</f>
        <v>#REF!</v>
      </c>
      <c r="C116" s="45" t="e">
        <f>'FY2017 Alpha RPDC '!#REF!</f>
        <v>#REF!</v>
      </c>
      <c r="D116" s="54" t="e">
        <f>'FY2017 Alpha RPDC '!#REF!</f>
        <v>#REF!</v>
      </c>
      <c r="E116" s="55" t="e">
        <f>'FY2017 Alpha RPDC '!#REF!</f>
        <v>#REF!</v>
      </c>
      <c r="F116" s="56" t="e">
        <f>'FY2017 Alpha RPDC '!#REF!</f>
        <v>#REF!</v>
      </c>
      <c r="G116" s="57" t="e">
        <f>'FY2017 Alpha RPDC '!#REF!</f>
        <v>#REF!</v>
      </c>
      <c r="H116" s="56" t="e">
        <f>'FY2017 Alpha RPDC '!#REF!</f>
        <v>#REF!</v>
      </c>
      <c r="I116" s="57" t="e">
        <f>'FY2017 Alpha RPDC '!#REF!</f>
        <v>#REF!</v>
      </c>
      <c r="J116" s="57">
        <v>-77155</v>
      </c>
      <c r="K116" s="57">
        <v>-5935</v>
      </c>
      <c r="L116" s="57">
        <v>94960</v>
      </c>
      <c r="M116" s="57">
        <v>0</v>
      </c>
      <c r="N116" s="57">
        <v>54661.350000000006</v>
      </c>
      <c r="O116" s="57">
        <v>0</v>
      </c>
      <c r="P116" s="57">
        <v>0</v>
      </c>
      <c r="Q116" s="57">
        <v>0</v>
      </c>
      <c r="R116" s="57">
        <v>150789.764</v>
      </c>
      <c r="S116" s="57">
        <v>16475.834999999999</v>
      </c>
      <c r="T116" s="57">
        <v>16256.678999999998</v>
      </c>
      <c r="U116" s="57" t="e">
        <f t="shared" si="1"/>
        <v>#REF!</v>
      </c>
    </row>
    <row r="117" spans="1:21" s="45" customFormat="1" ht="11" x14ac:dyDescent="0.3">
      <c r="A117" s="45">
        <f>'FY2017 Alpha RPDC '!A114</f>
        <v>107</v>
      </c>
      <c r="B117" s="45">
        <f>'FY2017 Alpha RPDC '!B114</f>
        <v>2113</v>
      </c>
      <c r="C117" s="45">
        <f>'FY2017 Alpha RPDC '!C114</f>
        <v>2113</v>
      </c>
      <c r="D117" s="50" t="str">
        <f>'FY2017 Alpha RPDC '!D114</f>
        <v>ESSEX</v>
      </c>
      <c r="E117" s="51">
        <f>'FY2017 Alpha RPDC '!E114</f>
        <v>222.2</v>
      </c>
      <c r="F117" s="52">
        <f>'FY2017 Alpha RPDC '!F114</f>
        <v>6446</v>
      </c>
      <c r="G117" s="53">
        <f>'FY2017 Alpha RPDC '!G114</f>
        <v>1432301</v>
      </c>
      <c r="H117" s="52">
        <f>'FY2017 Alpha RPDC '!H114</f>
        <v>90243</v>
      </c>
      <c r="I117" s="53">
        <f>'FY2017 Alpha RPDC '!I114</f>
        <v>1522544</v>
      </c>
      <c r="J117" s="53">
        <v>-117820</v>
      </c>
      <c r="K117" s="53">
        <v>-17673</v>
      </c>
      <c r="L117" s="53">
        <v>518408</v>
      </c>
      <c r="M117" s="53">
        <v>0</v>
      </c>
      <c r="N117" s="53">
        <v>52606.63</v>
      </c>
      <c r="O117" s="53">
        <v>0</v>
      </c>
      <c r="P117" s="53">
        <v>2592.04</v>
      </c>
      <c r="Q117" s="53">
        <v>0</v>
      </c>
      <c r="R117" s="53">
        <v>346270.76100000006</v>
      </c>
      <c r="S117" s="53">
        <v>40691.493000000002</v>
      </c>
      <c r="T117" s="53">
        <v>41289.795000000006</v>
      </c>
      <c r="U117" s="53">
        <f t="shared" si="1"/>
        <v>2388909.7189999996</v>
      </c>
    </row>
    <row r="118" spans="1:21" s="45" customFormat="1" ht="11" x14ac:dyDescent="0.3">
      <c r="A118" s="45">
        <f>'FY2017 Alpha RPDC '!A115</f>
        <v>108</v>
      </c>
      <c r="B118" s="45">
        <f>'FY2017 Alpha RPDC '!B115</f>
        <v>2124</v>
      </c>
      <c r="C118" s="45">
        <f>'FY2017 Alpha RPDC '!C115</f>
        <v>2124</v>
      </c>
      <c r="D118" s="50" t="str">
        <f>'FY2017 Alpha RPDC '!D115</f>
        <v>ESTHERVILLE-LINCOLN CENTRAL</v>
      </c>
      <c r="E118" s="51">
        <f>'FY2017 Alpha RPDC '!E115</f>
        <v>1390.5</v>
      </c>
      <c r="F118" s="52">
        <f>'FY2017 Alpha RPDC '!F115</f>
        <v>6464</v>
      </c>
      <c r="G118" s="53">
        <f>'FY2017 Alpha RPDC '!G115</f>
        <v>8988192</v>
      </c>
      <c r="H118" s="52">
        <f>'FY2017 Alpha RPDC '!H115</f>
        <v>0</v>
      </c>
      <c r="I118" s="53">
        <f>'FY2017 Alpha RPDC '!I115</f>
        <v>8988192</v>
      </c>
      <c r="J118" s="53">
        <v>-200930.4</v>
      </c>
      <c r="K118" s="53">
        <v>-5841</v>
      </c>
      <c r="L118" s="53">
        <v>64251</v>
      </c>
      <c r="M118" s="53">
        <v>408870</v>
      </c>
      <c r="N118" s="53">
        <v>18691.2</v>
      </c>
      <c r="O118" s="53">
        <v>46728</v>
      </c>
      <c r="P118" s="53">
        <v>0</v>
      </c>
      <c r="Q118" s="53">
        <v>112147.2</v>
      </c>
      <c r="R118" s="53">
        <v>320636.68</v>
      </c>
      <c r="S118" s="53">
        <v>33475.714999999997</v>
      </c>
      <c r="T118" s="53">
        <v>34023.352999999996</v>
      </c>
      <c r="U118" s="53">
        <f t="shared" si="1"/>
        <v>9820243.7479999978</v>
      </c>
    </row>
    <row r="119" spans="1:21" s="45" customFormat="1" ht="11" x14ac:dyDescent="0.3">
      <c r="A119" s="45">
        <f>'FY2017 Alpha RPDC '!A116</f>
        <v>109</v>
      </c>
      <c r="B119" s="45">
        <f>'FY2017 Alpha RPDC '!B116</f>
        <v>2151</v>
      </c>
      <c r="C119" s="45">
        <f>'FY2017 Alpha RPDC '!C116</f>
        <v>2151</v>
      </c>
      <c r="D119" s="50" t="str">
        <f>'FY2017 Alpha RPDC '!D116</f>
        <v>EXIRA-ELK HORN-KIMBALLTON</v>
      </c>
      <c r="E119" s="51">
        <f>'FY2017 Alpha RPDC '!E116</f>
        <v>414</v>
      </c>
      <c r="F119" s="52">
        <f>'FY2017 Alpha RPDC '!F116</f>
        <v>6530</v>
      </c>
      <c r="G119" s="53">
        <f>'FY2017 Alpha RPDC '!G116</f>
        <v>2703420</v>
      </c>
      <c r="H119" s="52">
        <f>'FY2017 Alpha RPDC '!H116</f>
        <v>138856</v>
      </c>
      <c r="I119" s="53">
        <f>'FY2017 Alpha RPDC '!I116</f>
        <v>2842276</v>
      </c>
      <c r="J119" s="53">
        <v>-167848.80000000002</v>
      </c>
      <c r="K119" s="53">
        <v>-17304</v>
      </c>
      <c r="L119" s="53">
        <v>166695.19999999998</v>
      </c>
      <c r="M119" s="53">
        <v>0</v>
      </c>
      <c r="N119" s="53">
        <v>0</v>
      </c>
      <c r="O119" s="53">
        <v>0</v>
      </c>
      <c r="P119" s="53">
        <v>0</v>
      </c>
      <c r="Q119" s="53">
        <v>0</v>
      </c>
      <c r="R119" s="53">
        <v>144340.31999999998</v>
      </c>
      <c r="S119" s="53">
        <v>13655.160000000002</v>
      </c>
      <c r="T119" s="53">
        <v>21028.05</v>
      </c>
      <c r="U119" s="53">
        <f t="shared" si="1"/>
        <v>3002841.93</v>
      </c>
    </row>
    <row r="120" spans="1:21" s="45" customFormat="1" ht="11" x14ac:dyDescent="0.3">
      <c r="A120" s="45">
        <f>'FY2017 Alpha RPDC '!A117</f>
        <v>110</v>
      </c>
      <c r="B120" s="45">
        <f>'FY2017 Alpha RPDC '!B117</f>
        <v>2169</v>
      </c>
      <c r="C120" s="45">
        <f>'FY2017 Alpha RPDC '!C117</f>
        <v>2169</v>
      </c>
      <c r="D120" s="50" t="str">
        <f>'FY2017 Alpha RPDC '!D117</f>
        <v>FAIRFIELD</v>
      </c>
      <c r="E120" s="51">
        <f>'FY2017 Alpha RPDC '!E117</f>
        <v>1657.7</v>
      </c>
      <c r="F120" s="52">
        <f>'FY2017 Alpha RPDC '!F117</f>
        <v>6446</v>
      </c>
      <c r="G120" s="53">
        <f>'FY2017 Alpha RPDC '!G117</f>
        <v>10685534</v>
      </c>
      <c r="H120" s="52">
        <f>'FY2017 Alpha RPDC '!H117</f>
        <v>0</v>
      </c>
      <c r="I120" s="53">
        <f>'FY2017 Alpha RPDC '!I117</f>
        <v>10685534</v>
      </c>
      <c r="J120" s="53">
        <v>-237226</v>
      </c>
      <c r="K120" s="53">
        <v>-190938</v>
      </c>
      <c r="L120" s="53">
        <v>173580</v>
      </c>
      <c r="M120" s="53">
        <v>202510</v>
      </c>
      <c r="N120" s="53">
        <v>11051.26</v>
      </c>
      <c r="O120" s="53">
        <v>0</v>
      </c>
      <c r="P120" s="53">
        <v>87831.48</v>
      </c>
      <c r="Q120" s="53">
        <v>291614.39999999997</v>
      </c>
      <c r="R120" s="53">
        <v>681206.19299999997</v>
      </c>
      <c r="S120" s="53">
        <v>76170.537000000011</v>
      </c>
      <c r="T120" s="53">
        <v>87154.46100000001</v>
      </c>
      <c r="U120" s="53">
        <f t="shared" si="1"/>
        <v>11868488.331</v>
      </c>
    </row>
    <row r="121" spans="1:21" s="45" customFormat="1" ht="11" x14ac:dyDescent="0.3">
      <c r="A121" s="45">
        <f>'FY2017 Alpha RPDC '!A118</f>
        <v>111</v>
      </c>
      <c r="B121" s="45">
        <f>'FY2017 Alpha RPDC '!B118</f>
        <v>2205</v>
      </c>
      <c r="C121" s="45">
        <f>'FY2017 Alpha RPDC '!C118</f>
        <v>2205</v>
      </c>
      <c r="D121" s="54" t="str">
        <f>'FY2017 Alpha RPDC '!D118</f>
        <v>FARRAGUT</v>
      </c>
      <c r="E121" s="55">
        <f>'FY2017 Alpha RPDC '!E118</f>
        <v>200</v>
      </c>
      <c r="F121" s="56">
        <f>'FY2017 Alpha RPDC '!F118</f>
        <v>6532</v>
      </c>
      <c r="G121" s="57">
        <f>'FY2017 Alpha RPDC '!G118</f>
        <v>1306400</v>
      </c>
      <c r="H121" s="56">
        <f>'FY2017 Alpha RPDC '!H118</f>
        <v>0</v>
      </c>
      <c r="I121" s="57">
        <f>'FY2017 Alpha RPDC '!I118</f>
        <v>1306400</v>
      </c>
      <c r="J121" s="57">
        <v>-201880</v>
      </c>
      <c r="K121" s="57">
        <v>-28840</v>
      </c>
      <c r="L121" s="57">
        <v>47874.400000000001</v>
      </c>
      <c r="M121" s="57">
        <v>0</v>
      </c>
      <c r="N121" s="57">
        <v>59295.039999999994</v>
      </c>
      <c r="O121" s="57">
        <v>0</v>
      </c>
      <c r="P121" s="57">
        <v>0</v>
      </c>
      <c r="Q121" s="57">
        <v>0</v>
      </c>
      <c r="R121" s="57">
        <v>162959.74200000003</v>
      </c>
      <c r="S121" s="57">
        <v>16196.026</v>
      </c>
      <c r="T121" s="57">
        <v>14335.112000000001</v>
      </c>
      <c r="U121" s="57">
        <f t="shared" si="1"/>
        <v>1376340.32</v>
      </c>
    </row>
    <row r="122" spans="1:21" s="45" customFormat="1" ht="11" x14ac:dyDescent="0.3">
      <c r="A122" s="45">
        <f>'FY2017 Alpha RPDC '!A119</f>
        <v>112</v>
      </c>
      <c r="B122" s="45">
        <f>'FY2017 Alpha RPDC '!B119</f>
        <v>2295</v>
      </c>
      <c r="C122" s="45">
        <f>'FY2017 Alpha RPDC '!C119</f>
        <v>2295</v>
      </c>
      <c r="D122" s="50" t="str">
        <f>'FY2017 Alpha RPDC '!D119</f>
        <v>FOREST CITY</v>
      </c>
      <c r="E122" s="51">
        <f>'FY2017 Alpha RPDC '!E119</f>
        <v>1098.2</v>
      </c>
      <c r="F122" s="52">
        <f>'FY2017 Alpha RPDC '!F119</f>
        <v>6453</v>
      </c>
      <c r="G122" s="53">
        <f>'FY2017 Alpha RPDC '!G119</f>
        <v>7086685</v>
      </c>
      <c r="H122" s="52">
        <f>'FY2017 Alpha RPDC '!H119</f>
        <v>28476</v>
      </c>
      <c r="I122" s="53">
        <f>'FY2017 Alpha RPDC '!I119</f>
        <v>7115161</v>
      </c>
      <c r="J122" s="53">
        <v>-480474.39999999997</v>
      </c>
      <c r="K122" s="53">
        <v>-121128</v>
      </c>
      <c r="L122" s="53">
        <v>569878.4</v>
      </c>
      <c r="M122" s="53">
        <v>0</v>
      </c>
      <c r="N122" s="53">
        <v>25206.16</v>
      </c>
      <c r="O122" s="53">
        <v>0</v>
      </c>
      <c r="P122" s="53">
        <v>30455.040000000001</v>
      </c>
      <c r="Q122" s="53">
        <v>0</v>
      </c>
      <c r="R122" s="53">
        <v>925158.78399999999</v>
      </c>
      <c r="S122" s="53">
        <v>95518.612000000008</v>
      </c>
      <c r="T122" s="53">
        <v>104987.664</v>
      </c>
      <c r="U122" s="53">
        <f t="shared" si="1"/>
        <v>8264763.2599999998</v>
      </c>
    </row>
    <row r="123" spans="1:21" s="45" customFormat="1" ht="11" x14ac:dyDescent="0.3">
      <c r="A123" s="45">
        <f>'FY2017 Alpha RPDC '!A120</f>
        <v>113</v>
      </c>
      <c r="B123" s="45">
        <f>'FY2017 Alpha RPDC '!B120</f>
        <v>2313</v>
      </c>
      <c r="C123" s="45">
        <f>'FY2017 Alpha RPDC '!C120</f>
        <v>2313</v>
      </c>
      <c r="D123" s="50" t="str">
        <f>'FY2017 Alpha RPDC '!D120</f>
        <v>FORT DODGE</v>
      </c>
      <c r="E123" s="51">
        <f>'FY2017 Alpha RPDC '!E120</f>
        <v>3767.1</v>
      </c>
      <c r="F123" s="52">
        <f>'FY2017 Alpha RPDC '!F120</f>
        <v>6473</v>
      </c>
      <c r="G123" s="53">
        <f>'FY2017 Alpha RPDC '!G120</f>
        <v>24384438</v>
      </c>
      <c r="H123" s="52">
        <f>'FY2017 Alpha RPDC '!H120</f>
        <v>0</v>
      </c>
      <c r="I123" s="53">
        <f>'FY2017 Alpha RPDC '!I120</f>
        <v>24384438</v>
      </c>
      <c r="J123" s="53">
        <v>-275138</v>
      </c>
      <c r="K123" s="53">
        <v>-5854</v>
      </c>
      <c r="L123" s="53">
        <v>105372</v>
      </c>
      <c r="M123" s="53">
        <v>5854</v>
      </c>
      <c r="N123" s="53">
        <v>20313.38</v>
      </c>
      <c r="O123" s="53">
        <v>58540</v>
      </c>
      <c r="P123" s="53">
        <v>1287.8800000000001</v>
      </c>
      <c r="Q123" s="53">
        <v>0</v>
      </c>
      <c r="R123" s="53">
        <v>149500.57199999999</v>
      </c>
      <c r="S123" s="53">
        <v>16367.675999999999</v>
      </c>
      <c r="T123" s="53">
        <v>14302.619999999997</v>
      </c>
      <c r="U123" s="53">
        <f t="shared" si="1"/>
        <v>24474984.127999999</v>
      </c>
    </row>
    <row r="124" spans="1:21" s="45" customFormat="1" ht="11" x14ac:dyDescent="0.3">
      <c r="A124" s="45">
        <f>'FY2017 Alpha RPDC '!A121</f>
        <v>114</v>
      </c>
      <c r="B124" s="45">
        <f>'FY2017 Alpha RPDC '!B121</f>
        <v>2322</v>
      </c>
      <c r="C124" s="45">
        <f>'FY2017 Alpha RPDC '!C121</f>
        <v>2322</v>
      </c>
      <c r="D124" s="50" t="str">
        <f>'FY2017 Alpha RPDC '!D121</f>
        <v>FORT MADISON</v>
      </c>
      <c r="E124" s="51">
        <f>'FY2017 Alpha RPDC '!E121</f>
        <v>2255.4</v>
      </c>
      <c r="F124" s="52">
        <f>'FY2017 Alpha RPDC '!F121</f>
        <v>6446</v>
      </c>
      <c r="G124" s="53">
        <f>'FY2017 Alpha RPDC '!G121</f>
        <v>14538308</v>
      </c>
      <c r="H124" s="52">
        <f>'FY2017 Alpha RPDC '!H121</f>
        <v>0</v>
      </c>
      <c r="I124" s="53">
        <f>'FY2017 Alpha RPDC '!I121</f>
        <v>14538308</v>
      </c>
      <c r="J124" s="53">
        <v>-231873.6</v>
      </c>
      <c r="K124" s="53">
        <v>-17304</v>
      </c>
      <c r="L124" s="53">
        <v>548536.79999999993</v>
      </c>
      <c r="M124" s="53">
        <v>69216</v>
      </c>
      <c r="N124" s="53">
        <v>232277.36000000002</v>
      </c>
      <c r="O124" s="53">
        <v>0</v>
      </c>
      <c r="P124" s="53">
        <v>12689.6</v>
      </c>
      <c r="Q124" s="53">
        <v>0</v>
      </c>
      <c r="R124" s="53">
        <v>656624.06999999995</v>
      </c>
      <c r="S124" s="53">
        <v>77991.975000000006</v>
      </c>
      <c r="T124" s="53">
        <v>73940.121000000014</v>
      </c>
      <c r="U124" s="53">
        <f t="shared" si="1"/>
        <v>15960406.325999999</v>
      </c>
    </row>
    <row r="125" spans="1:21" s="45" customFormat="1" ht="11" x14ac:dyDescent="0.3">
      <c r="A125" s="45">
        <f>'FY2017 Alpha RPDC '!A122</f>
        <v>115</v>
      </c>
      <c r="B125" s="45">
        <f>'FY2017 Alpha RPDC '!B122</f>
        <v>2369</v>
      </c>
      <c r="C125" s="45">
        <f>'FY2017 Alpha RPDC '!C122</f>
        <v>2369</v>
      </c>
      <c r="D125" s="50" t="str">
        <f>'FY2017 Alpha RPDC '!D122</f>
        <v>FREMONT-MILLS</v>
      </c>
      <c r="E125" s="51">
        <f>'FY2017 Alpha RPDC '!E122</f>
        <v>468</v>
      </c>
      <c r="F125" s="52">
        <f>'FY2017 Alpha RPDC '!F122</f>
        <v>6446</v>
      </c>
      <c r="G125" s="53">
        <f>'FY2017 Alpha RPDC '!G122</f>
        <v>3016728</v>
      </c>
      <c r="H125" s="52">
        <f>'FY2017 Alpha RPDC '!H122</f>
        <v>0</v>
      </c>
      <c r="I125" s="53">
        <f>'FY2017 Alpha RPDC '!I122</f>
        <v>3016728</v>
      </c>
      <c r="J125" s="53">
        <v>-921405</v>
      </c>
      <c r="K125" s="53">
        <v>-376675</v>
      </c>
      <c r="L125" s="53">
        <v>545889</v>
      </c>
      <c r="M125" s="53">
        <v>278160</v>
      </c>
      <c r="N125" s="53">
        <v>119145.2</v>
      </c>
      <c r="O125" s="53">
        <v>0</v>
      </c>
      <c r="P125" s="53">
        <v>34422.300000000003</v>
      </c>
      <c r="Q125" s="53">
        <v>698877</v>
      </c>
      <c r="R125" s="53">
        <v>2013858.5</v>
      </c>
      <c r="S125" s="53">
        <v>235332.62</v>
      </c>
      <c r="T125" s="53">
        <v>268606.78499999997</v>
      </c>
      <c r="U125" s="53">
        <f t="shared" si="1"/>
        <v>5912939.4050000003</v>
      </c>
    </row>
    <row r="126" spans="1:21" s="45" customFormat="1" ht="11" x14ac:dyDescent="0.3">
      <c r="A126" s="45">
        <f>'FY2017 Alpha RPDC '!A123</f>
        <v>116</v>
      </c>
      <c r="B126" s="45">
        <f>'FY2017 Alpha RPDC '!B123</f>
        <v>2376</v>
      </c>
      <c r="C126" s="45">
        <f>'FY2017 Alpha RPDC '!C123</f>
        <v>2376</v>
      </c>
      <c r="D126" s="54" t="str">
        <f>'FY2017 Alpha RPDC '!D123</f>
        <v>GALVA-HOLSTEIN</v>
      </c>
      <c r="E126" s="55">
        <f>'FY2017 Alpha RPDC '!E123</f>
        <v>424</v>
      </c>
      <c r="F126" s="56">
        <f>'FY2017 Alpha RPDC '!F123</f>
        <v>6477</v>
      </c>
      <c r="G126" s="57">
        <f>'FY2017 Alpha RPDC '!G123</f>
        <v>2746248</v>
      </c>
      <c r="H126" s="56">
        <f>'FY2017 Alpha RPDC '!H123</f>
        <v>254227</v>
      </c>
      <c r="I126" s="57">
        <f>'FY2017 Alpha RPDC '!I123</f>
        <v>3000475</v>
      </c>
      <c r="J126" s="57">
        <v>-1169750.4000000001</v>
      </c>
      <c r="K126" s="57">
        <v>-57680</v>
      </c>
      <c r="L126" s="57">
        <v>149968</v>
      </c>
      <c r="M126" s="57">
        <v>57680</v>
      </c>
      <c r="N126" s="57">
        <v>83520.639999999999</v>
      </c>
      <c r="O126" s="57">
        <v>0</v>
      </c>
      <c r="P126" s="57">
        <v>6344.8</v>
      </c>
      <c r="Q126" s="57">
        <v>0</v>
      </c>
      <c r="R126" s="57">
        <v>1150094.6680000001</v>
      </c>
      <c r="S126" s="57">
        <v>128637.848</v>
      </c>
      <c r="T126" s="57">
        <v>144076.34400000001</v>
      </c>
      <c r="U126" s="57">
        <f t="shared" si="1"/>
        <v>3493366.9</v>
      </c>
    </row>
    <row r="127" spans="1:21" s="45" customFormat="1" ht="11" x14ac:dyDescent="0.3">
      <c r="A127" s="45" t="e">
        <f>'FY2017 Alpha RPDC '!#REF!</f>
        <v>#REF!</v>
      </c>
      <c r="B127" s="45" t="e">
        <f>'FY2017 Alpha RPDC '!#REF!</f>
        <v>#REF!</v>
      </c>
      <c r="C127" s="45" t="e">
        <f>'FY2017 Alpha RPDC '!#REF!</f>
        <v>#REF!</v>
      </c>
      <c r="D127" s="50" t="e">
        <f>'FY2017 Alpha RPDC '!#REF!</f>
        <v>#REF!</v>
      </c>
      <c r="E127" s="51" t="e">
        <f>'FY2017 Alpha RPDC '!#REF!</f>
        <v>#REF!</v>
      </c>
      <c r="F127" s="52" t="e">
        <f>'FY2017 Alpha RPDC '!#REF!</f>
        <v>#REF!</v>
      </c>
      <c r="G127" s="53" t="e">
        <f>'FY2017 Alpha RPDC '!#REF!</f>
        <v>#REF!</v>
      </c>
      <c r="H127" s="52" t="e">
        <f>'FY2017 Alpha RPDC '!#REF!</f>
        <v>#REF!</v>
      </c>
      <c r="I127" s="53" t="e">
        <f>'FY2017 Alpha RPDC '!#REF!</f>
        <v>#REF!</v>
      </c>
      <c r="J127" s="53">
        <v>-57680</v>
      </c>
      <c r="K127" s="53">
        <v>-455672</v>
      </c>
      <c r="L127" s="53">
        <v>98056</v>
      </c>
      <c r="M127" s="53">
        <v>761376</v>
      </c>
      <c r="N127" s="53">
        <v>55142.080000000002</v>
      </c>
      <c r="O127" s="53">
        <v>49374.080000000002</v>
      </c>
      <c r="P127" s="53">
        <v>5075.84</v>
      </c>
      <c r="Q127" s="53">
        <v>0</v>
      </c>
      <c r="R127" s="53">
        <v>145260.72</v>
      </c>
      <c r="S127" s="53">
        <v>18725.52</v>
      </c>
      <c r="T127" s="53">
        <v>15261.84</v>
      </c>
      <c r="U127" s="53" t="e">
        <f t="shared" si="1"/>
        <v>#REF!</v>
      </c>
    </row>
    <row r="128" spans="1:21" s="45" customFormat="1" ht="11" x14ac:dyDescent="0.3">
      <c r="A128" s="45">
        <f>'FY2017 Alpha RPDC '!A124</f>
        <v>117</v>
      </c>
      <c r="B128" s="45">
        <f>'FY2017 Alpha RPDC '!B124</f>
        <v>2403</v>
      </c>
      <c r="C128" s="45">
        <f>'FY2017 Alpha RPDC '!C124</f>
        <v>2403</v>
      </c>
      <c r="D128" s="50" t="str">
        <f>'FY2017 Alpha RPDC '!D124</f>
        <v>GARNER-HAYFIELD-VENTURA</v>
      </c>
      <c r="E128" s="51">
        <f>'FY2017 Alpha RPDC '!E124</f>
        <v>954.6</v>
      </c>
      <c r="F128" s="52">
        <f>'FY2017 Alpha RPDC '!F124</f>
        <v>6473</v>
      </c>
      <c r="G128" s="53">
        <f>'FY2017 Alpha RPDC '!G124</f>
        <v>6179126</v>
      </c>
      <c r="H128" s="52">
        <f>'FY2017 Alpha RPDC '!H124</f>
        <v>369652</v>
      </c>
      <c r="I128" s="53">
        <f>'FY2017 Alpha RPDC '!I124</f>
        <v>6548778</v>
      </c>
      <c r="J128" s="53">
        <v>-179961.60000000001</v>
      </c>
      <c r="K128" s="53">
        <v>-288400</v>
      </c>
      <c r="L128" s="53">
        <v>17304</v>
      </c>
      <c r="M128" s="53">
        <v>0</v>
      </c>
      <c r="N128" s="53">
        <v>27167.279999999999</v>
      </c>
      <c r="O128" s="53">
        <v>0</v>
      </c>
      <c r="P128" s="53">
        <v>0</v>
      </c>
      <c r="Q128" s="53">
        <v>0</v>
      </c>
      <c r="R128" s="53">
        <v>100668.68000000001</v>
      </c>
      <c r="S128" s="53">
        <v>8489.8239999999987</v>
      </c>
      <c r="T128" s="53">
        <v>15125.67</v>
      </c>
      <c r="U128" s="53">
        <f t="shared" si="1"/>
        <v>6249171.8540000003</v>
      </c>
    </row>
    <row r="129" spans="1:21" s="45" customFormat="1" ht="11" x14ac:dyDescent="0.3">
      <c r="A129" s="45">
        <f>'FY2017 Alpha RPDC '!A125</f>
        <v>118</v>
      </c>
      <c r="B129" s="45">
        <f>'FY2017 Alpha RPDC '!B125</f>
        <v>2457</v>
      </c>
      <c r="C129" s="45">
        <f>'FY2017 Alpha RPDC '!C125</f>
        <v>2457</v>
      </c>
      <c r="D129" s="50" t="str">
        <f>'FY2017 Alpha RPDC '!D125</f>
        <v>GEORGE - LITTLE ROCK</v>
      </c>
      <c r="E129" s="51">
        <f>'FY2017 Alpha RPDC '!E125</f>
        <v>453.1</v>
      </c>
      <c r="F129" s="52">
        <f>'FY2017 Alpha RPDC '!F125</f>
        <v>6446</v>
      </c>
      <c r="G129" s="53">
        <f>'FY2017 Alpha RPDC '!G125</f>
        <v>2920683</v>
      </c>
      <c r="H129" s="52">
        <f>'FY2017 Alpha RPDC '!H125</f>
        <v>0</v>
      </c>
      <c r="I129" s="53">
        <f>'FY2017 Alpha RPDC '!I125</f>
        <v>2920683</v>
      </c>
      <c r="J129" s="53">
        <v>-201880</v>
      </c>
      <c r="K129" s="53">
        <v>-34608</v>
      </c>
      <c r="L129" s="53">
        <v>225528.80000000002</v>
      </c>
      <c r="M129" s="53">
        <v>0</v>
      </c>
      <c r="N129" s="53">
        <v>0</v>
      </c>
      <c r="O129" s="53">
        <v>0</v>
      </c>
      <c r="P129" s="53">
        <v>0</v>
      </c>
      <c r="Q129" s="53">
        <v>0</v>
      </c>
      <c r="R129" s="53">
        <v>233679.25</v>
      </c>
      <c r="S129" s="53">
        <v>22075.83</v>
      </c>
      <c r="T129" s="53">
        <v>30288.02</v>
      </c>
      <c r="U129" s="53">
        <f t="shared" si="1"/>
        <v>3195766.9</v>
      </c>
    </row>
    <row r="130" spans="1:21" s="45" customFormat="1" ht="11" x14ac:dyDescent="0.3">
      <c r="A130" s="45">
        <f>'FY2017 Alpha RPDC '!A126</f>
        <v>119</v>
      </c>
      <c r="B130" s="45">
        <f>'FY2017 Alpha RPDC '!B126</f>
        <v>2466</v>
      </c>
      <c r="C130" s="45">
        <f>'FY2017 Alpha RPDC '!C126</f>
        <v>2466</v>
      </c>
      <c r="D130" s="50" t="str">
        <f>'FY2017 Alpha RPDC '!D126</f>
        <v>GILBERT</v>
      </c>
      <c r="E130" s="51">
        <f>'FY2017 Alpha RPDC '!E126</f>
        <v>1344.7</v>
      </c>
      <c r="F130" s="52">
        <f>'FY2017 Alpha RPDC '!F126</f>
        <v>6446</v>
      </c>
      <c r="G130" s="53">
        <f>'FY2017 Alpha RPDC '!G126</f>
        <v>8667936</v>
      </c>
      <c r="H130" s="52">
        <f>'FY2017 Alpha RPDC '!H126</f>
        <v>0</v>
      </c>
      <c r="I130" s="53">
        <f>'FY2017 Alpha RPDC '!I126</f>
        <v>8667936</v>
      </c>
      <c r="J130" s="53">
        <v>-99742.8</v>
      </c>
      <c r="K130" s="53">
        <v>-5799</v>
      </c>
      <c r="L130" s="53">
        <v>179769</v>
      </c>
      <c r="M130" s="53">
        <v>23196</v>
      </c>
      <c r="N130" s="53">
        <v>13453.679999999998</v>
      </c>
      <c r="O130" s="53">
        <v>46392</v>
      </c>
      <c r="P130" s="53">
        <v>3827.34</v>
      </c>
      <c r="Q130" s="53">
        <v>0</v>
      </c>
      <c r="R130" s="53">
        <v>246980.40400000001</v>
      </c>
      <c r="S130" s="53">
        <v>25315.752</v>
      </c>
      <c r="T130" s="53">
        <v>26235.748</v>
      </c>
      <c r="U130" s="53">
        <f t="shared" si="1"/>
        <v>9127564.123999998</v>
      </c>
    </row>
    <row r="131" spans="1:21" s="45" customFormat="1" ht="11" x14ac:dyDescent="0.3">
      <c r="A131" s="45">
        <f>'FY2017 Alpha RPDC '!A127</f>
        <v>120</v>
      </c>
      <c r="B131" s="45">
        <f>'FY2017 Alpha RPDC '!B127</f>
        <v>2493</v>
      </c>
      <c r="C131" s="45">
        <f>'FY2017 Alpha RPDC '!C127</f>
        <v>2493</v>
      </c>
      <c r="D131" s="54" t="str">
        <f>'FY2017 Alpha RPDC '!D127</f>
        <v>GILMORE CITY-BRADGATE</v>
      </c>
      <c r="E131" s="55">
        <f>'FY2017 Alpha RPDC '!E127</f>
        <v>106</v>
      </c>
      <c r="F131" s="56">
        <f>'FY2017 Alpha RPDC '!F127</f>
        <v>6613</v>
      </c>
      <c r="G131" s="57">
        <f>'FY2017 Alpha RPDC '!G127</f>
        <v>700978</v>
      </c>
      <c r="H131" s="56">
        <f>'FY2017 Alpha RPDC '!H127</f>
        <v>38035</v>
      </c>
      <c r="I131" s="57">
        <f>'FY2017 Alpha RPDC '!I127</f>
        <v>739013</v>
      </c>
      <c r="J131" s="57">
        <v>-126896</v>
      </c>
      <c r="K131" s="57">
        <v>-51912</v>
      </c>
      <c r="L131" s="57">
        <v>512198.39999999997</v>
      </c>
      <c r="M131" s="57">
        <v>0</v>
      </c>
      <c r="N131" s="57">
        <v>34665.68</v>
      </c>
      <c r="O131" s="57">
        <v>0</v>
      </c>
      <c r="P131" s="57">
        <v>0</v>
      </c>
      <c r="Q131" s="57">
        <v>121128</v>
      </c>
      <c r="R131" s="57">
        <v>393472.39800000004</v>
      </c>
      <c r="S131" s="57">
        <v>43459.086000000003</v>
      </c>
      <c r="T131" s="57">
        <v>46504.898000000001</v>
      </c>
      <c r="U131" s="57">
        <f t="shared" si="1"/>
        <v>1711633.4619999998</v>
      </c>
    </row>
    <row r="132" spans="1:21" s="45" customFormat="1" ht="11" x14ac:dyDescent="0.3">
      <c r="A132" s="45">
        <f>'FY2017 Alpha RPDC '!A128</f>
        <v>121</v>
      </c>
      <c r="B132" s="45">
        <f>'FY2017 Alpha RPDC '!B128</f>
        <v>2502</v>
      </c>
      <c r="C132" s="45">
        <f>'FY2017 Alpha RPDC '!C128</f>
        <v>2502</v>
      </c>
      <c r="D132" s="50" t="str">
        <f>'FY2017 Alpha RPDC '!D128</f>
        <v>GLADBROOK-REINBECK</v>
      </c>
      <c r="E132" s="51">
        <f>'FY2017 Alpha RPDC '!E128</f>
        <v>593.1</v>
      </c>
      <c r="F132" s="52">
        <f>'FY2017 Alpha RPDC '!F128</f>
        <v>6546</v>
      </c>
      <c r="G132" s="53">
        <f>'FY2017 Alpha RPDC '!G128</f>
        <v>3882433</v>
      </c>
      <c r="H132" s="52">
        <f>'FY2017 Alpha RPDC '!H128</f>
        <v>45759</v>
      </c>
      <c r="I132" s="53">
        <f>'FY2017 Alpha RPDC '!I128</f>
        <v>3928192</v>
      </c>
      <c r="J132" s="53">
        <v>-173040</v>
      </c>
      <c r="K132" s="53">
        <v>-11536</v>
      </c>
      <c r="L132" s="53">
        <v>40376</v>
      </c>
      <c r="M132" s="53">
        <v>0</v>
      </c>
      <c r="N132" s="53">
        <v>14708.4</v>
      </c>
      <c r="O132" s="53">
        <v>57680</v>
      </c>
      <c r="P132" s="53">
        <v>2537.92</v>
      </c>
      <c r="Q132" s="53">
        <v>89980.800000000003</v>
      </c>
      <c r="R132" s="53">
        <v>254759.20799999998</v>
      </c>
      <c r="S132" s="53">
        <v>28234.403999999999</v>
      </c>
      <c r="T132" s="53">
        <v>28429.763999999999</v>
      </c>
      <c r="U132" s="53">
        <f t="shared" si="1"/>
        <v>4260322.4960000003</v>
      </c>
    </row>
    <row r="133" spans="1:21" s="45" customFormat="1" ht="11" x14ac:dyDescent="0.3">
      <c r="A133" s="45">
        <f>'FY2017 Alpha RPDC '!A129</f>
        <v>122</v>
      </c>
      <c r="B133" s="45">
        <f>'FY2017 Alpha RPDC '!B129</f>
        <v>2511</v>
      </c>
      <c r="C133" s="45">
        <f>'FY2017 Alpha RPDC '!C129</f>
        <v>2511</v>
      </c>
      <c r="D133" s="50" t="str">
        <f>'FY2017 Alpha RPDC '!D129</f>
        <v>GLENWOOD</v>
      </c>
      <c r="E133" s="51">
        <f>'FY2017 Alpha RPDC '!E129</f>
        <v>1960</v>
      </c>
      <c r="F133" s="52">
        <f>'FY2017 Alpha RPDC '!F129</f>
        <v>6446</v>
      </c>
      <c r="G133" s="53">
        <f>'FY2017 Alpha RPDC '!G129</f>
        <v>12634160</v>
      </c>
      <c r="H133" s="52">
        <f>'FY2017 Alpha RPDC '!H129</f>
        <v>0</v>
      </c>
      <c r="I133" s="53">
        <f>'FY2017 Alpha RPDC '!I129</f>
        <v>12634160</v>
      </c>
      <c r="J133" s="53">
        <v>-900961.6</v>
      </c>
      <c r="K133" s="53">
        <v>-23072</v>
      </c>
      <c r="L133" s="53">
        <v>1074001.5999999999</v>
      </c>
      <c r="M133" s="53">
        <v>28840</v>
      </c>
      <c r="N133" s="53">
        <v>33569.760000000002</v>
      </c>
      <c r="O133" s="53">
        <v>0</v>
      </c>
      <c r="P133" s="53">
        <v>12689.6</v>
      </c>
      <c r="Q133" s="53">
        <v>0</v>
      </c>
      <c r="R133" s="53">
        <v>534485.30099999998</v>
      </c>
      <c r="S133" s="53">
        <v>59011.523999999998</v>
      </c>
      <c r="T133" s="53">
        <v>49015.787999999993</v>
      </c>
      <c r="U133" s="53">
        <f t="shared" si="1"/>
        <v>13501739.972999999</v>
      </c>
    </row>
    <row r="134" spans="1:21" s="45" customFormat="1" ht="11" x14ac:dyDescent="0.3">
      <c r="A134" s="45">
        <f>'FY2017 Alpha RPDC '!A130</f>
        <v>123</v>
      </c>
      <c r="B134" s="45">
        <f>'FY2017 Alpha RPDC '!B130</f>
        <v>2520</v>
      </c>
      <c r="C134" s="45">
        <f>'FY2017 Alpha RPDC '!C130</f>
        <v>2520</v>
      </c>
      <c r="D134" s="50" t="str">
        <f>'FY2017 Alpha RPDC '!D130</f>
        <v>GLIDDEN-RALSTON</v>
      </c>
      <c r="E134" s="51">
        <f>'FY2017 Alpha RPDC '!E130</f>
        <v>276</v>
      </c>
      <c r="F134" s="52">
        <f>'FY2017 Alpha RPDC '!F130</f>
        <v>6449</v>
      </c>
      <c r="G134" s="53">
        <f>'FY2017 Alpha RPDC '!G130</f>
        <v>1779924</v>
      </c>
      <c r="H134" s="52">
        <f>'FY2017 Alpha RPDC '!H130</f>
        <v>106784</v>
      </c>
      <c r="I134" s="53">
        <f>'FY2017 Alpha RPDC '!I130</f>
        <v>1886708</v>
      </c>
      <c r="J134" s="53">
        <v>-160245</v>
      </c>
      <c r="K134" s="53">
        <v>-273010</v>
      </c>
      <c r="L134" s="53">
        <v>59350</v>
      </c>
      <c r="M134" s="53">
        <v>362035</v>
      </c>
      <c r="N134" s="53">
        <v>7003.2999999999993</v>
      </c>
      <c r="O134" s="53">
        <v>0</v>
      </c>
      <c r="P134" s="53">
        <v>0</v>
      </c>
      <c r="Q134" s="53">
        <v>10683</v>
      </c>
      <c r="R134" s="53">
        <v>84023.73000000001</v>
      </c>
      <c r="S134" s="53">
        <v>9978.3599999999988</v>
      </c>
      <c r="T134" s="53">
        <v>6276.9000000000005</v>
      </c>
      <c r="U134" s="53">
        <f t="shared" si="1"/>
        <v>1992803.29</v>
      </c>
    </row>
    <row r="135" spans="1:21" s="45" customFormat="1" ht="11" x14ac:dyDescent="0.3">
      <c r="A135" s="45">
        <f>'FY2017 Alpha RPDC '!A131</f>
        <v>124</v>
      </c>
      <c r="B135" s="45">
        <f>'FY2017 Alpha RPDC '!B131</f>
        <v>2682</v>
      </c>
      <c r="C135" s="45">
        <f>'FY2017 Alpha RPDC '!C131</f>
        <v>2682</v>
      </c>
      <c r="D135" s="50" t="str">
        <f>'FY2017 Alpha RPDC '!D131</f>
        <v>GMG</v>
      </c>
      <c r="E135" s="51">
        <f>'FY2017 Alpha RPDC '!E131</f>
        <v>304.5</v>
      </c>
      <c r="F135" s="52">
        <f>'FY2017 Alpha RPDC '!F131</f>
        <v>6446</v>
      </c>
      <c r="G135" s="53">
        <f>'FY2017 Alpha RPDC '!G131</f>
        <v>1962807</v>
      </c>
      <c r="H135" s="52">
        <f>'FY2017 Alpha RPDC '!H131</f>
        <v>68966</v>
      </c>
      <c r="I135" s="53">
        <f>'FY2017 Alpha RPDC '!I131</f>
        <v>2031773</v>
      </c>
      <c r="J135" s="53">
        <v>-392569.2</v>
      </c>
      <c r="K135" s="53">
        <v>-52812</v>
      </c>
      <c r="L135" s="53">
        <v>52812</v>
      </c>
      <c r="M135" s="53">
        <v>5868</v>
      </c>
      <c r="N135" s="53">
        <v>0</v>
      </c>
      <c r="O135" s="53">
        <v>0</v>
      </c>
      <c r="P135" s="53">
        <v>0</v>
      </c>
      <c r="Q135" s="53">
        <v>0</v>
      </c>
      <c r="R135" s="53">
        <v>345789.18900000001</v>
      </c>
      <c r="S135" s="53">
        <v>34633.815999999999</v>
      </c>
      <c r="T135" s="53">
        <v>31374.734999999997</v>
      </c>
      <c r="U135" s="53">
        <f t="shared" si="1"/>
        <v>2056869.5400000003</v>
      </c>
    </row>
    <row r="136" spans="1:21" s="45" customFormat="1" ht="11" x14ac:dyDescent="0.3">
      <c r="A136" s="45">
        <f>'FY2017 Alpha RPDC '!A132</f>
        <v>125</v>
      </c>
      <c r="B136" s="45">
        <f>'FY2017 Alpha RPDC '!B132</f>
        <v>2556</v>
      </c>
      <c r="C136" s="45">
        <f>'FY2017 Alpha RPDC '!C132</f>
        <v>2556</v>
      </c>
      <c r="D136" s="54" t="str">
        <f>'FY2017 Alpha RPDC '!D132</f>
        <v>GRAETTINGER - TERRIL</v>
      </c>
      <c r="E136" s="55">
        <f>'FY2017 Alpha RPDC '!E132</f>
        <v>366</v>
      </c>
      <c r="F136" s="56">
        <f>'FY2017 Alpha RPDC '!F132</f>
        <v>6461</v>
      </c>
      <c r="G136" s="57">
        <f>'FY2017 Alpha RPDC '!G132</f>
        <v>2364726</v>
      </c>
      <c r="H136" s="56">
        <f>'FY2017 Alpha RPDC '!H132</f>
        <v>0</v>
      </c>
      <c r="I136" s="57">
        <f>'FY2017 Alpha RPDC '!I132</f>
        <v>2364726</v>
      </c>
      <c r="J136" s="57">
        <v>-635056.79999999993</v>
      </c>
      <c r="K136" s="57">
        <v>-109592</v>
      </c>
      <c r="L136" s="57">
        <v>421064</v>
      </c>
      <c r="M136" s="57">
        <v>357616</v>
      </c>
      <c r="N136" s="57">
        <v>19495.84</v>
      </c>
      <c r="O136" s="57">
        <v>0</v>
      </c>
      <c r="P136" s="57">
        <v>7613.76</v>
      </c>
      <c r="Q136" s="57">
        <v>0</v>
      </c>
      <c r="R136" s="57">
        <v>1007030.7479999999</v>
      </c>
      <c r="S136" s="57">
        <v>108065.04599999999</v>
      </c>
      <c r="T136" s="57">
        <v>124723.20999999998</v>
      </c>
      <c r="U136" s="57">
        <f t="shared" ref="U136:U199" si="2">SUM(I136:T136)</f>
        <v>3665685.8039999995</v>
      </c>
    </row>
    <row r="137" spans="1:21" s="45" customFormat="1" ht="11" x14ac:dyDescent="0.3">
      <c r="A137" s="45">
        <f>'FY2017 Alpha RPDC '!A133</f>
        <v>126</v>
      </c>
      <c r="B137" s="45">
        <f>'FY2017 Alpha RPDC '!B133</f>
        <v>3195</v>
      </c>
      <c r="C137" s="45">
        <f>'FY2017 Alpha RPDC '!C133</f>
        <v>3195</v>
      </c>
      <c r="D137" s="50" t="str">
        <f>'FY2017 Alpha RPDC '!D133</f>
        <v>GREENE COUNTY</v>
      </c>
      <c r="E137" s="51">
        <f>'FY2017 Alpha RPDC '!E133</f>
        <v>1284.4000000000001</v>
      </c>
      <c r="F137" s="52">
        <f>'FY2017 Alpha RPDC '!F133</f>
        <v>6520</v>
      </c>
      <c r="G137" s="53">
        <f>'FY2017 Alpha RPDC '!G133</f>
        <v>8374288</v>
      </c>
      <c r="H137" s="52">
        <f>'FY2017 Alpha RPDC '!H133</f>
        <v>104197</v>
      </c>
      <c r="I137" s="53">
        <f>'FY2017 Alpha RPDC '!I133</f>
        <v>8478485</v>
      </c>
      <c r="J137" s="53">
        <v>-118882.6</v>
      </c>
      <c r="K137" s="53">
        <v>-5771</v>
      </c>
      <c r="L137" s="53">
        <v>259695</v>
      </c>
      <c r="M137" s="53">
        <v>0</v>
      </c>
      <c r="N137" s="53">
        <v>46225.71</v>
      </c>
      <c r="O137" s="53">
        <v>0</v>
      </c>
      <c r="P137" s="53">
        <v>0</v>
      </c>
      <c r="Q137" s="53">
        <v>62326.8</v>
      </c>
      <c r="R137" s="53">
        <v>196485.87</v>
      </c>
      <c r="S137" s="53">
        <v>20569.922000000002</v>
      </c>
      <c r="T137" s="53">
        <v>20816.804</v>
      </c>
      <c r="U137" s="53">
        <f t="shared" si="2"/>
        <v>8959951.506000001</v>
      </c>
    </row>
    <row r="138" spans="1:21" s="45" customFormat="1" ht="11" x14ac:dyDescent="0.3">
      <c r="A138" s="45">
        <f>'FY2017 Alpha RPDC '!A134</f>
        <v>127</v>
      </c>
      <c r="B138" s="45">
        <f>'FY2017 Alpha RPDC '!B134</f>
        <v>2709</v>
      </c>
      <c r="C138" s="45">
        <f>'FY2017 Alpha RPDC '!C134</f>
        <v>2709</v>
      </c>
      <c r="D138" s="50" t="str">
        <f>'FY2017 Alpha RPDC '!D134</f>
        <v>GRINNELL-NEWBURG</v>
      </c>
      <c r="E138" s="51">
        <f>'FY2017 Alpha RPDC '!E134</f>
        <v>1604.7</v>
      </c>
      <c r="F138" s="52">
        <f>'FY2017 Alpha RPDC '!F134</f>
        <v>6469</v>
      </c>
      <c r="G138" s="53">
        <f>'FY2017 Alpha RPDC '!G134</f>
        <v>10380804</v>
      </c>
      <c r="H138" s="52">
        <f>'FY2017 Alpha RPDC '!H134</f>
        <v>110304</v>
      </c>
      <c r="I138" s="53">
        <f>'FY2017 Alpha RPDC '!I134</f>
        <v>10491108</v>
      </c>
      <c r="J138" s="53">
        <v>-184576</v>
      </c>
      <c r="K138" s="53">
        <v>-23072</v>
      </c>
      <c r="L138" s="53">
        <v>952296.79999999993</v>
      </c>
      <c r="M138" s="53">
        <v>5768</v>
      </c>
      <c r="N138" s="53">
        <v>5768</v>
      </c>
      <c r="O138" s="53">
        <v>65870.559999999998</v>
      </c>
      <c r="P138" s="53">
        <v>0</v>
      </c>
      <c r="Q138" s="53">
        <v>100363.2</v>
      </c>
      <c r="R138" s="53">
        <v>211361.75999999998</v>
      </c>
      <c r="S138" s="53">
        <v>25144.608</v>
      </c>
      <c r="T138" s="53">
        <v>24963.455999999998</v>
      </c>
      <c r="U138" s="53">
        <f t="shared" si="2"/>
        <v>11674996.384</v>
      </c>
    </row>
    <row r="139" spans="1:21" s="45" customFormat="1" ht="11" x14ac:dyDescent="0.3">
      <c r="A139" s="45">
        <f>'FY2017 Alpha RPDC '!A135</f>
        <v>128</v>
      </c>
      <c r="B139" s="45">
        <f>'FY2017 Alpha RPDC '!B135</f>
        <v>2718</v>
      </c>
      <c r="C139" s="45">
        <f>'FY2017 Alpha RPDC '!C135</f>
        <v>2718</v>
      </c>
      <c r="D139" s="50" t="str">
        <f>'FY2017 Alpha RPDC '!D135</f>
        <v>GRISWOLD</v>
      </c>
      <c r="E139" s="51">
        <f>'FY2017 Alpha RPDC '!E135</f>
        <v>546.5</v>
      </c>
      <c r="F139" s="52">
        <f>'FY2017 Alpha RPDC '!F135</f>
        <v>6511</v>
      </c>
      <c r="G139" s="53">
        <f>'FY2017 Alpha RPDC '!G135</f>
        <v>3558262</v>
      </c>
      <c r="H139" s="52">
        <f>'FY2017 Alpha RPDC '!H135</f>
        <v>168747</v>
      </c>
      <c r="I139" s="53">
        <f>'FY2017 Alpha RPDC '!I135</f>
        <v>3727009</v>
      </c>
      <c r="J139" s="53">
        <v>-167272</v>
      </c>
      <c r="K139" s="53">
        <v>-432600</v>
      </c>
      <c r="L139" s="53">
        <v>126896</v>
      </c>
      <c r="M139" s="53">
        <v>369152</v>
      </c>
      <c r="N139" s="53">
        <v>44009.84</v>
      </c>
      <c r="O139" s="53">
        <v>46144</v>
      </c>
      <c r="P139" s="53">
        <v>0</v>
      </c>
      <c r="Q139" s="53">
        <v>0</v>
      </c>
      <c r="R139" s="53">
        <v>125631.27000000002</v>
      </c>
      <c r="S139" s="53">
        <v>12202.21</v>
      </c>
      <c r="T139" s="53">
        <v>14301.54</v>
      </c>
      <c r="U139" s="53">
        <f t="shared" si="2"/>
        <v>3865473.86</v>
      </c>
    </row>
    <row r="140" spans="1:21" s="45" customFormat="1" ht="11" x14ac:dyDescent="0.3">
      <c r="A140" s="45">
        <f>'FY2017 Alpha RPDC '!A136</f>
        <v>129</v>
      </c>
      <c r="B140" s="45">
        <f>'FY2017 Alpha RPDC '!B136</f>
        <v>2727</v>
      </c>
      <c r="C140" s="45">
        <f>'FY2017 Alpha RPDC '!C136</f>
        <v>2727</v>
      </c>
      <c r="D140" s="50" t="str">
        <f>'FY2017 Alpha RPDC '!D136</f>
        <v>GRUNDY CENTER</v>
      </c>
      <c r="E140" s="51">
        <f>'FY2017 Alpha RPDC '!E136</f>
        <v>607.1</v>
      </c>
      <c r="F140" s="52">
        <f>'FY2017 Alpha RPDC '!F136</f>
        <v>6446</v>
      </c>
      <c r="G140" s="53">
        <f>'FY2017 Alpha RPDC '!G136</f>
        <v>3913367</v>
      </c>
      <c r="H140" s="52">
        <f>'FY2017 Alpha RPDC '!H136</f>
        <v>103241</v>
      </c>
      <c r="I140" s="53">
        <f>'FY2017 Alpha RPDC '!I136</f>
        <v>4016608</v>
      </c>
      <c r="J140" s="53">
        <v>-77194</v>
      </c>
      <c r="K140" s="53">
        <v>-534420</v>
      </c>
      <c r="L140" s="53">
        <v>148450</v>
      </c>
      <c r="M140" s="53">
        <v>504730</v>
      </c>
      <c r="N140" s="53">
        <v>62170.86</v>
      </c>
      <c r="O140" s="53">
        <v>47504</v>
      </c>
      <c r="P140" s="53">
        <v>0</v>
      </c>
      <c r="Q140" s="53">
        <v>0</v>
      </c>
      <c r="R140" s="53">
        <v>161046.6</v>
      </c>
      <c r="S140" s="53">
        <v>19047.599999999999</v>
      </c>
      <c r="T140" s="53">
        <v>16490.759999999998</v>
      </c>
      <c r="U140" s="53">
        <f t="shared" si="2"/>
        <v>4364433.8199999994</v>
      </c>
    </row>
    <row r="141" spans="1:21" s="45" customFormat="1" ht="11" x14ac:dyDescent="0.3">
      <c r="A141" s="45">
        <f>'FY2017 Alpha RPDC '!A137</f>
        <v>130</v>
      </c>
      <c r="B141" s="45">
        <f>'FY2017 Alpha RPDC '!B137</f>
        <v>2754</v>
      </c>
      <c r="C141" s="45">
        <f>'FY2017 Alpha RPDC '!C137</f>
        <v>2754</v>
      </c>
      <c r="D141" s="54" t="str">
        <f>'FY2017 Alpha RPDC '!D137</f>
        <v>GUTHRIE CENTER</v>
      </c>
      <c r="E141" s="55">
        <f>'FY2017 Alpha RPDC '!E137</f>
        <v>455.6</v>
      </c>
      <c r="F141" s="56">
        <f>'FY2017 Alpha RPDC '!F137</f>
        <v>6470</v>
      </c>
      <c r="G141" s="57">
        <f>'FY2017 Alpha RPDC '!G137</f>
        <v>2947732</v>
      </c>
      <c r="H141" s="56">
        <f>'FY2017 Alpha RPDC '!H137</f>
        <v>58495</v>
      </c>
      <c r="I141" s="57">
        <f>'FY2017 Alpha RPDC '!I137</f>
        <v>3006227</v>
      </c>
      <c r="J141" s="57">
        <v>-167939</v>
      </c>
      <c r="K141" s="57">
        <v>-57910</v>
      </c>
      <c r="L141" s="57">
        <v>324296</v>
      </c>
      <c r="M141" s="57">
        <v>40537</v>
      </c>
      <c r="N141" s="57">
        <v>22932.36</v>
      </c>
      <c r="O141" s="57">
        <v>0</v>
      </c>
      <c r="P141" s="57">
        <v>12740.2</v>
      </c>
      <c r="Q141" s="57">
        <v>0</v>
      </c>
      <c r="R141" s="57">
        <v>833718.55999999994</v>
      </c>
      <c r="S141" s="57">
        <v>90645.36</v>
      </c>
      <c r="T141" s="57">
        <v>101241.16</v>
      </c>
      <c r="U141" s="57">
        <f t="shared" si="2"/>
        <v>4206488.6399999997</v>
      </c>
    </row>
    <row r="142" spans="1:21" s="45" customFormat="1" ht="11" x14ac:dyDescent="0.3">
      <c r="A142" s="45">
        <f>'FY2017 Alpha RPDC '!A138</f>
        <v>131</v>
      </c>
      <c r="B142" s="45">
        <f>'FY2017 Alpha RPDC '!B138</f>
        <v>2766</v>
      </c>
      <c r="C142" s="45">
        <f>'FY2017 Alpha RPDC '!C138</f>
        <v>2766</v>
      </c>
      <c r="D142" s="50" t="str">
        <f>'FY2017 Alpha RPDC '!D138</f>
        <v>H L V</v>
      </c>
      <c r="E142" s="51">
        <f>'FY2017 Alpha RPDC '!E138</f>
        <v>313.39999999999998</v>
      </c>
      <c r="F142" s="52">
        <f>'FY2017 Alpha RPDC '!F138</f>
        <v>6546</v>
      </c>
      <c r="G142" s="53">
        <f>'FY2017 Alpha RPDC '!G138</f>
        <v>2051516</v>
      </c>
      <c r="H142" s="52">
        <f>'FY2017 Alpha RPDC '!H138</f>
        <v>70295</v>
      </c>
      <c r="I142" s="53">
        <f>'FY2017 Alpha RPDC '!I138</f>
        <v>2121811</v>
      </c>
      <c r="J142" s="53">
        <v>-146408.30000000002</v>
      </c>
      <c r="K142" s="53">
        <v>-46664</v>
      </c>
      <c r="L142" s="53">
        <v>122493</v>
      </c>
      <c r="M142" s="53">
        <v>11666</v>
      </c>
      <c r="N142" s="53">
        <v>56521.77</v>
      </c>
      <c r="O142" s="53">
        <v>0</v>
      </c>
      <c r="P142" s="53">
        <v>0</v>
      </c>
      <c r="Q142" s="53">
        <v>101494.2</v>
      </c>
      <c r="R142" s="53">
        <v>310561.71200000006</v>
      </c>
      <c r="S142" s="53">
        <v>31819.376000000004</v>
      </c>
      <c r="T142" s="53">
        <v>31653.184000000005</v>
      </c>
      <c r="U142" s="53">
        <f t="shared" si="2"/>
        <v>2594947.9420000003</v>
      </c>
    </row>
    <row r="143" spans="1:21" s="45" customFormat="1" ht="11" x14ac:dyDescent="0.3">
      <c r="A143" s="45">
        <f>'FY2017 Alpha RPDC '!A139</f>
        <v>132</v>
      </c>
      <c r="B143" s="45">
        <f>'FY2017 Alpha RPDC '!B139</f>
        <v>2772</v>
      </c>
      <c r="C143" s="45">
        <f>'FY2017 Alpha RPDC '!C139</f>
        <v>2772</v>
      </c>
      <c r="D143" s="50" t="str">
        <f>'FY2017 Alpha RPDC '!D139</f>
        <v>HAMBURG</v>
      </c>
      <c r="E143" s="51">
        <f>'FY2017 Alpha RPDC '!E139</f>
        <v>244.2</v>
      </c>
      <c r="F143" s="52">
        <f>'FY2017 Alpha RPDC '!F139</f>
        <v>6587</v>
      </c>
      <c r="G143" s="53">
        <f>'FY2017 Alpha RPDC '!G139</f>
        <v>1608545</v>
      </c>
      <c r="H143" s="52">
        <f>'FY2017 Alpha RPDC '!H139</f>
        <v>16728</v>
      </c>
      <c r="I143" s="53">
        <f>'FY2017 Alpha RPDC '!I139</f>
        <v>1625273</v>
      </c>
      <c r="J143" s="53">
        <v>-40376</v>
      </c>
      <c r="K143" s="53">
        <v>-40376</v>
      </c>
      <c r="L143" s="53">
        <v>306857.60000000003</v>
      </c>
      <c r="M143" s="53">
        <v>11536</v>
      </c>
      <c r="N143" s="53">
        <v>60217.919999999998</v>
      </c>
      <c r="O143" s="53">
        <v>0</v>
      </c>
      <c r="P143" s="53">
        <v>0</v>
      </c>
      <c r="Q143" s="53">
        <v>0</v>
      </c>
      <c r="R143" s="53">
        <v>309908.67599999998</v>
      </c>
      <c r="S143" s="53">
        <v>32547.857999999997</v>
      </c>
      <c r="T143" s="53">
        <v>31784.381999999998</v>
      </c>
      <c r="U143" s="53">
        <f t="shared" si="2"/>
        <v>2297373.4360000002</v>
      </c>
    </row>
    <row r="144" spans="1:21" s="45" customFormat="1" ht="11" x14ac:dyDescent="0.3">
      <c r="A144" s="45">
        <f>'FY2017 Alpha RPDC '!A140</f>
        <v>133</v>
      </c>
      <c r="B144" s="45">
        <f>'FY2017 Alpha RPDC '!B140</f>
        <v>2781</v>
      </c>
      <c r="C144" s="45">
        <f>'FY2017 Alpha RPDC '!C140</f>
        <v>2781</v>
      </c>
      <c r="D144" s="50" t="str">
        <f>'FY2017 Alpha RPDC '!D140</f>
        <v>HAMPTON-DUMONT</v>
      </c>
      <c r="E144" s="51">
        <f>'FY2017 Alpha RPDC '!E140</f>
        <v>1231</v>
      </c>
      <c r="F144" s="52">
        <f>'FY2017 Alpha RPDC '!F140</f>
        <v>6446</v>
      </c>
      <c r="G144" s="53">
        <f>'FY2017 Alpha RPDC '!G140</f>
        <v>7935026</v>
      </c>
      <c r="H144" s="52">
        <f>'FY2017 Alpha RPDC '!H140</f>
        <v>0</v>
      </c>
      <c r="I144" s="53">
        <f>'FY2017 Alpha RPDC '!I140</f>
        <v>7935026</v>
      </c>
      <c r="J144" s="53">
        <v>-118736</v>
      </c>
      <c r="K144" s="53">
        <v>-28960</v>
      </c>
      <c r="L144" s="53">
        <v>351574.4</v>
      </c>
      <c r="M144" s="53">
        <v>11584</v>
      </c>
      <c r="N144" s="53">
        <v>3185.6000000000004</v>
      </c>
      <c r="O144" s="53">
        <v>63364.479999999996</v>
      </c>
      <c r="P144" s="53">
        <v>6371.2000000000007</v>
      </c>
      <c r="Q144" s="53">
        <v>0</v>
      </c>
      <c r="R144" s="53">
        <v>287009.85199999996</v>
      </c>
      <c r="S144" s="53">
        <v>28799.955999999998</v>
      </c>
      <c r="T144" s="53">
        <v>34847.563999999998</v>
      </c>
      <c r="U144" s="53">
        <f t="shared" si="2"/>
        <v>8574067.0520000011</v>
      </c>
    </row>
    <row r="145" spans="1:21" s="45" customFormat="1" ht="11" x14ac:dyDescent="0.3">
      <c r="A145" s="45">
        <f>'FY2017 Alpha RPDC '!A141</f>
        <v>134</v>
      </c>
      <c r="B145" s="45">
        <f>'FY2017 Alpha RPDC '!B141</f>
        <v>2826</v>
      </c>
      <c r="C145" s="45">
        <f>'FY2017 Alpha RPDC '!C141</f>
        <v>2826</v>
      </c>
      <c r="D145" s="50" t="str">
        <f>'FY2017 Alpha RPDC '!D141</f>
        <v>HARLAN</v>
      </c>
      <c r="E145" s="51">
        <f>'FY2017 Alpha RPDC '!E141</f>
        <v>1393.1</v>
      </c>
      <c r="F145" s="52">
        <f>'FY2017 Alpha RPDC '!F141</f>
        <v>6486</v>
      </c>
      <c r="G145" s="53">
        <f>'FY2017 Alpha RPDC '!G141</f>
        <v>9035647</v>
      </c>
      <c r="H145" s="52">
        <f>'FY2017 Alpha RPDC '!H141</f>
        <v>182895</v>
      </c>
      <c r="I145" s="53">
        <f>'FY2017 Alpha RPDC '!I141</f>
        <v>9218542</v>
      </c>
      <c r="J145" s="53">
        <v>-199512</v>
      </c>
      <c r="K145" s="53">
        <v>-5868</v>
      </c>
      <c r="L145" s="53">
        <v>93888</v>
      </c>
      <c r="M145" s="53">
        <v>5868</v>
      </c>
      <c r="N145" s="53">
        <v>14435.28</v>
      </c>
      <c r="O145" s="53">
        <v>120294</v>
      </c>
      <c r="P145" s="53">
        <v>0</v>
      </c>
      <c r="Q145" s="53">
        <v>0</v>
      </c>
      <c r="R145" s="53">
        <v>195963.20799999998</v>
      </c>
      <c r="S145" s="53">
        <v>19904.359999999997</v>
      </c>
      <c r="T145" s="53">
        <v>19960.64</v>
      </c>
      <c r="U145" s="53">
        <f t="shared" si="2"/>
        <v>9483475.4879999999</v>
      </c>
    </row>
    <row r="146" spans="1:21" s="45" customFormat="1" ht="11" x14ac:dyDescent="0.3">
      <c r="A146" s="45">
        <f>'FY2017 Alpha RPDC '!A142</f>
        <v>135</v>
      </c>
      <c r="B146" s="45">
        <f>'FY2017 Alpha RPDC '!B142</f>
        <v>2834</v>
      </c>
      <c r="C146" s="45">
        <f>'FY2017 Alpha RPDC '!C142</f>
        <v>2834</v>
      </c>
      <c r="D146" s="54" t="str">
        <f>'FY2017 Alpha RPDC '!D142</f>
        <v>HARMONY</v>
      </c>
      <c r="E146" s="55">
        <f>'FY2017 Alpha RPDC '!E142</f>
        <v>345.5</v>
      </c>
      <c r="F146" s="56">
        <f>'FY2017 Alpha RPDC '!F142</f>
        <v>6446</v>
      </c>
      <c r="G146" s="57">
        <f>'FY2017 Alpha RPDC '!G142</f>
        <v>2227093</v>
      </c>
      <c r="H146" s="56">
        <f>'FY2017 Alpha RPDC '!H142</f>
        <v>13644</v>
      </c>
      <c r="I146" s="57">
        <f>'FY2017 Alpha RPDC '!I142</f>
        <v>2240737</v>
      </c>
      <c r="J146" s="57">
        <v>-41953.9</v>
      </c>
      <c r="K146" s="57">
        <v>-47272</v>
      </c>
      <c r="L146" s="57">
        <v>46681.1</v>
      </c>
      <c r="M146" s="57">
        <v>29545</v>
      </c>
      <c r="N146" s="57">
        <v>0</v>
      </c>
      <c r="O146" s="57">
        <v>0</v>
      </c>
      <c r="P146" s="57">
        <v>18199.72</v>
      </c>
      <c r="Q146" s="57">
        <v>70908</v>
      </c>
      <c r="R146" s="57">
        <v>150761.59199999998</v>
      </c>
      <c r="S146" s="57">
        <v>15314.976000000001</v>
      </c>
      <c r="T146" s="57">
        <v>17428.608</v>
      </c>
      <c r="U146" s="57">
        <f t="shared" si="2"/>
        <v>2500350.0960000004</v>
      </c>
    </row>
    <row r="147" spans="1:21" s="45" customFormat="1" ht="11" x14ac:dyDescent="0.3">
      <c r="A147" s="45">
        <f>'FY2017 Alpha RPDC '!A143</f>
        <v>136</v>
      </c>
      <c r="B147" s="45">
        <f>'FY2017 Alpha RPDC '!B143</f>
        <v>2846</v>
      </c>
      <c r="C147" s="45">
        <f>'FY2017 Alpha RPDC '!C143</f>
        <v>2846</v>
      </c>
      <c r="D147" s="50" t="str">
        <f>'FY2017 Alpha RPDC '!D143</f>
        <v>HARRIS-LAKE PARK</v>
      </c>
      <c r="E147" s="51">
        <f>'FY2017 Alpha RPDC '!E143</f>
        <v>321.10000000000002</v>
      </c>
      <c r="F147" s="52">
        <f>'FY2017 Alpha RPDC '!F143</f>
        <v>6517</v>
      </c>
      <c r="G147" s="53">
        <f>'FY2017 Alpha RPDC '!G143</f>
        <v>2092609</v>
      </c>
      <c r="H147" s="52">
        <f>'FY2017 Alpha RPDC '!H143</f>
        <v>39840</v>
      </c>
      <c r="I147" s="53">
        <f>'FY2017 Alpha RPDC '!I143</f>
        <v>2132449</v>
      </c>
      <c r="J147" s="53">
        <v>-215146.4</v>
      </c>
      <c r="K147" s="53">
        <v>-28840</v>
      </c>
      <c r="L147" s="53">
        <v>346656.8</v>
      </c>
      <c r="M147" s="53">
        <v>17304</v>
      </c>
      <c r="N147" s="53">
        <v>70773.36</v>
      </c>
      <c r="O147" s="53">
        <v>0</v>
      </c>
      <c r="P147" s="53">
        <v>78675.520000000004</v>
      </c>
      <c r="Q147" s="53">
        <v>0</v>
      </c>
      <c r="R147" s="53">
        <v>606981.02400000009</v>
      </c>
      <c r="S147" s="53">
        <v>65255.520000000004</v>
      </c>
      <c r="T147" s="53">
        <v>78795.167999999991</v>
      </c>
      <c r="U147" s="53">
        <f t="shared" si="2"/>
        <v>3152903.9920000001</v>
      </c>
    </row>
    <row r="148" spans="1:21" s="45" customFormat="1" ht="11" x14ac:dyDescent="0.3">
      <c r="A148" s="45">
        <f>'FY2017 Alpha RPDC '!A144</f>
        <v>137</v>
      </c>
      <c r="B148" s="45">
        <f>'FY2017 Alpha RPDC '!B144</f>
        <v>2862</v>
      </c>
      <c r="C148" s="45">
        <f>'FY2017 Alpha RPDC '!C144</f>
        <v>2862</v>
      </c>
      <c r="D148" s="50" t="str">
        <f>'FY2017 Alpha RPDC '!D144</f>
        <v>HARTLEY-MELVIN-SANBORN</v>
      </c>
      <c r="E148" s="51">
        <f>'FY2017 Alpha RPDC '!E144</f>
        <v>637.9</v>
      </c>
      <c r="F148" s="52">
        <f>'FY2017 Alpha RPDC '!F144</f>
        <v>6493</v>
      </c>
      <c r="G148" s="53">
        <f>'FY2017 Alpha RPDC '!G144</f>
        <v>4141885</v>
      </c>
      <c r="H148" s="52">
        <f>'FY2017 Alpha RPDC '!H144</f>
        <v>0</v>
      </c>
      <c r="I148" s="53">
        <f>'FY2017 Alpha RPDC '!I144</f>
        <v>4141885</v>
      </c>
      <c r="J148" s="53">
        <v>-242774.39999999999</v>
      </c>
      <c r="K148" s="53">
        <v>-58080</v>
      </c>
      <c r="L148" s="53">
        <v>917664</v>
      </c>
      <c r="M148" s="53">
        <v>17424</v>
      </c>
      <c r="N148" s="53">
        <v>87352.319999999992</v>
      </c>
      <c r="O148" s="53">
        <v>0</v>
      </c>
      <c r="P148" s="53">
        <v>19166.399999999998</v>
      </c>
      <c r="Q148" s="53">
        <v>0</v>
      </c>
      <c r="R148" s="53">
        <v>779585.85600000003</v>
      </c>
      <c r="S148" s="53">
        <v>92071.020999999993</v>
      </c>
      <c r="T148" s="53">
        <v>89750.824999999997</v>
      </c>
      <c r="U148" s="53">
        <f t="shared" si="2"/>
        <v>5844045.0219999999</v>
      </c>
    </row>
    <row r="149" spans="1:21" s="45" customFormat="1" ht="11" x14ac:dyDescent="0.3">
      <c r="A149" s="45">
        <f>'FY2017 Alpha RPDC '!A145</f>
        <v>138</v>
      </c>
      <c r="B149" s="45">
        <f>'FY2017 Alpha RPDC '!B145</f>
        <v>2977</v>
      </c>
      <c r="C149" s="45">
        <f>'FY2017 Alpha RPDC '!C145</f>
        <v>2977</v>
      </c>
      <c r="D149" s="50" t="str">
        <f>'FY2017 Alpha RPDC '!D145</f>
        <v>HIGHLAND</v>
      </c>
      <c r="E149" s="51">
        <f>'FY2017 Alpha RPDC '!E145</f>
        <v>652.29999999999995</v>
      </c>
      <c r="F149" s="52">
        <f>'FY2017 Alpha RPDC '!F145</f>
        <v>6446</v>
      </c>
      <c r="G149" s="53">
        <f>'FY2017 Alpha RPDC '!G145</f>
        <v>4204726</v>
      </c>
      <c r="H149" s="52">
        <f>'FY2017 Alpha RPDC '!H145</f>
        <v>0</v>
      </c>
      <c r="I149" s="53">
        <f>'FY2017 Alpha RPDC '!I145</f>
        <v>4204726</v>
      </c>
      <c r="J149" s="53">
        <v>-221491.19999999998</v>
      </c>
      <c r="K149" s="53">
        <v>-5768</v>
      </c>
      <c r="L149" s="53">
        <v>109592</v>
      </c>
      <c r="M149" s="53">
        <v>11536</v>
      </c>
      <c r="N149" s="53">
        <v>7267.68</v>
      </c>
      <c r="O149" s="53">
        <v>0</v>
      </c>
      <c r="P149" s="53">
        <v>6344.8</v>
      </c>
      <c r="Q149" s="53">
        <v>83059.199999999997</v>
      </c>
      <c r="R149" s="53">
        <v>208356.46400000001</v>
      </c>
      <c r="S149" s="53">
        <v>19535.554</v>
      </c>
      <c r="T149" s="53">
        <v>25378.282000000003</v>
      </c>
      <c r="U149" s="53">
        <f t="shared" si="2"/>
        <v>4448536.7799999984</v>
      </c>
    </row>
    <row r="150" spans="1:21" s="45" customFormat="1" ht="11" x14ac:dyDescent="0.3">
      <c r="A150" s="45">
        <f>'FY2017 Alpha RPDC '!A146</f>
        <v>139</v>
      </c>
      <c r="B150" s="45">
        <f>'FY2017 Alpha RPDC '!B146</f>
        <v>2988</v>
      </c>
      <c r="C150" s="45">
        <f>'FY2017 Alpha RPDC '!C146</f>
        <v>2988</v>
      </c>
      <c r="D150" s="50" t="str">
        <f>'FY2017 Alpha RPDC '!D146</f>
        <v>HINTON</v>
      </c>
      <c r="E150" s="51">
        <f>'FY2017 Alpha RPDC '!E146</f>
        <v>518.1</v>
      </c>
      <c r="F150" s="52">
        <f>'FY2017 Alpha RPDC '!F146</f>
        <v>6446</v>
      </c>
      <c r="G150" s="53">
        <f>'FY2017 Alpha RPDC '!G146</f>
        <v>3339673</v>
      </c>
      <c r="H150" s="52">
        <f>'FY2017 Alpha RPDC '!H146</f>
        <v>174780</v>
      </c>
      <c r="I150" s="53">
        <f>'FY2017 Alpha RPDC '!I146</f>
        <v>3514453</v>
      </c>
      <c r="J150" s="53">
        <v>-105102</v>
      </c>
      <c r="K150" s="53">
        <v>-11678</v>
      </c>
      <c r="L150" s="53">
        <v>87585</v>
      </c>
      <c r="M150" s="53">
        <v>157653</v>
      </c>
      <c r="N150" s="53">
        <v>20319.72</v>
      </c>
      <c r="O150" s="53">
        <v>0</v>
      </c>
      <c r="P150" s="53">
        <v>0</v>
      </c>
      <c r="Q150" s="53">
        <v>73571.399999999994</v>
      </c>
      <c r="R150" s="53">
        <v>151012.80000000002</v>
      </c>
      <c r="S150" s="53">
        <v>15528.960000000001</v>
      </c>
      <c r="T150" s="53">
        <v>20715.840000000004</v>
      </c>
      <c r="U150" s="53">
        <f t="shared" si="2"/>
        <v>3924059.7199999997</v>
      </c>
    </row>
    <row r="151" spans="1:21" s="45" customFormat="1" ht="11" x14ac:dyDescent="0.3">
      <c r="A151" s="45">
        <f>'FY2017 Alpha RPDC '!A147</f>
        <v>140</v>
      </c>
      <c r="B151" s="45">
        <f>'FY2017 Alpha RPDC '!B147</f>
        <v>3029</v>
      </c>
      <c r="C151" s="45">
        <f>'FY2017 Alpha RPDC '!C147</f>
        <v>3029</v>
      </c>
      <c r="D151" s="54" t="str">
        <f>'FY2017 Alpha RPDC '!D147</f>
        <v>HOWARD-WINNESHIEK</v>
      </c>
      <c r="E151" s="55">
        <f>'FY2017 Alpha RPDC '!E147</f>
        <v>1244</v>
      </c>
      <c r="F151" s="56">
        <f>'FY2017 Alpha RPDC '!F147</f>
        <v>6569</v>
      </c>
      <c r="G151" s="57">
        <f>'FY2017 Alpha RPDC '!G147</f>
        <v>8171836</v>
      </c>
      <c r="H151" s="56">
        <f>'FY2017 Alpha RPDC '!H147</f>
        <v>329215</v>
      </c>
      <c r="I151" s="57">
        <f>'FY2017 Alpha RPDC '!I147</f>
        <v>8501051</v>
      </c>
      <c r="J151" s="57">
        <v>-122115</v>
      </c>
      <c r="K151" s="57">
        <v>0</v>
      </c>
      <c r="L151" s="57">
        <v>191895</v>
      </c>
      <c r="M151" s="57">
        <v>0</v>
      </c>
      <c r="N151" s="57">
        <v>50532.35</v>
      </c>
      <c r="O151" s="57">
        <v>77630.25</v>
      </c>
      <c r="P151" s="57">
        <v>12793.000000000002</v>
      </c>
      <c r="Q151" s="57">
        <v>0</v>
      </c>
      <c r="R151" s="57">
        <v>354502.85799999995</v>
      </c>
      <c r="S151" s="57">
        <v>37941.69</v>
      </c>
      <c r="T151" s="57">
        <v>34397.795999999995</v>
      </c>
      <c r="U151" s="57">
        <f t="shared" si="2"/>
        <v>9138628.9439999983</v>
      </c>
    </row>
    <row r="152" spans="1:21" s="45" customFormat="1" ht="11" x14ac:dyDescent="0.3">
      <c r="A152" s="45">
        <f>'FY2017 Alpha RPDC '!A148</f>
        <v>141</v>
      </c>
      <c r="B152" s="45">
        <f>'FY2017 Alpha RPDC '!B148</f>
        <v>3033</v>
      </c>
      <c r="C152" s="45">
        <f>'FY2017 Alpha RPDC '!C148</f>
        <v>3033</v>
      </c>
      <c r="D152" s="50" t="str">
        <f>'FY2017 Alpha RPDC '!D148</f>
        <v>HUBBARD-RADCLIFFE</v>
      </c>
      <c r="E152" s="51">
        <f>'FY2017 Alpha RPDC '!E148</f>
        <v>423.1</v>
      </c>
      <c r="F152" s="52">
        <f>'FY2017 Alpha RPDC '!F148</f>
        <v>6558</v>
      </c>
      <c r="G152" s="53">
        <f>'FY2017 Alpha RPDC '!G148</f>
        <v>2774690</v>
      </c>
      <c r="H152" s="52">
        <f>'FY2017 Alpha RPDC '!H148</f>
        <v>83196</v>
      </c>
      <c r="I152" s="53">
        <f>'FY2017 Alpha RPDC '!I148</f>
        <v>2857886</v>
      </c>
      <c r="J152" s="53">
        <v>-342042.39999999997</v>
      </c>
      <c r="K152" s="53">
        <v>-23072</v>
      </c>
      <c r="L152" s="53">
        <v>490280</v>
      </c>
      <c r="M152" s="53">
        <v>17304</v>
      </c>
      <c r="N152" s="53">
        <v>23418.079999999998</v>
      </c>
      <c r="O152" s="53">
        <v>0</v>
      </c>
      <c r="P152" s="53">
        <v>22841.279999999999</v>
      </c>
      <c r="Q152" s="53">
        <v>159196.80000000002</v>
      </c>
      <c r="R152" s="53">
        <v>346159.63200000004</v>
      </c>
      <c r="S152" s="53">
        <v>36176.76</v>
      </c>
      <c r="T152" s="53">
        <v>40529.735999999997</v>
      </c>
      <c r="U152" s="53">
        <f t="shared" si="2"/>
        <v>3628677.8879999998</v>
      </c>
    </row>
    <row r="153" spans="1:21" s="45" customFormat="1" ht="11" x14ac:dyDescent="0.3">
      <c r="A153" s="45">
        <f>'FY2017 Alpha RPDC '!A149</f>
        <v>142</v>
      </c>
      <c r="B153" s="45">
        <f>'FY2017 Alpha RPDC '!B149</f>
        <v>3042</v>
      </c>
      <c r="C153" s="45">
        <f>'FY2017 Alpha RPDC '!C149</f>
        <v>3042</v>
      </c>
      <c r="D153" s="50" t="str">
        <f>'FY2017 Alpha RPDC '!D149</f>
        <v>HUDSON</v>
      </c>
      <c r="E153" s="51">
        <f>'FY2017 Alpha RPDC '!E149</f>
        <v>652</v>
      </c>
      <c r="F153" s="52">
        <f>'FY2017 Alpha RPDC '!F149</f>
        <v>6621</v>
      </c>
      <c r="G153" s="53">
        <f>'FY2017 Alpha RPDC '!G149</f>
        <v>4316892</v>
      </c>
      <c r="H153" s="52">
        <f>'FY2017 Alpha RPDC '!H149</f>
        <v>109403</v>
      </c>
      <c r="I153" s="53">
        <f>'FY2017 Alpha RPDC '!I149</f>
        <v>4426295</v>
      </c>
      <c r="J153" s="53">
        <v>-265328</v>
      </c>
      <c r="K153" s="53">
        <v>-28840</v>
      </c>
      <c r="L153" s="53">
        <v>1011130.4</v>
      </c>
      <c r="M153" s="53">
        <v>17304</v>
      </c>
      <c r="N153" s="53">
        <v>54969.039999999994</v>
      </c>
      <c r="O153" s="53">
        <v>0</v>
      </c>
      <c r="P153" s="53">
        <v>2537.92</v>
      </c>
      <c r="Q153" s="53">
        <v>0</v>
      </c>
      <c r="R153" s="53">
        <v>293349.48000000004</v>
      </c>
      <c r="S153" s="53">
        <v>32886.258000000002</v>
      </c>
      <c r="T153" s="53">
        <v>35343.990000000005</v>
      </c>
      <c r="U153" s="53">
        <f t="shared" si="2"/>
        <v>5579648.0880000014</v>
      </c>
    </row>
    <row r="154" spans="1:21" s="45" customFormat="1" ht="11" x14ac:dyDescent="0.3">
      <c r="A154" s="45">
        <f>'FY2017 Alpha RPDC '!A150</f>
        <v>143</v>
      </c>
      <c r="B154" s="45">
        <f>'FY2017 Alpha RPDC '!B150</f>
        <v>3060</v>
      </c>
      <c r="C154" s="45">
        <f>'FY2017 Alpha RPDC '!C150</f>
        <v>3060</v>
      </c>
      <c r="D154" s="50" t="str">
        <f>'FY2017 Alpha RPDC '!D150</f>
        <v>HUMBOLDT</v>
      </c>
      <c r="E154" s="51">
        <f>'FY2017 Alpha RPDC '!E150</f>
        <v>1211.8</v>
      </c>
      <c r="F154" s="52">
        <f>'FY2017 Alpha RPDC '!F150</f>
        <v>6446</v>
      </c>
      <c r="G154" s="53">
        <f>'FY2017 Alpha RPDC '!G150</f>
        <v>7811263</v>
      </c>
      <c r="H154" s="52">
        <f>'FY2017 Alpha RPDC '!H150</f>
        <v>0</v>
      </c>
      <c r="I154" s="53">
        <f>'FY2017 Alpha RPDC '!I150</f>
        <v>7811263</v>
      </c>
      <c r="J154" s="53">
        <v>-512517</v>
      </c>
      <c r="K154" s="53">
        <v>-100147</v>
      </c>
      <c r="L154" s="53">
        <v>206774.1</v>
      </c>
      <c r="M154" s="53">
        <v>0</v>
      </c>
      <c r="N154" s="53">
        <v>78703.759999999995</v>
      </c>
      <c r="O154" s="53">
        <v>0</v>
      </c>
      <c r="P154" s="53">
        <v>5184.08</v>
      </c>
      <c r="Q154" s="53">
        <v>293371.8</v>
      </c>
      <c r="R154" s="53">
        <v>712367.89199999999</v>
      </c>
      <c r="S154" s="53">
        <v>76027.788</v>
      </c>
      <c r="T154" s="53">
        <v>73353.167999999991</v>
      </c>
      <c r="U154" s="53">
        <f t="shared" si="2"/>
        <v>8644381.5879999995</v>
      </c>
    </row>
    <row r="155" spans="1:21" s="45" customFormat="1" ht="11" x14ac:dyDescent="0.3">
      <c r="A155" s="45">
        <f>'FY2017 Alpha RPDC '!A151</f>
        <v>144</v>
      </c>
      <c r="B155" s="45">
        <f>'FY2017 Alpha RPDC '!B151</f>
        <v>3168</v>
      </c>
      <c r="C155" s="45">
        <f>'FY2017 Alpha RPDC '!C151</f>
        <v>3168</v>
      </c>
      <c r="D155" s="50" t="str">
        <f>'FY2017 Alpha RPDC '!D151</f>
        <v>IKM - MANNING</v>
      </c>
      <c r="E155" s="51">
        <f>'FY2017 Alpha RPDC '!E151</f>
        <v>698.6</v>
      </c>
      <c r="F155" s="52">
        <f>'FY2017 Alpha RPDC '!F151</f>
        <v>6547</v>
      </c>
      <c r="G155" s="53">
        <f>'FY2017 Alpha RPDC '!G151</f>
        <v>4573734</v>
      </c>
      <c r="H155" s="52">
        <f>'FY2017 Alpha RPDC '!H151</f>
        <v>42851</v>
      </c>
      <c r="I155" s="53">
        <f>'FY2017 Alpha RPDC '!I151</f>
        <v>4616585</v>
      </c>
      <c r="J155" s="53">
        <v>-879060</v>
      </c>
      <c r="K155" s="53">
        <v>-495096</v>
      </c>
      <c r="L155" s="53">
        <v>11760</v>
      </c>
      <c r="M155" s="53">
        <v>829080</v>
      </c>
      <c r="N155" s="53">
        <v>57506.399999999994</v>
      </c>
      <c r="O155" s="53">
        <v>0</v>
      </c>
      <c r="P155" s="53">
        <v>2587.1999999999998</v>
      </c>
      <c r="Q155" s="53">
        <v>74088</v>
      </c>
      <c r="R155" s="53">
        <v>204696.95999999999</v>
      </c>
      <c r="S155" s="53">
        <v>16544.32</v>
      </c>
      <c r="T155" s="53">
        <v>19485.440000000002</v>
      </c>
      <c r="U155" s="53">
        <f t="shared" si="2"/>
        <v>4458177.32</v>
      </c>
    </row>
    <row r="156" spans="1:21" s="45" customFormat="1" ht="11" x14ac:dyDescent="0.3">
      <c r="A156" s="45">
        <f>'FY2017 Alpha RPDC '!A152</f>
        <v>145</v>
      </c>
      <c r="B156" s="45">
        <f>'FY2017 Alpha RPDC '!B152</f>
        <v>3105</v>
      </c>
      <c r="C156" s="45">
        <f>'FY2017 Alpha RPDC '!C152</f>
        <v>3105</v>
      </c>
      <c r="D156" s="54" t="str">
        <f>'FY2017 Alpha RPDC '!D152</f>
        <v>INDEPENDENCE</v>
      </c>
      <c r="E156" s="55">
        <f>'FY2017 Alpha RPDC '!E152</f>
        <v>1404.8</v>
      </c>
      <c r="F156" s="56">
        <f>'FY2017 Alpha RPDC '!F152</f>
        <v>6446</v>
      </c>
      <c r="G156" s="57">
        <f>'FY2017 Alpha RPDC '!G152</f>
        <v>9055341</v>
      </c>
      <c r="H156" s="56">
        <f>'FY2017 Alpha RPDC '!H152</f>
        <v>0</v>
      </c>
      <c r="I156" s="57">
        <f>'FY2017 Alpha RPDC '!I152</f>
        <v>9055341</v>
      </c>
      <c r="J156" s="57">
        <v>-202062</v>
      </c>
      <c r="K156" s="57">
        <v>-59430</v>
      </c>
      <c r="L156" s="57">
        <v>683445</v>
      </c>
      <c r="M156" s="57">
        <v>5943</v>
      </c>
      <c r="N156" s="57">
        <v>41184.99</v>
      </c>
      <c r="O156" s="57">
        <v>0</v>
      </c>
      <c r="P156" s="57">
        <v>3922.38</v>
      </c>
      <c r="Q156" s="57">
        <v>0</v>
      </c>
      <c r="R156" s="57">
        <v>328863.90000000002</v>
      </c>
      <c r="S156" s="57">
        <v>37147.620000000003</v>
      </c>
      <c r="T156" s="57">
        <v>30516.78</v>
      </c>
      <c r="U156" s="57">
        <f t="shared" si="2"/>
        <v>9924872.6699999999</v>
      </c>
    </row>
    <row r="157" spans="1:21" s="45" customFormat="1" ht="11" x14ac:dyDescent="0.3">
      <c r="A157" s="45">
        <f>'FY2017 Alpha RPDC '!A153</f>
        <v>146</v>
      </c>
      <c r="B157" s="45">
        <f>'FY2017 Alpha RPDC '!B153</f>
        <v>3114</v>
      </c>
      <c r="C157" s="45">
        <f>'FY2017 Alpha RPDC '!C153</f>
        <v>3114</v>
      </c>
      <c r="D157" s="50" t="str">
        <f>'FY2017 Alpha RPDC '!D153</f>
        <v>INDIANOLA</v>
      </c>
      <c r="E157" s="51">
        <f>'FY2017 Alpha RPDC '!E153</f>
        <v>3430.3</v>
      </c>
      <c r="F157" s="52">
        <f>'FY2017 Alpha RPDC '!F153</f>
        <v>6446</v>
      </c>
      <c r="G157" s="53">
        <f>'FY2017 Alpha RPDC '!G153</f>
        <v>22111714</v>
      </c>
      <c r="H157" s="52">
        <f>'FY2017 Alpha RPDC '!H153</f>
        <v>0</v>
      </c>
      <c r="I157" s="53">
        <f>'FY2017 Alpha RPDC '!I153</f>
        <v>22111714</v>
      </c>
      <c r="J157" s="53">
        <v>-175347.19999999998</v>
      </c>
      <c r="K157" s="53">
        <v>-69216</v>
      </c>
      <c r="L157" s="53">
        <v>634480</v>
      </c>
      <c r="M157" s="53">
        <v>5768</v>
      </c>
      <c r="N157" s="53">
        <v>121993.2</v>
      </c>
      <c r="O157" s="53">
        <v>0</v>
      </c>
      <c r="P157" s="53">
        <v>21572.32</v>
      </c>
      <c r="Q157" s="53">
        <v>0</v>
      </c>
      <c r="R157" s="53">
        <v>570437.14000000013</v>
      </c>
      <c r="S157" s="53">
        <v>62077.638000000006</v>
      </c>
      <c r="T157" s="53">
        <v>69171.907000000007</v>
      </c>
      <c r="U157" s="53">
        <f t="shared" si="2"/>
        <v>23352651.005000003</v>
      </c>
    </row>
    <row r="158" spans="1:21" s="45" customFormat="1" ht="11" x14ac:dyDescent="0.3">
      <c r="A158" s="45">
        <f>'FY2017 Alpha RPDC '!A154</f>
        <v>147</v>
      </c>
      <c r="B158" s="45">
        <f>'FY2017 Alpha RPDC '!B154</f>
        <v>3119</v>
      </c>
      <c r="C158" s="45">
        <f>'FY2017 Alpha RPDC '!C154</f>
        <v>3119</v>
      </c>
      <c r="D158" s="50" t="str">
        <f>'FY2017 Alpha RPDC '!D154</f>
        <v>INTERSTATE 35</v>
      </c>
      <c r="E158" s="51">
        <f>'FY2017 Alpha RPDC '!E154</f>
        <v>895.4</v>
      </c>
      <c r="F158" s="52">
        <f>'FY2017 Alpha RPDC '!F154</f>
        <v>6446</v>
      </c>
      <c r="G158" s="53">
        <f>'FY2017 Alpha RPDC '!G154</f>
        <v>5771748</v>
      </c>
      <c r="H158" s="52">
        <f>'FY2017 Alpha RPDC '!H154</f>
        <v>0</v>
      </c>
      <c r="I158" s="53">
        <f>'FY2017 Alpha RPDC '!I154</f>
        <v>5771748</v>
      </c>
      <c r="J158" s="53">
        <v>-513822</v>
      </c>
      <c r="K158" s="53">
        <v>-17718</v>
      </c>
      <c r="L158" s="53">
        <v>129932</v>
      </c>
      <c r="M158" s="53">
        <v>5906</v>
      </c>
      <c r="N158" s="53">
        <v>95500.02</v>
      </c>
      <c r="O158" s="53">
        <v>47248</v>
      </c>
      <c r="P158" s="53">
        <v>0</v>
      </c>
      <c r="Q158" s="53">
        <v>0</v>
      </c>
      <c r="R158" s="53">
        <v>220121.46399999998</v>
      </c>
      <c r="S158" s="53">
        <v>24281.036999999997</v>
      </c>
      <c r="T158" s="53">
        <v>21641.342000000001</v>
      </c>
      <c r="U158" s="53">
        <f t="shared" si="2"/>
        <v>5784837.862999999</v>
      </c>
    </row>
    <row r="159" spans="1:21" s="45" customFormat="1" ht="11" x14ac:dyDescent="0.3">
      <c r="A159" s="45">
        <f>'FY2017 Alpha RPDC '!A155</f>
        <v>148</v>
      </c>
      <c r="B159" s="45">
        <f>'FY2017 Alpha RPDC '!B155</f>
        <v>3141</v>
      </c>
      <c r="C159" s="45">
        <f>'FY2017 Alpha RPDC '!C155</f>
        <v>3141</v>
      </c>
      <c r="D159" s="50" t="str">
        <f>'FY2017 Alpha RPDC '!D155</f>
        <v>IOWA CITY</v>
      </c>
      <c r="E159" s="51">
        <f>'FY2017 Alpha RPDC '!E155</f>
        <v>13328</v>
      </c>
      <c r="F159" s="52">
        <f>'FY2017 Alpha RPDC '!F155</f>
        <v>6463</v>
      </c>
      <c r="G159" s="53">
        <f>'FY2017 Alpha RPDC '!G155</f>
        <v>86138864</v>
      </c>
      <c r="H159" s="52">
        <f>'FY2017 Alpha RPDC '!H155</f>
        <v>0</v>
      </c>
      <c r="I159" s="53">
        <f>'FY2017 Alpha RPDC '!I155</f>
        <v>86138864</v>
      </c>
      <c r="J159" s="53">
        <v>-393377.60000000003</v>
      </c>
      <c r="K159" s="53">
        <v>-80752</v>
      </c>
      <c r="L159" s="53">
        <v>317240</v>
      </c>
      <c r="M159" s="53">
        <v>305704</v>
      </c>
      <c r="N159" s="53">
        <v>55026.719999999994</v>
      </c>
      <c r="O159" s="53">
        <v>0</v>
      </c>
      <c r="P159" s="53">
        <v>5075.84</v>
      </c>
      <c r="Q159" s="53">
        <v>0</v>
      </c>
      <c r="R159" s="53">
        <v>732461.05200000003</v>
      </c>
      <c r="S159" s="53">
        <v>86716.364000000001</v>
      </c>
      <c r="T159" s="53">
        <v>80186.77</v>
      </c>
      <c r="U159" s="53">
        <f t="shared" si="2"/>
        <v>87247145.145999998</v>
      </c>
    </row>
    <row r="160" spans="1:21" s="45" customFormat="1" ht="11" x14ac:dyDescent="0.3">
      <c r="A160" s="45">
        <f>'FY2017 Alpha RPDC '!A156</f>
        <v>149</v>
      </c>
      <c r="B160" s="45">
        <f>'FY2017 Alpha RPDC '!B156</f>
        <v>3150</v>
      </c>
      <c r="C160" s="45">
        <f>'FY2017 Alpha RPDC '!C156</f>
        <v>3150</v>
      </c>
      <c r="D160" s="50" t="str">
        <f>'FY2017 Alpha RPDC '!D156</f>
        <v>IOWA FALLS</v>
      </c>
      <c r="E160" s="51">
        <f>'FY2017 Alpha RPDC '!E156</f>
        <v>1085.4000000000001</v>
      </c>
      <c r="F160" s="52">
        <f>'FY2017 Alpha RPDC '!F156</f>
        <v>6451</v>
      </c>
      <c r="G160" s="53">
        <f>'FY2017 Alpha RPDC '!G156</f>
        <v>7001915</v>
      </c>
      <c r="H160" s="52">
        <f>'FY2017 Alpha RPDC '!H156</f>
        <v>0</v>
      </c>
      <c r="I160" s="53">
        <f>'FY2017 Alpha RPDC '!I156</f>
        <v>7001915</v>
      </c>
      <c r="J160" s="53">
        <v>-598141.6</v>
      </c>
      <c r="K160" s="53">
        <v>-115360</v>
      </c>
      <c r="L160" s="53">
        <v>894616.79999999993</v>
      </c>
      <c r="M160" s="53">
        <v>11536</v>
      </c>
      <c r="N160" s="53">
        <v>110284.16</v>
      </c>
      <c r="O160" s="53">
        <v>0</v>
      </c>
      <c r="P160" s="53">
        <v>7613.76</v>
      </c>
      <c r="Q160" s="53">
        <v>0</v>
      </c>
      <c r="R160" s="53">
        <v>1539149.1769999999</v>
      </c>
      <c r="S160" s="53">
        <v>183889.47699999998</v>
      </c>
      <c r="T160" s="53">
        <v>172060.52699999997</v>
      </c>
      <c r="U160" s="53">
        <f t="shared" si="2"/>
        <v>9207563.3010000009</v>
      </c>
    </row>
    <row r="161" spans="1:21" s="45" customFormat="1" ht="11" x14ac:dyDescent="0.3">
      <c r="A161" s="45">
        <f>'FY2017 Alpha RPDC '!A157</f>
        <v>150</v>
      </c>
      <c r="B161" s="45">
        <f>'FY2017 Alpha RPDC '!B157</f>
        <v>3154</v>
      </c>
      <c r="C161" s="45">
        <f>'FY2017 Alpha RPDC '!C157</f>
        <v>3154</v>
      </c>
      <c r="D161" s="54" t="str">
        <f>'FY2017 Alpha RPDC '!D157</f>
        <v>IOWA VALLEY</v>
      </c>
      <c r="E161" s="55">
        <f>'FY2017 Alpha RPDC '!E157</f>
        <v>547.9</v>
      </c>
      <c r="F161" s="56">
        <f>'FY2017 Alpha RPDC '!F157</f>
        <v>6446</v>
      </c>
      <c r="G161" s="57">
        <f>'FY2017 Alpha RPDC '!G157</f>
        <v>3531763</v>
      </c>
      <c r="H161" s="56">
        <f>'FY2017 Alpha RPDC '!H157</f>
        <v>53416</v>
      </c>
      <c r="I161" s="57">
        <f>'FY2017 Alpha RPDC '!I157</f>
        <v>3585179</v>
      </c>
      <c r="J161" s="57">
        <v>-553728</v>
      </c>
      <c r="K161" s="57">
        <v>-11536</v>
      </c>
      <c r="L161" s="57">
        <v>351848</v>
      </c>
      <c r="M161" s="57">
        <v>0</v>
      </c>
      <c r="N161" s="57">
        <v>2076.48</v>
      </c>
      <c r="O161" s="57">
        <v>0</v>
      </c>
      <c r="P161" s="57">
        <v>0</v>
      </c>
      <c r="Q161" s="57">
        <v>0</v>
      </c>
      <c r="R161" s="57">
        <v>445186.99400000006</v>
      </c>
      <c r="S161" s="57">
        <v>39733.479000000007</v>
      </c>
      <c r="T161" s="57">
        <v>45772.055</v>
      </c>
      <c r="U161" s="57">
        <f t="shared" si="2"/>
        <v>3904532.0079999999</v>
      </c>
    </row>
    <row r="162" spans="1:21" s="45" customFormat="1" ht="11" x14ac:dyDescent="0.3">
      <c r="A162" s="45">
        <f>'FY2017 Alpha RPDC '!A158</f>
        <v>151</v>
      </c>
      <c r="B162" s="45">
        <f>'FY2017 Alpha RPDC '!B158</f>
        <v>3186</v>
      </c>
      <c r="C162" s="45">
        <f>'FY2017 Alpha RPDC '!C158</f>
        <v>3186</v>
      </c>
      <c r="D162" s="50" t="str">
        <f>'FY2017 Alpha RPDC '!D158</f>
        <v>JANESVILLE</v>
      </c>
      <c r="E162" s="51">
        <f>'FY2017 Alpha RPDC '!E158</f>
        <v>380.1</v>
      </c>
      <c r="F162" s="52">
        <f>'FY2017 Alpha RPDC '!F158</f>
        <v>6521</v>
      </c>
      <c r="G162" s="53">
        <f>'FY2017 Alpha RPDC '!G158</f>
        <v>2478632</v>
      </c>
      <c r="H162" s="52">
        <f>'FY2017 Alpha RPDC '!H158</f>
        <v>0</v>
      </c>
      <c r="I162" s="53">
        <f>'FY2017 Alpha RPDC '!I158</f>
        <v>2478632</v>
      </c>
      <c r="J162" s="53">
        <v>-1651038.9999999998</v>
      </c>
      <c r="K162" s="53">
        <v>-271895</v>
      </c>
      <c r="L162" s="53">
        <v>864279</v>
      </c>
      <c r="M162" s="53">
        <v>185120</v>
      </c>
      <c r="N162" s="53">
        <v>83593.25</v>
      </c>
      <c r="O162" s="53">
        <v>0</v>
      </c>
      <c r="P162" s="53">
        <v>596896.30000000005</v>
      </c>
      <c r="Q162" s="53">
        <v>326274</v>
      </c>
      <c r="R162" s="53">
        <v>5579292.6540000001</v>
      </c>
      <c r="S162" s="53">
        <v>699511.64399999997</v>
      </c>
      <c r="T162" s="53">
        <v>710320.35600000003</v>
      </c>
      <c r="U162" s="53">
        <f t="shared" si="2"/>
        <v>9600985.2039999999</v>
      </c>
    </row>
    <row r="163" spans="1:21" s="45" customFormat="1" ht="11" x14ac:dyDescent="0.3">
      <c r="A163" s="45">
        <f>'FY2017 Alpha RPDC '!A159</f>
        <v>152</v>
      </c>
      <c r="B163" s="45">
        <f>'FY2017 Alpha RPDC '!B159</f>
        <v>3204</v>
      </c>
      <c r="C163" s="45">
        <f>'FY2017 Alpha RPDC '!C159</f>
        <v>3204</v>
      </c>
      <c r="D163" s="50" t="str">
        <f>'FY2017 Alpha RPDC '!D159</f>
        <v>JESUP</v>
      </c>
      <c r="E163" s="51">
        <f>'FY2017 Alpha RPDC '!E159</f>
        <v>880.5</v>
      </c>
      <c r="F163" s="52">
        <f>'FY2017 Alpha RPDC '!F159</f>
        <v>6446</v>
      </c>
      <c r="G163" s="53">
        <f>'FY2017 Alpha RPDC '!G159</f>
        <v>5675703</v>
      </c>
      <c r="H163" s="52">
        <f>'FY2017 Alpha RPDC '!H159</f>
        <v>0</v>
      </c>
      <c r="I163" s="53">
        <f>'FY2017 Alpha RPDC '!I159</f>
        <v>5675703</v>
      </c>
      <c r="J163" s="53">
        <v>-155871</v>
      </c>
      <c r="K163" s="53">
        <v>-424315.5</v>
      </c>
      <c r="L163" s="53">
        <v>346957.3</v>
      </c>
      <c r="M163" s="53">
        <v>587114.1</v>
      </c>
      <c r="N163" s="53">
        <v>45144.86</v>
      </c>
      <c r="O163" s="53">
        <v>99641.98000000001</v>
      </c>
      <c r="P163" s="53">
        <v>8890.42</v>
      </c>
      <c r="Q163" s="53">
        <v>48493.200000000004</v>
      </c>
      <c r="R163" s="53">
        <v>542670.73199999996</v>
      </c>
      <c r="S163" s="53">
        <v>63359.235999999997</v>
      </c>
      <c r="T163" s="53">
        <v>68242.083999999988</v>
      </c>
      <c r="U163" s="53">
        <f t="shared" si="2"/>
        <v>6906030.4119999995</v>
      </c>
    </row>
    <row r="164" spans="1:21" s="45" customFormat="1" ht="11" x14ac:dyDescent="0.3">
      <c r="A164" s="45">
        <f>'FY2017 Alpha RPDC '!A160</f>
        <v>153</v>
      </c>
      <c r="B164" s="45">
        <f>'FY2017 Alpha RPDC '!B160</f>
        <v>3231</v>
      </c>
      <c r="C164" s="45">
        <f>'FY2017 Alpha RPDC '!C160</f>
        <v>3231</v>
      </c>
      <c r="D164" s="50" t="str">
        <f>'FY2017 Alpha RPDC '!D160</f>
        <v>JOHNSTON</v>
      </c>
      <c r="E164" s="51">
        <f>'FY2017 Alpha RPDC '!E160</f>
        <v>6617.1</v>
      </c>
      <c r="F164" s="52">
        <f>'FY2017 Alpha RPDC '!F160</f>
        <v>6446</v>
      </c>
      <c r="G164" s="53">
        <f>'FY2017 Alpha RPDC '!G160</f>
        <v>42653827</v>
      </c>
      <c r="H164" s="52">
        <f>'FY2017 Alpha RPDC '!H160</f>
        <v>0</v>
      </c>
      <c r="I164" s="53">
        <f>'FY2017 Alpha RPDC '!I160</f>
        <v>42653827</v>
      </c>
      <c r="J164" s="53">
        <v>-196688.80000000002</v>
      </c>
      <c r="K164" s="53">
        <v>-57680</v>
      </c>
      <c r="L164" s="53">
        <v>144200</v>
      </c>
      <c r="M164" s="53">
        <v>0</v>
      </c>
      <c r="N164" s="53">
        <v>19438.16</v>
      </c>
      <c r="O164" s="53">
        <v>76022.240000000005</v>
      </c>
      <c r="P164" s="53">
        <v>5075.84</v>
      </c>
      <c r="Q164" s="53">
        <v>0</v>
      </c>
      <c r="R164" s="53">
        <v>309791.04000000004</v>
      </c>
      <c r="S164" s="53">
        <v>36295.552000000003</v>
      </c>
      <c r="T164" s="53">
        <v>29248.704000000002</v>
      </c>
      <c r="U164" s="53">
        <f t="shared" si="2"/>
        <v>43019529.736000009</v>
      </c>
    </row>
    <row r="165" spans="1:21" s="45" customFormat="1" ht="11" x14ac:dyDescent="0.3">
      <c r="A165" s="45">
        <f>'FY2017 Alpha RPDC '!A161</f>
        <v>154</v>
      </c>
      <c r="B165" s="45">
        <f>'FY2017 Alpha RPDC '!B161</f>
        <v>3312</v>
      </c>
      <c r="C165" s="45">
        <f>'FY2017 Alpha RPDC '!C161</f>
        <v>3312</v>
      </c>
      <c r="D165" s="50" t="str">
        <f>'FY2017 Alpha RPDC '!D161</f>
        <v>KEOKUK</v>
      </c>
      <c r="E165" s="51">
        <f>'FY2017 Alpha RPDC '!E161</f>
        <v>1963.7</v>
      </c>
      <c r="F165" s="52">
        <f>'FY2017 Alpha RPDC '!F161</f>
        <v>6446</v>
      </c>
      <c r="G165" s="53">
        <f>'FY2017 Alpha RPDC '!G161</f>
        <v>12658010</v>
      </c>
      <c r="H165" s="52">
        <f>'FY2017 Alpha RPDC '!H161</f>
        <v>4562</v>
      </c>
      <c r="I165" s="53">
        <f>'FY2017 Alpha RPDC '!I161</f>
        <v>12662572</v>
      </c>
      <c r="J165" s="53">
        <v>-484969</v>
      </c>
      <c r="K165" s="53">
        <v>-64273</v>
      </c>
      <c r="L165" s="53">
        <v>163604</v>
      </c>
      <c r="M165" s="53">
        <v>11686</v>
      </c>
      <c r="N165" s="53">
        <v>59072.729999999996</v>
      </c>
      <c r="O165" s="53">
        <v>0</v>
      </c>
      <c r="P165" s="53">
        <v>0</v>
      </c>
      <c r="Q165" s="53">
        <v>0</v>
      </c>
      <c r="R165" s="53">
        <v>159286.389</v>
      </c>
      <c r="S165" s="53">
        <v>14681.147999999999</v>
      </c>
      <c r="T165" s="53">
        <v>12922.257</v>
      </c>
      <c r="U165" s="53">
        <f t="shared" si="2"/>
        <v>12534582.524</v>
      </c>
    </row>
    <row r="166" spans="1:21" s="45" customFormat="1" ht="11" x14ac:dyDescent="0.3">
      <c r="A166" s="45">
        <f>'FY2017 Alpha RPDC '!A162</f>
        <v>155</v>
      </c>
      <c r="B166" s="45">
        <f>'FY2017 Alpha RPDC '!B162</f>
        <v>3330</v>
      </c>
      <c r="C166" s="45">
        <f>'FY2017 Alpha RPDC '!C162</f>
        <v>3330</v>
      </c>
      <c r="D166" s="54" t="str">
        <f>'FY2017 Alpha RPDC '!D162</f>
        <v>KEOTA</v>
      </c>
      <c r="E166" s="55">
        <f>'FY2017 Alpha RPDC '!E162</f>
        <v>338.9</v>
      </c>
      <c r="F166" s="56">
        <f>'FY2017 Alpha RPDC '!F162</f>
        <v>6490</v>
      </c>
      <c r="G166" s="57">
        <f>'FY2017 Alpha RPDC '!G162</f>
        <v>2199461</v>
      </c>
      <c r="H166" s="56">
        <f>'FY2017 Alpha RPDC '!H162</f>
        <v>39283</v>
      </c>
      <c r="I166" s="57">
        <f>'FY2017 Alpha RPDC '!I162</f>
        <v>2238744</v>
      </c>
      <c r="J166" s="57">
        <v>-204750</v>
      </c>
      <c r="K166" s="57">
        <v>-35100</v>
      </c>
      <c r="L166" s="57">
        <v>428805</v>
      </c>
      <c r="M166" s="57">
        <v>29250</v>
      </c>
      <c r="N166" s="57">
        <v>165145.5</v>
      </c>
      <c r="O166" s="57">
        <v>124546.5</v>
      </c>
      <c r="P166" s="57">
        <v>6435.0000000000009</v>
      </c>
      <c r="Q166" s="57">
        <v>0</v>
      </c>
      <c r="R166" s="57">
        <v>535396.11499999999</v>
      </c>
      <c r="S166" s="57">
        <v>63400.350999999995</v>
      </c>
      <c r="T166" s="57">
        <v>75565.3</v>
      </c>
      <c r="U166" s="57">
        <f t="shared" si="2"/>
        <v>3427437.7659999998</v>
      </c>
    </row>
    <row r="167" spans="1:21" s="45" customFormat="1" ht="11" x14ac:dyDescent="0.3">
      <c r="A167" s="45">
        <f>'FY2017 Alpha RPDC '!A163</f>
        <v>156</v>
      </c>
      <c r="B167" s="45">
        <f>'FY2017 Alpha RPDC '!B163</f>
        <v>3348</v>
      </c>
      <c r="C167" s="45">
        <f>'FY2017 Alpha RPDC '!C163</f>
        <v>3348</v>
      </c>
      <c r="D167" s="50" t="str">
        <f>'FY2017 Alpha RPDC '!D163</f>
        <v>KINGSLEY-PIERSON</v>
      </c>
      <c r="E167" s="51">
        <f>'FY2017 Alpha RPDC '!E163</f>
        <v>444.1</v>
      </c>
      <c r="F167" s="52">
        <f>'FY2017 Alpha RPDC '!F163</f>
        <v>6549</v>
      </c>
      <c r="G167" s="53">
        <f>'FY2017 Alpha RPDC '!G163</f>
        <v>2908411</v>
      </c>
      <c r="H167" s="52">
        <f>'FY2017 Alpha RPDC '!H163</f>
        <v>70952</v>
      </c>
      <c r="I167" s="53">
        <f>'FY2017 Alpha RPDC '!I163</f>
        <v>2979363</v>
      </c>
      <c r="J167" s="53">
        <v>-83059.199999999997</v>
      </c>
      <c r="K167" s="53">
        <v>-144200</v>
      </c>
      <c r="L167" s="53">
        <v>219184</v>
      </c>
      <c r="M167" s="53">
        <v>5768</v>
      </c>
      <c r="N167" s="53">
        <v>11939.759999999998</v>
      </c>
      <c r="O167" s="53">
        <v>0</v>
      </c>
      <c r="P167" s="53">
        <v>79944.479999999996</v>
      </c>
      <c r="Q167" s="53">
        <v>0</v>
      </c>
      <c r="R167" s="53">
        <v>400783.614</v>
      </c>
      <c r="S167" s="53">
        <v>43093.847999999998</v>
      </c>
      <c r="T167" s="53">
        <v>53740.987999999998</v>
      </c>
      <c r="U167" s="53">
        <f t="shared" si="2"/>
        <v>3566558.4899999993</v>
      </c>
    </row>
    <row r="168" spans="1:21" s="45" customFormat="1" ht="11" x14ac:dyDescent="0.3">
      <c r="A168" s="45">
        <f>'FY2017 Alpha RPDC '!A164</f>
        <v>157</v>
      </c>
      <c r="B168" s="45">
        <f>'FY2017 Alpha RPDC '!B164</f>
        <v>3375</v>
      </c>
      <c r="C168" s="45">
        <f>'FY2017 Alpha RPDC '!C164</f>
        <v>3375</v>
      </c>
      <c r="D168" s="50" t="str">
        <f>'FY2017 Alpha RPDC '!D164</f>
        <v>KNOXVILLE</v>
      </c>
      <c r="E168" s="51">
        <f>'FY2017 Alpha RPDC '!E164</f>
        <v>1807.3</v>
      </c>
      <c r="F168" s="52">
        <f>'FY2017 Alpha RPDC '!F164</f>
        <v>6446</v>
      </c>
      <c r="G168" s="53">
        <f>'FY2017 Alpha RPDC '!G164</f>
        <v>11649856</v>
      </c>
      <c r="H168" s="52">
        <f>'FY2017 Alpha RPDC '!H164</f>
        <v>0</v>
      </c>
      <c r="I168" s="53">
        <f>'FY2017 Alpha RPDC '!I164</f>
        <v>11649856</v>
      </c>
      <c r="J168" s="53">
        <v>-1835954.4000000001</v>
      </c>
      <c r="K168" s="53">
        <v>-63448</v>
      </c>
      <c r="L168" s="53">
        <v>1769045.5999999999</v>
      </c>
      <c r="M168" s="53">
        <v>415296</v>
      </c>
      <c r="N168" s="53">
        <v>148526</v>
      </c>
      <c r="O168" s="53">
        <v>0</v>
      </c>
      <c r="P168" s="53">
        <v>166233.76</v>
      </c>
      <c r="Q168" s="53">
        <v>0</v>
      </c>
      <c r="R168" s="53">
        <v>2642830.5389999999</v>
      </c>
      <c r="S168" s="53">
        <v>292107.49100000004</v>
      </c>
      <c r="T168" s="53">
        <v>280497.12800000003</v>
      </c>
      <c r="U168" s="53">
        <f t="shared" si="2"/>
        <v>15464990.117999999</v>
      </c>
    </row>
    <row r="169" spans="1:21" s="45" customFormat="1" ht="11" x14ac:dyDescent="0.3">
      <c r="A169" s="45">
        <f>'FY2017 Alpha RPDC '!A165</f>
        <v>158</v>
      </c>
      <c r="B169" s="45">
        <f>'FY2017 Alpha RPDC '!B165</f>
        <v>3420</v>
      </c>
      <c r="C169" s="45">
        <f>'FY2017 Alpha RPDC '!C165</f>
        <v>3420</v>
      </c>
      <c r="D169" s="50" t="str">
        <f>'FY2017 Alpha RPDC '!D165</f>
        <v>LAKE MILLS</v>
      </c>
      <c r="E169" s="51">
        <f>'FY2017 Alpha RPDC '!E165</f>
        <v>617.70000000000005</v>
      </c>
      <c r="F169" s="52">
        <f>'FY2017 Alpha RPDC '!F165</f>
        <v>6446</v>
      </c>
      <c r="G169" s="53">
        <f>'FY2017 Alpha RPDC '!G165</f>
        <v>3981694</v>
      </c>
      <c r="H169" s="52">
        <f>'FY2017 Alpha RPDC '!H165</f>
        <v>0</v>
      </c>
      <c r="I169" s="53">
        <f>'FY2017 Alpha RPDC '!I165</f>
        <v>3981694</v>
      </c>
      <c r="J169" s="53">
        <v>-305704</v>
      </c>
      <c r="K169" s="53">
        <v>-121128</v>
      </c>
      <c r="L169" s="53">
        <v>155736</v>
      </c>
      <c r="M169" s="53">
        <v>0</v>
      </c>
      <c r="N169" s="53">
        <v>62525.120000000003</v>
      </c>
      <c r="O169" s="53">
        <v>0</v>
      </c>
      <c r="P169" s="53">
        <v>0</v>
      </c>
      <c r="Q169" s="53">
        <v>131510.39999999999</v>
      </c>
      <c r="R169" s="53">
        <v>1075416.7959999999</v>
      </c>
      <c r="S169" s="53">
        <v>128869.70399999998</v>
      </c>
      <c r="T169" s="53">
        <v>138879.64499999999</v>
      </c>
      <c r="U169" s="53">
        <f t="shared" si="2"/>
        <v>5247799.6649999991</v>
      </c>
    </row>
    <row r="170" spans="1:21" s="45" customFormat="1" ht="11" x14ac:dyDescent="0.3">
      <c r="A170" s="45">
        <f>'FY2017 Alpha RPDC '!A166</f>
        <v>159</v>
      </c>
      <c r="B170" s="45">
        <f>'FY2017 Alpha RPDC '!B166</f>
        <v>3465</v>
      </c>
      <c r="C170" s="45">
        <f>'FY2017 Alpha RPDC '!C166</f>
        <v>3465</v>
      </c>
      <c r="D170" s="50" t="str">
        <f>'FY2017 Alpha RPDC '!D166</f>
        <v>LAMONI</v>
      </c>
      <c r="E170" s="51">
        <f>'FY2017 Alpha RPDC '!E166</f>
        <v>298.3</v>
      </c>
      <c r="F170" s="52">
        <f>'FY2017 Alpha RPDC '!F166</f>
        <v>6446</v>
      </c>
      <c r="G170" s="53">
        <f>'FY2017 Alpha RPDC '!G166</f>
        <v>1922842</v>
      </c>
      <c r="H170" s="52">
        <f>'FY2017 Alpha RPDC '!H166</f>
        <v>151367</v>
      </c>
      <c r="I170" s="53">
        <f>'FY2017 Alpha RPDC '!I166</f>
        <v>2074209</v>
      </c>
      <c r="J170" s="53">
        <v>-148787.20000000001</v>
      </c>
      <c r="K170" s="53">
        <v>-5812</v>
      </c>
      <c r="L170" s="53">
        <v>98804</v>
      </c>
      <c r="M170" s="53">
        <v>0</v>
      </c>
      <c r="N170" s="53">
        <v>24759.119999999999</v>
      </c>
      <c r="O170" s="53">
        <v>68465.36</v>
      </c>
      <c r="P170" s="53">
        <v>0</v>
      </c>
      <c r="Q170" s="53">
        <v>0</v>
      </c>
      <c r="R170" s="53">
        <v>185891.02400000003</v>
      </c>
      <c r="S170" s="53">
        <v>19225.234</v>
      </c>
      <c r="T170" s="53">
        <v>17140.404000000002</v>
      </c>
      <c r="U170" s="53">
        <f t="shared" si="2"/>
        <v>2333894.9420000007</v>
      </c>
    </row>
    <row r="171" spans="1:21" s="45" customFormat="1" ht="11" x14ac:dyDescent="0.3">
      <c r="A171" s="45">
        <f>'FY2017 Alpha RPDC '!A167</f>
        <v>160</v>
      </c>
      <c r="B171" s="45">
        <f>'FY2017 Alpha RPDC '!B167</f>
        <v>3537</v>
      </c>
      <c r="C171" s="45">
        <f>'FY2017 Alpha RPDC '!C167</f>
        <v>3537</v>
      </c>
      <c r="D171" s="54" t="str">
        <f>'FY2017 Alpha RPDC '!D167</f>
        <v>LAURENS-MARATHON</v>
      </c>
      <c r="E171" s="55">
        <f>'FY2017 Alpha RPDC '!E167</f>
        <v>320.7</v>
      </c>
      <c r="F171" s="56">
        <f>'FY2017 Alpha RPDC '!F167</f>
        <v>6446</v>
      </c>
      <c r="G171" s="57">
        <f>'FY2017 Alpha RPDC '!G167</f>
        <v>2067232</v>
      </c>
      <c r="H171" s="56">
        <f>'FY2017 Alpha RPDC '!H167</f>
        <v>0</v>
      </c>
      <c r="I171" s="57">
        <f>'FY2017 Alpha RPDC '!I167</f>
        <v>2067232</v>
      </c>
      <c r="J171" s="57">
        <v>-129162</v>
      </c>
      <c r="K171" s="57">
        <v>-17613</v>
      </c>
      <c r="L171" s="57">
        <v>264195</v>
      </c>
      <c r="M171" s="57">
        <v>11742</v>
      </c>
      <c r="N171" s="57">
        <v>1526.46</v>
      </c>
      <c r="O171" s="57">
        <v>0</v>
      </c>
      <c r="P171" s="57">
        <v>0</v>
      </c>
      <c r="Q171" s="57">
        <v>0</v>
      </c>
      <c r="R171" s="57">
        <v>245226.2</v>
      </c>
      <c r="S171" s="57">
        <v>28521.37</v>
      </c>
      <c r="T171" s="57">
        <v>31107.989999999998</v>
      </c>
      <c r="U171" s="57">
        <f t="shared" si="2"/>
        <v>2502776.0200000005</v>
      </c>
    </row>
    <row r="172" spans="1:21" s="45" customFormat="1" ht="11" x14ac:dyDescent="0.3">
      <c r="A172" s="45">
        <f>'FY2017 Alpha RPDC '!A168</f>
        <v>161</v>
      </c>
      <c r="B172" s="45">
        <f>'FY2017 Alpha RPDC '!B168</f>
        <v>3555</v>
      </c>
      <c r="C172" s="45">
        <f>'FY2017 Alpha RPDC '!C168</f>
        <v>3555</v>
      </c>
      <c r="D172" s="50" t="str">
        <f>'FY2017 Alpha RPDC '!D168</f>
        <v>LAWTON-BRONSON</v>
      </c>
      <c r="E172" s="51">
        <f>'FY2017 Alpha RPDC '!E168</f>
        <v>611.4</v>
      </c>
      <c r="F172" s="52">
        <f>'FY2017 Alpha RPDC '!F168</f>
        <v>6446</v>
      </c>
      <c r="G172" s="53">
        <f>'FY2017 Alpha RPDC '!G168</f>
        <v>3941084</v>
      </c>
      <c r="H172" s="52">
        <f>'FY2017 Alpha RPDC '!H168</f>
        <v>0</v>
      </c>
      <c r="I172" s="53">
        <f>'FY2017 Alpha RPDC '!I168</f>
        <v>3941084</v>
      </c>
      <c r="J172" s="53">
        <v>-426832</v>
      </c>
      <c r="K172" s="53">
        <v>-34608</v>
      </c>
      <c r="L172" s="53">
        <v>381264.8</v>
      </c>
      <c r="M172" s="53">
        <v>17304</v>
      </c>
      <c r="N172" s="53">
        <v>24744.720000000001</v>
      </c>
      <c r="O172" s="53">
        <v>0</v>
      </c>
      <c r="P172" s="53">
        <v>7613.76</v>
      </c>
      <c r="Q172" s="53">
        <v>0</v>
      </c>
      <c r="R172" s="53">
        <v>972838.98</v>
      </c>
      <c r="S172" s="53">
        <v>103040.802</v>
      </c>
      <c r="T172" s="53">
        <v>114282.32400000001</v>
      </c>
      <c r="U172" s="53">
        <f t="shared" si="2"/>
        <v>5100733.3859999999</v>
      </c>
    </row>
    <row r="173" spans="1:21" s="45" customFormat="1" ht="11" x14ac:dyDescent="0.3">
      <c r="A173" s="45">
        <f>'FY2017 Alpha RPDC '!A169</f>
        <v>162</v>
      </c>
      <c r="B173" s="45">
        <f>'FY2017 Alpha RPDC '!B169</f>
        <v>3600</v>
      </c>
      <c r="C173" s="45">
        <f>'FY2017 Alpha RPDC '!C169</f>
        <v>3600</v>
      </c>
      <c r="D173" s="50" t="str">
        <f>'FY2017 Alpha RPDC '!D169</f>
        <v>LE MARS</v>
      </c>
      <c r="E173" s="51">
        <f>'FY2017 Alpha RPDC '!E169</f>
        <v>2126.1999999999998</v>
      </c>
      <c r="F173" s="52">
        <f>'FY2017 Alpha RPDC '!F169</f>
        <v>6446</v>
      </c>
      <c r="G173" s="53">
        <f>'FY2017 Alpha RPDC '!G169</f>
        <v>13705485</v>
      </c>
      <c r="H173" s="52">
        <f>'FY2017 Alpha RPDC '!H169</f>
        <v>0</v>
      </c>
      <c r="I173" s="53">
        <f>'FY2017 Alpha RPDC '!I169</f>
        <v>13705485</v>
      </c>
      <c r="J173" s="53">
        <v>-97479.2</v>
      </c>
      <c r="K173" s="53">
        <v>-5768</v>
      </c>
      <c r="L173" s="53">
        <v>184576</v>
      </c>
      <c r="M173" s="53">
        <v>444136</v>
      </c>
      <c r="N173" s="53">
        <v>2884</v>
      </c>
      <c r="O173" s="53">
        <v>0</v>
      </c>
      <c r="P173" s="53">
        <v>6344.8</v>
      </c>
      <c r="Q173" s="53">
        <v>0</v>
      </c>
      <c r="R173" s="53">
        <v>332782.02100000001</v>
      </c>
      <c r="S173" s="53">
        <v>33640.688000000002</v>
      </c>
      <c r="T173" s="53">
        <v>38881.447999999997</v>
      </c>
      <c r="U173" s="53">
        <f t="shared" si="2"/>
        <v>14645482.757000001</v>
      </c>
    </row>
    <row r="174" spans="1:21" s="45" customFormat="1" ht="11" x14ac:dyDescent="0.3">
      <c r="A174" s="45">
        <f>'FY2017 Alpha RPDC '!A170</f>
        <v>163</v>
      </c>
      <c r="B174" s="45">
        <f>'FY2017 Alpha RPDC '!B170</f>
        <v>3609</v>
      </c>
      <c r="C174" s="45">
        <f>'FY2017 Alpha RPDC '!C170</f>
        <v>3609</v>
      </c>
      <c r="D174" s="50" t="str">
        <f>'FY2017 Alpha RPDC '!D170</f>
        <v>LENOX</v>
      </c>
      <c r="E174" s="51">
        <f>'FY2017 Alpha RPDC '!E170</f>
        <v>470.6</v>
      </c>
      <c r="F174" s="52">
        <f>'FY2017 Alpha RPDC '!F170</f>
        <v>6446</v>
      </c>
      <c r="G174" s="53">
        <f>'FY2017 Alpha RPDC '!G170</f>
        <v>3033488</v>
      </c>
      <c r="H174" s="52">
        <f>'FY2017 Alpha RPDC '!H170</f>
        <v>0</v>
      </c>
      <c r="I174" s="53">
        <f>'FY2017 Alpha RPDC '!I170</f>
        <v>3033488</v>
      </c>
      <c r="J174" s="53">
        <v>-109592</v>
      </c>
      <c r="K174" s="53">
        <v>-17304</v>
      </c>
      <c r="L174" s="53">
        <v>112476</v>
      </c>
      <c r="M174" s="53">
        <v>5768</v>
      </c>
      <c r="N174" s="53">
        <v>0</v>
      </c>
      <c r="O174" s="53">
        <v>0</v>
      </c>
      <c r="P174" s="53">
        <v>7613.76</v>
      </c>
      <c r="Q174" s="53">
        <v>83059.199999999997</v>
      </c>
      <c r="R174" s="53">
        <v>197219.95199999996</v>
      </c>
      <c r="S174" s="53">
        <v>21091.691999999999</v>
      </c>
      <c r="T174" s="53">
        <v>20924.405999999999</v>
      </c>
      <c r="U174" s="53">
        <f t="shared" si="2"/>
        <v>3354745.01</v>
      </c>
    </row>
    <row r="175" spans="1:21" s="45" customFormat="1" ht="11" x14ac:dyDescent="0.3">
      <c r="A175" s="45">
        <f>'FY2017 Alpha RPDC '!A171</f>
        <v>164</v>
      </c>
      <c r="B175" s="45">
        <f>'FY2017 Alpha RPDC '!B171</f>
        <v>3645</v>
      </c>
      <c r="C175" s="45">
        <f>'FY2017 Alpha RPDC '!C171</f>
        <v>3645</v>
      </c>
      <c r="D175" s="50" t="str">
        <f>'FY2017 Alpha RPDC '!D171</f>
        <v>LEWIS CENTRAL</v>
      </c>
      <c r="E175" s="51">
        <f>'FY2017 Alpha RPDC '!E171</f>
        <v>2559.6</v>
      </c>
      <c r="F175" s="52">
        <f>'FY2017 Alpha RPDC '!F171</f>
        <v>6446</v>
      </c>
      <c r="G175" s="53">
        <f>'FY2017 Alpha RPDC '!G171</f>
        <v>16499182</v>
      </c>
      <c r="H175" s="52">
        <f>'FY2017 Alpha RPDC '!H171</f>
        <v>0</v>
      </c>
      <c r="I175" s="53">
        <f>'FY2017 Alpha RPDC '!I171</f>
        <v>16499182</v>
      </c>
      <c r="J175" s="53">
        <v>-178808</v>
      </c>
      <c r="K175" s="53">
        <v>-5768</v>
      </c>
      <c r="L175" s="53">
        <v>174193.6</v>
      </c>
      <c r="M175" s="53">
        <v>0</v>
      </c>
      <c r="N175" s="53">
        <v>17823.12</v>
      </c>
      <c r="O175" s="53">
        <v>0</v>
      </c>
      <c r="P175" s="53">
        <v>1268.96</v>
      </c>
      <c r="Q175" s="53">
        <v>76137.599999999991</v>
      </c>
      <c r="R175" s="53">
        <v>202969.02799999999</v>
      </c>
      <c r="S175" s="53">
        <v>22011.116000000002</v>
      </c>
      <c r="T175" s="53">
        <v>20234.692000000003</v>
      </c>
      <c r="U175" s="53">
        <f t="shared" si="2"/>
        <v>16829244.116</v>
      </c>
    </row>
    <row r="176" spans="1:21" s="45" customFormat="1" ht="11" x14ac:dyDescent="0.3">
      <c r="A176" s="45">
        <f>'FY2017 Alpha RPDC '!A172</f>
        <v>165</v>
      </c>
      <c r="B176" s="45">
        <f>'FY2017 Alpha RPDC '!B172</f>
        <v>3715</v>
      </c>
      <c r="C176" s="45">
        <f>'FY2017 Alpha RPDC '!C172</f>
        <v>3715</v>
      </c>
      <c r="D176" s="54" t="str">
        <f>'FY2017 Alpha RPDC '!D172</f>
        <v>LINN-MAR</v>
      </c>
      <c r="E176" s="55">
        <f>'FY2017 Alpha RPDC '!E172</f>
        <v>7145.2</v>
      </c>
      <c r="F176" s="56">
        <f>'FY2017 Alpha RPDC '!F172</f>
        <v>6447</v>
      </c>
      <c r="G176" s="57">
        <f>'FY2017 Alpha RPDC '!G172</f>
        <v>46065104</v>
      </c>
      <c r="H176" s="56">
        <f>'FY2017 Alpha RPDC '!H172</f>
        <v>0</v>
      </c>
      <c r="I176" s="57">
        <f>'FY2017 Alpha RPDC '!I172</f>
        <v>46065104</v>
      </c>
      <c r="J176" s="57">
        <v>-336274.39999999997</v>
      </c>
      <c r="K176" s="57">
        <v>-23072</v>
      </c>
      <c r="L176" s="57">
        <v>326468.8</v>
      </c>
      <c r="M176" s="57">
        <v>5768</v>
      </c>
      <c r="N176" s="57">
        <v>25840.640000000003</v>
      </c>
      <c r="O176" s="57">
        <v>0</v>
      </c>
      <c r="P176" s="57">
        <v>7613.76</v>
      </c>
      <c r="Q176" s="57">
        <v>0</v>
      </c>
      <c r="R176" s="57">
        <v>295465.08899999998</v>
      </c>
      <c r="S176" s="57">
        <v>30985.306999999997</v>
      </c>
      <c r="T176" s="57">
        <v>29108.877</v>
      </c>
      <c r="U176" s="57">
        <f t="shared" si="2"/>
        <v>46427008.072999991</v>
      </c>
    </row>
    <row r="177" spans="1:21" s="45" customFormat="1" ht="11" x14ac:dyDescent="0.3">
      <c r="A177" s="45">
        <f>'FY2017 Alpha RPDC '!A173</f>
        <v>166</v>
      </c>
      <c r="B177" s="45">
        <f>'FY2017 Alpha RPDC '!B173</f>
        <v>3744</v>
      </c>
      <c r="C177" s="45">
        <f>'FY2017 Alpha RPDC '!C173</f>
        <v>3744</v>
      </c>
      <c r="D177" s="50" t="str">
        <f>'FY2017 Alpha RPDC '!D173</f>
        <v>LISBON</v>
      </c>
      <c r="E177" s="51">
        <f>'FY2017 Alpha RPDC '!E173</f>
        <v>680.6</v>
      </c>
      <c r="F177" s="52">
        <f>'FY2017 Alpha RPDC '!F173</f>
        <v>6446</v>
      </c>
      <c r="G177" s="53">
        <f>'FY2017 Alpha RPDC '!G173</f>
        <v>4387148</v>
      </c>
      <c r="H177" s="52">
        <f>'FY2017 Alpha RPDC '!H173</f>
        <v>110399</v>
      </c>
      <c r="I177" s="53">
        <f>'FY2017 Alpha RPDC '!I173</f>
        <v>4497547</v>
      </c>
      <c r="J177" s="53">
        <v>-340312</v>
      </c>
      <c r="K177" s="53">
        <v>-63448</v>
      </c>
      <c r="L177" s="53">
        <v>259560</v>
      </c>
      <c r="M177" s="53">
        <v>11536</v>
      </c>
      <c r="N177" s="53">
        <v>176327.76</v>
      </c>
      <c r="O177" s="53">
        <v>0</v>
      </c>
      <c r="P177" s="53">
        <v>46951.520000000004</v>
      </c>
      <c r="Q177" s="53">
        <v>0</v>
      </c>
      <c r="R177" s="53">
        <v>1043623.434</v>
      </c>
      <c r="S177" s="53">
        <v>121784.614</v>
      </c>
      <c r="T177" s="53">
        <v>111859.14599999999</v>
      </c>
      <c r="U177" s="53">
        <f t="shared" si="2"/>
        <v>5865429.4739999995</v>
      </c>
    </row>
    <row r="178" spans="1:21" s="45" customFormat="1" ht="11" x14ac:dyDescent="0.3">
      <c r="A178" s="45">
        <f>'FY2017 Alpha RPDC '!A174</f>
        <v>167</v>
      </c>
      <c r="B178" s="45">
        <f>'FY2017 Alpha RPDC '!B174</f>
        <v>3798</v>
      </c>
      <c r="C178" s="45">
        <f>'FY2017 Alpha RPDC '!C174</f>
        <v>3798</v>
      </c>
      <c r="D178" s="50" t="str">
        <f>'FY2017 Alpha RPDC '!D174</f>
        <v>LOGAN-MAGNOLIA</v>
      </c>
      <c r="E178" s="51">
        <f>'FY2017 Alpha RPDC '!E174</f>
        <v>563.20000000000005</v>
      </c>
      <c r="F178" s="52">
        <f>'FY2017 Alpha RPDC '!F174</f>
        <v>6452</v>
      </c>
      <c r="G178" s="53">
        <f>'FY2017 Alpha RPDC '!G174</f>
        <v>3633766</v>
      </c>
      <c r="H178" s="52">
        <f>'FY2017 Alpha RPDC '!H174</f>
        <v>0</v>
      </c>
      <c r="I178" s="53">
        <f>'FY2017 Alpha RPDC '!I174</f>
        <v>3633766</v>
      </c>
      <c r="J178" s="53">
        <v>-149968</v>
      </c>
      <c r="K178" s="53">
        <v>-17304</v>
      </c>
      <c r="L178" s="53">
        <v>271096</v>
      </c>
      <c r="M178" s="53">
        <v>115360</v>
      </c>
      <c r="N178" s="53">
        <v>7036.96</v>
      </c>
      <c r="O178" s="53">
        <v>57680</v>
      </c>
      <c r="P178" s="53">
        <v>29186.079999999998</v>
      </c>
      <c r="Q178" s="53">
        <v>96902.400000000009</v>
      </c>
      <c r="R178" s="53">
        <v>202272.09</v>
      </c>
      <c r="S178" s="53">
        <v>23404.579999999998</v>
      </c>
      <c r="T178" s="53">
        <v>27031.203000000001</v>
      </c>
      <c r="U178" s="53">
        <f t="shared" si="2"/>
        <v>4296463.3130000001</v>
      </c>
    </row>
    <row r="179" spans="1:21" s="45" customFormat="1" ht="11" x14ac:dyDescent="0.3">
      <c r="A179" s="45">
        <f>'FY2017 Alpha RPDC '!A175</f>
        <v>168</v>
      </c>
      <c r="B179" s="45">
        <f>'FY2017 Alpha RPDC '!B175</f>
        <v>3816</v>
      </c>
      <c r="C179" s="45">
        <f>'FY2017 Alpha RPDC '!C175</f>
        <v>3816</v>
      </c>
      <c r="D179" s="50" t="str">
        <f>'FY2017 Alpha RPDC '!D175</f>
        <v>LONE TREE</v>
      </c>
      <c r="E179" s="51">
        <f>'FY2017 Alpha RPDC '!E175</f>
        <v>398.1</v>
      </c>
      <c r="F179" s="52">
        <f>'FY2017 Alpha RPDC '!F175</f>
        <v>6446</v>
      </c>
      <c r="G179" s="53">
        <f>'FY2017 Alpha RPDC '!G175</f>
        <v>2566153</v>
      </c>
      <c r="H179" s="52">
        <f>'FY2017 Alpha RPDC '!H175</f>
        <v>34644</v>
      </c>
      <c r="I179" s="53">
        <f>'FY2017 Alpha RPDC '!I175</f>
        <v>2600797</v>
      </c>
      <c r="J179" s="53">
        <v>-663896.79999999993</v>
      </c>
      <c r="K179" s="53">
        <v>-109592</v>
      </c>
      <c r="L179" s="53">
        <v>2933028</v>
      </c>
      <c r="M179" s="53">
        <v>40376</v>
      </c>
      <c r="N179" s="53">
        <v>146218.80000000002</v>
      </c>
      <c r="O179" s="53">
        <v>0</v>
      </c>
      <c r="P179" s="53">
        <v>111668.48</v>
      </c>
      <c r="Q179" s="53">
        <v>193804.80000000002</v>
      </c>
      <c r="R179" s="53">
        <v>1238338.2220000001</v>
      </c>
      <c r="S179" s="53">
        <v>145866.04999999999</v>
      </c>
      <c r="T179" s="53">
        <v>190400.375</v>
      </c>
      <c r="U179" s="53">
        <f t="shared" si="2"/>
        <v>6827008.9270000001</v>
      </c>
    </row>
    <row r="180" spans="1:21" s="45" customFormat="1" ht="11" x14ac:dyDescent="0.3">
      <c r="A180" s="45">
        <f>'FY2017 Alpha RPDC '!A176</f>
        <v>169</v>
      </c>
      <c r="B180" s="45">
        <f>'FY2017 Alpha RPDC '!B176</f>
        <v>3841</v>
      </c>
      <c r="C180" s="45">
        <f>'FY2017 Alpha RPDC '!C176</f>
        <v>3841</v>
      </c>
      <c r="D180" s="50" t="str">
        <f>'FY2017 Alpha RPDC '!D176</f>
        <v>LOUISA-MUSCATINE</v>
      </c>
      <c r="E180" s="51">
        <f>'FY2017 Alpha RPDC '!E176</f>
        <v>764.9</v>
      </c>
      <c r="F180" s="52">
        <f>'FY2017 Alpha RPDC '!F176</f>
        <v>6446</v>
      </c>
      <c r="G180" s="53">
        <f>'FY2017 Alpha RPDC '!G176</f>
        <v>4930545</v>
      </c>
      <c r="H180" s="52">
        <f>'FY2017 Alpha RPDC '!H176</f>
        <v>26079</v>
      </c>
      <c r="I180" s="53">
        <f>'FY2017 Alpha RPDC '!I176</f>
        <v>4956624</v>
      </c>
      <c r="J180" s="53">
        <v>-136689</v>
      </c>
      <c r="K180" s="53">
        <v>-11886</v>
      </c>
      <c r="L180" s="53">
        <v>29715</v>
      </c>
      <c r="M180" s="53">
        <v>0</v>
      </c>
      <c r="N180" s="53">
        <v>237.72</v>
      </c>
      <c r="O180" s="53">
        <v>59430</v>
      </c>
      <c r="P180" s="53">
        <v>0</v>
      </c>
      <c r="Q180" s="53">
        <v>0</v>
      </c>
      <c r="R180" s="53">
        <v>61708.843999999997</v>
      </c>
      <c r="S180" s="53">
        <v>6556.2479999999996</v>
      </c>
      <c r="T180" s="53">
        <v>5420.5199999999995</v>
      </c>
      <c r="U180" s="53">
        <f t="shared" si="2"/>
        <v>4971117.3319999985</v>
      </c>
    </row>
    <row r="181" spans="1:21" s="45" customFormat="1" ht="11" x14ac:dyDescent="0.3">
      <c r="A181" s="45">
        <f>'FY2017 Alpha RPDC '!A177</f>
        <v>170</v>
      </c>
      <c r="B181" s="45">
        <f>'FY2017 Alpha RPDC '!B177</f>
        <v>3897</v>
      </c>
      <c r="C181" s="45">
        <f>'FY2017 Alpha RPDC '!C177</f>
        <v>3897</v>
      </c>
      <c r="D181" s="54" t="str">
        <f>'FY2017 Alpha RPDC '!D177</f>
        <v>LU VERNE</v>
      </c>
      <c r="E181" s="55">
        <f>'FY2017 Alpha RPDC '!E177</f>
        <v>161.1</v>
      </c>
      <c r="F181" s="56">
        <f>'FY2017 Alpha RPDC '!F177</f>
        <v>6621</v>
      </c>
      <c r="G181" s="57">
        <f>'FY2017 Alpha RPDC '!G177</f>
        <v>1066643</v>
      </c>
      <c r="H181" s="56">
        <f>'FY2017 Alpha RPDC '!H177</f>
        <v>0</v>
      </c>
      <c r="I181" s="57">
        <f>'FY2017 Alpha RPDC '!I177</f>
        <v>1066643</v>
      </c>
      <c r="J181" s="57">
        <v>-3396210.3000000003</v>
      </c>
      <c r="K181" s="57">
        <v>-155763</v>
      </c>
      <c r="L181" s="57">
        <v>1459557</v>
      </c>
      <c r="M181" s="57">
        <v>184608</v>
      </c>
      <c r="N181" s="57">
        <v>80477.55</v>
      </c>
      <c r="O181" s="57">
        <v>0</v>
      </c>
      <c r="P181" s="57">
        <v>107880.3</v>
      </c>
      <c r="Q181" s="57">
        <v>0</v>
      </c>
      <c r="R181" s="57">
        <v>2984840.3649999998</v>
      </c>
      <c r="S181" s="57">
        <v>332658.625</v>
      </c>
      <c r="T181" s="57">
        <v>321689.00400000002</v>
      </c>
      <c r="U181" s="57">
        <f t="shared" si="2"/>
        <v>2986380.5439999998</v>
      </c>
    </row>
    <row r="182" spans="1:21" s="45" customFormat="1" ht="11" x14ac:dyDescent="0.3">
      <c r="A182" s="45">
        <f>'FY2017 Alpha RPDC '!A178</f>
        <v>171</v>
      </c>
      <c r="B182" s="45">
        <f>'FY2017 Alpha RPDC '!B178</f>
        <v>3906</v>
      </c>
      <c r="C182" s="45">
        <f>'FY2017 Alpha RPDC '!C178</f>
        <v>3906</v>
      </c>
      <c r="D182" s="50" t="str">
        <f>'FY2017 Alpha RPDC '!D178</f>
        <v>LYNNVILLE-SULLY</v>
      </c>
      <c r="E182" s="51">
        <f>'FY2017 Alpha RPDC '!E178</f>
        <v>427.4</v>
      </c>
      <c r="F182" s="52">
        <f>'FY2017 Alpha RPDC '!F178</f>
        <v>6446</v>
      </c>
      <c r="G182" s="53">
        <f>'FY2017 Alpha RPDC '!G178</f>
        <v>2755020</v>
      </c>
      <c r="H182" s="52">
        <f>'FY2017 Alpha RPDC '!H178</f>
        <v>27737</v>
      </c>
      <c r="I182" s="53">
        <f>'FY2017 Alpha RPDC '!I178</f>
        <v>2782757</v>
      </c>
      <c r="J182" s="53">
        <v>-681777.6</v>
      </c>
      <c r="K182" s="53">
        <v>-40376</v>
      </c>
      <c r="L182" s="53">
        <v>201880</v>
      </c>
      <c r="M182" s="53">
        <v>23072</v>
      </c>
      <c r="N182" s="53">
        <v>7267.68</v>
      </c>
      <c r="O182" s="53">
        <v>0</v>
      </c>
      <c r="P182" s="53">
        <v>0</v>
      </c>
      <c r="Q182" s="53">
        <v>131510.39999999999</v>
      </c>
      <c r="R182" s="53">
        <v>313995.00800000003</v>
      </c>
      <c r="S182" s="53">
        <v>30356.992000000002</v>
      </c>
      <c r="T182" s="53">
        <v>29175.392000000003</v>
      </c>
      <c r="U182" s="53">
        <f t="shared" si="2"/>
        <v>2797860.872</v>
      </c>
    </row>
    <row r="183" spans="1:21" s="45" customFormat="1" ht="11" x14ac:dyDescent="0.3">
      <c r="A183" s="45">
        <f>'FY2017 Alpha RPDC '!A179</f>
        <v>172</v>
      </c>
      <c r="B183" s="45">
        <f>'FY2017 Alpha RPDC '!B179</f>
        <v>3942</v>
      </c>
      <c r="C183" s="45">
        <f>'FY2017 Alpha RPDC '!C179</f>
        <v>3942</v>
      </c>
      <c r="D183" s="50" t="str">
        <f>'FY2017 Alpha RPDC '!D179</f>
        <v>MADRID</v>
      </c>
      <c r="E183" s="51">
        <f>'FY2017 Alpha RPDC '!E179</f>
        <v>676.4</v>
      </c>
      <c r="F183" s="52">
        <f>'FY2017 Alpha RPDC '!F179</f>
        <v>6446</v>
      </c>
      <c r="G183" s="53">
        <f>'FY2017 Alpha RPDC '!G179</f>
        <v>4360074</v>
      </c>
      <c r="H183" s="52">
        <f>'FY2017 Alpha RPDC '!H179</f>
        <v>0</v>
      </c>
      <c r="I183" s="53">
        <f>'FY2017 Alpha RPDC '!I179</f>
        <v>4360074</v>
      </c>
      <c r="J183" s="53">
        <v>-115480</v>
      </c>
      <c r="K183" s="53">
        <v>-23096</v>
      </c>
      <c r="L183" s="53">
        <v>415728</v>
      </c>
      <c r="M183" s="53">
        <v>17322</v>
      </c>
      <c r="N183" s="53">
        <v>91633.37999999999</v>
      </c>
      <c r="O183" s="53">
        <v>0</v>
      </c>
      <c r="P183" s="53">
        <v>2540.56</v>
      </c>
      <c r="Q183" s="53">
        <v>0</v>
      </c>
      <c r="R183" s="53">
        <v>322321.72000000003</v>
      </c>
      <c r="S183" s="53">
        <v>35839.962999999996</v>
      </c>
      <c r="T183" s="53">
        <v>36007.169000000002</v>
      </c>
      <c r="U183" s="53">
        <f t="shared" si="2"/>
        <v>5142890.7919999994</v>
      </c>
    </row>
    <row r="184" spans="1:21" s="45" customFormat="1" ht="11" x14ac:dyDescent="0.3">
      <c r="A184" s="45">
        <f>'FY2017 Alpha RPDC '!A180</f>
        <v>173</v>
      </c>
      <c r="B184" s="45">
        <f>'FY2017 Alpha RPDC '!B180</f>
        <v>4023</v>
      </c>
      <c r="C184" s="45">
        <f>'FY2017 Alpha RPDC '!C180</f>
        <v>4023</v>
      </c>
      <c r="D184" s="50" t="str">
        <f>'FY2017 Alpha RPDC '!D180</f>
        <v>MANSON-NORTHWEST WEBSTER</v>
      </c>
      <c r="E184" s="51">
        <f>'FY2017 Alpha RPDC '!E180</f>
        <v>633.29999999999995</v>
      </c>
      <c r="F184" s="52">
        <f>'FY2017 Alpha RPDC '!F180</f>
        <v>6506</v>
      </c>
      <c r="G184" s="53">
        <f>'FY2017 Alpha RPDC '!G180</f>
        <v>4120250</v>
      </c>
      <c r="H184" s="52">
        <f>'FY2017 Alpha RPDC '!H180</f>
        <v>234714</v>
      </c>
      <c r="I184" s="53">
        <f>'FY2017 Alpha RPDC '!I180</f>
        <v>4354964</v>
      </c>
      <c r="J184" s="53">
        <v>-63448</v>
      </c>
      <c r="K184" s="53">
        <v>-5768</v>
      </c>
      <c r="L184" s="53">
        <v>507584</v>
      </c>
      <c r="M184" s="53">
        <v>0</v>
      </c>
      <c r="N184" s="53">
        <v>20880.16</v>
      </c>
      <c r="O184" s="53">
        <v>0</v>
      </c>
      <c r="P184" s="53">
        <v>0</v>
      </c>
      <c r="Q184" s="53">
        <v>0</v>
      </c>
      <c r="R184" s="53">
        <v>219808.05</v>
      </c>
      <c r="S184" s="53">
        <v>22306.899999999998</v>
      </c>
      <c r="T184" s="53">
        <v>24512.95</v>
      </c>
      <c r="U184" s="53">
        <f t="shared" si="2"/>
        <v>5080840.0600000005</v>
      </c>
    </row>
    <row r="185" spans="1:21" s="45" customFormat="1" ht="11" x14ac:dyDescent="0.3">
      <c r="A185" s="45">
        <f>'FY2017 Alpha RPDC '!A181</f>
        <v>174</v>
      </c>
      <c r="B185" s="45">
        <f>'FY2017 Alpha RPDC '!B181</f>
        <v>4033</v>
      </c>
      <c r="C185" s="45">
        <f>'FY2017 Alpha RPDC '!C181</f>
        <v>4033</v>
      </c>
      <c r="D185" s="50" t="str">
        <f>'FY2017 Alpha RPDC '!D181</f>
        <v>MAPLE VALLEY</v>
      </c>
      <c r="E185" s="51">
        <f>'FY2017 Alpha RPDC '!E181</f>
        <v>663.6</v>
      </c>
      <c r="F185" s="52">
        <f>'FY2017 Alpha RPDC '!F181</f>
        <v>6553</v>
      </c>
      <c r="G185" s="53">
        <f>'FY2017 Alpha RPDC '!G181</f>
        <v>4348571</v>
      </c>
      <c r="H185" s="52">
        <f>'FY2017 Alpha RPDC '!H181</f>
        <v>51975</v>
      </c>
      <c r="I185" s="53">
        <f>'FY2017 Alpha RPDC '!I181</f>
        <v>4400546</v>
      </c>
      <c r="J185" s="53">
        <v>-400876</v>
      </c>
      <c r="K185" s="53">
        <v>-5768</v>
      </c>
      <c r="L185" s="53">
        <v>853664</v>
      </c>
      <c r="M185" s="53">
        <v>0</v>
      </c>
      <c r="N185" s="53">
        <v>26417.439999999999</v>
      </c>
      <c r="O185" s="53">
        <v>0</v>
      </c>
      <c r="P185" s="53">
        <v>0</v>
      </c>
      <c r="Q185" s="53">
        <v>0</v>
      </c>
      <c r="R185" s="53">
        <v>446389.90099999995</v>
      </c>
      <c r="S185" s="53">
        <v>51853.166000000005</v>
      </c>
      <c r="T185" s="53">
        <v>46051.756000000001</v>
      </c>
      <c r="U185" s="53">
        <f t="shared" si="2"/>
        <v>5418278.2630000003</v>
      </c>
    </row>
    <row r="186" spans="1:21" s="45" customFormat="1" ht="11" x14ac:dyDescent="0.3">
      <c r="A186" s="45">
        <f>'FY2017 Alpha RPDC '!A182</f>
        <v>175</v>
      </c>
      <c r="B186" s="45">
        <f>'FY2017 Alpha RPDC '!B182</f>
        <v>4041</v>
      </c>
      <c r="C186" s="45">
        <f>'FY2017 Alpha RPDC '!C182</f>
        <v>4041</v>
      </c>
      <c r="D186" s="54" t="str">
        <f>'FY2017 Alpha RPDC '!D182</f>
        <v>MAQUOKETA</v>
      </c>
      <c r="E186" s="55">
        <f>'FY2017 Alpha RPDC '!E182</f>
        <v>1354.6</v>
      </c>
      <c r="F186" s="56">
        <f>'FY2017 Alpha RPDC '!F182</f>
        <v>6446</v>
      </c>
      <c r="G186" s="57">
        <f>'FY2017 Alpha RPDC '!G182</f>
        <v>8731752</v>
      </c>
      <c r="H186" s="56">
        <f>'FY2017 Alpha RPDC '!H182</f>
        <v>0</v>
      </c>
      <c r="I186" s="57">
        <f>'FY2017 Alpha RPDC '!I182</f>
        <v>8731752</v>
      </c>
      <c r="J186" s="57">
        <v>-83202</v>
      </c>
      <c r="K186" s="57">
        <v>-231777</v>
      </c>
      <c r="L186" s="57">
        <v>11886</v>
      </c>
      <c r="M186" s="57">
        <v>172347</v>
      </c>
      <c r="N186" s="57">
        <v>7309.89</v>
      </c>
      <c r="O186" s="57">
        <v>47544</v>
      </c>
      <c r="P186" s="57">
        <v>0</v>
      </c>
      <c r="Q186" s="57">
        <v>0</v>
      </c>
      <c r="R186" s="57">
        <v>42731.3</v>
      </c>
      <c r="S186" s="57">
        <v>4501.42</v>
      </c>
      <c r="T186" s="57">
        <v>136.9</v>
      </c>
      <c r="U186" s="57">
        <f t="shared" si="2"/>
        <v>8703229.5100000016</v>
      </c>
    </row>
    <row r="187" spans="1:21" s="45" customFormat="1" ht="11" x14ac:dyDescent="0.3">
      <c r="A187" s="45">
        <f>'FY2017 Alpha RPDC '!A183</f>
        <v>176</v>
      </c>
      <c r="B187" s="45">
        <f>'FY2017 Alpha RPDC '!B183</f>
        <v>4043</v>
      </c>
      <c r="C187" s="45">
        <f>'FY2017 Alpha RPDC '!C183</f>
        <v>4043</v>
      </c>
      <c r="D187" s="50" t="str">
        <f>'FY2017 Alpha RPDC '!D183</f>
        <v>MAQUOKETA VALLEY</v>
      </c>
      <c r="E187" s="51">
        <f>'FY2017 Alpha RPDC '!E183</f>
        <v>723</v>
      </c>
      <c r="F187" s="52">
        <f>'FY2017 Alpha RPDC '!F183</f>
        <v>6478</v>
      </c>
      <c r="G187" s="53">
        <f>'FY2017 Alpha RPDC '!G183</f>
        <v>4683594</v>
      </c>
      <c r="H187" s="52">
        <f>'FY2017 Alpha RPDC '!H183</f>
        <v>0</v>
      </c>
      <c r="I187" s="53">
        <f>'FY2017 Alpha RPDC '!I183</f>
        <v>4683594</v>
      </c>
      <c r="J187" s="53">
        <v>-175347.19999999998</v>
      </c>
      <c r="K187" s="53">
        <v>-51912</v>
      </c>
      <c r="L187" s="53">
        <v>271096</v>
      </c>
      <c r="M187" s="53">
        <v>0</v>
      </c>
      <c r="N187" s="53">
        <v>12574.240000000002</v>
      </c>
      <c r="O187" s="53">
        <v>0</v>
      </c>
      <c r="P187" s="53">
        <v>3806.88</v>
      </c>
      <c r="Q187" s="53">
        <v>0</v>
      </c>
      <c r="R187" s="53">
        <v>239175.93699999998</v>
      </c>
      <c r="S187" s="53">
        <v>23475.606</v>
      </c>
      <c r="T187" s="53">
        <v>23315.907999999999</v>
      </c>
      <c r="U187" s="53">
        <f t="shared" si="2"/>
        <v>5029779.3709999993</v>
      </c>
    </row>
    <row r="188" spans="1:21" s="45" customFormat="1" ht="11" x14ac:dyDescent="0.3">
      <c r="A188" s="45">
        <f>'FY2017 Alpha RPDC '!A184</f>
        <v>177</v>
      </c>
      <c r="B188" s="45">
        <f>'FY2017 Alpha RPDC '!B184</f>
        <v>4068</v>
      </c>
      <c r="C188" s="45">
        <f>'FY2017 Alpha RPDC '!C184</f>
        <v>4068</v>
      </c>
      <c r="D188" s="50" t="str">
        <f>'FY2017 Alpha RPDC '!D184</f>
        <v>MARCUS-MERIDEN-CLEGHORN</v>
      </c>
      <c r="E188" s="51">
        <f>'FY2017 Alpha RPDC '!E184</f>
        <v>444.2</v>
      </c>
      <c r="F188" s="52">
        <f>'FY2017 Alpha RPDC '!F184</f>
        <v>6481</v>
      </c>
      <c r="G188" s="53">
        <f>'FY2017 Alpha RPDC '!G184</f>
        <v>2878860</v>
      </c>
      <c r="H188" s="52">
        <f>'FY2017 Alpha RPDC '!H184</f>
        <v>0</v>
      </c>
      <c r="I188" s="53">
        <f>'FY2017 Alpha RPDC '!I184</f>
        <v>2878860</v>
      </c>
      <c r="J188" s="53">
        <v>-176500.80000000002</v>
      </c>
      <c r="K188" s="53">
        <v>-34608</v>
      </c>
      <c r="L188" s="53">
        <v>221491.19999999998</v>
      </c>
      <c r="M188" s="53">
        <v>0</v>
      </c>
      <c r="N188" s="53">
        <v>2941.68</v>
      </c>
      <c r="O188" s="53">
        <v>0</v>
      </c>
      <c r="P188" s="53">
        <v>0</v>
      </c>
      <c r="Q188" s="53">
        <v>0</v>
      </c>
      <c r="R188" s="53">
        <v>306220.52999999997</v>
      </c>
      <c r="S188" s="53">
        <v>33563.31</v>
      </c>
      <c r="T188" s="53">
        <v>36685.769999999997</v>
      </c>
      <c r="U188" s="53">
        <f t="shared" si="2"/>
        <v>3268653.6900000004</v>
      </c>
    </row>
    <row r="189" spans="1:21" s="45" customFormat="1" ht="11" x14ac:dyDescent="0.3">
      <c r="A189" s="45">
        <f>'FY2017 Alpha RPDC '!A185</f>
        <v>178</v>
      </c>
      <c r="B189" s="45">
        <f>'FY2017 Alpha RPDC '!B185</f>
        <v>4086</v>
      </c>
      <c r="C189" s="45">
        <f>'FY2017 Alpha RPDC '!C185</f>
        <v>4086</v>
      </c>
      <c r="D189" s="50" t="str">
        <f>'FY2017 Alpha RPDC '!D185</f>
        <v>MARION</v>
      </c>
      <c r="E189" s="51">
        <f>'FY2017 Alpha RPDC '!E185</f>
        <v>1935.4</v>
      </c>
      <c r="F189" s="52">
        <f>'FY2017 Alpha RPDC '!F185</f>
        <v>6548</v>
      </c>
      <c r="G189" s="53">
        <f>'FY2017 Alpha RPDC '!G185</f>
        <v>12672999</v>
      </c>
      <c r="H189" s="52">
        <f>'FY2017 Alpha RPDC '!H185</f>
        <v>0</v>
      </c>
      <c r="I189" s="53">
        <f>'FY2017 Alpha RPDC '!I185</f>
        <v>12672999</v>
      </c>
      <c r="J189" s="53">
        <v>-335697.60000000003</v>
      </c>
      <c r="K189" s="53">
        <v>-628712</v>
      </c>
      <c r="L189" s="53">
        <v>103824</v>
      </c>
      <c r="M189" s="53">
        <v>340312</v>
      </c>
      <c r="N189" s="53">
        <v>51565.919999999998</v>
      </c>
      <c r="O189" s="53">
        <v>0</v>
      </c>
      <c r="P189" s="53">
        <v>0</v>
      </c>
      <c r="Q189" s="53">
        <v>0</v>
      </c>
      <c r="R189" s="53">
        <v>170445.18600000002</v>
      </c>
      <c r="S189" s="53">
        <v>17460.64</v>
      </c>
      <c r="T189" s="53">
        <v>13957.778</v>
      </c>
      <c r="U189" s="53">
        <f t="shared" si="2"/>
        <v>12406154.924000002</v>
      </c>
    </row>
    <row r="190" spans="1:21" s="45" customFormat="1" ht="11" x14ac:dyDescent="0.3">
      <c r="A190" s="45">
        <f>'FY2017 Alpha RPDC '!A186</f>
        <v>179</v>
      </c>
      <c r="B190" s="45">
        <f>'FY2017 Alpha RPDC '!B186</f>
        <v>4104</v>
      </c>
      <c r="C190" s="45">
        <f>'FY2017 Alpha RPDC '!C186</f>
        <v>4104</v>
      </c>
      <c r="D190" s="50" t="str">
        <f>'FY2017 Alpha RPDC '!D186</f>
        <v>MARSHALLTOWN</v>
      </c>
      <c r="E190" s="51">
        <f>'FY2017 Alpha RPDC '!E186</f>
        <v>5385</v>
      </c>
      <c r="F190" s="52">
        <f>'FY2017 Alpha RPDC '!F186</f>
        <v>6487</v>
      </c>
      <c r="G190" s="53">
        <f>'FY2017 Alpha RPDC '!G186</f>
        <v>34932495</v>
      </c>
      <c r="H190" s="52">
        <f>'FY2017 Alpha RPDC '!H186</f>
        <v>0</v>
      </c>
      <c r="I190" s="53">
        <f>'FY2017 Alpha RPDC '!I186</f>
        <v>34932495</v>
      </c>
      <c r="J190" s="53">
        <v>-11656</v>
      </c>
      <c r="K190" s="53">
        <v>0</v>
      </c>
      <c r="L190" s="53">
        <v>203980</v>
      </c>
      <c r="M190" s="53">
        <v>11656</v>
      </c>
      <c r="N190" s="53">
        <v>97560.719999999987</v>
      </c>
      <c r="O190" s="53">
        <v>0</v>
      </c>
      <c r="P190" s="53">
        <v>0</v>
      </c>
      <c r="Q190" s="53">
        <v>0</v>
      </c>
      <c r="R190" s="53">
        <v>234510.40000000002</v>
      </c>
      <c r="S190" s="53">
        <v>27929.480000000003</v>
      </c>
      <c r="T190" s="53">
        <v>23900.12</v>
      </c>
      <c r="U190" s="53">
        <f t="shared" si="2"/>
        <v>35520375.719999991</v>
      </c>
    </row>
    <row r="191" spans="1:21" s="45" customFormat="1" ht="11" x14ac:dyDescent="0.3">
      <c r="A191" s="45">
        <f>'FY2017 Alpha RPDC '!A187</f>
        <v>180</v>
      </c>
      <c r="B191" s="45">
        <f>'FY2017 Alpha RPDC '!B187</f>
        <v>4122</v>
      </c>
      <c r="C191" s="45">
        <f>'FY2017 Alpha RPDC '!C187</f>
        <v>4122</v>
      </c>
      <c r="D191" s="54" t="str">
        <f>'FY2017 Alpha RPDC '!D187</f>
        <v>MARTENSDALE-ST MARYS</v>
      </c>
      <c r="E191" s="55">
        <f>'FY2017 Alpha RPDC '!E187</f>
        <v>525.70000000000005</v>
      </c>
      <c r="F191" s="56">
        <f>'FY2017 Alpha RPDC '!F187</f>
        <v>6446</v>
      </c>
      <c r="G191" s="57">
        <f>'FY2017 Alpha RPDC '!G187</f>
        <v>3388662</v>
      </c>
      <c r="H191" s="56">
        <f>'FY2017 Alpha RPDC '!H187</f>
        <v>22273</v>
      </c>
      <c r="I191" s="57">
        <f>'FY2017 Alpha RPDC '!I187</f>
        <v>3410935</v>
      </c>
      <c r="J191" s="57">
        <v>-397469.60000000003</v>
      </c>
      <c r="K191" s="57">
        <v>-34968</v>
      </c>
      <c r="L191" s="57">
        <v>374157.60000000003</v>
      </c>
      <c r="M191" s="57">
        <v>413788</v>
      </c>
      <c r="N191" s="57">
        <v>107060.36</v>
      </c>
      <c r="O191" s="57">
        <v>0</v>
      </c>
      <c r="P191" s="57">
        <v>0</v>
      </c>
      <c r="Q191" s="57">
        <v>0</v>
      </c>
      <c r="R191" s="57">
        <v>348867.783</v>
      </c>
      <c r="S191" s="57">
        <v>37583.655999999995</v>
      </c>
      <c r="T191" s="57">
        <v>28497.424999999999</v>
      </c>
      <c r="U191" s="57">
        <f t="shared" si="2"/>
        <v>4288452.2240000004</v>
      </c>
    </row>
    <row r="192" spans="1:21" s="45" customFormat="1" ht="11" x14ac:dyDescent="0.3">
      <c r="A192" s="45">
        <f>'FY2017 Alpha RPDC '!A188</f>
        <v>181</v>
      </c>
      <c r="B192" s="45">
        <f>'FY2017 Alpha RPDC '!B188</f>
        <v>4131</v>
      </c>
      <c r="C192" s="45">
        <f>'FY2017 Alpha RPDC '!C188</f>
        <v>4131</v>
      </c>
      <c r="D192" s="50" t="str">
        <f>'FY2017 Alpha RPDC '!D188</f>
        <v>MASON CITY</v>
      </c>
      <c r="E192" s="51">
        <f>'FY2017 Alpha RPDC '!E188</f>
        <v>3745.5</v>
      </c>
      <c r="F192" s="52">
        <f>'FY2017 Alpha RPDC '!F188</f>
        <v>6518</v>
      </c>
      <c r="G192" s="53">
        <f>'FY2017 Alpha RPDC '!G188</f>
        <v>24413169</v>
      </c>
      <c r="H192" s="52">
        <f>'FY2017 Alpha RPDC '!H188</f>
        <v>0</v>
      </c>
      <c r="I192" s="53">
        <f>'FY2017 Alpha RPDC '!I188</f>
        <v>24413169</v>
      </c>
      <c r="J192" s="53">
        <v>-258113.4</v>
      </c>
      <c r="K192" s="53">
        <v>-111967</v>
      </c>
      <c r="L192" s="53">
        <v>169718.39999999999</v>
      </c>
      <c r="M192" s="53">
        <v>82502</v>
      </c>
      <c r="N192" s="53">
        <v>100888.16</v>
      </c>
      <c r="O192" s="53">
        <v>97705.939999999988</v>
      </c>
      <c r="P192" s="53">
        <v>0</v>
      </c>
      <c r="Q192" s="53">
        <v>113145.59999999999</v>
      </c>
      <c r="R192" s="53">
        <v>262296.99200000003</v>
      </c>
      <c r="S192" s="53">
        <v>26632.896000000001</v>
      </c>
      <c r="T192" s="53">
        <v>26690.272000000001</v>
      </c>
      <c r="U192" s="53">
        <f t="shared" si="2"/>
        <v>24922668.860000003</v>
      </c>
    </row>
    <row r="193" spans="1:21" s="45" customFormat="1" ht="11" x14ac:dyDescent="0.3">
      <c r="A193" s="45">
        <f>'FY2017 Alpha RPDC '!A189</f>
        <v>182</v>
      </c>
      <c r="B193" s="45">
        <f>'FY2017 Alpha RPDC '!B189</f>
        <v>4203</v>
      </c>
      <c r="C193" s="45">
        <f>'FY2017 Alpha RPDC '!C189</f>
        <v>4203</v>
      </c>
      <c r="D193" s="50" t="str">
        <f>'FY2017 Alpha RPDC '!D189</f>
        <v>MEDIAPOLIS</v>
      </c>
      <c r="E193" s="51">
        <f>'FY2017 Alpha RPDC '!E189</f>
        <v>756.4</v>
      </c>
      <c r="F193" s="52">
        <f>'FY2017 Alpha RPDC '!F189</f>
        <v>6446</v>
      </c>
      <c r="G193" s="53">
        <f>'FY2017 Alpha RPDC '!G189</f>
        <v>4875754</v>
      </c>
      <c r="H193" s="52">
        <f>'FY2017 Alpha RPDC '!H189</f>
        <v>0</v>
      </c>
      <c r="I193" s="53">
        <f>'FY2017 Alpha RPDC '!I189</f>
        <v>4875754</v>
      </c>
      <c r="J193" s="53">
        <v>-403760</v>
      </c>
      <c r="K193" s="53">
        <v>-51912</v>
      </c>
      <c r="L193" s="53">
        <v>409528</v>
      </c>
      <c r="M193" s="53">
        <v>669088</v>
      </c>
      <c r="N193" s="53">
        <v>0</v>
      </c>
      <c r="O193" s="53">
        <v>0</v>
      </c>
      <c r="P193" s="53">
        <v>2537.92</v>
      </c>
      <c r="Q193" s="53">
        <v>0</v>
      </c>
      <c r="R193" s="53">
        <v>790303.94600000011</v>
      </c>
      <c r="S193" s="53">
        <v>92789.57</v>
      </c>
      <c r="T193" s="53">
        <v>94404.602000000014</v>
      </c>
      <c r="U193" s="53">
        <f t="shared" si="2"/>
        <v>6478734.0380000006</v>
      </c>
    </row>
    <row r="194" spans="1:21" s="45" customFormat="1" ht="11" x14ac:dyDescent="0.3">
      <c r="A194" s="45">
        <f>'FY2017 Alpha RPDC '!A190</f>
        <v>183</v>
      </c>
      <c r="B194" s="45">
        <f>'FY2017 Alpha RPDC '!B190</f>
        <v>4212</v>
      </c>
      <c r="C194" s="45">
        <f>'FY2017 Alpha RPDC '!C190</f>
        <v>4212</v>
      </c>
      <c r="D194" s="50" t="str">
        <f>'FY2017 Alpha RPDC '!D190</f>
        <v>MELCHER-DALLAS</v>
      </c>
      <c r="E194" s="51">
        <f>'FY2017 Alpha RPDC '!E190</f>
        <v>327.10000000000002</v>
      </c>
      <c r="F194" s="52">
        <f>'FY2017 Alpha RPDC '!F190</f>
        <v>6446</v>
      </c>
      <c r="G194" s="53">
        <f>'FY2017 Alpha RPDC '!G190</f>
        <v>2108487</v>
      </c>
      <c r="H194" s="52">
        <f>'FY2017 Alpha RPDC '!H190</f>
        <v>0</v>
      </c>
      <c r="I194" s="53">
        <f>'FY2017 Alpha RPDC '!I190</f>
        <v>2108487</v>
      </c>
      <c r="J194" s="53">
        <v>-396140</v>
      </c>
      <c r="K194" s="53">
        <v>-29000</v>
      </c>
      <c r="L194" s="53">
        <v>284200</v>
      </c>
      <c r="M194" s="53">
        <v>5800</v>
      </c>
      <c r="N194" s="53">
        <v>96047.999999999985</v>
      </c>
      <c r="O194" s="53">
        <v>0</v>
      </c>
      <c r="P194" s="53">
        <v>3828</v>
      </c>
      <c r="Q194" s="53">
        <v>139200</v>
      </c>
      <c r="R194" s="53">
        <v>404707.63</v>
      </c>
      <c r="S194" s="53">
        <v>44423.389000000003</v>
      </c>
      <c r="T194" s="53">
        <v>42423.265000000007</v>
      </c>
      <c r="U194" s="53">
        <f t="shared" si="2"/>
        <v>2703977.284</v>
      </c>
    </row>
    <row r="195" spans="1:21" s="45" customFormat="1" ht="11" x14ac:dyDescent="0.3">
      <c r="A195" s="45">
        <f>'FY2017 Alpha RPDC '!A191</f>
        <v>184</v>
      </c>
      <c r="B195" s="45">
        <f>'FY2017 Alpha RPDC '!B191</f>
        <v>4419</v>
      </c>
      <c r="C195" s="45">
        <f>'FY2017 Alpha RPDC '!C191</f>
        <v>4419</v>
      </c>
      <c r="D195" s="50" t="str">
        <f>'FY2017 Alpha RPDC '!D191</f>
        <v>MFL-MAR MAC</v>
      </c>
      <c r="E195" s="51">
        <f>'FY2017 Alpha RPDC '!E191</f>
        <v>776.3</v>
      </c>
      <c r="F195" s="52">
        <f>'FY2017 Alpha RPDC '!F191</f>
        <v>6483</v>
      </c>
      <c r="G195" s="53">
        <f>'FY2017 Alpha RPDC '!G191</f>
        <v>5032753</v>
      </c>
      <c r="H195" s="52">
        <f>'FY2017 Alpha RPDC '!H191</f>
        <v>103363</v>
      </c>
      <c r="I195" s="53">
        <f>'FY2017 Alpha RPDC '!I191</f>
        <v>5136116</v>
      </c>
      <c r="J195" s="53">
        <v>-284347</v>
      </c>
      <c r="K195" s="53">
        <v>-29015</v>
      </c>
      <c r="L195" s="53">
        <v>71957.2</v>
      </c>
      <c r="M195" s="53">
        <v>5803</v>
      </c>
      <c r="N195" s="53">
        <v>5803</v>
      </c>
      <c r="O195" s="53">
        <v>0</v>
      </c>
      <c r="P195" s="53">
        <v>0</v>
      </c>
      <c r="Q195" s="53">
        <v>0</v>
      </c>
      <c r="R195" s="53">
        <v>245834.27700000003</v>
      </c>
      <c r="S195" s="53">
        <v>25709.600000000002</v>
      </c>
      <c r="T195" s="53">
        <v>18483.366000000002</v>
      </c>
      <c r="U195" s="53">
        <f t="shared" si="2"/>
        <v>5196344.443</v>
      </c>
    </row>
    <row r="196" spans="1:21" s="45" customFormat="1" ht="11" x14ac:dyDescent="0.3">
      <c r="A196" s="45">
        <f>'FY2017 Alpha RPDC '!A192</f>
        <v>185</v>
      </c>
      <c r="B196" s="45">
        <f>'FY2017 Alpha RPDC '!B192</f>
        <v>4269</v>
      </c>
      <c r="C196" s="45">
        <f>'FY2017 Alpha RPDC '!C192</f>
        <v>4269</v>
      </c>
      <c r="D196" s="54" t="str">
        <f>'FY2017 Alpha RPDC '!D192</f>
        <v>MIDLAND</v>
      </c>
      <c r="E196" s="55">
        <f>'FY2017 Alpha RPDC '!E192</f>
        <v>527</v>
      </c>
      <c r="F196" s="56">
        <f>'FY2017 Alpha RPDC '!F192</f>
        <v>6535</v>
      </c>
      <c r="G196" s="57">
        <f>'FY2017 Alpha RPDC '!G192</f>
        <v>3443945</v>
      </c>
      <c r="H196" s="56">
        <f>'FY2017 Alpha RPDC '!H192</f>
        <v>167886</v>
      </c>
      <c r="I196" s="57">
        <f>'FY2017 Alpha RPDC '!I192</f>
        <v>3611831</v>
      </c>
      <c r="J196" s="57">
        <v>-906328</v>
      </c>
      <c r="K196" s="57">
        <v>-105660</v>
      </c>
      <c r="L196" s="57">
        <v>3779105.9999999995</v>
      </c>
      <c r="M196" s="57">
        <v>11740</v>
      </c>
      <c r="N196" s="57">
        <v>44259.8</v>
      </c>
      <c r="O196" s="57">
        <v>0</v>
      </c>
      <c r="P196" s="57">
        <v>0</v>
      </c>
      <c r="Q196" s="57">
        <v>0</v>
      </c>
      <c r="R196" s="57">
        <v>955392.38399999985</v>
      </c>
      <c r="S196" s="57">
        <v>115969.92</v>
      </c>
      <c r="T196" s="57">
        <v>116913.216</v>
      </c>
      <c r="U196" s="57">
        <f t="shared" si="2"/>
        <v>7623224.3199999994</v>
      </c>
    </row>
    <row r="197" spans="1:21" s="45" customFormat="1" ht="11" x14ac:dyDescent="0.3">
      <c r="A197" s="45">
        <f>'FY2017 Alpha RPDC '!A193</f>
        <v>186</v>
      </c>
      <c r="B197" s="45">
        <f>'FY2017 Alpha RPDC '!B193</f>
        <v>4271</v>
      </c>
      <c r="C197" s="45">
        <f>'FY2017 Alpha RPDC '!C193</f>
        <v>4271</v>
      </c>
      <c r="D197" s="50" t="str">
        <f>'FY2017 Alpha RPDC '!D193</f>
        <v>MID-PRAIRIE</v>
      </c>
      <c r="E197" s="51">
        <f>'FY2017 Alpha RPDC '!E193</f>
        <v>1224.8</v>
      </c>
      <c r="F197" s="52">
        <f>'FY2017 Alpha RPDC '!F193</f>
        <v>6470</v>
      </c>
      <c r="G197" s="53">
        <f>'FY2017 Alpha RPDC '!G193</f>
        <v>7924456</v>
      </c>
      <c r="H197" s="52">
        <f>'FY2017 Alpha RPDC '!H193</f>
        <v>117103</v>
      </c>
      <c r="I197" s="53">
        <f>'FY2017 Alpha RPDC '!I193</f>
        <v>8041559</v>
      </c>
      <c r="J197" s="53">
        <v>-2207420</v>
      </c>
      <c r="K197" s="53">
        <v>-203315</v>
      </c>
      <c r="L197" s="53">
        <v>463558.2</v>
      </c>
      <c r="M197" s="53">
        <v>104562</v>
      </c>
      <c r="N197" s="53">
        <v>559290.52</v>
      </c>
      <c r="O197" s="53">
        <v>0</v>
      </c>
      <c r="P197" s="53">
        <v>1412167.9</v>
      </c>
      <c r="Q197" s="53">
        <v>320656.8</v>
      </c>
      <c r="R197" s="53">
        <v>2459174.1370000001</v>
      </c>
      <c r="S197" s="53">
        <v>274794.17700000003</v>
      </c>
      <c r="T197" s="53">
        <v>395212.48900000006</v>
      </c>
      <c r="U197" s="53">
        <f t="shared" si="2"/>
        <v>11620240.223000001</v>
      </c>
    </row>
    <row r="198" spans="1:21" s="45" customFormat="1" ht="11" x14ac:dyDescent="0.3">
      <c r="A198" s="45">
        <f>'FY2017 Alpha RPDC '!A194</f>
        <v>187</v>
      </c>
      <c r="B198" s="45">
        <f>'FY2017 Alpha RPDC '!B194</f>
        <v>4356</v>
      </c>
      <c r="C198" s="45">
        <f>'FY2017 Alpha RPDC '!C194</f>
        <v>4356</v>
      </c>
      <c r="D198" s="50" t="str">
        <f>'FY2017 Alpha RPDC '!D194</f>
        <v>MISSOURI VALLEY</v>
      </c>
      <c r="E198" s="51">
        <f>'FY2017 Alpha RPDC '!E194</f>
        <v>833.4</v>
      </c>
      <c r="F198" s="52">
        <f>'FY2017 Alpha RPDC '!F194</f>
        <v>6446</v>
      </c>
      <c r="G198" s="53">
        <f>'FY2017 Alpha RPDC '!G194</f>
        <v>5372096</v>
      </c>
      <c r="H198" s="52">
        <f>'FY2017 Alpha RPDC '!H194</f>
        <v>152268</v>
      </c>
      <c r="I198" s="53">
        <f>'FY2017 Alpha RPDC '!I194</f>
        <v>5524364</v>
      </c>
      <c r="J198" s="53">
        <v>-498932</v>
      </c>
      <c r="K198" s="53">
        <v>-46144</v>
      </c>
      <c r="L198" s="53">
        <v>530656</v>
      </c>
      <c r="M198" s="53">
        <v>28840</v>
      </c>
      <c r="N198" s="53">
        <v>0</v>
      </c>
      <c r="O198" s="53">
        <v>0</v>
      </c>
      <c r="P198" s="53">
        <v>0</v>
      </c>
      <c r="Q198" s="53">
        <v>0</v>
      </c>
      <c r="R198" s="53">
        <v>264144.141</v>
      </c>
      <c r="S198" s="53">
        <v>24571.548000000003</v>
      </c>
      <c r="T198" s="53">
        <v>28115.316000000003</v>
      </c>
      <c r="U198" s="53">
        <f t="shared" si="2"/>
        <v>5855615.0049999999</v>
      </c>
    </row>
    <row r="199" spans="1:21" s="45" customFormat="1" ht="11" x14ac:dyDescent="0.3">
      <c r="A199" s="45">
        <f>'FY2017 Alpha RPDC '!A195</f>
        <v>188</v>
      </c>
      <c r="B199" s="45">
        <f>'FY2017 Alpha RPDC '!B195</f>
        <v>4149</v>
      </c>
      <c r="C199" s="45">
        <f>'FY2017 Alpha RPDC '!C195</f>
        <v>4149</v>
      </c>
      <c r="D199" s="50" t="str">
        <f>'FY2017 Alpha RPDC '!D195</f>
        <v>MOC-FLOYD VALLEY</v>
      </c>
      <c r="E199" s="51">
        <f>'FY2017 Alpha RPDC '!E195</f>
        <v>1404.1</v>
      </c>
      <c r="F199" s="52">
        <f>'FY2017 Alpha RPDC '!F195</f>
        <v>6486</v>
      </c>
      <c r="G199" s="53">
        <f>'FY2017 Alpha RPDC '!G195</f>
        <v>9106993</v>
      </c>
      <c r="H199" s="52">
        <f>'FY2017 Alpha RPDC '!H195</f>
        <v>0</v>
      </c>
      <c r="I199" s="53">
        <f>'FY2017 Alpha RPDC '!I195</f>
        <v>9106993</v>
      </c>
      <c r="J199" s="53">
        <v>-198560</v>
      </c>
      <c r="K199" s="53">
        <v>-122640</v>
      </c>
      <c r="L199" s="53">
        <v>443840</v>
      </c>
      <c r="M199" s="53">
        <v>321200</v>
      </c>
      <c r="N199" s="53">
        <v>105295.20000000001</v>
      </c>
      <c r="O199" s="53">
        <v>0</v>
      </c>
      <c r="P199" s="53">
        <v>53961.599999999999</v>
      </c>
      <c r="Q199" s="53">
        <v>280320</v>
      </c>
      <c r="R199" s="53">
        <v>1912030.578</v>
      </c>
      <c r="S199" s="53">
        <v>228781.88399999999</v>
      </c>
      <c r="T199" s="53">
        <v>260528.628</v>
      </c>
      <c r="U199" s="53">
        <f t="shared" si="2"/>
        <v>12391750.889999999</v>
      </c>
    </row>
    <row r="200" spans="1:21" s="45" customFormat="1" ht="11" x14ac:dyDescent="0.3">
      <c r="A200" s="45">
        <f>'FY2017 Alpha RPDC '!A196</f>
        <v>189</v>
      </c>
      <c r="B200" s="45">
        <f>'FY2017 Alpha RPDC '!B196</f>
        <v>4437</v>
      </c>
      <c r="C200" s="45">
        <f>'FY2017 Alpha RPDC '!C196</f>
        <v>4437</v>
      </c>
      <c r="D200" s="50" t="str">
        <f>'FY2017 Alpha RPDC '!D196</f>
        <v>MONTEZUMA</v>
      </c>
      <c r="E200" s="51">
        <f>'FY2017 Alpha RPDC '!E196</f>
        <v>526.29999999999995</v>
      </c>
      <c r="F200" s="52">
        <f>'FY2017 Alpha RPDC '!F196</f>
        <v>6446</v>
      </c>
      <c r="G200" s="53">
        <f>'FY2017 Alpha RPDC '!G196</f>
        <v>3392530</v>
      </c>
      <c r="H200" s="52">
        <f>'FY2017 Alpha RPDC '!H196</f>
        <v>149569</v>
      </c>
      <c r="I200" s="53">
        <f>'FY2017 Alpha RPDC '!I196</f>
        <v>3542099</v>
      </c>
      <c r="J200" s="53">
        <v>-349540.8</v>
      </c>
      <c r="K200" s="53">
        <v>-80752</v>
      </c>
      <c r="L200" s="53">
        <v>219184</v>
      </c>
      <c r="M200" s="53">
        <v>184576</v>
      </c>
      <c r="N200" s="53">
        <v>10670.800000000001</v>
      </c>
      <c r="O200" s="53">
        <v>0</v>
      </c>
      <c r="P200" s="53">
        <v>0</v>
      </c>
      <c r="Q200" s="53">
        <v>0</v>
      </c>
      <c r="R200" s="53">
        <v>442452.12599999999</v>
      </c>
      <c r="S200" s="53">
        <v>42472.391000000003</v>
      </c>
      <c r="T200" s="53">
        <v>44583.31</v>
      </c>
      <c r="U200" s="53">
        <f t="shared" ref="U200:U263" si="3">SUM(I200:T200)</f>
        <v>4055744.827</v>
      </c>
    </row>
    <row r="201" spans="1:21" s="45" customFormat="1" ht="11" x14ac:dyDescent="0.3">
      <c r="A201" s="45">
        <f>'FY2017 Alpha RPDC '!A197</f>
        <v>190</v>
      </c>
      <c r="B201" s="45">
        <f>'FY2017 Alpha RPDC '!B197</f>
        <v>4446</v>
      </c>
      <c r="C201" s="45">
        <f>'FY2017 Alpha RPDC '!C197</f>
        <v>4446</v>
      </c>
      <c r="D201" s="54" t="str">
        <f>'FY2017 Alpha RPDC '!D197</f>
        <v>MONTICELLO</v>
      </c>
      <c r="E201" s="55">
        <f>'FY2017 Alpha RPDC '!E197</f>
        <v>1028.8</v>
      </c>
      <c r="F201" s="56">
        <f>'FY2017 Alpha RPDC '!F197</f>
        <v>6446</v>
      </c>
      <c r="G201" s="57">
        <f>'FY2017 Alpha RPDC '!G197</f>
        <v>6631645</v>
      </c>
      <c r="H201" s="56">
        <f>'FY2017 Alpha RPDC '!H197</f>
        <v>0</v>
      </c>
      <c r="I201" s="57">
        <f>'FY2017 Alpha RPDC '!I197</f>
        <v>6631645</v>
      </c>
      <c r="J201" s="57">
        <v>-132664</v>
      </c>
      <c r="K201" s="57">
        <v>-11536</v>
      </c>
      <c r="L201" s="57">
        <v>86520</v>
      </c>
      <c r="M201" s="57">
        <v>0</v>
      </c>
      <c r="N201" s="57">
        <v>4845.12</v>
      </c>
      <c r="O201" s="57">
        <v>0</v>
      </c>
      <c r="P201" s="57">
        <v>0</v>
      </c>
      <c r="Q201" s="57">
        <v>76137.599999999991</v>
      </c>
      <c r="R201" s="57">
        <v>203761.87000000002</v>
      </c>
      <c r="S201" s="57">
        <v>20837.349999999999</v>
      </c>
      <c r="T201" s="57">
        <v>25140.15</v>
      </c>
      <c r="U201" s="57">
        <f t="shared" si="3"/>
        <v>6904687.0899999999</v>
      </c>
    </row>
    <row r="202" spans="1:21" s="45" customFormat="1" ht="11" x14ac:dyDescent="0.3">
      <c r="A202" s="45">
        <f>'FY2017 Alpha RPDC '!A198</f>
        <v>191</v>
      </c>
      <c r="B202" s="45">
        <f>'FY2017 Alpha RPDC '!B198</f>
        <v>4491</v>
      </c>
      <c r="C202" s="45">
        <f>'FY2017 Alpha RPDC '!C198</f>
        <v>4491</v>
      </c>
      <c r="D202" s="50" t="str">
        <f>'FY2017 Alpha RPDC '!D198</f>
        <v>MORAVIA</v>
      </c>
      <c r="E202" s="51">
        <f>'FY2017 Alpha RPDC '!E198</f>
        <v>346.9</v>
      </c>
      <c r="F202" s="52">
        <f>'FY2017 Alpha RPDC '!F198</f>
        <v>6446</v>
      </c>
      <c r="G202" s="53">
        <f>'FY2017 Alpha RPDC '!G198</f>
        <v>2236117</v>
      </c>
      <c r="H202" s="52">
        <f>'FY2017 Alpha RPDC '!H198</f>
        <v>32910</v>
      </c>
      <c r="I202" s="53">
        <f>'FY2017 Alpha RPDC '!I198</f>
        <v>2269027</v>
      </c>
      <c r="J202" s="53">
        <v>-104490</v>
      </c>
      <c r="K202" s="53">
        <v>-34830</v>
      </c>
      <c r="L202" s="53">
        <v>174150</v>
      </c>
      <c r="M202" s="53">
        <v>0</v>
      </c>
      <c r="N202" s="53">
        <v>24322.95</v>
      </c>
      <c r="O202" s="53">
        <v>0</v>
      </c>
      <c r="P202" s="53">
        <v>0</v>
      </c>
      <c r="Q202" s="53">
        <v>0</v>
      </c>
      <c r="R202" s="53">
        <v>446179.36000000004</v>
      </c>
      <c r="S202" s="53">
        <v>54703.55</v>
      </c>
      <c r="T202" s="53">
        <v>54877.35</v>
      </c>
      <c r="U202" s="53">
        <f t="shared" si="3"/>
        <v>2883940.21</v>
      </c>
    </row>
    <row r="203" spans="1:21" s="45" customFormat="1" ht="11" x14ac:dyDescent="0.3">
      <c r="A203" s="45">
        <f>'FY2017 Alpha RPDC '!A199</f>
        <v>192</v>
      </c>
      <c r="B203" s="45">
        <f>'FY2017 Alpha RPDC '!B199</f>
        <v>4505</v>
      </c>
      <c r="C203" s="45">
        <f>'FY2017 Alpha RPDC '!C199</f>
        <v>4505</v>
      </c>
      <c r="D203" s="50" t="str">
        <f>'FY2017 Alpha RPDC '!D199</f>
        <v>MORMON TRAIL</v>
      </c>
      <c r="E203" s="51">
        <f>'FY2017 Alpha RPDC '!E199</f>
        <v>241.3</v>
      </c>
      <c r="F203" s="52">
        <f>'FY2017 Alpha RPDC '!F199</f>
        <v>6520</v>
      </c>
      <c r="G203" s="53">
        <f>'FY2017 Alpha RPDC '!G199</f>
        <v>1573276</v>
      </c>
      <c r="H203" s="52">
        <f>'FY2017 Alpha RPDC '!H199</f>
        <v>46970</v>
      </c>
      <c r="I203" s="53">
        <f>'FY2017 Alpha RPDC '!I199</f>
        <v>1620246</v>
      </c>
      <c r="J203" s="53">
        <v>-720411</v>
      </c>
      <c r="K203" s="53">
        <v>-46856</v>
      </c>
      <c r="L203" s="53">
        <v>70284</v>
      </c>
      <c r="M203" s="53">
        <v>17571</v>
      </c>
      <c r="N203" s="53">
        <v>3045.6400000000003</v>
      </c>
      <c r="O203" s="53">
        <v>0</v>
      </c>
      <c r="P203" s="53">
        <v>0</v>
      </c>
      <c r="Q203" s="53">
        <v>115968.6</v>
      </c>
      <c r="R203" s="53">
        <v>318541.08</v>
      </c>
      <c r="S203" s="53">
        <v>31004.118000000002</v>
      </c>
      <c r="T203" s="53">
        <v>32721.684000000001</v>
      </c>
      <c r="U203" s="53">
        <f t="shared" si="3"/>
        <v>1442115.122</v>
      </c>
    </row>
    <row r="204" spans="1:21" s="45" customFormat="1" ht="11" x14ac:dyDescent="0.3">
      <c r="A204" s="45">
        <f>'FY2017 Alpha RPDC '!A200</f>
        <v>193</v>
      </c>
      <c r="B204" s="45">
        <f>'FY2017 Alpha RPDC '!B200</f>
        <v>4509</v>
      </c>
      <c r="C204" s="45">
        <f>'FY2017 Alpha RPDC '!C200</f>
        <v>4509</v>
      </c>
      <c r="D204" s="50" t="str">
        <f>'FY2017 Alpha RPDC '!D200</f>
        <v>MORNING SUN</v>
      </c>
      <c r="E204" s="51">
        <f>'FY2017 Alpha RPDC '!E200</f>
        <v>222</v>
      </c>
      <c r="F204" s="52">
        <f>'FY2017 Alpha RPDC '!F200</f>
        <v>6446</v>
      </c>
      <c r="G204" s="53">
        <f>'FY2017 Alpha RPDC '!G200</f>
        <v>1431012</v>
      </c>
      <c r="H204" s="52">
        <f>'FY2017 Alpha RPDC '!H200</f>
        <v>0</v>
      </c>
      <c r="I204" s="53">
        <f>'FY2017 Alpha RPDC '!I200</f>
        <v>1431012</v>
      </c>
      <c r="J204" s="53">
        <v>-289600</v>
      </c>
      <c r="K204" s="53">
        <v>-11584</v>
      </c>
      <c r="L204" s="53">
        <v>711836.8</v>
      </c>
      <c r="M204" s="53">
        <v>11584</v>
      </c>
      <c r="N204" s="53">
        <v>0</v>
      </c>
      <c r="O204" s="53">
        <v>0</v>
      </c>
      <c r="P204" s="53">
        <v>3822.7200000000003</v>
      </c>
      <c r="Q204" s="53">
        <v>284966.40000000002</v>
      </c>
      <c r="R204" s="53">
        <v>623077.08000000007</v>
      </c>
      <c r="S204" s="53">
        <v>67387.199999999997</v>
      </c>
      <c r="T204" s="53">
        <v>68647.680000000008</v>
      </c>
      <c r="U204" s="53">
        <f t="shared" si="3"/>
        <v>2901149.8800000004</v>
      </c>
    </row>
    <row r="205" spans="1:21" s="45" customFormat="1" ht="11" x14ac:dyDescent="0.3">
      <c r="A205" s="45">
        <f>'FY2017 Alpha RPDC '!A201</f>
        <v>194</v>
      </c>
      <c r="B205" s="45">
        <f>'FY2017 Alpha RPDC '!B201</f>
        <v>4518</v>
      </c>
      <c r="C205" s="45">
        <f>'FY2017 Alpha RPDC '!C201</f>
        <v>4518</v>
      </c>
      <c r="D205" s="50" t="str">
        <f>'FY2017 Alpha RPDC '!D201</f>
        <v>MOULTON-UDELL</v>
      </c>
      <c r="E205" s="51">
        <f>'FY2017 Alpha RPDC '!E201</f>
        <v>212.4</v>
      </c>
      <c r="F205" s="52">
        <f>'FY2017 Alpha RPDC '!F201</f>
        <v>6446</v>
      </c>
      <c r="G205" s="53">
        <f>'FY2017 Alpha RPDC '!G201</f>
        <v>1369130</v>
      </c>
      <c r="H205" s="52">
        <f>'FY2017 Alpha RPDC '!H201</f>
        <v>121908</v>
      </c>
      <c r="I205" s="53">
        <f>'FY2017 Alpha RPDC '!I201</f>
        <v>1491038</v>
      </c>
      <c r="J205" s="53">
        <v>-380688</v>
      </c>
      <c r="K205" s="53">
        <v>-46144</v>
      </c>
      <c r="L205" s="53">
        <v>167272</v>
      </c>
      <c r="M205" s="53">
        <v>0</v>
      </c>
      <c r="N205" s="53">
        <v>24398.640000000003</v>
      </c>
      <c r="O205" s="53">
        <v>0</v>
      </c>
      <c r="P205" s="53">
        <v>0</v>
      </c>
      <c r="Q205" s="53">
        <v>0</v>
      </c>
      <c r="R205" s="53">
        <v>439801.37399999995</v>
      </c>
      <c r="S205" s="53">
        <v>42817.457999999999</v>
      </c>
      <c r="T205" s="53">
        <v>51274.998</v>
      </c>
      <c r="U205" s="53">
        <f t="shared" si="3"/>
        <v>1789770.47</v>
      </c>
    </row>
    <row r="206" spans="1:21" s="45" customFormat="1" ht="11" x14ac:dyDescent="0.3">
      <c r="A206" s="45">
        <f>'FY2017 Alpha RPDC '!A202</f>
        <v>195</v>
      </c>
      <c r="B206" s="45">
        <f>'FY2017 Alpha RPDC '!B202</f>
        <v>4527</v>
      </c>
      <c r="C206" s="45">
        <f>'FY2017 Alpha RPDC '!C202</f>
        <v>4527</v>
      </c>
      <c r="D206" s="54" t="str">
        <f>'FY2017 Alpha RPDC '!D202</f>
        <v>MOUNT AYR</v>
      </c>
      <c r="E206" s="55">
        <f>'FY2017 Alpha RPDC '!E202</f>
        <v>647</v>
      </c>
      <c r="F206" s="56">
        <f>'FY2017 Alpha RPDC '!F202</f>
        <v>6449</v>
      </c>
      <c r="G206" s="57">
        <f>'FY2017 Alpha RPDC '!G202</f>
        <v>4172503</v>
      </c>
      <c r="H206" s="56">
        <f>'FY2017 Alpha RPDC '!H202</f>
        <v>0</v>
      </c>
      <c r="I206" s="57">
        <f>'FY2017 Alpha RPDC '!I202</f>
        <v>4172503</v>
      </c>
      <c r="J206" s="57">
        <v>-209088</v>
      </c>
      <c r="K206" s="57">
        <v>-92928</v>
      </c>
      <c r="L206" s="57">
        <v>139392</v>
      </c>
      <c r="M206" s="57">
        <v>17424</v>
      </c>
      <c r="N206" s="57">
        <v>65862.720000000001</v>
      </c>
      <c r="O206" s="57">
        <v>0</v>
      </c>
      <c r="P206" s="57">
        <v>88165.440000000002</v>
      </c>
      <c r="Q206" s="57">
        <v>355449.60000000003</v>
      </c>
      <c r="R206" s="57">
        <v>654980.17800000007</v>
      </c>
      <c r="S206" s="57">
        <v>79015.313999999998</v>
      </c>
      <c r="T206" s="57">
        <v>74586.054000000004</v>
      </c>
      <c r="U206" s="57">
        <f t="shared" si="3"/>
        <v>5345362.3059999999</v>
      </c>
    </row>
    <row r="207" spans="1:21" s="45" customFormat="1" ht="11" x14ac:dyDescent="0.3">
      <c r="A207" s="45">
        <f>'FY2017 Alpha RPDC '!A203</f>
        <v>196</v>
      </c>
      <c r="B207" s="45">
        <f>'FY2017 Alpha RPDC '!B203</f>
        <v>4536</v>
      </c>
      <c r="C207" s="45">
        <f>'FY2017 Alpha RPDC '!C203</f>
        <v>4536</v>
      </c>
      <c r="D207" s="50" t="str">
        <f>'FY2017 Alpha RPDC '!D203</f>
        <v>MOUNT PLEASANT</v>
      </c>
      <c r="E207" s="51">
        <f>'FY2017 Alpha RPDC '!E203</f>
        <v>1990.1</v>
      </c>
      <c r="F207" s="52">
        <f>'FY2017 Alpha RPDC '!F203</f>
        <v>6446</v>
      </c>
      <c r="G207" s="53">
        <f>'FY2017 Alpha RPDC '!G203</f>
        <v>12828185</v>
      </c>
      <c r="H207" s="52">
        <f>'FY2017 Alpha RPDC '!H203</f>
        <v>0</v>
      </c>
      <c r="I207" s="53">
        <f>'FY2017 Alpha RPDC '!I203</f>
        <v>12828185</v>
      </c>
      <c r="J207" s="53">
        <v>-265328</v>
      </c>
      <c r="K207" s="53">
        <v>-11536</v>
      </c>
      <c r="L207" s="53">
        <v>311472</v>
      </c>
      <c r="M207" s="53">
        <v>40376</v>
      </c>
      <c r="N207" s="53">
        <v>40837.440000000002</v>
      </c>
      <c r="O207" s="53">
        <v>0</v>
      </c>
      <c r="P207" s="53">
        <v>7613.76</v>
      </c>
      <c r="Q207" s="53">
        <v>0</v>
      </c>
      <c r="R207" s="53">
        <v>251481.23</v>
      </c>
      <c r="S207" s="53">
        <v>23845.360000000001</v>
      </c>
      <c r="T207" s="53">
        <v>32582.550000000003</v>
      </c>
      <c r="U207" s="53">
        <f t="shared" si="3"/>
        <v>13259529.34</v>
      </c>
    </row>
    <row r="208" spans="1:21" s="45" customFormat="1" ht="11" x14ac:dyDescent="0.3">
      <c r="A208" s="45">
        <f>'FY2017 Alpha RPDC '!A204</f>
        <v>197</v>
      </c>
      <c r="B208" s="45">
        <f>'FY2017 Alpha RPDC '!B204</f>
        <v>4554</v>
      </c>
      <c r="C208" s="45">
        <f>'FY2017 Alpha RPDC '!C204</f>
        <v>4554</v>
      </c>
      <c r="D208" s="50" t="str">
        <f>'FY2017 Alpha RPDC '!D204</f>
        <v>MOUNT VERNON</v>
      </c>
      <c r="E208" s="51">
        <f>'FY2017 Alpha RPDC '!E204</f>
        <v>1072.3</v>
      </c>
      <c r="F208" s="52">
        <f>'FY2017 Alpha RPDC '!F204</f>
        <v>6446</v>
      </c>
      <c r="G208" s="53">
        <f>'FY2017 Alpha RPDC '!G204</f>
        <v>6912046</v>
      </c>
      <c r="H208" s="52">
        <f>'FY2017 Alpha RPDC '!H204</f>
        <v>129075</v>
      </c>
      <c r="I208" s="53">
        <f>'FY2017 Alpha RPDC '!I204</f>
        <v>7041121</v>
      </c>
      <c r="J208" s="53">
        <v>-174193.6</v>
      </c>
      <c r="K208" s="53">
        <v>-28840</v>
      </c>
      <c r="L208" s="53">
        <v>403760</v>
      </c>
      <c r="M208" s="53">
        <v>74984</v>
      </c>
      <c r="N208" s="53">
        <v>25898.32</v>
      </c>
      <c r="O208" s="53">
        <v>0</v>
      </c>
      <c r="P208" s="53">
        <v>6344.8</v>
      </c>
      <c r="Q208" s="53">
        <v>0</v>
      </c>
      <c r="R208" s="53">
        <v>503894.212</v>
      </c>
      <c r="S208" s="53">
        <v>47862.139999999992</v>
      </c>
      <c r="T208" s="53">
        <v>51717.144999999997</v>
      </c>
      <c r="U208" s="53">
        <f t="shared" si="3"/>
        <v>7952548.017</v>
      </c>
    </row>
    <row r="209" spans="1:21" s="45" customFormat="1" ht="11" x14ac:dyDescent="0.3">
      <c r="A209" s="45">
        <f>'FY2017 Alpha RPDC '!A205</f>
        <v>198</v>
      </c>
      <c r="B209" s="45">
        <f>'FY2017 Alpha RPDC '!B205</f>
        <v>4572</v>
      </c>
      <c r="C209" s="45">
        <f>'FY2017 Alpha RPDC '!C205</f>
        <v>4572</v>
      </c>
      <c r="D209" s="50" t="str">
        <f>'FY2017 Alpha RPDC '!D205</f>
        <v>MURRAY</v>
      </c>
      <c r="E209" s="51">
        <f>'FY2017 Alpha RPDC '!E205</f>
        <v>256.39999999999998</v>
      </c>
      <c r="F209" s="52">
        <f>'FY2017 Alpha RPDC '!F205</f>
        <v>6446</v>
      </c>
      <c r="G209" s="53">
        <f>'FY2017 Alpha RPDC '!G205</f>
        <v>1652754</v>
      </c>
      <c r="H209" s="52">
        <f>'FY2017 Alpha RPDC '!H205</f>
        <v>87112</v>
      </c>
      <c r="I209" s="53">
        <f>'FY2017 Alpha RPDC '!I205</f>
        <v>1739866</v>
      </c>
      <c r="J209" s="53">
        <v>-167272</v>
      </c>
      <c r="K209" s="53">
        <v>-11536</v>
      </c>
      <c r="L209" s="53">
        <v>294744.8</v>
      </c>
      <c r="M209" s="53">
        <v>0</v>
      </c>
      <c r="N209" s="53">
        <v>18226.88</v>
      </c>
      <c r="O209" s="53">
        <v>0</v>
      </c>
      <c r="P209" s="53">
        <v>3806.88</v>
      </c>
      <c r="Q209" s="53">
        <v>107284.8</v>
      </c>
      <c r="R209" s="53">
        <v>186675.53999999998</v>
      </c>
      <c r="S209" s="53">
        <v>20898.96</v>
      </c>
      <c r="T209" s="53">
        <v>23325.3</v>
      </c>
      <c r="U209" s="53">
        <f t="shared" si="3"/>
        <v>2216021.1599999997</v>
      </c>
    </row>
    <row r="210" spans="1:21" s="45" customFormat="1" ht="11" x14ac:dyDescent="0.3">
      <c r="A210" s="45">
        <f>'FY2017 Alpha RPDC '!A206</f>
        <v>199</v>
      </c>
      <c r="B210" s="45">
        <f>'FY2017 Alpha RPDC '!B206</f>
        <v>4581</v>
      </c>
      <c r="C210" s="45">
        <f>'FY2017 Alpha RPDC '!C206</f>
        <v>4581</v>
      </c>
      <c r="D210" s="50" t="str">
        <f>'FY2017 Alpha RPDC '!D206</f>
        <v>MUSCATINE</v>
      </c>
      <c r="E210" s="51">
        <f>'FY2017 Alpha RPDC '!E206</f>
        <v>5328.4</v>
      </c>
      <c r="F210" s="52">
        <f>'FY2017 Alpha RPDC '!F206</f>
        <v>6446</v>
      </c>
      <c r="G210" s="53">
        <f>'FY2017 Alpha RPDC '!G206</f>
        <v>34346866</v>
      </c>
      <c r="H210" s="52">
        <f>'FY2017 Alpha RPDC '!H206</f>
        <v>15809</v>
      </c>
      <c r="I210" s="53">
        <f>'FY2017 Alpha RPDC '!I206</f>
        <v>34362675</v>
      </c>
      <c r="J210" s="53">
        <v>-357530.4</v>
      </c>
      <c r="K210" s="53">
        <v>-17526</v>
      </c>
      <c r="L210" s="53">
        <v>40894</v>
      </c>
      <c r="M210" s="53">
        <v>0</v>
      </c>
      <c r="N210" s="53">
        <v>15072.36</v>
      </c>
      <c r="O210" s="53">
        <v>58420</v>
      </c>
      <c r="P210" s="53">
        <v>0</v>
      </c>
      <c r="Q210" s="53">
        <v>0</v>
      </c>
      <c r="R210" s="53">
        <v>144322.36199999999</v>
      </c>
      <c r="S210" s="53">
        <v>12688.854000000001</v>
      </c>
      <c r="T210" s="53">
        <v>16672.041000000001</v>
      </c>
      <c r="U210" s="53">
        <f t="shared" si="3"/>
        <v>34275688.217000008</v>
      </c>
    </row>
    <row r="211" spans="1:21" s="45" customFormat="1" ht="11" x14ac:dyDescent="0.3">
      <c r="A211" s="45">
        <f>'FY2017 Alpha RPDC '!A207</f>
        <v>200</v>
      </c>
      <c r="B211" s="45">
        <f>'FY2017 Alpha RPDC '!B207</f>
        <v>4599</v>
      </c>
      <c r="C211" s="45">
        <f>'FY2017 Alpha RPDC '!C207</f>
        <v>4599</v>
      </c>
      <c r="D211" s="54" t="str">
        <f>'FY2017 Alpha RPDC '!D207</f>
        <v>NASHUA-PLAINFIELD</v>
      </c>
      <c r="E211" s="55">
        <f>'FY2017 Alpha RPDC '!E207</f>
        <v>624.4</v>
      </c>
      <c r="F211" s="56">
        <f>'FY2017 Alpha RPDC '!F207</f>
        <v>6558</v>
      </c>
      <c r="G211" s="57">
        <f>'FY2017 Alpha RPDC '!G207</f>
        <v>4094815</v>
      </c>
      <c r="H211" s="56">
        <f>'FY2017 Alpha RPDC '!H207</f>
        <v>134438</v>
      </c>
      <c r="I211" s="57">
        <f>'FY2017 Alpha RPDC '!I207</f>
        <v>4229253</v>
      </c>
      <c r="J211" s="57">
        <v>-138432</v>
      </c>
      <c r="K211" s="57">
        <v>-478744</v>
      </c>
      <c r="L211" s="57">
        <v>121128</v>
      </c>
      <c r="M211" s="57">
        <v>46144</v>
      </c>
      <c r="N211" s="57">
        <v>0</v>
      </c>
      <c r="O211" s="57">
        <v>0</v>
      </c>
      <c r="P211" s="57">
        <v>0</v>
      </c>
      <c r="Q211" s="57">
        <v>0</v>
      </c>
      <c r="R211" s="57">
        <v>111626.96999999999</v>
      </c>
      <c r="S211" s="57">
        <v>12141.150000000001</v>
      </c>
      <c r="T211" s="57">
        <v>16667.77</v>
      </c>
      <c r="U211" s="57">
        <f t="shared" si="3"/>
        <v>3919784.89</v>
      </c>
    </row>
    <row r="212" spans="1:21" s="45" customFormat="1" ht="11" x14ac:dyDescent="0.3">
      <c r="A212" s="45">
        <f>'FY2017 Alpha RPDC '!A208</f>
        <v>201</v>
      </c>
      <c r="B212" s="45">
        <f>'FY2017 Alpha RPDC '!B208</f>
        <v>4617</v>
      </c>
      <c r="C212" s="45">
        <f>'FY2017 Alpha RPDC '!C208</f>
        <v>4617</v>
      </c>
      <c r="D212" s="50" t="str">
        <f>'FY2017 Alpha RPDC '!D208</f>
        <v>NEVADA</v>
      </c>
      <c r="E212" s="51">
        <f>'FY2017 Alpha RPDC '!E208</f>
        <v>1572.6</v>
      </c>
      <c r="F212" s="52">
        <f>'FY2017 Alpha RPDC '!F208</f>
        <v>6446</v>
      </c>
      <c r="G212" s="53">
        <f>'FY2017 Alpha RPDC '!G208</f>
        <v>10136980</v>
      </c>
      <c r="H212" s="52">
        <f>'FY2017 Alpha RPDC '!H208</f>
        <v>0</v>
      </c>
      <c r="I212" s="53">
        <f>'FY2017 Alpha RPDC '!I208</f>
        <v>10136980</v>
      </c>
      <c r="J212" s="53">
        <v>-132664</v>
      </c>
      <c r="K212" s="53">
        <v>0</v>
      </c>
      <c r="L212" s="53">
        <v>138432</v>
      </c>
      <c r="M212" s="53">
        <v>5768</v>
      </c>
      <c r="N212" s="53">
        <v>9574.8799999999992</v>
      </c>
      <c r="O212" s="53">
        <v>46144</v>
      </c>
      <c r="P212" s="53">
        <v>0</v>
      </c>
      <c r="Q212" s="53">
        <v>0</v>
      </c>
      <c r="R212" s="53">
        <v>128015.53500000002</v>
      </c>
      <c r="S212" s="53">
        <v>12971.655000000001</v>
      </c>
      <c r="T212" s="53">
        <v>14647.755000000001</v>
      </c>
      <c r="U212" s="53">
        <f t="shared" si="3"/>
        <v>10359869.825000001</v>
      </c>
    </row>
    <row r="213" spans="1:21" s="45" customFormat="1" ht="11" x14ac:dyDescent="0.3">
      <c r="A213" s="45">
        <f>'FY2017 Alpha RPDC '!A209</f>
        <v>202</v>
      </c>
      <c r="B213" s="45">
        <f>'FY2017 Alpha RPDC '!B209</f>
        <v>4662</v>
      </c>
      <c r="C213" s="45">
        <f>'FY2017 Alpha RPDC '!C209</f>
        <v>4662</v>
      </c>
      <c r="D213" s="50" t="str">
        <f>'FY2017 Alpha RPDC '!D209</f>
        <v>NEW HAMPTON</v>
      </c>
      <c r="E213" s="51">
        <f>'FY2017 Alpha RPDC '!E209</f>
        <v>970.3</v>
      </c>
      <c r="F213" s="52">
        <f>'FY2017 Alpha RPDC '!F209</f>
        <v>6446</v>
      </c>
      <c r="G213" s="53">
        <f>'FY2017 Alpha RPDC '!G209</f>
        <v>6254554</v>
      </c>
      <c r="H213" s="52">
        <f>'FY2017 Alpha RPDC '!H209</f>
        <v>60015</v>
      </c>
      <c r="I213" s="53">
        <f>'FY2017 Alpha RPDC '!I209</f>
        <v>6314569</v>
      </c>
      <c r="J213" s="53">
        <v>-143697.9</v>
      </c>
      <c r="K213" s="53">
        <v>-11542</v>
      </c>
      <c r="L213" s="53">
        <v>190443</v>
      </c>
      <c r="M213" s="53">
        <v>103878</v>
      </c>
      <c r="N213" s="53">
        <v>6232.68</v>
      </c>
      <c r="O213" s="53">
        <v>62499.93</v>
      </c>
      <c r="P213" s="53">
        <v>15235.44</v>
      </c>
      <c r="Q213" s="53">
        <v>117728.4</v>
      </c>
      <c r="R213" s="53">
        <v>361640.80000000005</v>
      </c>
      <c r="S213" s="53">
        <v>45543.95</v>
      </c>
      <c r="T213" s="53">
        <v>41433.824999999997</v>
      </c>
      <c r="U213" s="53">
        <f t="shared" si="3"/>
        <v>7103965.125</v>
      </c>
    </row>
    <row r="214" spans="1:21" s="45" customFormat="1" ht="11" x14ac:dyDescent="0.3">
      <c r="A214" s="45">
        <f>'FY2017 Alpha RPDC '!A210</f>
        <v>203</v>
      </c>
      <c r="B214" s="45">
        <f>'FY2017 Alpha RPDC '!B210</f>
        <v>4689</v>
      </c>
      <c r="C214" s="45">
        <f>'FY2017 Alpha RPDC '!C210</f>
        <v>4689</v>
      </c>
      <c r="D214" s="50" t="str">
        <f>'FY2017 Alpha RPDC '!D210</f>
        <v>NEW LONDON</v>
      </c>
      <c r="E214" s="51">
        <f>'FY2017 Alpha RPDC '!E210</f>
        <v>490.9</v>
      </c>
      <c r="F214" s="52">
        <f>'FY2017 Alpha RPDC '!F210</f>
        <v>6446</v>
      </c>
      <c r="G214" s="53">
        <f>'FY2017 Alpha RPDC '!G210</f>
        <v>3164341</v>
      </c>
      <c r="H214" s="52">
        <f>'FY2017 Alpha RPDC '!H210</f>
        <v>215731</v>
      </c>
      <c r="I214" s="53">
        <f>'FY2017 Alpha RPDC '!I210</f>
        <v>3380072</v>
      </c>
      <c r="J214" s="53">
        <v>-368575.2</v>
      </c>
      <c r="K214" s="53">
        <v>-69216</v>
      </c>
      <c r="L214" s="53">
        <v>764260</v>
      </c>
      <c r="M214" s="53">
        <v>109592</v>
      </c>
      <c r="N214" s="53">
        <v>33166</v>
      </c>
      <c r="O214" s="53">
        <v>0</v>
      </c>
      <c r="P214" s="53">
        <v>92634.079999999987</v>
      </c>
      <c r="Q214" s="53">
        <v>0</v>
      </c>
      <c r="R214" s="53">
        <v>1039831.4080000001</v>
      </c>
      <c r="S214" s="53">
        <v>125201.23000000001</v>
      </c>
      <c r="T214" s="53">
        <v>140280.83299999998</v>
      </c>
      <c r="U214" s="53">
        <f t="shared" si="3"/>
        <v>5247246.3509999998</v>
      </c>
    </row>
    <row r="215" spans="1:21" s="45" customFormat="1" ht="11" x14ac:dyDescent="0.3">
      <c r="A215" s="45">
        <f>'FY2017 Alpha RPDC '!A211</f>
        <v>204</v>
      </c>
      <c r="B215" s="45">
        <f>'FY2017 Alpha RPDC '!B211</f>
        <v>4644</v>
      </c>
      <c r="C215" s="45">
        <f>'FY2017 Alpha RPDC '!C211</f>
        <v>4644</v>
      </c>
      <c r="D215" s="50" t="str">
        <f>'FY2017 Alpha RPDC '!D211</f>
        <v>NEWELL-FONDA</v>
      </c>
      <c r="E215" s="51">
        <f>'FY2017 Alpha RPDC '!E211</f>
        <v>463.8</v>
      </c>
      <c r="F215" s="52">
        <f>'FY2017 Alpha RPDC '!F211</f>
        <v>6535</v>
      </c>
      <c r="G215" s="53">
        <f>'FY2017 Alpha RPDC '!G211</f>
        <v>3030933</v>
      </c>
      <c r="H215" s="52">
        <f>'FY2017 Alpha RPDC '!H211</f>
        <v>103015</v>
      </c>
      <c r="I215" s="53">
        <f>'FY2017 Alpha RPDC '!I211</f>
        <v>3133948</v>
      </c>
      <c r="J215" s="53">
        <v>-281478.39999999997</v>
      </c>
      <c r="K215" s="53">
        <v>-34608</v>
      </c>
      <c r="L215" s="53">
        <v>1329524</v>
      </c>
      <c r="M215" s="53">
        <v>28840</v>
      </c>
      <c r="N215" s="53">
        <v>15862</v>
      </c>
      <c r="O215" s="53">
        <v>0</v>
      </c>
      <c r="P215" s="53">
        <v>1268.96</v>
      </c>
      <c r="Q215" s="53">
        <v>0</v>
      </c>
      <c r="R215" s="53">
        <v>538267.79200000002</v>
      </c>
      <c r="S215" s="53">
        <v>60755.254000000008</v>
      </c>
      <c r="T215" s="53">
        <v>65999.234000000011</v>
      </c>
      <c r="U215" s="53">
        <f t="shared" si="3"/>
        <v>4858378.84</v>
      </c>
    </row>
    <row r="216" spans="1:21" s="45" customFormat="1" ht="11" x14ac:dyDescent="0.3">
      <c r="A216" s="45">
        <f>'FY2017 Alpha RPDC '!A212</f>
        <v>205</v>
      </c>
      <c r="B216" s="45">
        <f>'FY2017 Alpha RPDC '!B212</f>
        <v>4725</v>
      </c>
      <c r="C216" s="45">
        <f>'FY2017 Alpha RPDC '!C212</f>
        <v>4725</v>
      </c>
      <c r="D216" s="54" t="str">
        <f>'FY2017 Alpha RPDC '!D212</f>
        <v>NEWTON</v>
      </c>
      <c r="E216" s="55">
        <f>'FY2017 Alpha RPDC '!E212</f>
        <v>2954.1</v>
      </c>
      <c r="F216" s="56">
        <f>'FY2017 Alpha RPDC '!F212</f>
        <v>6446</v>
      </c>
      <c r="G216" s="57">
        <f>'FY2017 Alpha RPDC '!G212</f>
        <v>19042129</v>
      </c>
      <c r="H216" s="56">
        <f>'FY2017 Alpha RPDC '!H212</f>
        <v>264211</v>
      </c>
      <c r="I216" s="57">
        <f>'FY2017 Alpha RPDC '!I212</f>
        <v>19306340</v>
      </c>
      <c r="J216" s="57">
        <v>-109592</v>
      </c>
      <c r="K216" s="57">
        <v>-23072</v>
      </c>
      <c r="L216" s="57">
        <v>203033.60000000001</v>
      </c>
      <c r="M216" s="57">
        <v>5768</v>
      </c>
      <c r="N216" s="57">
        <v>7613.76</v>
      </c>
      <c r="O216" s="57">
        <v>57680</v>
      </c>
      <c r="P216" s="57">
        <v>12689.6</v>
      </c>
      <c r="Q216" s="57">
        <v>76137.599999999991</v>
      </c>
      <c r="R216" s="57">
        <v>168674.8</v>
      </c>
      <c r="S216" s="57">
        <v>16514.399999999998</v>
      </c>
      <c r="T216" s="57">
        <v>20580</v>
      </c>
      <c r="U216" s="57">
        <f t="shared" si="3"/>
        <v>19742367.760000005</v>
      </c>
    </row>
    <row r="217" spans="1:21" s="45" customFormat="1" ht="11" x14ac:dyDescent="0.3">
      <c r="A217" s="45">
        <f>'FY2017 Alpha RPDC '!A213</f>
        <v>206</v>
      </c>
      <c r="B217" s="45">
        <f>'FY2017 Alpha RPDC '!B213</f>
        <v>2673</v>
      </c>
      <c r="C217" s="45">
        <f>'FY2017 Alpha RPDC '!C213</f>
        <v>2673</v>
      </c>
      <c r="D217" s="50" t="str">
        <f>'FY2017 Alpha RPDC '!D213</f>
        <v>NODAWAY VALLEY</v>
      </c>
      <c r="E217" s="51">
        <f>'FY2017 Alpha RPDC '!E213</f>
        <v>668.6</v>
      </c>
      <c r="F217" s="52">
        <f>'FY2017 Alpha RPDC '!F213</f>
        <v>6483</v>
      </c>
      <c r="G217" s="53">
        <f>'FY2017 Alpha RPDC '!G213</f>
        <v>4334534</v>
      </c>
      <c r="H217" s="52">
        <f>'FY2017 Alpha RPDC '!H213</f>
        <v>45586</v>
      </c>
      <c r="I217" s="53">
        <f>'FY2017 Alpha RPDC '!I213</f>
        <v>4380120</v>
      </c>
      <c r="J217" s="53">
        <v>-1159368</v>
      </c>
      <c r="K217" s="53">
        <v>-57680</v>
      </c>
      <c r="L217" s="53">
        <v>446443.2</v>
      </c>
      <c r="M217" s="53">
        <v>34608</v>
      </c>
      <c r="N217" s="53">
        <v>131222</v>
      </c>
      <c r="O217" s="53">
        <v>0</v>
      </c>
      <c r="P217" s="53">
        <v>315971.03999999998</v>
      </c>
      <c r="Q217" s="53">
        <v>671395.20000000007</v>
      </c>
      <c r="R217" s="53">
        <v>2655083.3509999998</v>
      </c>
      <c r="S217" s="53">
        <v>288356.65599999996</v>
      </c>
      <c r="T217" s="53">
        <v>360719.71499999997</v>
      </c>
      <c r="U217" s="53">
        <f t="shared" si="3"/>
        <v>8066871.1620000005</v>
      </c>
    </row>
    <row r="218" spans="1:21" s="45" customFormat="1" ht="11" x14ac:dyDescent="0.3">
      <c r="A218" s="45">
        <f>'FY2017 Alpha RPDC '!A214</f>
        <v>207</v>
      </c>
      <c r="B218" s="45">
        <f>'FY2017 Alpha RPDC '!B214</f>
        <v>153</v>
      </c>
      <c r="C218" s="45">
        <f>'FY2017 Alpha RPDC '!C214</f>
        <v>153</v>
      </c>
      <c r="D218" s="50" t="str">
        <f>'FY2017 Alpha RPDC '!D214</f>
        <v>NORTH BUTLER</v>
      </c>
      <c r="E218" s="51">
        <f>'FY2017 Alpha RPDC '!E214</f>
        <v>641.1</v>
      </c>
      <c r="F218" s="52">
        <f>'FY2017 Alpha RPDC '!F214</f>
        <v>6533</v>
      </c>
      <c r="G218" s="53">
        <f>'FY2017 Alpha RPDC '!G214</f>
        <v>4188306</v>
      </c>
      <c r="H218" s="52">
        <f>'FY2017 Alpha RPDC '!H214</f>
        <v>0</v>
      </c>
      <c r="I218" s="53">
        <f>'FY2017 Alpha RPDC '!I214</f>
        <v>4188306</v>
      </c>
      <c r="J218" s="53">
        <v>-270480</v>
      </c>
      <c r="K218" s="53">
        <v>-41160</v>
      </c>
      <c r="L218" s="53">
        <v>152880</v>
      </c>
      <c r="M218" s="53">
        <v>17640</v>
      </c>
      <c r="N218" s="53">
        <v>4116</v>
      </c>
      <c r="O218" s="53">
        <v>0</v>
      </c>
      <c r="P218" s="53">
        <v>2587.1999999999998</v>
      </c>
      <c r="Q218" s="53">
        <v>0</v>
      </c>
      <c r="R218" s="53">
        <v>344335.95300000004</v>
      </c>
      <c r="S218" s="53">
        <v>39124.722000000002</v>
      </c>
      <c r="T218" s="53">
        <v>32959.485000000001</v>
      </c>
      <c r="U218" s="53">
        <f t="shared" si="3"/>
        <v>4470309.3600000003</v>
      </c>
    </row>
    <row r="219" spans="1:21" s="45" customFormat="1" ht="11" x14ac:dyDescent="0.3">
      <c r="A219" s="45">
        <f>'FY2017 Alpha RPDC '!A215</f>
        <v>208</v>
      </c>
      <c r="B219" s="45">
        <f>'FY2017 Alpha RPDC '!B215</f>
        <v>3691</v>
      </c>
      <c r="C219" s="45">
        <f>'FY2017 Alpha RPDC '!C215</f>
        <v>3691</v>
      </c>
      <c r="D219" s="50" t="str">
        <f>'FY2017 Alpha RPDC '!D215</f>
        <v>NORTH CEDAR</v>
      </c>
      <c r="E219" s="51">
        <f>'FY2017 Alpha RPDC '!E215</f>
        <v>863.9</v>
      </c>
      <c r="F219" s="52">
        <f>'FY2017 Alpha RPDC '!F215</f>
        <v>6487</v>
      </c>
      <c r="G219" s="53">
        <f>'FY2017 Alpha RPDC '!G215</f>
        <v>5604119</v>
      </c>
      <c r="H219" s="52">
        <f>'FY2017 Alpha RPDC '!H215</f>
        <v>0</v>
      </c>
      <c r="I219" s="53">
        <f>'FY2017 Alpha RPDC '!I215</f>
        <v>5604119</v>
      </c>
      <c r="J219" s="53">
        <v>-435484</v>
      </c>
      <c r="K219" s="53">
        <v>-57680</v>
      </c>
      <c r="L219" s="53">
        <v>437791.2</v>
      </c>
      <c r="M219" s="53">
        <v>28840</v>
      </c>
      <c r="N219" s="53">
        <v>59929.520000000004</v>
      </c>
      <c r="O219" s="53">
        <v>0</v>
      </c>
      <c r="P219" s="53">
        <v>32992.959999999999</v>
      </c>
      <c r="Q219" s="53">
        <v>314932.8</v>
      </c>
      <c r="R219" s="53">
        <v>738983.63399999996</v>
      </c>
      <c r="S219" s="53">
        <v>90573.894</v>
      </c>
      <c r="T219" s="53">
        <v>102228.51299999999</v>
      </c>
      <c r="U219" s="53">
        <f t="shared" si="3"/>
        <v>6917227.5209999997</v>
      </c>
    </row>
    <row r="220" spans="1:21" s="45" customFormat="1" ht="11" x14ac:dyDescent="0.3">
      <c r="A220" s="45">
        <f>'FY2017 Alpha RPDC '!A216</f>
        <v>209</v>
      </c>
      <c r="B220" s="45">
        <f>'FY2017 Alpha RPDC '!B216</f>
        <v>4774</v>
      </c>
      <c r="C220" s="45">
        <f>'FY2017 Alpha RPDC '!C216</f>
        <v>4774</v>
      </c>
      <c r="D220" s="50" t="str">
        <f>'FY2017 Alpha RPDC '!D216</f>
        <v>NORTH FAYETTE</v>
      </c>
      <c r="E220" s="51">
        <f>'FY2017 Alpha RPDC '!E216</f>
        <v>814</v>
      </c>
      <c r="F220" s="52">
        <f>'FY2017 Alpha RPDC '!F216</f>
        <v>6568</v>
      </c>
      <c r="G220" s="53">
        <f>'FY2017 Alpha RPDC '!G216</f>
        <v>5346352</v>
      </c>
      <c r="H220" s="52">
        <f>'FY2017 Alpha RPDC '!H216</f>
        <v>112197</v>
      </c>
      <c r="I220" s="53">
        <f>'FY2017 Alpha RPDC '!I216</f>
        <v>5458549</v>
      </c>
      <c r="J220" s="53">
        <v>-233604</v>
      </c>
      <c r="K220" s="53">
        <v>-17304</v>
      </c>
      <c r="L220" s="53">
        <v>207648</v>
      </c>
      <c r="M220" s="53">
        <v>17304</v>
      </c>
      <c r="N220" s="53">
        <v>17188.64</v>
      </c>
      <c r="O220" s="53">
        <v>0</v>
      </c>
      <c r="P220" s="53">
        <v>26648.16</v>
      </c>
      <c r="Q220" s="53">
        <v>0</v>
      </c>
      <c r="R220" s="53">
        <v>549269.06800000009</v>
      </c>
      <c r="S220" s="53">
        <v>60678.633000000002</v>
      </c>
      <c r="T220" s="53">
        <v>46873.615000000005</v>
      </c>
      <c r="U220" s="53">
        <f t="shared" si="3"/>
        <v>6133251.1160000004</v>
      </c>
    </row>
    <row r="221" spans="1:21" s="45" customFormat="1" ht="11" x14ac:dyDescent="0.3">
      <c r="A221" s="45">
        <f>'FY2017 Alpha RPDC '!A217</f>
        <v>210</v>
      </c>
      <c r="B221" s="45">
        <f>'FY2017 Alpha RPDC '!B217</f>
        <v>873</v>
      </c>
      <c r="C221" s="45">
        <f>'FY2017 Alpha RPDC '!C217</f>
        <v>873</v>
      </c>
      <c r="D221" s="54" t="str">
        <f>'FY2017 Alpha RPDC '!D217</f>
        <v>NORTH IOWA</v>
      </c>
      <c r="E221" s="55">
        <f>'FY2017 Alpha RPDC '!E217</f>
        <v>470.9</v>
      </c>
      <c r="F221" s="56">
        <f>'FY2017 Alpha RPDC '!F217</f>
        <v>6555</v>
      </c>
      <c r="G221" s="57">
        <f>'FY2017 Alpha RPDC '!G217</f>
        <v>3086750</v>
      </c>
      <c r="H221" s="56">
        <f>'FY2017 Alpha RPDC '!H217</f>
        <v>0</v>
      </c>
      <c r="I221" s="57">
        <f>'FY2017 Alpha RPDC '!I217</f>
        <v>3086750</v>
      </c>
      <c r="J221" s="57">
        <v>-339158.39999999997</v>
      </c>
      <c r="K221" s="57">
        <v>-40376</v>
      </c>
      <c r="L221" s="57">
        <v>271672.8</v>
      </c>
      <c r="M221" s="57">
        <v>5768</v>
      </c>
      <c r="N221" s="57">
        <v>17765.439999999999</v>
      </c>
      <c r="O221" s="57">
        <v>0</v>
      </c>
      <c r="P221" s="57">
        <v>0</v>
      </c>
      <c r="Q221" s="57">
        <v>0</v>
      </c>
      <c r="R221" s="57">
        <v>286299.97500000003</v>
      </c>
      <c r="S221" s="57">
        <v>29768.7</v>
      </c>
      <c r="T221" s="57">
        <v>33923.5</v>
      </c>
      <c r="U221" s="57">
        <f t="shared" si="3"/>
        <v>3352414.0150000001</v>
      </c>
    </row>
    <row r="222" spans="1:21" s="45" customFormat="1" ht="11" x14ac:dyDescent="0.3">
      <c r="A222" s="45">
        <f>'FY2017 Alpha RPDC '!A218</f>
        <v>211</v>
      </c>
      <c r="B222" s="45">
        <f>'FY2017 Alpha RPDC '!B218</f>
        <v>4778</v>
      </c>
      <c r="C222" s="45">
        <f>'FY2017 Alpha RPDC '!C218</f>
        <v>4778</v>
      </c>
      <c r="D222" s="50" t="str">
        <f>'FY2017 Alpha RPDC '!D218</f>
        <v>NORTH KOSSUTH</v>
      </c>
      <c r="E222" s="51">
        <f>'FY2017 Alpha RPDC '!E218</f>
        <v>270.2</v>
      </c>
      <c r="F222" s="52">
        <f>'FY2017 Alpha RPDC '!F218</f>
        <v>6483</v>
      </c>
      <c r="G222" s="53">
        <f>'FY2017 Alpha RPDC '!G218</f>
        <v>1751707</v>
      </c>
      <c r="H222" s="52">
        <f>'FY2017 Alpha RPDC '!H218</f>
        <v>109504</v>
      </c>
      <c r="I222" s="53">
        <f>'FY2017 Alpha RPDC '!I218</f>
        <v>1861211</v>
      </c>
      <c r="J222" s="53">
        <v>-158139</v>
      </c>
      <c r="K222" s="53">
        <v>-17571</v>
      </c>
      <c r="L222" s="53">
        <v>81998</v>
      </c>
      <c r="M222" s="53">
        <v>0</v>
      </c>
      <c r="N222" s="53">
        <v>40940.43</v>
      </c>
      <c r="O222" s="53">
        <v>0</v>
      </c>
      <c r="P222" s="53">
        <v>34790.58</v>
      </c>
      <c r="Q222" s="53">
        <v>0</v>
      </c>
      <c r="R222" s="53">
        <v>216562.101</v>
      </c>
      <c r="S222" s="53">
        <v>22907.453999999998</v>
      </c>
      <c r="T222" s="53">
        <v>28025.985000000001</v>
      </c>
      <c r="U222" s="53">
        <f t="shared" si="3"/>
        <v>2110725.5499999998</v>
      </c>
    </row>
    <row r="223" spans="1:21" s="45" customFormat="1" ht="11" x14ac:dyDescent="0.3">
      <c r="A223" s="45">
        <f>'FY2017 Alpha RPDC '!A219</f>
        <v>212</v>
      </c>
      <c r="B223" s="45">
        <f>'FY2017 Alpha RPDC '!B219</f>
        <v>4777</v>
      </c>
      <c r="C223" s="45">
        <f>'FY2017 Alpha RPDC '!C219</f>
        <v>4777</v>
      </c>
      <c r="D223" s="50" t="str">
        <f>'FY2017 Alpha RPDC '!D219</f>
        <v>NORTH LINN</v>
      </c>
      <c r="E223" s="51">
        <f>'FY2017 Alpha RPDC '!E219</f>
        <v>678.6</v>
      </c>
      <c r="F223" s="52">
        <f>'FY2017 Alpha RPDC '!F219</f>
        <v>6495</v>
      </c>
      <c r="G223" s="53">
        <f>'FY2017 Alpha RPDC '!G219</f>
        <v>4407507</v>
      </c>
      <c r="H223" s="52">
        <f>'FY2017 Alpha RPDC '!H219</f>
        <v>116236</v>
      </c>
      <c r="I223" s="53">
        <f>'FY2017 Alpha RPDC '!I219</f>
        <v>4523743</v>
      </c>
      <c r="J223" s="53">
        <v>-530656</v>
      </c>
      <c r="K223" s="53">
        <v>-109592</v>
      </c>
      <c r="L223" s="53">
        <v>161504</v>
      </c>
      <c r="M223" s="53">
        <v>28840</v>
      </c>
      <c r="N223" s="53">
        <v>116859.68000000001</v>
      </c>
      <c r="O223" s="53">
        <v>0</v>
      </c>
      <c r="P223" s="53">
        <v>13958.56</v>
      </c>
      <c r="Q223" s="53">
        <v>0</v>
      </c>
      <c r="R223" s="53">
        <v>1588806.6880000001</v>
      </c>
      <c r="S223" s="53">
        <v>176200.09599999999</v>
      </c>
      <c r="T223" s="53">
        <v>208774.08</v>
      </c>
      <c r="U223" s="53">
        <f t="shared" si="3"/>
        <v>6178438.1040000003</v>
      </c>
    </row>
    <row r="224" spans="1:21" s="45" customFormat="1" ht="11" x14ac:dyDescent="0.3">
      <c r="A224" s="45">
        <f>'FY2017 Alpha RPDC '!A220</f>
        <v>213</v>
      </c>
      <c r="B224" s="45">
        <f>'FY2017 Alpha RPDC '!B220</f>
        <v>4776</v>
      </c>
      <c r="C224" s="45">
        <f>'FY2017 Alpha RPDC '!C220</f>
        <v>4776</v>
      </c>
      <c r="D224" s="50" t="str">
        <f>'FY2017 Alpha RPDC '!D220</f>
        <v>NORTH MAHASKA</v>
      </c>
      <c r="E224" s="51">
        <f>'FY2017 Alpha RPDC '!E220</f>
        <v>480</v>
      </c>
      <c r="F224" s="52">
        <f>'FY2017 Alpha RPDC '!F220</f>
        <v>6613</v>
      </c>
      <c r="G224" s="53">
        <f>'FY2017 Alpha RPDC '!G220</f>
        <v>3174240</v>
      </c>
      <c r="H224" s="52">
        <f>'FY2017 Alpha RPDC '!H220</f>
        <v>76098</v>
      </c>
      <c r="I224" s="53">
        <f>'FY2017 Alpha RPDC '!I220</f>
        <v>3250338</v>
      </c>
      <c r="J224" s="53">
        <v>-142440</v>
      </c>
      <c r="K224" s="53">
        <v>-338295</v>
      </c>
      <c r="L224" s="53">
        <v>197042.00000000003</v>
      </c>
      <c r="M224" s="53">
        <v>629110</v>
      </c>
      <c r="N224" s="53">
        <v>65937.849999999991</v>
      </c>
      <c r="O224" s="53">
        <v>0</v>
      </c>
      <c r="P224" s="53">
        <v>0</v>
      </c>
      <c r="Q224" s="53">
        <v>67659</v>
      </c>
      <c r="R224" s="53">
        <v>141157.69999999998</v>
      </c>
      <c r="S224" s="53">
        <v>17026.788</v>
      </c>
      <c r="T224" s="53">
        <v>16018.443999999998</v>
      </c>
      <c r="U224" s="53">
        <f t="shared" si="3"/>
        <v>3903554.7820000006</v>
      </c>
    </row>
    <row r="225" spans="1:21" s="45" customFormat="1" ht="11" x14ac:dyDescent="0.3">
      <c r="A225" s="45">
        <f>'FY2017 Alpha RPDC '!A221</f>
        <v>214</v>
      </c>
      <c r="B225" s="45">
        <f>'FY2017 Alpha RPDC '!B221</f>
        <v>4779</v>
      </c>
      <c r="C225" s="45">
        <f>'FY2017 Alpha RPDC '!C221</f>
        <v>4779</v>
      </c>
      <c r="D225" s="50" t="str">
        <f>'FY2017 Alpha RPDC '!D221</f>
        <v>NORTH POLK</v>
      </c>
      <c r="E225" s="51">
        <f>'FY2017 Alpha RPDC '!E221</f>
        <v>1477.4</v>
      </c>
      <c r="F225" s="52">
        <f>'FY2017 Alpha RPDC '!F221</f>
        <v>6446</v>
      </c>
      <c r="G225" s="53">
        <f>'FY2017 Alpha RPDC '!G221</f>
        <v>9523320</v>
      </c>
      <c r="H225" s="52">
        <f>'FY2017 Alpha RPDC '!H221</f>
        <v>0</v>
      </c>
      <c r="I225" s="53">
        <f>'FY2017 Alpha RPDC '!I221</f>
        <v>9523320</v>
      </c>
      <c r="J225" s="53">
        <v>-121905</v>
      </c>
      <c r="K225" s="53">
        <v>-11610</v>
      </c>
      <c r="L225" s="53">
        <v>139320</v>
      </c>
      <c r="M225" s="53">
        <v>0</v>
      </c>
      <c r="N225" s="53">
        <v>19214.55</v>
      </c>
      <c r="O225" s="53">
        <v>0</v>
      </c>
      <c r="P225" s="53">
        <v>7662.6</v>
      </c>
      <c r="Q225" s="53">
        <v>94041</v>
      </c>
      <c r="R225" s="53">
        <v>380712.06</v>
      </c>
      <c r="S225" s="53">
        <v>43669.62</v>
      </c>
      <c r="T225" s="53">
        <v>42254.73</v>
      </c>
      <c r="U225" s="53">
        <f t="shared" si="3"/>
        <v>10116679.560000001</v>
      </c>
    </row>
    <row r="226" spans="1:21" s="45" customFormat="1" ht="11" x14ac:dyDescent="0.3">
      <c r="A226" s="45">
        <f>'FY2017 Alpha RPDC '!A222</f>
        <v>215</v>
      </c>
      <c r="B226" s="45">
        <f>'FY2017 Alpha RPDC '!B222</f>
        <v>4784</v>
      </c>
      <c r="C226" s="45">
        <f>'FY2017 Alpha RPDC '!C222</f>
        <v>4784</v>
      </c>
      <c r="D226" s="54" t="str">
        <f>'FY2017 Alpha RPDC '!D222</f>
        <v>NORTH SCOTT</v>
      </c>
      <c r="E226" s="55">
        <f>'FY2017 Alpha RPDC '!E222</f>
        <v>3046.3</v>
      </c>
      <c r="F226" s="56">
        <f>'FY2017 Alpha RPDC '!F222</f>
        <v>6446</v>
      </c>
      <c r="G226" s="57">
        <f>'FY2017 Alpha RPDC '!G222</f>
        <v>19636450</v>
      </c>
      <c r="H226" s="56">
        <f>'FY2017 Alpha RPDC '!H222</f>
        <v>0</v>
      </c>
      <c r="I226" s="57">
        <f>'FY2017 Alpha RPDC '!I222</f>
        <v>19636450</v>
      </c>
      <c r="J226" s="57">
        <v>-319825</v>
      </c>
      <c r="K226" s="57">
        <v>-785025</v>
      </c>
      <c r="L226" s="57">
        <v>203525</v>
      </c>
      <c r="M226" s="57">
        <v>936215</v>
      </c>
      <c r="N226" s="57">
        <v>106705.25000000001</v>
      </c>
      <c r="O226" s="57">
        <v>0</v>
      </c>
      <c r="P226" s="57">
        <v>0</v>
      </c>
      <c r="Q226" s="57">
        <v>0</v>
      </c>
      <c r="R226" s="57">
        <v>224031.35999999999</v>
      </c>
      <c r="S226" s="57">
        <v>25623.84</v>
      </c>
      <c r="T226" s="57">
        <v>21707.68</v>
      </c>
      <c r="U226" s="57">
        <f t="shared" si="3"/>
        <v>20049408.129999999</v>
      </c>
    </row>
    <row r="227" spans="1:21" s="45" customFormat="1" ht="11" x14ac:dyDescent="0.3">
      <c r="A227" s="45">
        <f>'FY2017 Alpha RPDC '!A223</f>
        <v>216</v>
      </c>
      <c r="B227" s="45">
        <f>'FY2017 Alpha RPDC '!B223</f>
        <v>4785</v>
      </c>
      <c r="C227" s="45">
        <f>'FY2017 Alpha RPDC '!C223</f>
        <v>4785</v>
      </c>
      <c r="D227" s="50" t="str">
        <f>'FY2017 Alpha RPDC '!D223</f>
        <v>NORTH TAMA</v>
      </c>
      <c r="E227" s="51">
        <f>'FY2017 Alpha RPDC '!E223</f>
        <v>483.6</v>
      </c>
      <c r="F227" s="52">
        <f>'FY2017 Alpha RPDC '!F223</f>
        <v>6446</v>
      </c>
      <c r="G227" s="53">
        <f>'FY2017 Alpha RPDC '!G223</f>
        <v>3117286</v>
      </c>
      <c r="H227" s="52">
        <f>'FY2017 Alpha RPDC '!H223</f>
        <v>45463</v>
      </c>
      <c r="I227" s="53">
        <f>'FY2017 Alpha RPDC '!I223</f>
        <v>3162749</v>
      </c>
      <c r="J227" s="53">
        <v>-483308.79999999999</v>
      </c>
      <c r="K227" s="53">
        <v>-46472</v>
      </c>
      <c r="L227" s="53">
        <v>133607</v>
      </c>
      <c r="M227" s="53">
        <v>17427</v>
      </c>
      <c r="N227" s="53">
        <v>77085.429999999993</v>
      </c>
      <c r="O227" s="53">
        <v>0</v>
      </c>
      <c r="P227" s="53">
        <v>0</v>
      </c>
      <c r="Q227" s="53">
        <v>0</v>
      </c>
      <c r="R227" s="53">
        <v>471386.527</v>
      </c>
      <c r="S227" s="53">
        <v>49992.801000000007</v>
      </c>
      <c r="T227" s="53">
        <v>47765.822999999997</v>
      </c>
      <c r="U227" s="53">
        <f t="shared" si="3"/>
        <v>3430232.7810000004</v>
      </c>
    </row>
    <row r="228" spans="1:21" s="45" customFormat="1" ht="11" x14ac:dyDescent="0.3">
      <c r="A228" s="45">
        <f>'FY2017 Alpha RPDC '!A224</f>
        <v>217</v>
      </c>
      <c r="B228" s="45">
        <f>'FY2017 Alpha RPDC '!B224</f>
        <v>333</v>
      </c>
      <c r="C228" s="45">
        <f>'FY2017 Alpha RPDC '!C224</f>
        <v>333</v>
      </c>
      <c r="D228" s="50" t="str">
        <f>'FY2017 Alpha RPDC '!D224</f>
        <v>NORTH UNION</v>
      </c>
      <c r="E228" s="51">
        <f>'FY2017 Alpha RPDC '!E224</f>
        <v>421</v>
      </c>
      <c r="F228" s="52">
        <f>'FY2017 Alpha RPDC '!F224</f>
        <v>6516</v>
      </c>
      <c r="G228" s="53">
        <f>'FY2017 Alpha RPDC '!G224</f>
        <v>2743236</v>
      </c>
      <c r="H228" s="52">
        <f>'FY2017 Alpha RPDC '!H224</f>
        <v>84421</v>
      </c>
      <c r="I228" s="53">
        <f>'FY2017 Alpha RPDC '!I224</f>
        <v>2827657</v>
      </c>
      <c r="J228" s="53">
        <v>-306128</v>
      </c>
      <c r="K228" s="53">
        <v>-947264</v>
      </c>
      <c r="L228" s="53">
        <v>138624</v>
      </c>
      <c r="M228" s="53">
        <v>779760</v>
      </c>
      <c r="N228" s="53">
        <v>127360.8</v>
      </c>
      <c r="O228" s="53">
        <v>0</v>
      </c>
      <c r="P228" s="53">
        <v>0</v>
      </c>
      <c r="Q228" s="53">
        <v>0</v>
      </c>
      <c r="R228" s="53">
        <v>265829.02500000002</v>
      </c>
      <c r="S228" s="53">
        <v>29288.007000000001</v>
      </c>
      <c r="T228" s="53">
        <v>26959.947000000004</v>
      </c>
      <c r="U228" s="53">
        <f t="shared" si="3"/>
        <v>2942086.7790000001</v>
      </c>
    </row>
    <row r="229" spans="1:21" s="45" customFormat="1" ht="11" x14ac:dyDescent="0.3">
      <c r="A229" s="45">
        <f>'FY2017 Alpha RPDC '!A225</f>
        <v>218</v>
      </c>
      <c r="B229" s="45">
        <f>'FY2017 Alpha RPDC '!B225</f>
        <v>4787</v>
      </c>
      <c r="C229" s="45">
        <f>'FY2017 Alpha RPDC '!C225</f>
        <v>4787</v>
      </c>
      <c r="D229" s="50" t="str">
        <f>'FY2017 Alpha RPDC '!D225</f>
        <v>NORTH WINNESHIEK</v>
      </c>
      <c r="E229" s="51">
        <f>'FY2017 Alpha RPDC '!E225</f>
        <v>283.3</v>
      </c>
      <c r="F229" s="52">
        <f>'FY2017 Alpha RPDC '!F225</f>
        <v>6553</v>
      </c>
      <c r="G229" s="53">
        <f>'FY2017 Alpha RPDC '!G225</f>
        <v>1856465</v>
      </c>
      <c r="H229" s="52">
        <f>'FY2017 Alpha RPDC '!H225</f>
        <v>56475</v>
      </c>
      <c r="I229" s="53">
        <f>'FY2017 Alpha RPDC '!I225</f>
        <v>1912940</v>
      </c>
      <c r="J229" s="53">
        <v>-359290</v>
      </c>
      <c r="K229" s="53">
        <v>-41230</v>
      </c>
      <c r="L229" s="53">
        <v>114265.99999999999</v>
      </c>
      <c r="M229" s="53">
        <v>11780</v>
      </c>
      <c r="N229" s="53">
        <v>17611.100000000002</v>
      </c>
      <c r="O229" s="53">
        <v>0</v>
      </c>
      <c r="P229" s="53">
        <v>12958.000000000002</v>
      </c>
      <c r="Q229" s="53">
        <v>141360</v>
      </c>
      <c r="R229" s="53">
        <v>458265.34</v>
      </c>
      <c r="S229" s="53">
        <v>49940.682000000001</v>
      </c>
      <c r="T229" s="53">
        <v>47566.438000000002</v>
      </c>
      <c r="U229" s="53">
        <f t="shared" si="3"/>
        <v>2366167.56</v>
      </c>
    </row>
    <row r="230" spans="1:21" s="45" customFormat="1" ht="11" x14ac:dyDescent="0.3">
      <c r="A230" s="45">
        <f>'FY2017 Alpha RPDC '!A226</f>
        <v>219</v>
      </c>
      <c r="B230" s="45">
        <f>'FY2017 Alpha RPDC '!B226</f>
        <v>4773</v>
      </c>
      <c r="C230" s="45">
        <f>'FY2017 Alpha RPDC '!C226</f>
        <v>4773</v>
      </c>
      <c r="D230" s="50" t="str">
        <f>'FY2017 Alpha RPDC '!D226</f>
        <v>NORTHEAST</v>
      </c>
      <c r="E230" s="51">
        <f>'FY2017 Alpha RPDC '!E226</f>
        <v>557.1</v>
      </c>
      <c r="F230" s="52">
        <f>'FY2017 Alpha RPDC '!F226</f>
        <v>6566</v>
      </c>
      <c r="G230" s="53">
        <f>'FY2017 Alpha RPDC '!G226</f>
        <v>3657919</v>
      </c>
      <c r="H230" s="52">
        <f>'FY2017 Alpha RPDC '!H226</f>
        <v>0</v>
      </c>
      <c r="I230" s="53">
        <f>'FY2017 Alpha RPDC '!I226</f>
        <v>3657919</v>
      </c>
      <c r="J230" s="53">
        <v>-270342</v>
      </c>
      <c r="K230" s="53">
        <v>-41139</v>
      </c>
      <c r="L230" s="53">
        <v>98733.6</v>
      </c>
      <c r="M230" s="53">
        <v>0</v>
      </c>
      <c r="N230" s="53">
        <v>45840.6</v>
      </c>
      <c r="O230" s="53">
        <v>0</v>
      </c>
      <c r="P230" s="53">
        <v>9050.58</v>
      </c>
      <c r="Q230" s="53">
        <v>0</v>
      </c>
      <c r="R230" s="53">
        <v>288587.348</v>
      </c>
      <c r="S230" s="53">
        <v>31249.412</v>
      </c>
      <c r="T230" s="53">
        <v>28879.251</v>
      </c>
      <c r="U230" s="53">
        <f t="shared" si="3"/>
        <v>3848778.7910000007</v>
      </c>
    </row>
    <row r="231" spans="1:21" s="45" customFormat="1" ht="11" x14ac:dyDescent="0.3">
      <c r="A231" s="45">
        <f>'FY2017 Alpha RPDC '!A227</f>
        <v>220</v>
      </c>
      <c r="B231" s="45">
        <f>'FY2017 Alpha RPDC '!B227</f>
        <v>4775</v>
      </c>
      <c r="C231" s="45">
        <f>'FY2017 Alpha RPDC '!C227</f>
        <v>4775</v>
      </c>
      <c r="D231" s="54" t="str">
        <f>'FY2017 Alpha RPDC '!D227</f>
        <v>NORTHEAST HAMILTON</v>
      </c>
      <c r="E231" s="55">
        <f>'FY2017 Alpha RPDC '!E227</f>
        <v>212</v>
      </c>
      <c r="F231" s="56">
        <f>'FY2017 Alpha RPDC '!F227</f>
        <v>6616</v>
      </c>
      <c r="G231" s="57">
        <f>'FY2017 Alpha RPDC '!G227</f>
        <v>1402592</v>
      </c>
      <c r="H231" s="56">
        <f>'FY2017 Alpha RPDC '!H227</f>
        <v>0</v>
      </c>
      <c r="I231" s="57">
        <f>'FY2017 Alpha RPDC '!I227</f>
        <v>1402592</v>
      </c>
      <c r="J231" s="57">
        <v>-348300</v>
      </c>
      <c r="K231" s="57">
        <v>-423765</v>
      </c>
      <c r="L231" s="57">
        <v>75465</v>
      </c>
      <c r="M231" s="57">
        <v>232200</v>
      </c>
      <c r="N231" s="57">
        <v>27689.85</v>
      </c>
      <c r="O231" s="57">
        <v>0</v>
      </c>
      <c r="P231" s="57">
        <v>0</v>
      </c>
      <c r="Q231" s="57">
        <v>0</v>
      </c>
      <c r="R231" s="57">
        <v>170649.31700000001</v>
      </c>
      <c r="S231" s="57">
        <v>19049.75</v>
      </c>
      <c r="T231" s="57">
        <v>16396.037</v>
      </c>
      <c r="U231" s="57">
        <f t="shared" si="3"/>
        <v>1171976.9539999999</v>
      </c>
    </row>
    <row r="232" spans="1:21" s="45" customFormat="1" ht="11" x14ac:dyDescent="0.3">
      <c r="A232" s="45">
        <f>'FY2017 Alpha RPDC '!A228</f>
        <v>221</v>
      </c>
      <c r="B232" s="45">
        <f>'FY2017 Alpha RPDC '!B228</f>
        <v>4788</v>
      </c>
      <c r="C232" s="45">
        <f>'FY2017 Alpha RPDC '!C228</f>
        <v>4788</v>
      </c>
      <c r="D232" s="50" t="str">
        <f>'FY2017 Alpha RPDC '!D228</f>
        <v>NORTHWOOD-KENSETT</v>
      </c>
      <c r="E232" s="51">
        <f>'FY2017 Alpha RPDC '!E228</f>
        <v>512</v>
      </c>
      <c r="F232" s="52">
        <f>'FY2017 Alpha RPDC '!F228</f>
        <v>6572</v>
      </c>
      <c r="G232" s="53">
        <f>'FY2017 Alpha RPDC '!G228</f>
        <v>3364864</v>
      </c>
      <c r="H232" s="52">
        <f>'FY2017 Alpha RPDC '!H228</f>
        <v>40145</v>
      </c>
      <c r="I232" s="53">
        <f>'FY2017 Alpha RPDC '!I228</f>
        <v>3405009</v>
      </c>
      <c r="J232" s="53">
        <v>-440928.6</v>
      </c>
      <c r="K232" s="53">
        <v>-75621</v>
      </c>
      <c r="L232" s="53">
        <v>250131</v>
      </c>
      <c r="M232" s="53">
        <v>11634</v>
      </c>
      <c r="N232" s="53">
        <v>4769.9399999999996</v>
      </c>
      <c r="O232" s="53">
        <v>0</v>
      </c>
      <c r="P232" s="53">
        <v>0</v>
      </c>
      <c r="Q232" s="53">
        <v>174510</v>
      </c>
      <c r="R232" s="53">
        <v>373358.25</v>
      </c>
      <c r="S232" s="53">
        <v>38380.050000000003</v>
      </c>
      <c r="T232" s="53">
        <v>37576.799999999996</v>
      </c>
      <c r="U232" s="53">
        <f t="shared" si="3"/>
        <v>3778819.4399999995</v>
      </c>
    </row>
    <row r="233" spans="1:21" s="45" customFormat="1" ht="11" x14ac:dyDescent="0.3">
      <c r="A233" s="45">
        <f>'FY2017 Alpha RPDC '!A229</f>
        <v>222</v>
      </c>
      <c r="B233" s="45">
        <f>'FY2017 Alpha RPDC '!B229</f>
        <v>4797</v>
      </c>
      <c r="C233" s="45">
        <f>'FY2017 Alpha RPDC '!C229</f>
        <v>4797</v>
      </c>
      <c r="D233" s="50" t="str">
        <f>'FY2017 Alpha RPDC '!D229</f>
        <v>NORWALK</v>
      </c>
      <c r="E233" s="51">
        <f>'FY2017 Alpha RPDC '!E229</f>
        <v>2558.9</v>
      </c>
      <c r="F233" s="52">
        <f>'FY2017 Alpha RPDC '!F229</f>
        <v>6446</v>
      </c>
      <c r="G233" s="53">
        <f>'FY2017 Alpha RPDC '!G229</f>
        <v>16494669</v>
      </c>
      <c r="H233" s="52">
        <f>'FY2017 Alpha RPDC '!H229</f>
        <v>0</v>
      </c>
      <c r="I233" s="53">
        <f>'FY2017 Alpha RPDC '!I229</f>
        <v>16494669</v>
      </c>
      <c r="J233" s="53">
        <v>-142440</v>
      </c>
      <c r="K233" s="53">
        <v>0</v>
      </c>
      <c r="L233" s="53">
        <v>231465</v>
      </c>
      <c r="M233" s="53">
        <v>0</v>
      </c>
      <c r="N233" s="53">
        <v>11632.6</v>
      </c>
      <c r="O233" s="53">
        <v>0</v>
      </c>
      <c r="P233" s="53">
        <v>0</v>
      </c>
      <c r="Q233" s="53">
        <v>124635</v>
      </c>
      <c r="R233" s="53">
        <v>283099.05000000005</v>
      </c>
      <c r="S233" s="53">
        <v>30138.085000000003</v>
      </c>
      <c r="T233" s="53">
        <v>35697.903000000006</v>
      </c>
      <c r="U233" s="53">
        <f t="shared" si="3"/>
        <v>17068896.638</v>
      </c>
    </row>
    <row r="234" spans="1:21" s="45" customFormat="1" ht="11" x14ac:dyDescent="0.3">
      <c r="A234" s="45">
        <f>'FY2017 Alpha RPDC '!A230</f>
        <v>223</v>
      </c>
      <c r="B234" s="45">
        <f>'FY2017 Alpha RPDC '!B230</f>
        <v>4860</v>
      </c>
      <c r="C234" s="45">
        <f>'FY2017 Alpha RPDC '!C230</f>
        <v>4860</v>
      </c>
      <c r="D234" s="50" t="str">
        <f>'FY2017 Alpha RPDC '!D230</f>
        <v>ODEBOLT-ARTHUR</v>
      </c>
      <c r="E234" s="51">
        <f>'FY2017 Alpha RPDC '!E230</f>
        <v>331.1</v>
      </c>
      <c r="F234" s="52">
        <f>'FY2017 Alpha RPDC '!F230</f>
        <v>6446</v>
      </c>
      <c r="G234" s="53">
        <f>'FY2017 Alpha RPDC '!G230</f>
        <v>2134271</v>
      </c>
      <c r="H234" s="52">
        <f>'FY2017 Alpha RPDC '!H230</f>
        <v>9377</v>
      </c>
      <c r="I234" s="53">
        <f>'FY2017 Alpha RPDC '!I230</f>
        <v>2143648</v>
      </c>
      <c r="J234" s="53">
        <v>-388186.39999999997</v>
      </c>
      <c r="K234" s="53">
        <v>-34608</v>
      </c>
      <c r="L234" s="53">
        <v>397992</v>
      </c>
      <c r="M234" s="53">
        <v>0</v>
      </c>
      <c r="N234" s="53">
        <v>30570.399999999998</v>
      </c>
      <c r="O234" s="53">
        <v>0</v>
      </c>
      <c r="P234" s="53">
        <v>0</v>
      </c>
      <c r="Q234" s="53">
        <v>0</v>
      </c>
      <c r="R234" s="53">
        <v>539761.152</v>
      </c>
      <c r="S234" s="53">
        <v>55197.475999999995</v>
      </c>
      <c r="T234" s="53">
        <v>53236.684000000001</v>
      </c>
      <c r="U234" s="53">
        <f t="shared" si="3"/>
        <v>2797611.3119999995</v>
      </c>
    </row>
    <row r="235" spans="1:21" s="45" customFormat="1" ht="11" x14ac:dyDescent="0.3">
      <c r="A235" s="45">
        <f>'FY2017 Alpha RPDC '!A231</f>
        <v>224</v>
      </c>
      <c r="B235" s="45">
        <f>'FY2017 Alpha RPDC '!B231</f>
        <v>4869</v>
      </c>
      <c r="C235" s="45">
        <f>'FY2017 Alpha RPDC '!C231</f>
        <v>4869</v>
      </c>
      <c r="D235" s="50" t="str">
        <f>'FY2017 Alpha RPDC '!D231</f>
        <v>OELWEIN</v>
      </c>
      <c r="E235" s="51">
        <f>'FY2017 Alpha RPDC '!E231</f>
        <v>1305.5</v>
      </c>
      <c r="F235" s="52">
        <f>'FY2017 Alpha RPDC '!F231</f>
        <v>6487</v>
      </c>
      <c r="G235" s="53">
        <f>'FY2017 Alpha RPDC '!G231</f>
        <v>8468779</v>
      </c>
      <c r="H235" s="52">
        <f>'FY2017 Alpha RPDC '!H231</f>
        <v>0</v>
      </c>
      <c r="I235" s="53">
        <f>'FY2017 Alpha RPDC '!I231</f>
        <v>8468779</v>
      </c>
      <c r="J235" s="53">
        <v>-340312</v>
      </c>
      <c r="K235" s="53">
        <v>-80752</v>
      </c>
      <c r="L235" s="53">
        <v>703696</v>
      </c>
      <c r="M235" s="53">
        <v>57680</v>
      </c>
      <c r="N235" s="53">
        <v>57910.719999999994</v>
      </c>
      <c r="O235" s="53">
        <v>0</v>
      </c>
      <c r="P235" s="53">
        <v>7613.76</v>
      </c>
      <c r="Q235" s="53">
        <v>453364.8</v>
      </c>
      <c r="R235" s="53">
        <v>1447516.825</v>
      </c>
      <c r="S235" s="53">
        <v>161995.82500000001</v>
      </c>
      <c r="T235" s="53">
        <v>152677.875</v>
      </c>
      <c r="U235" s="53">
        <f t="shared" si="3"/>
        <v>11090170.805</v>
      </c>
    </row>
    <row r="236" spans="1:21" s="45" customFormat="1" ht="11" x14ac:dyDescent="0.3">
      <c r="A236" s="45">
        <f>'FY2017 Alpha RPDC '!A232</f>
        <v>225</v>
      </c>
      <c r="B236" s="45">
        <f>'FY2017 Alpha RPDC '!B232</f>
        <v>4878</v>
      </c>
      <c r="C236" s="45">
        <f>'FY2017 Alpha RPDC '!C232</f>
        <v>4878</v>
      </c>
      <c r="D236" s="54" t="str">
        <f>'FY2017 Alpha RPDC '!D232</f>
        <v>OGDEN</v>
      </c>
      <c r="E236" s="55">
        <f>'FY2017 Alpha RPDC '!E232</f>
        <v>621.5</v>
      </c>
      <c r="F236" s="56">
        <f>'FY2017 Alpha RPDC '!F232</f>
        <v>6446</v>
      </c>
      <c r="G236" s="57">
        <f>'FY2017 Alpha RPDC '!G232</f>
        <v>4006189</v>
      </c>
      <c r="H236" s="56">
        <f>'FY2017 Alpha RPDC '!H232</f>
        <v>0</v>
      </c>
      <c r="I236" s="57">
        <f>'FY2017 Alpha RPDC '!I232</f>
        <v>4006189</v>
      </c>
      <c r="J236" s="57">
        <v>-224952</v>
      </c>
      <c r="K236" s="57">
        <v>-5768</v>
      </c>
      <c r="L236" s="57">
        <v>164388</v>
      </c>
      <c r="M236" s="57">
        <v>0</v>
      </c>
      <c r="N236" s="57">
        <v>8190.5599999999995</v>
      </c>
      <c r="O236" s="57">
        <v>0</v>
      </c>
      <c r="P236" s="57">
        <v>0</v>
      </c>
      <c r="Q236" s="57">
        <v>0</v>
      </c>
      <c r="R236" s="57">
        <v>263163.51599999995</v>
      </c>
      <c r="S236" s="57">
        <v>27585.095999999998</v>
      </c>
      <c r="T236" s="57">
        <v>29083.361999999997</v>
      </c>
      <c r="U236" s="57">
        <f t="shared" si="3"/>
        <v>4267879.534</v>
      </c>
    </row>
    <row r="237" spans="1:21" s="45" customFormat="1" ht="11" x14ac:dyDescent="0.3">
      <c r="A237" s="45">
        <f>'FY2017 Alpha RPDC '!A233</f>
        <v>226</v>
      </c>
      <c r="B237" s="45">
        <f>'FY2017 Alpha RPDC '!B233</f>
        <v>4890</v>
      </c>
      <c r="C237" s="45">
        <f>'FY2017 Alpha RPDC '!C233</f>
        <v>4890</v>
      </c>
      <c r="D237" s="50" t="str">
        <f>'FY2017 Alpha RPDC '!D233</f>
        <v>OKOBOJI</v>
      </c>
      <c r="E237" s="51">
        <f>'FY2017 Alpha RPDC '!E233</f>
        <v>924.6</v>
      </c>
      <c r="F237" s="52">
        <f>'FY2017 Alpha RPDC '!F233</f>
        <v>6460</v>
      </c>
      <c r="G237" s="53">
        <f>'FY2017 Alpha RPDC '!G233</f>
        <v>5972916</v>
      </c>
      <c r="H237" s="52">
        <f>'FY2017 Alpha RPDC '!H233</f>
        <v>0</v>
      </c>
      <c r="I237" s="53">
        <f>'FY2017 Alpha RPDC '!I233</f>
        <v>5972916</v>
      </c>
      <c r="J237" s="53">
        <v>-423000</v>
      </c>
      <c r="K237" s="53">
        <v>-628625</v>
      </c>
      <c r="L237" s="53">
        <v>260262.49999999997</v>
      </c>
      <c r="M237" s="53">
        <v>11750</v>
      </c>
      <c r="N237" s="53">
        <v>7696.25</v>
      </c>
      <c r="O237" s="53">
        <v>0</v>
      </c>
      <c r="P237" s="53">
        <v>0</v>
      </c>
      <c r="Q237" s="53">
        <v>0</v>
      </c>
      <c r="R237" s="53">
        <v>140060.96</v>
      </c>
      <c r="S237" s="53">
        <v>12273.508</v>
      </c>
      <c r="T237" s="53">
        <v>18246.696</v>
      </c>
      <c r="U237" s="53">
        <f t="shared" si="3"/>
        <v>5371580.9140000008</v>
      </c>
    </row>
    <row r="238" spans="1:21" s="45" customFormat="1" ht="11" x14ac:dyDescent="0.3">
      <c r="A238" s="45">
        <f>'FY2017 Alpha RPDC '!A234</f>
        <v>227</v>
      </c>
      <c r="B238" s="45">
        <f>'FY2017 Alpha RPDC '!B234</f>
        <v>4905</v>
      </c>
      <c r="C238" s="45">
        <f>'FY2017 Alpha RPDC '!C234</f>
        <v>4905</v>
      </c>
      <c r="D238" s="50" t="str">
        <f>'FY2017 Alpha RPDC '!D234</f>
        <v>OLIN</v>
      </c>
      <c r="E238" s="51">
        <f>'FY2017 Alpha RPDC '!E234</f>
        <v>237.6</v>
      </c>
      <c r="F238" s="52">
        <f>'FY2017 Alpha RPDC '!F234</f>
        <v>6458</v>
      </c>
      <c r="G238" s="53">
        <f>'FY2017 Alpha RPDC '!G234</f>
        <v>1534421</v>
      </c>
      <c r="H238" s="52">
        <f>'FY2017 Alpha RPDC '!H234</f>
        <v>0</v>
      </c>
      <c r="I238" s="53">
        <f>'FY2017 Alpha RPDC '!I234</f>
        <v>1534421</v>
      </c>
      <c r="J238" s="53">
        <v>-282624</v>
      </c>
      <c r="K238" s="53">
        <v>-11776</v>
      </c>
      <c r="L238" s="53">
        <v>1019212.7999999999</v>
      </c>
      <c r="M238" s="53">
        <v>29440</v>
      </c>
      <c r="N238" s="53">
        <v>706.56</v>
      </c>
      <c r="O238" s="53">
        <v>65356.799999999996</v>
      </c>
      <c r="P238" s="53">
        <v>7772.1600000000008</v>
      </c>
      <c r="Q238" s="53">
        <v>0</v>
      </c>
      <c r="R238" s="53">
        <v>302885.7</v>
      </c>
      <c r="S238" s="53">
        <v>34121.4</v>
      </c>
      <c r="T238" s="53">
        <v>36485.699999999997</v>
      </c>
      <c r="U238" s="53">
        <f t="shared" si="3"/>
        <v>2736002.12</v>
      </c>
    </row>
    <row r="239" spans="1:21" s="45" customFormat="1" ht="11" x14ac:dyDescent="0.3">
      <c r="A239" s="45">
        <f>'FY2017 Alpha RPDC '!A235</f>
        <v>228</v>
      </c>
      <c r="B239" s="45">
        <f>'FY2017 Alpha RPDC '!B235</f>
        <v>4978</v>
      </c>
      <c r="C239" s="45">
        <f>'FY2017 Alpha RPDC '!C235</f>
        <v>4978</v>
      </c>
      <c r="D239" s="50" t="str">
        <f>'FY2017 Alpha RPDC '!D235</f>
        <v>ORIENT-MACKSBURG</v>
      </c>
      <c r="E239" s="51">
        <f>'FY2017 Alpha RPDC '!E235</f>
        <v>201</v>
      </c>
      <c r="F239" s="52">
        <f>'FY2017 Alpha RPDC '!F235</f>
        <v>6446</v>
      </c>
      <c r="G239" s="53">
        <f>'FY2017 Alpha RPDC '!G235</f>
        <v>1295646</v>
      </c>
      <c r="H239" s="52">
        <f>'FY2017 Alpha RPDC '!H235</f>
        <v>0</v>
      </c>
      <c r="I239" s="53">
        <f>'FY2017 Alpha RPDC '!I235</f>
        <v>1295646</v>
      </c>
      <c r="J239" s="53">
        <v>-190016</v>
      </c>
      <c r="K239" s="53">
        <v>-11876</v>
      </c>
      <c r="L239" s="53">
        <v>207830</v>
      </c>
      <c r="M239" s="53">
        <v>0</v>
      </c>
      <c r="N239" s="53">
        <v>12529.179999999998</v>
      </c>
      <c r="O239" s="53">
        <v>0</v>
      </c>
      <c r="P239" s="53">
        <v>0</v>
      </c>
      <c r="Q239" s="53">
        <v>0</v>
      </c>
      <c r="R239" s="53">
        <v>149884.97</v>
      </c>
      <c r="S239" s="53">
        <v>15941.710000000001</v>
      </c>
      <c r="T239" s="53">
        <v>14574.47</v>
      </c>
      <c r="U239" s="53">
        <f t="shared" si="3"/>
        <v>1494514.3299999998</v>
      </c>
    </row>
    <row r="240" spans="1:21" s="45" customFormat="1" ht="11" x14ac:dyDescent="0.3">
      <c r="A240" s="45">
        <f>'FY2017 Alpha RPDC '!A236</f>
        <v>229</v>
      </c>
      <c r="B240" s="45">
        <f>'FY2017 Alpha RPDC '!B236</f>
        <v>4995</v>
      </c>
      <c r="C240" s="45">
        <f>'FY2017 Alpha RPDC '!C236</f>
        <v>4995</v>
      </c>
      <c r="D240" s="50" t="str">
        <f>'FY2017 Alpha RPDC '!D236</f>
        <v>OSAGE</v>
      </c>
      <c r="E240" s="51">
        <f>'FY2017 Alpha RPDC '!E236</f>
        <v>929.5</v>
      </c>
      <c r="F240" s="52">
        <f>'FY2017 Alpha RPDC '!F236</f>
        <v>6503</v>
      </c>
      <c r="G240" s="53">
        <f>'FY2017 Alpha RPDC '!G236</f>
        <v>6044539</v>
      </c>
      <c r="H240" s="52">
        <f>'FY2017 Alpha RPDC '!H236</f>
        <v>41131</v>
      </c>
      <c r="I240" s="53">
        <f>'FY2017 Alpha RPDC '!I236</f>
        <v>6085670</v>
      </c>
      <c r="J240" s="53">
        <v>-182714</v>
      </c>
      <c r="K240" s="53">
        <v>-58940</v>
      </c>
      <c r="L240" s="53">
        <v>41258</v>
      </c>
      <c r="M240" s="53">
        <v>41258</v>
      </c>
      <c r="N240" s="53">
        <v>5658.24</v>
      </c>
      <c r="O240" s="53">
        <v>0</v>
      </c>
      <c r="P240" s="53">
        <v>0</v>
      </c>
      <c r="Q240" s="53">
        <v>0</v>
      </c>
      <c r="R240" s="53">
        <v>254879.29500000001</v>
      </c>
      <c r="S240" s="53">
        <v>29251.926000000003</v>
      </c>
      <c r="T240" s="53">
        <v>24107.193000000003</v>
      </c>
      <c r="U240" s="53">
        <f t="shared" si="3"/>
        <v>6240428.6540000001</v>
      </c>
    </row>
    <row r="241" spans="1:21" s="45" customFormat="1" ht="11" x14ac:dyDescent="0.3">
      <c r="A241" s="45">
        <f>'FY2017 Alpha RPDC '!A237</f>
        <v>230</v>
      </c>
      <c r="B241" s="45">
        <f>'FY2017 Alpha RPDC '!B237</f>
        <v>5013</v>
      </c>
      <c r="C241" s="45">
        <f>'FY2017 Alpha RPDC '!C237</f>
        <v>5013</v>
      </c>
      <c r="D241" s="54" t="str">
        <f>'FY2017 Alpha RPDC '!D237</f>
        <v>OSKALOOSA</v>
      </c>
      <c r="E241" s="55">
        <f>'FY2017 Alpha RPDC '!E237</f>
        <v>2460.6</v>
      </c>
      <c r="F241" s="56">
        <f>'FY2017 Alpha RPDC '!F237</f>
        <v>6446</v>
      </c>
      <c r="G241" s="57">
        <f>'FY2017 Alpha RPDC '!G237</f>
        <v>15861028</v>
      </c>
      <c r="H241" s="56">
        <f>'FY2017 Alpha RPDC '!H237</f>
        <v>0</v>
      </c>
      <c r="I241" s="57">
        <f>'FY2017 Alpha RPDC '!I237</f>
        <v>15861028</v>
      </c>
      <c r="J241" s="57">
        <v>-212262.39999999999</v>
      </c>
      <c r="K241" s="57">
        <v>-23072</v>
      </c>
      <c r="L241" s="57">
        <v>854817.6</v>
      </c>
      <c r="M241" s="57">
        <v>5768</v>
      </c>
      <c r="N241" s="57">
        <v>35415.519999999997</v>
      </c>
      <c r="O241" s="57">
        <v>0</v>
      </c>
      <c r="P241" s="57">
        <v>8882.7199999999993</v>
      </c>
      <c r="Q241" s="57">
        <v>0</v>
      </c>
      <c r="R241" s="57">
        <v>1158042.7559999998</v>
      </c>
      <c r="S241" s="57">
        <v>119625.94799999999</v>
      </c>
      <c r="T241" s="57">
        <v>117345.38399999999</v>
      </c>
      <c r="U241" s="57">
        <f t="shared" si="3"/>
        <v>17925591.527999997</v>
      </c>
    </row>
    <row r="242" spans="1:21" s="45" customFormat="1" ht="11" x14ac:dyDescent="0.3">
      <c r="A242" s="45">
        <f>'FY2017 Alpha RPDC '!A238</f>
        <v>231</v>
      </c>
      <c r="B242" s="45">
        <f>'FY2017 Alpha RPDC '!B238</f>
        <v>5049</v>
      </c>
      <c r="C242" s="45">
        <f>'FY2017 Alpha RPDC '!C238</f>
        <v>5049</v>
      </c>
      <c r="D242" s="50" t="str">
        <f>'FY2017 Alpha RPDC '!D238</f>
        <v>OTTUMWA</v>
      </c>
      <c r="E242" s="51">
        <f>'FY2017 Alpha RPDC '!E238</f>
        <v>4597.8999999999996</v>
      </c>
      <c r="F242" s="52">
        <f>'FY2017 Alpha RPDC '!F238</f>
        <v>6446</v>
      </c>
      <c r="G242" s="53">
        <f>'FY2017 Alpha RPDC '!G238</f>
        <v>29638063</v>
      </c>
      <c r="H242" s="52">
        <f>'FY2017 Alpha RPDC '!H238</f>
        <v>0</v>
      </c>
      <c r="I242" s="53">
        <f>'FY2017 Alpha RPDC '!I238</f>
        <v>29638063</v>
      </c>
      <c r="J242" s="53">
        <v>-128049.59999999999</v>
      </c>
      <c r="K242" s="53">
        <v>0</v>
      </c>
      <c r="L242" s="53">
        <v>126319.2</v>
      </c>
      <c r="M242" s="53">
        <v>0</v>
      </c>
      <c r="N242" s="53">
        <v>12804.960000000001</v>
      </c>
      <c r="O242" s="53">
        <v>81790.240000000005</v>
      </c>
      <c r="P242" s="53">
        <v>1268.96</v>
      </c>
      <c r="Q242" s="53">
        <v>0</v>
      </c>
      <c r="R242" s="53">
        <v>188441.56500000003</v>
      </c>
      <c r="S242" s="53">
        <v>23124.035</v>
      </c>
      <c r="T242" s="53">
        <v>16633.14</v>
      </c>
      <c r="U242" s="53">
        <f t="shared" si="3"/>
        <v>29960395.5</v>
      </c>
    </row>
    <row r="243" spans="1:21" s="45" customFormat="1" ht="11" x14ac:dyDescent="0.3">
      <c r="A243" s="45">
        <f>'FY2017 Alpha RPDC '!A239</f>
        <v>232</v>
      </c>
      <c r="B243" s="45">
        <f>'FY2017 Alpha RPDC '!B239</f>
        <v>5121</v>
      </c>
      <c r="C243" s="45">
        <f>'FY2017 Alpha RPDC '!C239</f>
        <v>5121</v>
      </c>
      <c r="D243" s="50" t="str">
        <f>'FY2017 Alpha RPDC '!D239</f>
        <v>PANORAMA</v>
      </c>
      <c r="E243" s="51">
        <f>'FY2017 Alpha RPDC '!E239</f>
        <v>714.9</v>
      </c>
      <c r="F243" s="52">
        <f>'FY2017 Alpha RPDC '!F239</f>
        <v>6446</v>
      </c>
      <c r="G243" s="53">
        <f>'FY2017 Alpha RPDC '!G239</f>
        <v>4608245</v>
      </c>
      <c r="H243" s="52">
        <f>'FY2017 Alpha RPDC '!H239</f>
        <v>66761</v>
      </c>
      <c r="I243" s="53">
        <f>'FY2017 Alpha RPDC '!I239</f>
        <v>4675006</v>
      </c>
      <c r="J243" s="53">
        <v>-331113</v>
      </c>
      <c r="K243" s="53">
        <v>-98753</v>
      </c>
      <c r="L243" s="53">
        <v>92944</v>
      </c>
      <c r="M243" s="53">
        <v>17427</v>
      </c>
      <c r="N243" s="53">
        <v>39443.11</v>
      </c>
      <c r="O243" s="53">
        <v>0</v>
      </c>
      <c r="P243" s="53">
        <v>0</v>
      </c>
      <c r="Q243" s="53">
        <v>216094.80000000002</v>
      </c>
      <c r="R243" s="53">
        <v>703950.52499999991</v>
      </c>
      <c r="S243" s="53">
        <v>81015.649999999994</v>
      </c>
      <c r="T243" s="53">
        <v>81363.774999999994</v>
      </c>
      <c r="U243" s="53">
        <f t="shared" si="3"/>
        <v>5477378.8600000013</v>
      </c>
    </row>
    <row r="244" spans="1:21" s="45" customFormat="1" ht="11" x14ac:dyDescent="0.3">
      <c r="A244" s="45">
        <f>'FY2017 Alpha RPDC '!A240</f>
        <v>233</v>
      </c>
      <c r="B244" s="45">
        <f>'FY2017 Alpha RPDC '!B240</f>
        <v>5139</v>
      </c>
      <c r="C244" s="45">
        <f>'FY2017 Alpha RPDC '!C240</f>
        <v>5139</v>
      </c>
      <c r="D244" s="50" t="str">
        <f>'FY2017 Alpha RPDC '!D240</f>
        <v>PATON-CHURDAN</v>
      </c>
      <c r="E244" s="51">
        <f>'FY2017 Alpha RPDC '!E240</f>
        <v>204.2</v>
      </c>
      <c r="F244" s="52">
        <f>'FY2017 Alpha RPDC '!F240</f>
        <v>6613</v>
      </c>
      <c r="G244" s="53">
        <f>'FY2017 Alpha RPDC '!G240</f>
        <v>1350375</v>
      </c>
      <c r="H244" s="52">
        <f>'FY2017 Alpha RPDC '!H240</f>
        <v>0</v>
      </c>
      <c r="I244" s="53">
        <f>'FY2017 Alpha RPDC '!I240</f>
        <v>1350375</v>
      </c>
      <c r="J244" s="53">
        <v>-151121.60000000001</v>
      </c>
      <c r="K244" s="53">
        <v>-63448</v>
      </c>
      <c r="L244" s="53">
        <v>520273.60000000003</v>
      </c>
      <c r="M244" s="53">
        <v>40376</v>
      </c>
      <c r="N244" s="53">
        <v>68004.72</v>
      </c>
      <c r="O244" s="53">
        <v>0</v>
      </c>
      <c r="P244" s="53">
        <v>21572.32</v>
      </c>
      <c r="Q244" s="53">
        <v>0</v>
      </c>
      <c r="R244" s="53">
        <v>363678.81100000005</v>
      </c>
      <c r="S244" s="53">
        <v>39254.465000000004</v>
      </c>
      <c r="T244" s="53">
        <v>37961.129999999997</v>
      </c>
      <c r="U244" s="53">
        <f t="shared" si="3"/>
        <v>2226926.446</v>
      </c>
    </row>
    <row r="245" spans="1:21" s="45" customFormat="1" ht="11" x14ac:dyDescent="0.3">
      <c r="A245" s="45">
        <f>'FY2017 Alpha RPDC '!A241</f>
        <v>234</v>
      </c>
      <c r="B245" s="45">
        <f>'FY2017 Alpha RPDC '!B241</f>
        <v>5319</v>
      </c>
      <c r="C245" s="45">
        <f>'FY2017 Alpha RPDC '!C241</f>
        <v>5160</v>
      </c>
      <c r="D245" s="50" t="str">
        <f>'FY2017 Alpha RPDC '!D241</f>
        <v>PCM</v>
      </c>
      <c r="E245" s="51">
        <f>'FY2017 Alpha RPDC '!E241</f>
        <v>1052</v>
      </c>
      <c r="F245" s="52">
        <f>'FY2017 Alpha RPDC '!F241</f>
        <v>6446</v>
      </c>
      <c r="G245" s="53">
        <f>'FY2017 Alpha RPDC '!G241</f>
        <v>6781192</v>
      </c>
      <c r="H245" s="52">
        <f>'FY2017 Alpha RPDC '!H241</f>
        <v>93400</v>
      </c>
      <c r="I245" s="53">
        <f>'FY2017 Alpha RPDC '!I241</f>
        <v>6874592</v>
      </c>
      <c r="J245" s="53">
        <v>-497252</v>
      </c>
      <c r="K245" s="53">
        <v>-5782</v>
      </c>
      <c r="L245" s="53">
        <v>450996</v>
      </c>
      <c r="M245" s="53">
        <v>28910</v>
      </c>
      <c r="N245" s="53">
        <v>34287.259999999995</v>
      </c>
      <c r="O245" s="53">
        <v>0</v>
      </c>
      <c r="P245" s="53">
        <v>6360.2000000000007</v>
      </c>
      <c r="Q245" s="53">
        <v>267128.40000000002</v>
      </c>
      <c r="R245" s="53">
        <v>446288.68799999997</v>
      </c>
      <c r="S245" s="53">
        <v>50850.576000000001</v>
      </c>
      <c r="T245" s="53">
        <v>48461.328000000001</v>
      </c>
      <c r="U245" s="53">
        <f t="shared" si="3"/>
        <v>7704840.4520000005</v>
      </c>
    </row>
    <row r="246" spans="1:21" s="45" customFormat="1" ht="11" x14ac:dyDescent="0.3">
      <c r="A246" s="45">
        <f>'FY2017 Alpha RPDC '!A242</f>
        <v>235</v>
      </c>
      <c r="B246" s="45">
        <f>'FY2017 Alpha RPDC '!B242</f>
        <v>5163</v>
      </c>
      <c r="C246" s="45">
        <f>'FY2017 Alpha RPDC '!C242</f>
        <v>5163</v>
      </c>
      <c r="D246" s="54" t="str">
        <f>'FY2017 Alpha RPDC '!D242</f>
        <v>PEKIN</v>
      </c>
      <c r="E246" s="55">
        <f>'FY2017 Alpha RPDC '!E242</f>
        <v>636.9</v>
      </c>
      <c r="F246" s="56">
        <f>'FY2017 Alpha RPDC '!F242</f>
        <v>6446</v>
      </c>
      <c r="G246" s="57">
        <f>'FY2017 Alpha RPDC '!G242</f>
        <v>4105457</v>
      </c>
      <c r="H246" s="56">
        <f>'FY2017 Alpha RPDC '!H242</f>
        <v>0</v>
      </c>
      <c r="I246" s="57">
        <f>'FY2017 Alpha RPDC '!I242</f>
        <v>4105457</v>
      </c>
      <c r="J246" s="57">
        <v>-357204</v>
      </c>
      <c r="K246" s="57">
        <v>-40460</v>
      </c>
      <c r="L246" s="57">
        <v>167620</v>
      </c>
      <c r="M246" s="57">
        <v>0</v>
      </c>
      <c r="N246" s="57">
        <v>751.4</v>
      </c>
      <c r="O246" s="57">
        <v>0</v>
      </c>
      <c r="P246" s="57">
        <v>0</v>
      </c>
      <c r="Q246" s="57">
        <v>0</v>
      </c>
      <c r="R246" s="57">
        <v>144252.06599999999</v>
      </c>
      <c r="S246" s="57">
        <v>14645.876</v>
      </c>
      <c r="T246" s="57">
        <v>14029.735999999999</v>
      </c>
      <c r="U246" s="57">
        <f t="shared" si="3"/>
        <v>4049092.0780000002</v>
      </c>
    </row>
    <row r="247" spans="1:21" s="45" customFormat="1" ht="11" x14ac:dyDescent="0.3">
      <c r="A247" s="45">
        <f>'FY2017 Alpha RPDC '!A243</f>
        <v>236</v>
      </c>
      <c r="B247" s="45">
        <f>'FY2017 Alpha RPDC '!B243</f>
        <v>5166</v>
      </c>
      <c r="C247" s="45">
        <f>'FY2017 Alpha RPDC '!C243</f>
        <v>5166</v>
      </c>
      <c r="D247" s="50" t="str">
        <f>'FY2017 Alpha RPDC '!D243</f>
        <v>PELLA</v>
      </c>
      <c r="E247" s="51">
        <f>'FY2017 Alpha RPDC '!E243</f>
        <v>2112.4</v>
      </c>
      <c r="F247" s="52">
        <f>'FY2017 Alpha RPDC '!F243</f>
        <v>6446</v>
      </c>
      <c r="G247" s="53">
        <f>'FY2017 Alpha RPDC '!G243</f>
        <v>13616530</v>
      </c>
      <c r="H247" s="52">
        <f>'FY2017 Alpha RPDC '!H243</f>
        <v>90862</v>
      </c>
      <c r="I247" s="53">
        <f>'FY2017 Alpha RPDC '!I243</f>
        <v>13707392</v>
      </c>
      <c r="J247" s="53">
        <v>-294168</v>
      </c>
      <c r="K247" s="53">
        <v>0</v>
      </c>
      <c r="L247" s="53">
        <v>74984</v>
      </c>
      <c r="M247" s="53">
        <v>115360</v>
      </c>
      <c r="N247" s="53">
        <v>36972.879999999997</v>
      </c>
      <c r="O247" s="53">
        <v>62871.200000000004</v>
      </c>
      <c r="P247" s="53">
        <v>0</v>
      </c>
      <c r="Q247" s="53">
        <v>13843.199999999999</v>
      </c>
      <c r="R247" s="53">
        <v>138672.85</v>
      </c>
      <c r="S247" s="53">
        <v>15385.4</v>
      </c>
      <c r="T247" s="53">
        <v>9705.1</v>
      </c>
      <c r="U247" s="53">
        <f t="shared" si="3"/>
        <v>13881018.629999999</v>
      </c>
    </row>
    <row r="248" spans="1:21" s="45" customFormat="1" ht="11" x14ac:dyDescent="0.3">
      <c r="A248" s="45">
        <f>'FY2017 Alpha RPDC '!A244</f>
        <v>237</v>
      </c>
      <c r="B248" s="45">
        <f>'FY2017 Alpha RPDC '!B244</f>
        <v>5184</v>
      </c>
      <c r="C248" s="45">
        <f>'FY2017 Alpha RPDC '!C244</f>
        <v>5184</v>
      </c>
      <c r="D248" s="50" t="str">
        <f>'FY2017 Alpha RPDC '!D244</f>
        <v>PERRY</v>
      </c>
      <c r="E248" s="51">
        <f>'FY2017 Alpha RPDC '!E244</f>
        <v>1833.5</v>
      </c>
      <c r="F248" s="52">
        <f>'FY2017 Alpha RPDC '!F244</f>
        <v>6447</v>
      </c>
      <c r="G248" s="53">
        <f>'FY2017 Alpha RPDC '!G244</f>
        <v>11820575</v>
      </c>
      <c r="H248" s="52">
        <f>'FY2017 Alpha RPDC '!H244</f>
        <v>0</v>
      </c>
      <c r="I248" s="53">
        <f>'FY2017 Alpha RPDC '!I244</f>
        <v>11820575</v>
      </c>
      <c r="J248" s="53">
        <v>-270280</v>
      </c>
      <c r="K248" s="53">
        <v>-52425</v>
      </c>
      <c r="L248" s="53">
        <v>175332.5</v>
      </c>
      <c r="M248" s="53">
        <v>40775</v>
      </c>
      <c r="N248" s="53">
        <v>62618.75</v>
      </c>
      <c r="O248" s="53">
        <v>0</v>
      </c>
      <c r="P248" s="53">
        <v>7689</v>
      </c>
      <c r="Q248" s="53">
        <v>0</v>
      </c>
      <c r="R248" s="53">
        <v>488207.24399999995</v>
      </c>
      <c r="S248" s="53">
        <v>55517.798000000003</v>
      </c>
      <c r="T248" s="53">
        <v>50708.938000000002</v>
      </c>
      <c r="U248" s="53">
        <f t="shared" si="3"/>
        <v>12378719.229999999</v>
      </c>
    </row>
    <row r="249" spans="1:21" s="45" customFormat="1" ht="11" x14ac:dyDescent="0.3">
      <c r="A249" s="45">
        <f>'FY2017 Alpha RPDC '!A245</f>
        <v>238</v>
      </c>
      <c r="B249" s="45">
        <f>'FY2017 Alpha RPDC '!B245</f>
        <v>5250</v>
      </c>
      <c r="C249" s="45">
        <f>'FY2017 Alpha RPDC '!C245</f>
        <v>5250</v>
      </c>
      <c r="D249" s="50" t="str">
        <f>'FY2017 Alpha RPDC '!D245</f>
        <v>PLEASANT VALLEY</v>
      </c>
      <c r="E249" s="51">
        <f>'FY2017 Alpha RPDC '!E245</f>
        <v>4386.1000000000004</v>
      </c>
      <c r="F249" s="52">
        <f>'FY2017 Alpha RPDC '!F245</f>
        <v>6579</v>
      </c>
      <c r="G249" s="53">
        <f>'FY2017 Alpha RPDC '!G245</f>
        <v>28856152</v>
      </c>
      <c r="H249" s="52">
        <f>'FY2017 Alpha RPDC '!H245</f>
        <v>0</v>
      </c>
      <c r="I249" s="53">
        <f>'FY2017 Alpha RPDC '!I245</f>
        <v>28856152</v>
      </c>
      <c r="J249" s="53">
        <v>-350694.39999999997</v>
      </c>
      <c r="K249" s="53">
        <v>-23072</v>
      </c>
      <c r="L249" s="53">
        <v>340312</v>
      </c>
      <c r="M249" s="53">
        <v>17304</v>
      </c>
      <c r="N249" s="53">
        <v>92518.720000000001</v>
      </c>
      <c r="O249" s="53">
        <v>0</v>
      </c>
      <c r="P249" s="53">
        <v>39337.760000000002</v>
      </c>
      <c r="Q249" s="53">
        <v>415296</v>
      </c>
      <c r="R249" s="53">
        <v>1177719.8840000001</v>
      </c>
      <c r="S249" s="53">
        <v>139097.51799999998</v>
      </c>
      <c r="T249" s="53">
        <v>155344.61399999997</v>
      </c>
      <c r="U249" s="53">
        <f t="shared" si="3"/>
        <v>30859316.096000001</v>
      </c>
    </row>
    <row r="250" spans="1:21" s="45" customFormat="1" ht="11" x14ac:dyDescent="0.3">
      <c r="A250" s="45">
        <f>'FY2017 Alpha RPDC '!A246</f>
        <v>239</v>
      </c>
      <c r="B250" s="45">
        <f>'FY2017 Alpha RPDC '!B246</f>
        <v>5256</v>
      </c>
      <c r="C250" s="45">
        <f>'FY2017 Alpha RPDC '!C246</f>
        <v>5256</v>
      </c>
      <c r="D250" s="50" t="str">
        <f>'FY2017 Alpha RPDC '!D246</f>
        <v>PLEASANTVILLE</v>
      </c>
      <c r="E250" s="51">
        <f>'FY2017 Alpha RPDC '!E246</f>
        <v>670.4</v>
      </c>
      <c r="F250" s="52">
        <f>'FY2017 Alpha RPDC '!F246</f>
        <v>6446</v>
      </c>
      <c r="G250" s="53">
        <f>'FY2017 Alpha RPDC '!G246</f>
        <v>4321398</v>
      </c>
      <c r="H250" s="52">
        <f>'FY2017 Alpha RPDC '!H246</f>
        <v>0</v>
      </c>
      <c r="I250" s="53">
        <f>'FY2017 Alpha RPDC '!I246</f>
        <v>4321398</v>
      </c>
      <c r="J250" s="53">
        <v>-493740.79999999999</v>
      </c>
      <c r="K250" s="53">
        <v>-80752</v>
      </c>
      <c r="L250" s="53">
        <v>474706.39999999997</v>
      </c>
      <c r="M250" s="53">
        <v>46144</v>
      </c>
      <c r="N250" s="53">
        <v>45855.6</v>
      </c>
      <c r="O250" s="53">
        <v>0</v>
      </c>
      <c r="P250" s="53">
        <v>407336.16000000003</v>
      </c>
      <c r="Q250" s="53">
        <v>723307.20000000007</v>
      </c>
      <c r="R250" s="53">
        <v>2189816.9670000002</v>
      </c>
      <c r="S250" s="53">
        <v>248286.68800000002</v>
      </c>
      <c r="T250" s="53">
        <v>323167.52900000004</v>
      </c>
      <c r="U250" s="53">
        <f t="shared" si="3"/>
        <v>8205525.7440000009</v>
      </c>
    </row>
    <row r="251" spans="1:21" s="45" customFormat="1" ht="11" x14ac:dyDescent="0.3">
      <c r="A251" s="45">
        <f>'FY2017 Alpha RPDC '!A247</f>
        <v>240</v>
      </c>
      <c r="B251" s="45">
        <f>'FY2017 Alpha RPDC '!B247</f>
        <v>5283</v>
      </c>
      <c r="C251" s="45">
        <f>'FY2017 Alpha RPDC '!C247</f>
        <v>5283</v>
      </c>
      <c r="D251" s="54" t="str">
        <f>'FY2017 Alpha RPDC '!D247</f>
        <v>POCAHONTAS</v>
      </c>
      <c r="E251" s="55">
        <f>'FY2017 Alpha RPDC '!E247</f>
        <v>693.7</v>
      </c>
      <c r="F251" s="56">
        <f>'FY2017 Alpha RPDC '!F247</f>
        <v>6581</v>
      </c>
      <c r="G251" s="57">
        <f>'FY2017 Alpha RPDC '!G247</f>
        <v>4565240</v>
      </c>
      <c r="H251" s="56">
        <f>'FY2017 Alpha RPDC '!H247</f>
        <v>58544</v>
      </c>
      <c r="I251" s="57">
        <f>'FY2017 Alpha RPDC '!I247</f>
        <v>4623784</v>
      </c>
      <c r="J251" s="57">
        <v>-353578.39999999997</v>
      </c>
      <c r="K251" s="57">
        <v>-17304</v>
      </c>
      <c r="L251" s="57">
        <v>201880</v>
      </c>
      <c r="M251" s="57">
        <v>0</v>
      </c>
      <c r="N251" s="57">
        <v>24110.239999999998</v>
      </c>
      <c r="O251" s="57">
        <v>0</v>
      </c>
      <c r="P251" s="57">
        <v>3806.88</v>
      </c>
      <c r="Q251" s="57">
        <v>0</v>
      </c>
      <c r="R251" s="57">
        <v>397015.33500000002</v>
      </c>
      <c r="S251" s="57">
        <v>38259.915000000001</v>
      </c>
      <c r="T251" s="57">
        <v>40220.910000000003</v>
      </c>
      <c r="U251" s="57">
        <f t="shared" si="3"/>
        <v>4958194.88</v>
      </c>
    </row>
    <row r="252" spans="1:21" s="45" customFormat="1" ht="11" x14ac:dyDescent="0.3">
      <c r="A252" s="45">
        <f>'FY2017 Alpha RPDC '!A248</f>
        <v>241</v>
      </c>
      <c r="B252" s="45">
        <f>'FY2017 Alpha RPDC '!B248</f>
        <v>5310</v>
      </c>
      <c r="C252" s="45">
        <f>'FY2017 Alpha RPDC '!C248</f>
        <v>5310</v>
      </c>
      <c r="D252" s="50" t="str">
        <f>'FY2017 Alpha RPDC '!D248</f>
        <v>POSTVILLE</v>
      </c>
      <c r="E252" s="51">
        <f>'FY2017 Alpha RPDC '!E248</f>
        <v>658</v>
      </c>
      <c r="F252" s="52">
        <f>'FY2017 Alpha RPDC '!F248</f>
        <v>6459</v>
      </c>
      <c r="G252" s="53">
        <f>'FY2017 Alpha RPDC '!G248</f>
        <v>4250022</v>
      </c>
      <c r="H252" s="52">
        <f>'FY2017 Alpha RPDC '!H248</f>
        <v>0</v>
      </c>
      <c r="I252" s="53">
        <f>'FY2017 Alpha RPDC '!I248</f>
        <v>4250022</v>
      </c>
      <c r="J252" s="53">
        <v>-351945.5</v>
      </c>
      <c r="K252" s="53">
        <v>-17805</v>
      </c>
      <c r="L252" s="53">
        <v>65285</v>
      </c>
      <c r="M252" s="53">
        <v>0</v>
      </c>
      <c r="N252" s="53">
        <v>67718.350000000006</v>
      </c>
      <c r="O252" s="53">
        <v>59350</v>
      </c>
      <c r="P252" s="53">
        <v>0</v>
      </c>
      <c r="Q252" s="53">
        <v>0</v>
      </c>
      <c r="R252" s="53">
        <v>100638.09</v>
      </c>
      <c r="S252" s="53">
        <v>8554.14</v>
      </c>
      <c r="T252" s="53">
        <v>12040.245000000001</v>
      </c>
      <c r="U252" s="53">
        <f t="shared" si="3"/>
        <v>4193857.3250000002</v>
      </c>
    </row>
    <row r="253" spans="1:21" s="45" customFormat="1" ht="11" x14ac:dyDescent="0.3">
      <c r="A253" s="45">
        <f>'FY2017 Alpha RPDC '!A249</f>
        <v>242</v>
      </c>
      <c r="B253" s="45">
        <f>'FY2017 Alpha RPDC '!B249</f>
        <v>5323</v>
      </c>
      <c r="C253" s="45">
        <f>'FY2017 Alpha RPDC '!C249</f>
        <v>5325</v>
      </c>
      <c r="D253" s="50" t="str">
        <f>'FY2017 Alpha RPDC '!D249</f>
        <v>PRAIRIE VALLEY</v>
      </c>
      <c r="E253" s="51">
        <f>'FY2017 Alpha RPDC '!E249</f>
        <v>583.4</v>
      </c>
      <c r="F253" s="52">
        <f>'FY2017 Alpha RPDC '!F249</f>
        <v>6566</v>
      </c>
      <c r="G253" s="53">
        <f>'FY2017 Alpha RPDC '!G249</f>
        <v>3830604</v>
      </c>
      <c r="H253" s="52">
        <f>'FY2017 Alpha RPDC '!H249</f>
        <v>0</v>
      </c>
      <c r="I253" s="53">
        <f>'FY2017 Alpha RPDC '!I249</f>
        <v>3830604</v>
      </c>
      <c r="J253" s="53">
        <v>-179961.60000000001</v>
      </c>
      <c r="K253" s="53">
        <v>-63448</v>
      </c>
      <c r="L253" s="53">
        <v>317240</v>
      </c>
      <c r="M253" s="53">
        <v>0</v>
      </c>
      <c r="N253" s="53">
        <v>0</v>
      </c>
      <c r="O253" s="53">
        <v>0</v>
      </c>
      <c r="P253" s="53">
        <v>0</v>
      </c>
      <c r="Q253" s="53">
        <v>0</v>
      </c>
      <c r="R253" s="53">
        <v>494719.23000000004</v>
      </c>
      <c r="S253" s="53">
        <v>52731.10500000001</v>
      </c>
      <c r="T253" s="53">
        <v>53417.788</v>
      </c>
      <c r="U253" s="53">
        <f t="shared" si="3"/>
        <v>4505302.523</v>
      </c>
    </row>
    <row r="254" spans="1:21" s="45" customFormat="1" ht="11" x14ac:dyDescent="0.3">
      <c r="A254" s="45">
        <f>'FY2017 Alpha RPDC '!A250</f>
        <v>243</v>
      </c>
      <c r="B254" s="45">
        <f>'FY2017 Alpha RPDC '!B250</f>
        <v>5328</v>
      </c>
      <c r="C254" s="45">
        <f>'FY2017 Alpha RPDC '!C250</f>
        <v>5328</v>
      </c>
      <c r="D254" s="50" t="str">
        <f>'FY2017 Alpha RPDC '!D250</f>
        <v>PRESCOTT</v>
      </c>
      <c r="E254" s="51">
        <f>'FY2017 Alpha RPDC '!E250</f>
        <v>89.4</v>
      </c>
      <c r="F254" s="52">
        <f>'FY2017 Alpha RPDC '!F250</f>
        <v>6621</v>
      </c>
      <c r="G254" s="53">
        <f>'FY2017 Alpha RPDC '!G250</f>
        <v>591917</v>
      </c>
      <c r="H254" s="52">
        <f>'FY2017 Alpha RPDC '!H250</f>
        <v>0</v>
      </c>
      <c r="I254" s="53">
        <f>'FY2017 Alpha RPDC '!I250</f>
        <v>591917</v>
      </c>
      <c r="J254" s="53">
        <v>-100363.2</v>
      </c>
      <c r="K254" s="53">
        <v>-5768</v>
      </c>
      <c r="L254" s="53">
        <v>373766.39999999997</v>
      </c>
      <c r="M254" s="53">
        <v>0</v>
      </c>
      <c r="N254" s="53">
        <v>7671.4400000000005</v>
      </c>
      <c r="O254" s="53">
        <v>0</v>
      </c>
      <c r="P254" s="53">
        <v>0</v>
      </c>
      <c r="Q254" s="53">
        <v>0</v>
      </c>
      <c r="R254" s="53">
        <v>360125.62</v>
      </c>
      <c r="S254" s="53">
        <v>40418.18</v>
      </c>
      <c r="T254" s="53">
        <v>41284.024000000005</v>
      </c>
      <c r="U254" s="53">
        <f t="shared" si="3"/>
        <v>1309051.4639999997</v>
      </c>
    </row>
    <row r="255" spans="1:21" s="45" customFormat="1" ht="11" x14ac:dyDescent="0.3">
      <c r="A255" s="45">
        <f>'FY2017 Alpha RPDC '!A251</f>
        <v>244</v>
      </c>
      <c r="B255" s="45">
        <f>'FY2017 Alpha RPDC '!B251</f>
        <v>5463</v>
      </c>
      <c r="C255" s="45">
        <f>'FY2017 Alpha RPDC '!C251</f>
        <v>5463</v>
      </c>
      <c r="D255" s="50" t="str">
        <f>'FY2017 Alpha RPDC '!D251</f>
        <v>RED OAK</v>
      </c>
      <c r="E255" s="51">
        <f>'FY2017 Alpha RPDC '!E251</f>
        <v>1129</v>
      </c>
      <c r="F255" s="52">
        <f>'FY2017 Alpha RPDC '!F251</f>
        <v>6446</v>
      </c>
      <c r="G255" s="53">
        <f>'FY2017 Alpha RPDC '!G251</f>
        <v>7277534</v>
      </c>
      <c r="H255" s="52">
        <f>'FY2017 Alpha RPDC '!H251</f>
        <v>222664</v>
      </c>
      <c r="I255" s="53">
        <f>'FY2017 Alpha RPDC '!I251</f>
        <v>7500198</v>
      </c>
      <c r="J255" s="53">
        <v>-137278.39999999999</v>
      </c>
      <c r="K255" s="53">
        <v>-17304</v>
      </c>
      <c r="L255" s="53">
        <v>406644</v>
      </c>
      <c r="M255" s="53">
        <v>17304</v>
      </c>
      <c r="N255" s="53">
        <v>146391.84</v>
      </c>
      <c r="O255" s="53">
        <v>0</v>
      </c>
      <c r="P255" s="53">
        <v>35530.879999999997</v>
      </c>
      <c r="Q255" s="53">
        <v>0</v>
      </c>
      <c r="R255" s="53">
        <v>1033243.7069999999</v>
      </c>
      <c r="S255" s="53">
        <v>109968.33699999998</v>
      </c>
      <c r="T255" s="53">
        <v>118105.156</v>
      </c>
      <c r="U255" s="53">
        <f t="shared" si="3"/>
        <v>9212803.5199999977</v>
      </c>
    </row>
    <row r="256" spans="1:21" s="45" customFormat="1" ht="11" x14ac:dyDescent="0.3">
      <c r="A256" s="45" t="e">
        <f>'FY2017 Alpha RPDC '!#REF!</f>
        <v>#REF!</v>
      </c>
      <c r="B256" s="45" t="e">
        <f>'FY2017 Alpha RPDC '!#REF!</f>
        <v>#REF!</v>
      </c>
      <c r="C256" s="45" t="e">
        <f>'FY2017 Alpha RPDC '!#REF!</f>
        <v>#REF!</v>
      </c>
      <c r="D256" s="54" t="e">
        <f>'FY2017 Alpha RPDC '!#REF!</f>
        <v>#REF!</v>
      </c>
      <c r="E256" s="55" t="e">
        <f>'FY2017 Alpha RPDC '!#REF!</f>
        <v>#REF!</v>
      </c>
      <c r="F256" s="56" t="e">
        <f>'FY2017 Alpha RPDC '!#REF!</f>
        <v>#REF!</v>
      </c>
      <c r="G256" s="57" t="e">
        <f>'FY2017 Alpha RPDC '!#REF!</f>
        <v>#REF!</v>
      </c>
      <c r="H256" s="56" t="e">
        <f>'FY2017 Alpha RPDC '!#REF!</f>
        <v>#REF!</v>
      </c>
      <c r="I256" s="57" t="e">
        <f>'FY2017 Alpha RPDC '!#REF!</f>
        <v>#REF!</v>
      </c>
      <c r="J256" s="57">
        <v>-424021.5</v>
      </c>
      <c r="K256" s="57">
        <v>-51921</v>
      </c>
      <c r="L256" s="57">
        <v>213453</v>
      </c>
      <c r="M256" s="57">
        <v>11538</v>
      </c>
      <c r="N256" s="57">
        <v>0</v>
      </c>
      <c r="O256" s="57">
        <v>0</v>
      </c>
      <c r="P256" s="57">
        <v>379484.82</v>
      </c>
      <c r="Q256" s="57">
        <v>391138.2</v>
      </c>
      <c r="R256" s="57">
        <v>929437.87699999998</v>
      </c>
      <c r="S256" s="57">
        <v>100424.5</v>
      </c>
      <c r="T256" s="57">
        <v>141488.99100000001</v>
      </c>
      <c r="U256" s="57" t="e">
        <f t="shared" si="3"/>
        <v>#REF!</v>
      </c>
    </row>
    <row r="257" spans="1:21" s="45" customFormat="1" ht="11" x14ac:dyDescent="0.3">
      <c r="A257" s="45">
        <f>'FY2017 Alpha RPDC '!A252</f>
        <v>245</v>
      </c>
      <c r="B257" s="45">
        <f>'FY2017 Alpha RPDC '!B252</f>
        <v>5486</v>
      </c>
      <c r="C257" s="45">
        <f>'FY2017 Alpha RPDC '!C252</f>
        <v>5486</v>
      </c>
      <c r="D257" s="50" t="str">
        <f>'FY2017 Alpha RPDC '!D252</f>
        <v>REMSEN-UNION</v>
      </c>
      <c r="E257" s="51">
        <f>'FY2017 Alpha RPDC '!E252</f>
        <v>379</v>
      </c>
      <c r="F257" s="52">
        <f>'FY2017 Alpha RPDC '!F252</f>
        <v>6467</v>
      </c>
      <c r="G257" s="53">
        <f>'FY2017 Alpha RPDC '!G252</f>
        <v>2450993</v>
      </c>
      <c r="H257" s="52">
        <f>'FY2017 Alpha RPDC '!H252</f>
        <v>56460</v>
      </c>
      <c r="I257" s="53">
        <f>'FY2017 Alpha RPDC '!I252</f>
        <v>2507453</v>
      </c>
      <c r="J257" s="53">
        <v>-1595630.4</v>
      </c>
      <c r="K257" s="53">
        <v>-29505</v>
      </c>
      <c r="L257" s="53">
        <v>1675884</v>
      </c>
      <c r="M257" s="53">
        <v>100317</v>
      </c>
      <c r="N257" s="53">
        <v>26436.480000000003</v>
      </c>
      <c r="O257" s="53">
        <v>0</v>
      </c>
      <c r="P257" s="53">
        <v>12982.2</v>
      </c>
      <c r="Q257" s="53">
        <v>315113.39999999997</v>
      </c>
      <c r="R257" s="53">
        <v>1641989.9450000001</v>
      </c>
      <c r="S257" s="53">
        <v>190082.845</v>
      </c>
      <c r="T257" s="53">
        <v>166972.905</v>
      </c>
      <c r="U257" s="53">
        <f t="shared" si="3"/>
        <v>5012096.375</v>
      </c>
    </row>
    <row r="258" spans="1:21" s="45" customFormat="1" ht="11" x14ac:dyDescent="0.3">
      <c r="A258" s="45">
        <f>'FY2017 Alpha RPDC '!A253</f>
        <v>246</v>
      </c>
      <c r="B258" s="45">
        <f>'FY2017 Alpha RPDC '!B253</f>
        <v>5508</v>
      </c>
      <c r="C258" s="45">
        <f>'FY2017 Alpha RPDC '!C253</f>
        <v>5508</v>
      </c>
      <c r="D258" s="50" t="str">
        <f>'FY2017 Alpha RPDC '!D253</f>
        <v>RICEVILLE</v>
      </c>
      <c r="E258" s="51">
        <f>'FY2017 Alpha RPDC '!E253</f>
        <v>306.10000000000002</v>
      </c>
      <c r="F258" s="52">
        <f>'FY2017 Alpha RPDC '!F253</f>
        <v>6446</v>
      </c>
      <c r="G258" s="53">
        <f>'FY2017 Alpha RPDC '!G253</f>
        <v>1973121</v>
      </c>
      <c r="H258" s="52">
        <f>'FY2017 Alpha RPDC '!H253</f>
        <v>0</v>
      </c>
      <c r="I258" s="53">
        <f>'FY2017 Alpha RPDC '!I253</f>
        <v>1973121</v>
      </c>
      <c r="J258" s="53">
        <v>-163811.19999999998</v>
      </c>
      <c r="K258" s="53">
        <v>-11536</v>
      </c>
      <c r="L258" s="53">
        <v>219184</v>
      </c>
      <c r="M258" s="53">
        <v>0</v>
      </c>
      <c r="N258" s="53">
        <v>2422.56</v>
      </c>
      <c r="O258" s="53">
        <v>0</v>
      </c>
      <c r="P258" s="53">
        <v>0</v>
      </c>
      <c r="Q258" s="53">
        <v>93441.599999999991</v>
      </c>
      <c r="R258" s="53">
        <v>338269.34</v>
      </c>
      <c r="S258" s="53">
        <v>35117.695</v>
      </c>
      <c r="T258" s="53">
        <v>45169.82</v>
      </c>
      <c r="U258" s="53">
        <f t="shared" si="3"/>
        <v>2531378.8149999995</v>
      </c>
    </row>
    <row r="259" spans="1:21" s="45" customFormat="1" ht="11" x14ac:dyDescent="0.3">
      <c r="A259" s="45">
        <f>'FY2017 Alpha RPDC '!A254</f>
        <v>247</v>
      </c>
      <c r="B259" s="45">
        <f>'FY2017 Alpha RPDC '!B254</f>
        <v>1975</v>
      </c>
      <c r="C259" s="45">
        <f>'FY2017 Alpha RPDC '!C254</f>
        <v>1975</v>
      </c>
      <c r="D259" s="50" t="str">
        <f>'FY2017 Alpha RPDC '!D254</f>
        <v>RIVER VALLEY</v>
      </c>
      <c r="E259" s="51">
        <f>'FY2017 Alpha RPDC '!E254</f>
        <v>411</v>
      </c>
      <c r="F259" s="52">
        <f>'FY2017 Alpha RPDC '!F254</f>
        <v>6455</v>
      </c>
      <c r="G259" s="53">
        <f>'FY2017 Alpha RPDC '!G254</f>
        <v>2653005</v>
      </c>
      <c r="H259" s="52">
        <f>'FY2017 Alpha RPDC '!H254</f>
        <v>64148</v>
      </c>
      <c r="I259" s="53">
        <f>'FY2017 Alpha RPDC '!I254</f>
        <v>2717153</v>
      </c>
      <c r="J259" s="53">
        <v>-231582</v>
      </c>
      <c r="K259" s="53">
        <v>-29690</v>
      </c>
      <c r="L259" s="53">
        <v>260084.4</v>
      </c>
      <c r="M259" s="53">
        <v>35628</v>
      </c>
      <c r="N259" s="53">
        <v>79509.820000000007</v>
      </c>
      <c r="O259" s="53">
        <v>0</v>
      </c>
      <c r="P259" s="53">
        <v>3919.0800000000004</v>
      </c>
      <c r="Q259" s="53">
        <v>131823.6</v>
      </c>
      <c r="R259" s="53">
        <v>326429.42400000006</v>
      </c>
      <c r="S259" s="53">
        <v>42753.384000000005</v>
      </c>
      <c r="T259" s="53">
        <v>27952.655999999999</v>
      </c>
      <c r="U259" s="53">
        <f t="shared" si="3"/>
        <v>3363981.3640000001</v>
      </c>
    </row>
    <row r="260" spans="1:21" s="45" customFormat="1" ht="11" x14ac:dyDescent="0.3">
      <c r="A260" s="45">
        <f>'FY2017 Alpha RPDC '!A255</f>
        <v>248</v>
      </c>
      <c r="B260" s="45">
        <f>'FY2017 Alpha RPDC '!B255</f>
        <v>4824</v>
      </c>
      <c r="C260" s="45">
        <f>'FY2017 Alpha RPDC '!C255</f>
        <v>5510</v>
      </c>
      <c r="D260" s="50" t="str">
        <f>'FY2017 Alpha RPDC '!D255</f>
        <v>RIVERSIDE</v>
      </c>
      <c r="E260" s="51">
        <f>'FY2017 Alpha RPDC '!E255</f>
        <v>684.1</v>
      </c>
      <c r="F260" s="52">
        <f>'FY2017 Alpha RPDC '!F255</f>
        <v>6446</v>
      </c>
      <c r="G260" s="53">
        <f>'FY2017 Alpha RPDC '!G255</f>
        <v>4409709</v>
      </c>
      <c r="H260" s="52">
        <f>'FY2017 Alpha RPDC '!H255</f>
        <v>174639</v>
      </c>
      <c r="I260" s="53">
        <f>'FY2017 Alpha RPDC '!I255</f>
        <v>4584348</v>
      </c>
      <c r="J260" s="53">
        <v>-204246.9</v>
      </c>
      <c r="K260" s="53">
        <v>-11638</v>
      </c>
      <c r="L260" s="53">
        <v>93104</v>
      </c>
      <c r="M260" s="53">
        <v>0</v>
      </c>
      <c r="N260" s="53">
        <v>43060.6</v>
      </c>
      <c r="O260" s="53">
        <v>0</v>
      </c>
      <c r="P260" s="53">
        <v>2560.36</v>
      </c>
      <c r="Q260" s="53">
        <v>0</v>
      </c>
      <c r="R260" s="53">
        <v>129393.781</v>
      </c>
      <c r="S260" s="53">
        <v>15165.001</v>
      </c>
      <c r="T260" s="53">
        <v>11902.529</v>
      </c>
      <c r="U260" s="53">
        <f t="shared" si="3"/>
        <v>4663649.3710000003</v>
      </c>
    </row>
    <row r="261" spans="1:21" s="45" customFormat="1" ht="11" x14ac:dyDescent="0.3">
      <c r="A261" s="45">
        <f>'FY2017 Alpha RPDC '!A256</f>
        <v>249</v>
      </c>
      <c r="B261" s="45">
        <f>'FY2017 Alpha RPDC '!B256</f>
        <v>5607</v>
      </c>
      <c r="C261" s="45">
        <f>'FY2017 Alpha RPDC '!C256</f>
        <v>5607</v>
      </c>
      <c r="D261" s="54" t="str">
        <f>'FY2017 Alpha RPDC '!D256</f>
        <v>ROCK VALLEY</v>
      </c>
      <c r="E261" s="55">
        <f>'FY2017 Alpha RPDC '!E256</f>
        <v>711.6</v>
      </c>
      <c r="F261" s="56">
        <f>'FY2017 Alpha RPDC '!F256</f>
        <v>6487</v>
      </c>
      <c r="G261" s="57">
        <f>'FY2017 Alpha RPDC '!G256</f>
        <v>4616149</v>
      </c>
      <c r="H261" s="56">
        <f>'FY2017 Alpha RPDC '!H256</f>
        <v>0</v>
      </c>
      <c r="I261" s="57">
        <f>'FY2017 Alpha RPDC '!I256</f>
        <v>4616149</v>
      </c>
      <c r="J261" s="57">
        <v>-132963</v>
      </c>
      <c r="K261" s="57">
        <v>-69372</v>
      </c>
      <c r="L261" s="57">
        <v>92496</v>
      </c>
      <c r="M261" s="57">
        <v>0</v>
      </c>
      <c r="N261" s="57">
        <v>8440.26</v>
      </c>
      <c r="O261" s="57">
        <v>0</v>
      </c>
      <c r="P261" s="57">
        <v>216209.4</v>
      </c>
      <c r="Q261" s="57">
        <v>0</v>
      </c>
      <c r="R261" s="57">
        <v>311861.10100000002</v>
      </c>
      <c r="S261" s="57">
        <v>29967.237000000001</v>
      </c>
      <c r="T261" s="57">
        <v>49304.837</v>
      </c>
      <c r="U261" s="57">
        <f t="shared" si="3"/>
        <v>5122092.835</v>
      </c>
    </row>
    <row r="262" spans="1:21" s="45" customFormat="1" ht="11" x14ac:dyDescent="0.3">
      <c r="A262" s="45">
        <f>'FY2017 Alpha RPDC '!A257</f>
        <v>250</v>
      </c>
      <c r="B262" s="45">
        <f>'FY2017 Alpha RPDC '!B257</f>
        <v>5643</v>
      </c>
      <c r="C262" s="45">
        <f>'FY2017 Alpha RPDC '!C257</f>
        <v>5643</v>
      </c>
      <c r="D262" s="50" t="str">
        <f>'FY2017 Alpha RPDC '!D257</f>
        <v>ROLAND-STORY</v>
      </c>
      <c r="E262" s="51">
        <f>'FY2017 Alpha RPDC '!E257</f>
        <v>996</v>
      </c>
      <c r="F262" s="52">
        <f>'FY2017 Alpha RPDC '!F257</f>
        <v>6446</v>
      </c>
      <c r="G262" s="53">
        <f>'FY2017 Alpha RPDC '!G257</f>
        <v>6420216</v>
      </c>
      <c r="H262" s="52">
        <f>'FY2017 Alpha RPDC '!H257</f>
        <v>0</v>
      </c>
      <c r="I262" s="53">
        <f>'FY2017 Alpha RPDC '!I257</f>
        <v>6420216</v>
      </c>
      <c r="J262" s="53">
        <v>-276736</v>
      </c>
      <c r="K262" s="53">
        <v>-82432</v>
      </c>
      <c r="L262" s="53">
        <v>465152</v>
      </c>
      <c r="M262" s="53">
        <v>0</v>
      </c>
      <c r="N262" s="53">
        <v>59939.839999999997</v>
      </c>
      <c r="O262" s="53">
        <v>0</v>
      </c>
      <c r="P262" s="53">
        <v>2590.7199999999998</v>
      </c>
      <c r="Q262" s="53">
        <v>0</v>
      </c>
      <c r="R262" s="53">
        <v>377410.8</v>
      </c>
      <c r="S262" s="53">
        <v>45711.12</v>
      </c>
      <c r="T262" s="53">
        <v>38890.28</v>
      </c>
      <c r="U262" s="53">
        <f t="shared" si="3"/>
        <v>7050742.7599999998</v>
      </c>
    </row>
    <row r="263" spans="1:21" s="45" customFormat="1" ht="11" x14ac:dyDescent="0.3">
      <c r="A263" s="45" t="e">
        <f>'FY2017 Alpha RPDC '!#REF!</f>
        <v>#REF!</v>
      </c>
      <c r="B263" s="45" t="e">
        <f>'FY2017 Alpha RPDC '!#REF!</f>
        <v>#REF!</v>
      </c>
      <c r="C263" s="45" t="e">
        <f>'FY2017 Alpha RPDC '!#REF!</f>
        <v>#REF!</v>
      </c>
      <c r="D263" s="50" t="e">
        <f>'FY2017 Alpha RPDC '!#REF!</f>
        <v>#REF!</v>
      </c>
      <c r="E263" s="51" t="e">
        <f>'FY2017 Alpha RPDC '!#REF!</f>
        <v>#REF!</v>
      </c>
      <c r="F263" s="52" t="e">
        <f>'FY2017 Alpha RPDC '!#REF!</f>
        <v>#REF!</v>
      </c>
      <c r="G263" s="53" t="e">
        <f>'FY2017 Alpha RPDC '!#REF!</f>
        <v>#REF!</v>
      </c>
      <c r="H263" s="52" t="e">
        <f>'FY2017 Alpha RPDC '!#REF!</f>
        <v>#REF!</v>
      </c>
      <c r="I263" s="53" t="e">
        <f>'FY2017 Alpha RPDC '!#REF!</f>
        <v>#REF!</v>
      </c>
      <c r="J263" s="53">
        <v>-279321</v>
      </c>
      <c r="K263" s="53">
        <v>-154518</v>
      </c>
      <c r="L263" s="53">
        <v>11886</v>
      </c>
      <c r="M263" s="53">
        <v>0</v>
      </c>
      <c r="N263" s="53">
        <v>26684.07</v>
      </c>
      <c r="O263" s="53">
        <v>47544</v>
      </c>
      <c r="P263" s="53">
        <v>0</v>
      </c>
      <c r="Q263" s="53">
        <v>14263.199999999999</v>
      </c>
      <c r="R263" s="53">
        <v>49265.579999999994</v>
      </c>
      <c r="S263" s="53">
        <v>3732.82</v>
      </c>
      <c r="T263" s="53">
        <v>4871.58</v>
      </c>
      <c r="U263" s="53" t="e">
        <f t="shared" si="3"/>
        <v>#REF!</v>
      </c>
    </row>
    <row r="264" spans="1:21" s="45" customFormat="1" ht="11" x14ac:dyDescent="0.3">
      <c r="A264" s="45">
        <f>'FY2017 Alpha RPDC '!A258</f>
        <v>251</v>
      </c>
      <c r="B264" s="45">
        <f>'FY2017 Alpha RPDC '!B258</f>
        <v>5697</v>
      </c>
      <c r="C264" s="45">
        <f>'FY2017 Alpha RPDC '!C258</f>
        <v>5697</v>
      </c>
      <c r="D264" s="50" t="str">
        <f>'FY2017 Alpha RPDC '!D258</f>
        <v>RUDD-ROCKFORD-MARBLE ROCK</v>
      </c>
      <c r="E264" s="51">
        <f>'FY2017 Alpha RPDC '!E258</f>
        <v>450.3</v>
      </c>
      <c r="F264" s="52">
        <f>'FY2017 Alpha RPDC '!F258</f>
        <v>6446</v>
      </c>
      <c r="G264" s="53">
        <f>'FY2017 Alpha RPDC '!G258</f>
        <v>2902634</v>
      </c>
      <c r="H264" s="52">
        <f>'FY2017 Alpha RPDC '!H258</f>
        <v>12573</v>
      </c>
      <c r="I264" s="53">
        <f>'FY2017 Alpha RPDC '!I258</f>
        <v>2915207</v>
      </c>
      <c r="J264" s="53">
        <v>-155736</v>
      </c>
      <c r="K264" s="53">
        <v>-5768</v>
      </c>
      <c r="L264" s="53">
        <v>167272</v>
      </c>
      <c r="M264" s="53">
        <v>17304</v>
      </c>
      <c r="N264" s="53">
        <v>45682.559999999998</v>
      </c>
      <c r="O264" s="53">
        <v>0</v>
      </c>
      <c r="P264" s="53">
        <v>0</v>
      </c>
      <c r="Q264" s="53">
        <v>0</v>
      </c>
      <c r="R264" s="53">
        <v>172678.22</v>
      </c>
      <c r="S264" s="53">
        <v>18690.920000000002</v>
      </c>
      <c r="T264" s="53">
        <v>19407.14</v>
      </c>
      <c r="U264" s="53">
        <f t="shared" ref="U264:U327" si="4">SUM(I264:T264)</f>
        <v>3194737.8400000003</v>
      </c>
    </row>
    <row r="265" spans="1:21" s="45" customFormat="1" ht="11" x14ac:dyDescent="0.3">
      <c r="A265" s="45">
        <f>'FY2017 Alpha RPDC '!A259</f>
        <v>252</v>
      </c>
      <c r="B265" s="45">
        <f>'FY2017 Alpha RPDC '!B259</f>
        <v>5724</v>
      </c>
      <c r="C265" s="45">
        <f>'FY2017 Alpha RPDC '!C259</f>
        <v>5724</v>
      </c>
      <c r="D265" s="50" t="str">
        <f>'FY2017 Alpha RPDC '!D259</f>
        <v>RUTHVEN-AYRSHIRE</v>
      </c>
      <c r="E265" s="51">
        <f>'FY2017 Alpha RPDC '!E259</f>
        <v>244</v>
      </c>
      <c r="F265" s="52">
        <f>'FY2017 Alpha RPDC '!F259</f>
        <v>6460</v>
      </c>
      <c r="G265" s="53">
        <f>'FY2017 Alpha RPDC '!G259</f>
        <v>1576240</v>
      </c>
      <c r="H265" s="52">
        <f>'FY2017 Alpha RPDC '!H259</f>
        <v>0</v>
      </c>
      <c r="I265" s="53">
        <f>'FY2017 Alpha RPDC '!I259</f>
        <v>1576240</v>
      </c>
      <c r="J265" s="53">
        <v>-478744</v>
      </c>
      <c r="K265" s="53">
        <v>-92288</v>
      </c>
      <c r="L265" s="53">
        <v>185152.80000000002</v>
      </c>
      <c r="M265" s="53">
        <v>17304</v>
      </c>
      <c r="N265" s="53">
        <v>51738.960000000006</v>
      </c>
      <c r="O265" s="53">
        <v>0</v>
      </c>
      <c r="P265" s="53">
        <v>27917.119999999999</v>
      </c>
      <c r="Q265" s="53">
        <v>0</v>
      </c>
      <c r="R265" s="53">
        <v>658255.07300000009</v>
      </c>
      <c r="S265" s="53">
        <v>72566.697</v>
      </c>
      <c r="T265" s="53">
        <v>89358.458000000013</v>
      </c>
      <c r="U265" s="53">
        <f t="shared" si="4"/>
        <v>2107501.108</v>
      </c>
    </row>
    <row r="266" spans="1:21" s="45" customFormat="1" ht="11" x14ac:dyDescent="0.3">
      <c r="A266" s="45">
        <f>'FY2017 Alpha RPDC '!A260</f>
        <v>253</v>
      </c>
      <c r="B266" s="45">
        <f>'FY2017 Alpha RPDC '!B260</f>
        <v>5805</v>
      </c>
      <c r="C266" s="45">
        <f>'FY2017 Alpha RPDC '!C260</f>
        <v>5805</v>
      </c>
      <c r="D266" s="54" t="str">
        <f>'FY2017 Alpha RPDC '!D260</f>
        <v>SAYDEL</v>
      </c>
      <c r="E266" s="55">
        <f>'FY2017 Alpha RPDC '!E260</f>
        <v>1177.7</v>
      </c>
      <c r="F266" s="56">
        <f>'FY2017 Alpha RPDC '!F260</f>
        <v>6514</v>
      </c>
      <c r="G266" s="57">
        <f>'FY2017 Alpha RPDC '!G260</f>
        <v>7671538</v>
      </c>
      <c r="H266" s="56">
        <f>'FY2017 Alpha RPDC '!H260</f>
        <v>0</v>
      </c>
      <c r="I266" s="57">
        <f>'FY2017 Alpha RPDC '!I260</f>
        <v>7671538</v>
      </c>
      <c r="J266" s="57">
        <v>-254716</v>
      </c>
      <c r="K266" s="57">
        <v>-28945</v>
      </c>
      <c r="L266" s="57">
        <v>109991</v>
      </c>
      <c r="M266" s="57">
        <v>0</v>
      </c>
      <c r="N266" s="57">
        <v>14530.39</v>
      </c>
      <c r="O266" s="57">
        <v>0</v>
      </c>
      <c r="P266" s="57">
        <v>0</v>
      </c>
      <c r="Q266" s="57">
        <v>0</v>
      </c>
      <c r="R266" s="57">
        <v>222850.611</v>
      </c>
      <c r="S266" s="57">
        <v>22201.699999999997</v>
      </c>
      <c r="T266" s="57">
        <v>20090.444</v>
      </c>
      <c r="U266" s="57">
        <f t="shared" si="4"/>
        <v>7777541.1449999996</v>
      </c>
    </row>
    <row r="267" spans="1:21" s="45" customFormat="1" ht="11" x14ac:dyDescent="0.3">
      <c r="A267" s="45">
        <f>'FY2017 Alpha RPDC '!A261</f>
        <v>254</v>
      </c>
      <c r="B267" s="45">
        <f>'FY2017 Alpha RPDC '!B261</f>
        <v>5823</v>
      </c>
      <c r="C267" s="45">
        <f>'FY2017 Alpha RPDC '!C261</f>
        <v>5823</v>
      </c>
      <c r="D267" s="50" t="str">
        <f>'FY2017 Alpha RPDC '!D261</f>
        <v>SCHALLER-CRESTLAND</v>
      </c>
      <c r="E267" s="51">
        <f>'FY2017 Alpha RPDC '!E261</f>
        <v>366.3</v>
      </c>
      <c r="F267" s="52">
        <f>'FY2017 Alpha RPDC '!F261</f>
        <v>6513</v>
      </c>
      <c r="G267" s="53">
        <f>'FY2017 Alpha RPDC '!G261</f>
        <v>2385712</v>
      </c>
      <c r="H267" s="52">
        <f>'FY2017 Alpha RPDC '!H261</f>
        <v>66380</v>
      </c>
      <c r="I267" s="53">
        <f>'FY2017 Alpha RPDC '!I261</f>
        <v>2452092</v>
      </c>
      <c r="J267" s="53">
        <v>-80752</v>
      </c>
      <c r="K267" s="53">
        <v>-23072</v>
      </c>
      <c r="L267" s="53">
        <v>242832.80000000002</v>
      </c>
      <c r="M267" s="53">
        <v>11536</v>
      </c>
      <c r="N267" s="53">
        <v>4326</v>
      </c>
      <c r="O267" s="53">
        <v>57680</v>
      </c>
      <c r="P267" s="53">
        <v>2537.92</v>
      </c>
      <c r="Q267" s="53">
        <v>0</v>
      </c>
      <c r="R267" s="53">
        <v>194325.196</v>
      </c>
      <c r="S267" s="53">
        <v>23935.886000000002</v>
      </c>
      <c r="T267" s="53">
        <v>16047.356</v>
      </c>
      <c r="U267" s="53">
        <f t="shared" si="4"/>
        <v>2901489.1579999998</v>
      </c>
    </row>
    <row r="268" spans="1:21" s="45" customFormat="1" ht="11" x14ac:dyDescent="0.3">
      <c r="A268" s="45">
        <f>'FY2017 Alpha RPDC '!A262</f>
        <v>255</v>
      </c>
      <c r="B268" s="45">
        <f>'FY2017 Alpha RPDC '!B262</f>
        <v>5832</v>
      </c>
      <c r="C268" s="45">
        <f>'FY2017 Alpha RPDC '!C262</f>
        <v>5832</v>
      </c>
      <c r="D268" s="50" t="str">
        <f>'FY2017 Alpha RPDC '!D262</f>
        <v>SCHLESWIG</v>
      </c>
      <c r="E268" s="51">
        <f>'FY2017 Alpha RPDC '!E262</f>
        <v>315.89999999999998</v>
      </c>
      <c r="F268" s="52">
        <f>'FY2017 Alpha RPDC '!F262</f>
        <v>6446</v>
      </c>
      <c r="G268" s="53">
        <f>'FY2017 Alpha RPDC '!G262</f>
        <v>2036291</v>
      </c>
      <c r="H268" s="52">
        <f>'FY2017 Alpha RPDC '!H262</f>
        <v>0</v>
      </c>
      <c r="I268" s="53">
        <f>'FY2017 Alpha RPDC '!I262</f>
        <v>2036291</v>
      </c>
      <c r="J268" s="53">
        <v>-197573.40000000002</v>
      </c>
      <c r="K268" s="53">
        <v>-5777</v>
      </c>
      <c r="L268" s="53">
        <v>138648</v>
      </c>
      <c r="M268" s="53">
        <v>17331</v>
      </c>
      <c r="N268" s="53">
        <v>8318.8799999999992</v>
      </c>
      <c r="O268" s="53">
        <v>46216</v>
      </c>
      <c r="P268" s="53">
        <v>3812.82</v>
      </c>
      <c r="Q268" s="53">
        <v>0</v>
      </c>
      <c r="R268" s="53">
        <v>255118.31799999997</v>
      </c>
      <c r="S268" s="53">
        <v>27691.3</v>
      </c>
      <c r="T268" s="53">
        <v>31316.766</v>
      </c>
      <c r="U268" s="53">
        <f t="shared" si="4"/>
        <v>2361393.6839999994</v>
      </c>
    </row>
    <row r="269" spans="1:21" s="45" customFormat="1" ht="11" x14ac:dyDescent="0.3">
      <c r="A269" s="45">
        <f>'FY2017 Alpha RPDC '!A263</f>
        <v>256</v>
      </c>
      <c r="B269" s="45">
        <f>'FY2017 Alpha RPDC '!B263</f>
        <v>5877</v>
      </c>
      <c r="C269" s="45">
        <f>'FY2017 Alpha RPDC '!C263</f>
        <v>5877</v>
      </c>
      <c r="D269" s="50" t="str">
        <f>'FY2017 Alpha RPDC '!D263</f>
        <v>SERGEANT BLUFF-LUTON</v>
      </c>
      <c r="E269" s="51">
        <f>'FY2017 Alpha RPDC '!E263</f>
        <v>1373.7</v>
      </c>
      <c r="F269" s="52">
        <f>'FY2017 Alpha RPDC '!F263</f>
        <v>6446</v>
      </c>
      <c r="G269" s="53">
        <f>'FY2017 Alpha RPDC '!G263</f>
        <v>8854870</v>
      </c>
      <c r="H269" s="52">
        <f>'FY2017 Alpha RPDC '!H263</f>
        <v>0</v>
      </c>
      <c r="I269" s="53">
        <f>'FY2017 Alpha RPDC '!I263</f>
        <v>8854870</v>
      </c>
      <c r="J269" s="53">
        <v>-467784.8</v>
      </c>
      <c r="K269" s="53">
        <v>-17304</v>
      </c>
      <c r="L269" s="53">
        <v>94018.400000000009</v>
      </c>
      <c r="M269" s="53">
        <v>5768</v>
      </c>
      <c r="N269" s="53">
        <v>19553.52</v>
      </c>
      <c r="O269" s="53">
        <v>154351.68000000002</v>
      </c>
      <c r="P269" s="53">
        <v>5075.84</v>
      </c>
      <c r="Q269" s="53">
        <v>0</v>
      </c>
      <c r="R269" s="53">
        <v>333928.25800000003</v>
      </c>
      <c r="S269" s="53">
        <v>35879.796000000002</v>
      </c>
      <c r="T269" s="53">
        <v>32782.788999999997</v>
      </c>
      <c r="U269" s="53">
        <f t="shared" si="4"/>
        <v>9051139.4829999991</v>
      </c>
    </row>
    <row r="270" spans="1:21" s="45" customFormat="1" ht="11" x14ac:dyDescent="0.3">
      <c r="A270" s="45" t="e">
        <f>'FY2017 Alpha RPDC '!#REF!</f>
        <v>#REF!</v>
      </c>
      <c r="B270" s="45" t="e">
        <f>'FY2017 Alpha RPDC '!#REF!</f>
        <v>#REF!</v>
      </c>
      <c r="C270" s="45" t="e">
        <f>'FY2017 Alpha RPDC '!#REF!</f>
        <v>#REF!</v>
      </c>
      <c r="D270" s="50" t="e">
        <f>'FY2017 Alpha RPDC '!#REF!</f>
        <v>#REF!</v>
      </c>
      <c r="E270" s="51" t="e">
        <f>'FY2017 Alpha RPDC '!#REF!</f>
        <v>#REF!</v>
      </c>
      <c r="F270" s="52" t="e">
        <f>'FY2017 Alpha RPDC '!#REF!</f>
        <v>#REF!</v>
      </c>
      <c r="G270" s="53" t="e">
        <f>'FY2017 Alpha RPDC '!#REF!</f>
        <v>#REF!</v>
      </c>
      <c r="H270" s="52" t="e">
        <f>'FY2017 Alpha RPDC '!#REF!</f>
        <v>#REF!</v>
      </c>
      <c r="I270" s="53" t="e">
        <f>'FY2017 Alpha RPDC '!#REF!</f>
        <v>#REF!</v>
      </c>
      <c r="J270" s="53">
        <v>-34854</v>
      </c>
      <c r="K270" s="53">
        <v>-29045</v>
      </c>
      <c r="L270" s="53">
        <v>528619</v>
      </c>
      <c r="M270" s="53">
        <v>34854</v>
      </c>
      <c r="N270" s="53">
        <v>5634.73</v>
      </c>
      <c r="O270" s="53">
        <v>0</v>
      </c>
      <c r="P270" s="53">
        <v>77956.78</v>
      </c>
      <c r="Q270" s="53">
        <v>243978</v>
      </c>
      <c r="R270" s="53">
        <v>291059.09999999998</v>
      </c>
      <c r="S270" s="53">
        <v>30466.5</v>
      </c>
      <c r="T270" s="53">
        <v>41325</v>
      </c>
      <c r="U270" s="53" t="e">
        <f t="shared" si="4"/>
        <v>#REF!</v>
      </c>
    </row>
    <row r="271" spans="1:21" s="45" customFormat="1" ht="11" x14ac:dyDescent="0.3">
      <c r="A271" s="45">
        <f>'FY2017 Alpha RPDC '!A264</f>
        <v>257</v>
      </c>
      <c r="B271" s="45">
        <f>'FY2017 Alpha RPDC '!B264</f>
        <v>5895</v>
      </c>
      <c r="C271" s="45">
        <f>'FY2017 Alpha RPDC '!C264</f>
        <v>5895</v>
      </c>
      <c r="D271" s="54" t="str">
        <f>'FY2017 Alpha RPDC '!D264</f>
        <v>SEYMOUR</v>
      </c>
      <c r="E271" s="55">
        <f>'FY2017 Alpha RPDC '!E264</f>
        <v>271.60000000000002</v>
      </c>
      <c r="F271" s="56">
        <f>'FY2017 Alpha RPDC '!F264</f>
        <v>6446</v>
      </c>
      <c r="G271" s="57">
        <f>'FY2017 Alpha RPDC '!G264</f>
        <v>1750734</v>
      </c>
      <c r="H271" s="56">
        <f>'FY2017 Alpha RPDC '!H264</f>
        <v>0</v>
      </c>
      <c r="I271" s="57">
        <f>'FY2017 Alpha RPDC '!I264</f>
        <v>1750734</v>
      </c>
      <c r="J271" s="57">
        <v>-208946.80000000002</v>
      </c>
      <c r="K271" s="57">
        <v>-17364</v>
      </c>
      <c r="L271" s="57">
        <v>133702.80000000002</v>
      </c>
      <c r="M271" s="57">
        <v>46304</v>
      </c>
      <c r="N271" s="57">
        <v>11865.4</v>
      </c>
      <c r="O271" s="57">
        <v>57880</v>
      </c>
      <c r="P271" s="57">
        <v>0</v>
      </c>
      <c r="Q271" s="57">
        <v>111129.59999999999</v>
      </c>
      <c r="R271" s="57">
        <v>288272.18</v>
      </c>
      <c r="S271" s="57">
        <v>29496.474000000002</v>
      </c>
      <c r="T271" s="57">
        <v>31479.637000000002</v>
      </c>
      <c r="U271" s="57">
        <f t="shared" si="4"/>
        <v>2234553.2910000002</v>
      </c>
    </row>
    <row r="272" spans="1:21" s="45" customFormat="1" ht="11" x14ac:dyDescent="0.3">
      <c r="A272" s="45">
        <f>'FY2017 Alpha RPDC '!A265</f>
        <v>258</v>
      </c>
      <c r="B272" s="45">
        <f>'FY2017 Alpha RPDC '!B265</f>
        <v>5949</v>
      </c>
      <c r="C272" s="45">
        <f>'FY2017 Alpha RPDC '!C265</f>
        <v>5949</v>
      </c>
      <c r="D272" s="50" t="str">
        <f>'FY2017 Alpha RPDC '!D265</f>
        <v>SHELDON</v>
      </c>
      <c r="E272" s="51">
        <f>'FY2017 Alpha RPDC '!E265</f>
        <v>1018.9</v>
      </c>
      <c r="F272" s="52">
        <f>'FY2017 Alpha RPDC '!F265</f>
        <v>6446</v>
      </c>
      <c r="G272" s="53">
        <f>'FY2017 Alpha RPDC '!G265</f>
        <v>6567829</v>
      </c>
      <c r="H272" s="52">
        <f>'FY2017 Alpha RPDC '!H265</f>
        <v>0</v>
      </c>
      <c r="I272" s="53">
        <f>'FY2017 Alpha RPDC '!I265</f>
        <v>6567829</v>
      </c>
      <c r="J272" s="53">
        <v>-122010</v>
      </c>
      <c r="K272" s="53">
        <v>-656530</v>
      </c>
      <c r="L272" s="53">
        <v>92960</v>
      </c>
      <c r="M272" s="53">
        <v>929600</v>
      </c>
      <c r="N272" s="53">
        <v>116490.5</v>
      </c>
      <c r="O272" s="53">
        <v>0</v>
      </c>
      <c r="P272" s="53">
        <v>0</v>
      </c>
      <c r="Q272" s="53">
        <v>0</v>
      </c>
      <c r="R272" s="53">
        <v>174700.28800000003</v>
      </c>
      <c r="S272" s="53">
        <v>20004.544000000002</v>
      </c>
      <c r="T272" s="53">
        <v>14369.152000000002</v>
      </c>
      <c r="U272" s="53">
        <f t="shared" si="4"/>
        <v>7137413.4839999992</v>
      </c>
    </row>
    <row r="273" spans="1:21" s="45" customFormat="1" ht="11" x14ac:dyDescent="0.3">
      <c r="A273" s="45">
        <f>'FY2017 Alpha RPDC '!A266</f>
        <v>259</v>
      </c>
      <c r="B273" s="45">
        <f>'FY2017 Alpha RPDC '!B266</f>
        <v>5976</v>
      </c>
      <c r="C273" s="45">
        <f>'FY2017 Alpha RPDC '!C266</f>
        <v>5976</v>
      </c>
      <c r="D273" s="50" t="str">
        <f>'FY2017 Alpha RPDC '!D266</f>
        <v>SHENANDOAH</v>
      </c>
      <c r="E273" s="51">
        <f>'FY2017 Alpha RPDC '!E266</f>
        <v>978.9</v>
      </c>
      <c r="F273" s="52">
        <f>'FY2017 Alpha RPDC '!F266</f>
        <v>6446</v>
      </c>
      <c r="G273" s="53">
        <f>'FY2017 Alpha RPDC '!G266</f>
        <v>6309989</v>
      </c>
      <c r="H273" s="52">
        <f>'FY2017 Alpha RPDC '!H266</f>
        <v>0</v>
      </c>
      <c r="I273" s="53">
        <f>'FY2017 Alpha RPDC '!I266</f>
        <v>6309989</v>
      </c>
      <c r="J273" s="53">
        <v>-140739.19999999998</v>
      </c>
      <c r="K273" s="53">
        <v>-5768</v>
      </c>
      <c r="L273" s="53">
        <v>472976</v>
      </c>
      <c r="M273" s="53">
        <v>5768</v>
      </c>
      <c r="N273" s="53">
        <v>74234.159999999989</v>
      </c>
      <c r="O273" s="53">
        <v>0</v>
      </c>
      <c r="P273" s="53">
        <v>15227.52</v>
      </c>
      <c r="Q273" s="53">
        <v>0</v>
      </c>
      <c r="R273" s="53">
        <v>479982.92499999999</v>
      </c>
      <c r="S273" s="53">
        <v>60602.05</v>
      </c>
      <c r="T273" s="53">
        <v>54101.174999999996</v>
      </c>
      <c r="U273" s="53">
        <f t="shared" si="4"/>
        <v>7326373.629999999</v>
      </c>
    </row>
    <row r="274" spans="1:21" s="45" customFormat="1" ht="11" x14ac:dyDescent="0.3">
      <c r="A274" s="45">
        <f>'FY2017 Alpha RPDC '!A267</f>
        <v>260</v>
      </c>
      <c r="B274" s="45">
        <f>'FY2017 Alpha RPDC '!B267</f>
        <v>5994</v>
      </c>
      <c r="C274" s="45">
        <f>'FY2017 Alpha RPDC '!C267</f>
        <v>5994</v>
      </c>
      <c r="D274" s="50" t="str">
        <f>'FY2017 Alpha RPDC '!D267</f>
        <v>SIBLEY-OCHEYEDAN</v>
      </c>
      <c r="E274" s="51">
        <f>'FY2017 Alpha RPDC '!E267</f>
        <v>782.9</v>
      </c>
      <c r="F274" s="52">
        <f>'FY2017 Alpha RPDC '!F267</f>
        <v>6476</v>
      </c>
      <c r="G274" s="53">
        <f>'FY2017 Alpha RPDC '!G267</f>
        <v>5070060</v>
      </c>
      <c r="H274" s="52">
        <f>'FY2017 Alpha RPDC '!H267</f>
        <v>0</v>
      </c>
      <c r="I274" s="53">
        <f>'FY2017 Alpha RPDC '!I267</f>
        <v>5070060</v>
      </c>
      <c r="J274" s="53">
        <v>-288400</v>
      </c>
      <c r="K274" s="53">
        <v>-11536</v>
      </c>
      <c r="L274" s="53">
        <v>207648</v>
      </c>
      <c r="M274" s="53">
        <v>0</v>
      </c>
      <c r="N274" s="53">
        <v>14650.72</v>
      </c>
      <c r="O274" s="53">
        <v>52258.080000000002</v>
      </c>
      <c r="P274" s="53">
        <v>0</v>
      </c>
      <c r="Q274" s="53">
        <v>0</v>
      </c>
      <c r="R274" s="53">
        <v>280328</v>
      </c>
      <c r="S274" s="53">
        <v>31618.639999999999</v>
      </c>
      <c r="T274" s="53">
        <v>28842.16</v>
      </c>
      <c r="U274" s="53">
        <f t="shared" si="4"/>
        <v>5385469.5999999996</v>
      </c>
    </row>
    <row r="275" spans="1:21" s="45" customFormat="1" ht="11" x14ac:dyDescent="0.3">
      <c r="A275" s="45">
        <f>'FY2017 Alpha RPDC '!A268</f>
        <v>261</v>
      </c>
      <c r="B275" s="45">
        <f>'FY2017 Alpha RPDC '!B268</f>
        <v>6003</v>
      </c>
      <c r="C275" s="45">
        <f>'FY2017 Alpha RPDC '!C268</f>
        <v>6003</v>
      </c>
      <c r="D275" s="50" t="str">
        <f>'FY2017 Alpha RPDC '!D268</f>
        <v>SIDNEY</v>
      </c>
      <c r="E275" s="51">
        <f>'FY2017 Alpha RPDC '!E268</f>
        <v>301.60000000000002</v>
      </c>
      <c r="F275" s="52">
        <f>'FY2017 Alpha RPDC '!F268</f>
        <v>6458</v>
      </c>
      <c r="G275" s="53">
        <f>'FY2017 Alpha RPDC '!G268</f>
        <v>1947733</v>
      </c>
      <c r="H275" s="52">
        <f>'FY2017 Alpha RPDC '!H268</f>
        <v>130385</v>
      </c>
      <c r="I275" s="53">
        <f>'FY2017 Alpha RPDC '!I268</f>
        <v>2078118</v>
      </c>
      <c r="J275" s="53">
        <v>-289100</v>
      </c>
      <c r="K275" s="53">
        <v>-17346</v>
      </c>
      <c r="L275" s="53">
        <v>86730</v>
      </c>
      <c r="M275" s="53">
        <v>115640</v>
      </c>
      <c r="N275" s="53">
        <v>15958.319999999998</v>
      </c>
      <c r="O275" s="53">
        <v>0</v>
      </c>
      <c r="P275" s="53">
        <v>0</v>
      </c>
      <c r="Q275" s="53">
        <v>0</v>
      </c>
      <c r="R275" s="53">
        <v>140425</v>
      </c>
      <c r="S275" s="53">
        <v>15330</v>
      </c>
      <c r="T275" s="53">
        <v>16705</v>
      </c>
      <c r="U275" s="53">
        <f t="shared" si="4"/>
        <v>2162460.3200000003</v>
      </c>
    </row>
    <row r="276" spans="1:21" s="45" customFormat="1" ht="11" x14ac:dyDescent="0.3">
      <c r="A276" s="45">
        <f>'FY2017 Alpha RPDC '!A270</f>
        <v>263</v>
      </c>
      <c r="B276" s="45">
        <f>'FY2017 Alpha RPDC '!B270</f>
        <v>6030</v>
      </c>
      <c r="C276" s="45">
        <f>'FY2017 Alpha RPDC '!C270</f>
        <v>6030</v>
      </c>
      <c r="D276" s="54" t="str">
        <f>'FY2017 Alpha RPDC '!D270</f>
        <v>SIOUX CENTER</v>
      </c>
      <c r="E276" s="55">
        <f>'FY2017 Alpha RPDC '!E270</f>
        <v>1140.9000000000001</v>
      </c>
      <c r="F276" s="56">
        <f>'FY2017 Alpha RPDC '!F270</f>
        <v>6446</v>
      </c>
      <c r="G276" s="57">
        <f>'FY2017 Alpha RPDC '!G270</f>
        <v>7354241</v>
      </c>
      <c r="H276" s="56">
        <f>'FY2017 Alpha RPDC '!H270</f>
        <v>0</v>
      </c>
      <c r="I276" s="57">
        <f>'FY2017 Alpha RPDC '!I270</f>
        <v>7354241</v>
      </c>
      <c r="J276" s="57">
        <v>-268364</v>
      </c>
      <c r="K276" s="57">
        <v>-927606</v>
      </c>
      <c r="L276" s="57">
        <v>58340</v>
      </c>
      <c r="M276" s="57">
        <v>647574</v>
      </c>
      <c r="N276" s="57">
        <v>131848.4</v>
      </c>
      <c r="O276" s="57">
        <v>0</v>
      </c>
      <c r="P276" s="57">
        <v>0</v>
      </c>
      <c r="Q276" s="57">
        <v>0</v>
      </c>
      <c r="R276" s="57">
        <v>253314.58000000002</v>
      </c>
      <c r="S276" s="57">
        <v>29194.425999999999</v>
      </c>
      <c r="T276" s="57">
        <v>23454.381999999998</v>
      </c>
      <c r="U276" s="57">
        <f t="shared" si="4"/>
        <v>7301996.7880000006</v>
      </c>
    </row>
    <row r="277" spans="1:21" s="45" customFormat="1" ht="11" x14ac:dyDescent="0.3">
      <c r="A277" s="45">
        <f>'FY2017 Alpha RPDC '!A271</f>
        <v>264</v>
      </c>
      <c r="B277" s="45">
        <f>'FY2017 Alpha RPDC '!B271</f>
        <v>6048</v>
      </c>
      <c r="C277" s="45">
        <f>'FY2017 Alpha RPDC '!C271</f>
        <v>6035</v>
      </c>
      <c r="D277" s="50" t="str">
        <f>'FY2017 Alpha RPDC '!D271</f>
        <v>SIOUX CENTRAL</v>
      </c>
      <c r="E277" s="51">
        <f>'FY2017 Alpha RPDC '!E271</f>
        <v>471.5</v>
      </c>
      <c r="F277" s="52">
        <f>'FY2017 Alpha RPDC '!F271</f>
        <v>6461</v>
      </c>
      <c r="G277" s="53">
        <f>'FY2017 Alpha RPDC '!G271</f>
        <v>3046362</v>
      </c>
      <c r="H277" s="52">
        <f>'FY2017 Alpha RPDC '!H271</f>
        <v>145108</v>
      </c>
      <c r="I277" s="53">
        <f>'FY2017 Alpha RPDC '!I271</f>
        <v>3191470</v>
      </c>
      <c r="J277" s="53">
        <v>-69216</v>
      </c>
      <c r="K277" s="53">
        <v>-23072</v>
      </c>
      <c r="L277" s="53">
        <v>185152.80000000002</v>
      </c>
      <c r="M277" s="53">
        <v>5768</v>
      </c>
      <c r="N277" s="53">
        <v>164618.72</v>
      </c>
      <c r="O277" s="53">
        <v>138143.6</v>
      </c>
      <c r="P277" s="53">
        <v>1268.96</v>
      </c>
      <c r="Q277" s="53">
        <v>0</v>
      </c>
      <c r="R277" s="53">
        <v>228323.568</v>
      </c>
      <c r="S277" s="53">
        <v>23811.083999999999</v>
      </c>
      <c r="T277" s="53">
        <v>27883.350000000002</v>
      </c>
      <c r="U277" s="53">
        <f t="shared" si="4"/>
        <v>3874152.0819999999</v>
      </c>
    </row>
    <row r="278" spans="1:21" s="45" customFormat="1" ht="11" x14ac:dyDescent="0.3">
      <c r="A278" s="45">
        <f>'FY2017 Alpha RPDC '!A272</f>
        <v>265</v>
      </c>
      <c r="B278" s="45">
        <f>'FY2017 Alpha RPDC '!B272</f>
        <v>6039</v>
      </c>
      <c r="C278" s="45">
        <f>'FY2017 Alpha RPDC '!C272</f>
        <v>6039</v>
      </c>
      <c r="D278" s="50" t="str">
        <f>'FY2017 Alpha RPDC '!D272</f>
        <v>SIOUX CITY</v>
      </c>
      <c r="E278" s="51">
        <f>'FY2017 Alpha RPDC '!E272</f>
        <v>14331.6</v>
      </c>
      <c r="F278" s="52">
        <f>'FY2017 Alpha RPDC '!F272</f>
        <v>6446</v>
      </c>
      <c r="G278" s="53">
        <f>'FY2017 Alpha RPDC '!G272</f>
        <v>92381494</v>
      </c>
      <c r="H278" s="52">
        <f>'FY2017 Alpha RPDC '!H272</f>
        <v>0</v>
      </c>
      <c r="I278" s="53">
        <f>'FY2017 Alpha RPDC '!I272</f>
        <v>92381494</v>
      </c>
      <c r="J278" s="53">
        <v>-618616</v>
      </c>
      <c r="K278" s="53">
        <v>-58360</v>
      </c>
      <c r="L278" s="53">
        <v>1173036</v>
      </c>
      <c r="M278" s="53">
        <v>0</v>
      </c>
      <c r="N278" s="53">
        <v>23110.560000000001</v>
      </c>
      <c r="O278" s="53">
        <v>0</v>
      </c>
      <c r="P278" s="53">
        <v>34665.840000000004</v>
      </c>
      <c r="Q278" s="53">
        <v>0</v>
      </c>
      <c r="R278" s="53">
        <v>678056.652</v>
      </c>
      <c r="S278" s="53">
        <v>72032.687999999995</v>
      </c>
      <c r="T278" s="53">
        <v>87642.282000000007</v>
      </c>
      <c r="U278" s="53">
        <f t="shared" si="4"/>
        <v>93773062.022</v>
      </c>
    </row>
    <row r="279" spans="1:21" s="45" customFormat="1" ht="11" x14ac:dyDescent="0.3">
      <c r="A279" s="45">
        <f>'FY2017 Alpha RPDC '!A273</f>
        <v>266</v>
      </c>
      <c r="B279" s="45">
        <f>'FY2017 Alpha RPDC '!B273</f>
        <v>6093</v>
      </c>
      <c r="C279" s="45">
        <f>'FY2017 Alpha RPDC '!C273</f>
        <v>6093</v>
      </c>
      <c r="D279" s="50" t="str">
        <f>'FY2017 Alpha RPDC '!D273</f>
        <v>SOLON</v>
      </c>
      <c r="E279" s="51">
        <f>'FY2017 Alpha RPDC '!E273</f>
        <v>1294.2</v>
      </c>
      <c r="F279" s="52">
        <f>'FY2017 Alpha RPDC '!F273</f>
        <v>6446</v>
      </c>
      <c r="G279" s="53">
        <f>'FY2017 Alpha RPDC '!G273</f>
        <v>8342413</v>
      </c>
      <c r="H279" s="52">
        <f>'FY2017 Alpha RPDC '!H273</f>
        <v>0</v>
      </c>
      <c r="I279" s="53">
        <f>'FY2017 Alpha RPDC '!I273</f>
        <v>8342413</v>
      </c>
      <c r="J279" s="53">
        <v>-309838.5</v>
      </c>
      <c r="K279" s="53">
        <v>-35010</v>
      </c>
      <c r="L279" s="53">
        <v>17505</v>
      </c>
      <c r="M279" s="53">
        <v>0</v>
      </c>
      <c r="N279" s="53">
        <v>15754.500000000002</v>
      </c>
      <c r="O279" s="53">
        <v>0</v>
      </c>
      <c r="P279" s="53">
        <v>15404.400000000001</v>
      </c>
      <c r="Q279" s="53">
        <v>0</v>
      </c>
      <c r="R279" s="53">
        <v>210518.67599999998</v>
      </c>
      <c r="S279" s="53">
        <v>23665.644</v>
      </c>
      <c r="T279" s="53">
        <v>19722.023999999998</v>
      </c>
      <c r="U279" s="53">
        <f t="shared" si="4"/>
        <v>8300134.7440000009</v>
      </c>
    </row>
    <row r="280" spans="1:21" s="45" customFormat="1" ht="11" x14ac:dyDescent="0.3">
      <c r="A280" s="45">
        <f>'FY2017 Alpha RPDC '!A274</f>
        <v>267</v>
      </c>
      <c r="B280" s="45">
        <f>'FY2017 Alpha RPDC '!B274</f>
        <v>6091</v>
      </c>
      <c r="C280" s="45">
        <f>'FY2017 Alpha RPDC '!C274</f>
        <v>6091</v>
      </c>
      <c r="D280" s="50" t="str">
        <f>'FY2017 Alpha RPDC '!D274</f>
        <v>SOUTH CENTRAL CALHOUN</v>
      </c>
      <c r="E280" s="51">
        <f>'FY2017 Alpha RPDC '!E274</f>
        <v>904.8</v>
      </c>
      <c r="F280" s="52">
        <f>'FY2017 Alpha RPDC '!F274</f>
        <v>6479</v>
      </c>
      <c r="G280" s="53">
        <f>'FY2017 Alpha RPDC '!G274</f>
        <v>5862199</v>
      </c>
      <c r="H280" s="52">
        <f>'FY2017 Alpha RPDC '!H274</f>
        <v>28170</v>
      </c>
      <c r="I280" s="53">
        <f>'FY2017 Alpha RPDC '!I274</f>
        <v>5890369</v>
      </c>
      <c r="J280" s="53">
        <v>-339158.39999999997</v>
      </c>
      <c r="K280" s="53">
        <v>-415296</v>
      </c>
      <c r="L280" s="53">
        <v>115360</v>
      </c>
      <c r="M280" s="53">
        <v>5768</v>
      </c>
      <c r="N280" s="53">
        <v>31262.560000000001</v>
      </c>
      <c r="O280" s="53">
        <v>57680</v>
      </c>
      <c r="P280" s="53">
        <v>24110.239999999998</v>
      </c>
      <c r="Q280" s="53">
        <v>0</v>
      </c>
      <c r="R280" s="53">
        <v>134011.64000000001</v>
      </c>
      <c r="S280" s="53">
        <v>11234.154</v>
      </c>
      <c r="T280" s="53">
        <v>15911.154</v>
      </c>
      <c r="U280" s="53">
        <f t="shared" si="4"/>
        <v>5531252.3479999993</v>
      </c>
    </row>
    <row r="281" spans="1:21" s="45" customFormat="1" ht="11" x14ac:dyDescent="0.3">
      <c r="A281" s="45">
        <f>'FY2017 Alpha RPDC '!A275</f>
        <v>268</v>
      </c>
      <c r="B281" s="45">
        <f>'FY2017 Alpha RPDC '!B275</f>
        <v>6095</v>
      </c>
      <c r="C281" s="45">
        <f>'FY2017 Alpha RPDC '!C275</f>
        <v>6095</v>
      </c>
      <c r="D281" s="54" t="str">
        <f>'FY2017 Alpha RPDC '!D275</f>
        <v>SOUTH HAMILTON</v>
      </c>
      <c r="E281" s="55">
        <f>'FY2017 Alpha RPDC '!E275</f>
        <v>653.5</v>
      </c>
      <c r="F281" s="56">
        <f>'FY2017 Alpha RPDC '!F275</f>
        <v>6508</v>
      </c>
      <c r="G281" s="57">
        <f>'FY2017 Alpha RPDC '!G275</f>
        <v>4252978</v>
      </c>
      <c r="H281" s="56">
        <f>'FY2017 Alpha RPDC '!H275</f>
        <v>0</v>
      </c>
      <c r="I281" s="57">
        <f>'FY2017 Alpha RPDC '!I275</f>
        <v>4252978</v>
      </c>
      <c r="J281" s="57">
        <v>-300441</v>
      </c>
      <c r="K281" s="57">
        <v>-223858</v>
      </c>
      <c r="L281" s="57">
        <v>182621</v>
      </c>
      <c r="M281" s="57">
        <v>377024</v>
      </c>
      <c r="N281" s="57">
        <v>25743.670000000002</v>
      </c>
      <c r="O281" s="57">
        <v>58910</v>
      </c>
      <c r="P281" s="57">
        <v>0</v>
      </c>
      <c r="Q281" s="57">
        <v>0</v>
      </c>
      <c r="R281" s="57">
        <v>100829.442</v>
      </c>
      <c r="S281" s="57">
        <v>9708.1689999999999</v>
      </c>
      <c r="T281" s="57">
        <v>13687.723999999998</v>
      </c>
      <c r="U281" s="57">
        <f t="shared" si="4"/>
        <v>4497203.0049999999</v>
      </c>
    </row>
    <row r="282" spans="1:21" s="45" customFormat="1" ht="11" x14ac:dyDescent="0.3">
      <c r="A282" s="45">
        <f>'FY2017 Alpha RPDC '!A276</f>
        <v>269</v>
      </c>
      <c r="B282" s="45">
        <f>'FY2017 Alpha RPDC '!B276</f>
        <v>5157</v>
      </c>
      <c r="C282" s="45">
        <f>'FY2017 Alpha RPDC '!C276</f>
        <v>6099</v>
      </c>
      <c r="D282" s="50" t="str">
        <f>'FY2017 Alpha RPDC '!D276</f>
        <v>SOUTH O BRIEN</v>
      </c>
      <c r="E282" s="51">
        <f>'FY2017 Alpha RPDC '!E276</f>
        <v>627.79999999999995</v>
      </c>
      <c r="F282" s="52">
        <f>'FY2017 Alpha RPDC '!F276</f>
        <v>6499</v>
      </c>
      <c r="G282" s="53">
        <f>'FY2017 Alpha RPDC '!G276</f>
        <v>4080072</v>
      </c>
      <c r="H282" s="52">
        <f>'FY2017 Alpha RPDC '!H276</f>
        <v>270148</v>
      </c>
      <c r="I282" s="53">
        <f>'FY2017 Alpha RPDC '!I276</f>
        <v>4350220</v>
      </c>
      <c r="J282" s="53">
        <v>-430869.60000000003</v>
      </c>
      <c r="K282" s="53">
        <v>-28840</v>
      </c>
      <c r="L282" s="53">
        <v>1113224</v>
      </c>
      <c r="M282" s="53">
        <v>34608</v>
      </c>
      <c r="N282" s="53">
        <v>56584.08</v>
      </c>
      <c r="O282" s="53">
        <v>158389.28</v>
      </c>
      <c r="P282" s="53">
        <v>35530.879999999997</v>
      </c>
      <c r="Q282" s="53">
        <v>0</v>
      </c>
      <c r="R282" s="53">
        <v>693351.27</v>
      </c>
      <c r="S282" s="53">
        <v>84796.479999999996</v>
      </c>
      <c r="T282" s="53">
        <v>81048.19</v>
      </c>
      <c r="U282" s="53">
        <f t="shared" si="4"/>
        <v>6148042.580000001</v>
      </c>
    </row>
    <row r="283" spans="1:21" s="45" customFormat="1" ht="11" x14ac:dyDescent="0.3">
      <c r="A283" s="45">
        <f>'FY2017 Alpha RPDC '!A277</f>
        <v>270</v>
      </c>
      <c r="B283" s="45">
        <f>'FY2017 Alpha RPDC '!B277</f>
        <v>6097</v>
      </c>
      <c r="C283" s="45">
        <f>'FY2017 Alpha RPDC '!C277</f>
        <v>6097</v>
      </c>
      <c r="D283" s="50" t="str">
        <f>'FY2017 Alpha RPDC '!D277</f>
        <v>SOUTH PAGE</v>
      </c>
      <c r="E283" s="51">
        <f>'FY2017 Alpha RPDC '!E277</f>
        <v>199</v>
      </c>
      <c r="F283" s="52">
        <f>'FY2017 Alpha RPDC '!F277</f>
        <v>6446</v>
      </c>
      <c r="G283" s="53">
        <f>'FY2017 Alpha RPDC '!G277</f>
        <v>1282754</v>
      </c>
      <c r="H283" s="52">
        <f>'FY2017 Alpha RPDC '!H277</f>
        <v>0</v>
      </c>
      <c r="I283" s="53">
        <f>'FY2017 Alpha RPDC '!I277</f>
        <v>1282754</v>
      </c>
      <c r="J283" s="53">
        <v>-119974.40000000001</v>
      </c>
      <c r="K283" s="53">
        <v>-17304</v>
      </c>
      <c r="L283" s="53">
        <v>86520</v>
      </c>
      <c r="M283" s="53">
        <v>11536</v>
      </c>
      <c r="N283" s="53">
        <v>1788.08</v>
      </c>
      <c r="O283" s="53">
        <v>0</v>
      </c>
      <c r="P283" s="53">
        <v>0</v>
      </c>
      <c r="Q283" s="53">
        <v>0</v>
      </c>
      <c r="R283" s="53">
        <v>155047.80900000001</v>
      </c>
      <c r="S283" s="53">
        <v>17022.195</v>
      </c>
      <c r="T283" s="53">
        <v>17252.589</v>
      </c>
      <c r="U283" s="53">
        <f t="shared" si="4"/>
        <v>1434642.273</v>
      </c>
    </row>
    <row r="284" spans="1:21" s="45" customFormat="1" ht="11" x14ac:dyDescent="0.3">
      <c r="A284" s="45">
        <f>'FY2017 Alpha RPDC '!A278</f>
        <v>271</v>
      </c>
      <c r="B284" s="45">
        <f>'FY2017 Alpha RPDC '!B278</f>
        <v>6098</v>
      </c>
      <c r="C284" s="45">
        <f>'FY2017 Alpha RPDC '!C278</f>
        <v>6098</v>
      </c>
      <c r="D284" s="50" t="str">
        <f>'FY2017 Alpha RPDC '!D278</f>
        <v>SOUTH TAMA COUNTY</v>
      </c>
      <c r="E284" s="51">
        <f>'FY2017 Alpha RPDC '!E278</f>
        <v>1523</v>
      </c>
      <c r="F284" s="52">
        <f>'FY2017 Alpha RPDC '!F278</f>
        <v>6466</v>
      </c>
      <c r="G284" s="53">
        <f>'FY2017 Alpha RPDC '!G278</f>
        <v>9847718</v>
      </c>
      <c r="H284" s="52">
        <f>'FY2017 Alpha RPDC '!H278</f>
        <v>0</v>
      </c>
      <c r="I284" s="53">
        <f>'FY2017 Alpha RPDC '!I278</f>
        <v>9847718</v>
      </c>
      <c r="J284" s="53">
        <v>-299936</v>
      </c>
      <c r="K284" s="53">
        <v>-17304</v>
      </c>
      <c r="L284" s="53">
        <v>155736</v>
      </c>
      <c r="M284" s="53">
        <v>11536</v>
      </c>
      <c r="N284" s="53">
        <v>60737.039999999994</v>
      </c>
      <c r="O284" s="53">
        <v>0</v>
      </c>
      <c r="P284" s="53">
        <v>30455.040000000001</v>
      </c>
      <c r="Q284" s="53">
        <v>318393.60000000003</v>
      </c>
      <c r="R284" s="53">
        <v>484721.89199999999</v>
      </c>
      <c r="S284" s="53">
        <v>50611.326000000001</v>
      </c>
      <c r="T284" s="53">
        <v>60127.638000000006</v>
      </c>
      <c r="U284" s="53">
        <f t="shared" si="4"/>
        <v>10702796.535999997</v>
      </c>
    </row>
    <row r="285" spans="1:21" s="45" customFormat="1" ht="11" x14ac:dyDescent="0.3">
      <c r="A285" s="45">
        <f>'FY2017 Alpha RPDC '!A279</f>
        <v>272</v>
      </c>
      <c r="B285" s="45">
        <f>'FY2017 Alpha RPDC '!B279</f>
        <v>6100</v>
      </c>
      <c r="C285" s="45">
        <f>'FY2017 Alpha RPDC '!C279</f>
        <v>6100</v>
      </c>
      <c r="D285" s="50" t="str">
        <f>'FY2017 Alpha RPDC '!D279</f>
        <v>SOUTH WINNESHIEK</v>
      </c>
      <c r="E285" s="51">
        <f>'FY2017 Alpha RPDC '!E279</f>
        <v>559.70000000000005</v>
      </c>
      <c r="F285" s="52">
        <f>'FY2017 Alpha RPDC '!F279</f>
        <v>6446</v>
      </c>
      <c r="G285" s="53">
        <f>'FY2017 Alpha RPDC '!G279</f>
        <v>3607826</v>
      </c>
      <c r="H285" s="52">
        <f>'FY2017 Alpha RPDC '!H279</f>
        <v>21074</v>
      </c>
      <c r="I285" s="53">
        <f>'FY2017 Alpha RPDC '!I279</f>
        <v>3628900</v>
      </c>
      <c r="J285" s="53">
        <v>-293591.2</v>
      </c>
      <c r="K285" s="53">
        <v>-17304</v>
      </c>
      <c r="L285" s="53">
        <v>369152</v>
      </c>
      <c r="M285" s="53">
        <v>11536</v>
      </c>
      <c r="N285" s="53">
        <v>29359.119999999999</v>
      </c>
      <c r="O285" s="53">
        <v>0</v>
      </c>
      <c r="P285" s="53">
        <v>20303.36</v>
      </c>
      <c r="Q285" s="53">
        <v>0</v>
      </c>
      <c r="R285" s="53">
        <v>533852.62299999991</v>
      </c>
      <c r="S285" s="53">
        <v>57324.421999999999</v>
      </c>
      <c r="T285" s="53">
        <v>68124.52900000001</v>
      </c>
      <c r="U285" s="53">
        <f t="shared" si="4"/>
        <v>4407656.8540000003</v>
      </c>
    </row>
    <row r="286" spans="1:21" s="45" customFormat="1" ht="11" x14ac:dyDescent="0.3">
      <c r="A286" s="45">
        <f>'FY2017 Alpha RPDC '!A280</f>
        <v>273</v>
      </c>
      <c r="B286" s="45">
        <f>'FY2017 Alpha RPDC '!B280</f>
        <v>6101</v>
      </c>
      <c r="C286" s="45">
        <f>'FY2017 Alpha RPDC '!C280</f>
        <v>6101</v>
      </c>
      <c r="D286" s="54" t="str">
        <f>'FY2017 Alpha RPDC '!D280</f>
        <v>SOUTHEAST POLK</v>
      </c>
      <c r="E286" s="55">
        <f>'FY2017 Alpha RPDC '!E280</f>
        <v>6634.4</v>
      </c>
      <c r="F286" s="56">
        <f>'FY2017 Alpha RPDC '!F280</f>
        <v>6446</v>
      </c>
      <c r="G286" s="57">
        <f>'FY2017 Alpha RPDC '!G280</f>
        <v>42765342</v>
      </c>
      <c r="H286" s="56">
        <f>'FY2017 Alpha RPDC '!H280</f>
        <v>0</v>
      </c>
      <c r="I286" s="57">
        <f>'FY2017 Alpha RPDC '!I280</f>
        <v>42765342</v>
      </c>
      <c r="J286" s="57">
        <v>-98566</v>
      </c>
      <c r="K286" s="57">
        <v>-28990</v>
      </c>
      <c r="L286" s="57">
        <v>278304</v>
      </c>
      <c r="M286" s="57">
        <v>0</v>
      </c>
      <c r="N286" s="57">
        <v>26322.920000000002</v>
      </c>
      <c r="O286" s="57">
        <v>0</v>
      </c>
      <c r="P286" s="57">
        <v>34440.120000000003</v>
      </c>
      <c r="Q286" s="57">
        <v>0</v>
      </c>
      <c r="R286" s="57">
        <v>424276.54499999998</v>
      </c>
      <c r="S286" s="57">
        <v>42446.25</v>
      </c>
      <c r="T286" s="57">
        <v>49108.29</v>
      </c>
      <c r="U286" s="57">
        <f t="shared" si="4"/>
        <v>43492684.125</v>
      </c>
    </row>
    <row r="287" spans="1:21" s="45" customFormat="1" ht="11" x14ac:dyDescent="0.3">
      <c r="A287" s="45">
        <f>'FY2017 Alpha RPDC '!A281</f>
        <v>274</v>
      </c>
      <c r="B287" s="45">
        <f>'FY2017 Alpha RPDC '!B281</f>
        <v>6094</v>
      </c>
      <c r="C287" s="45">
        <f>'FY2017 Alpha RPDC '!C281</f>
        <v>6094</v>
      </c>
      <c r="D287" s="50" t="str">
        <f>'FY2017 Alpha RPDC '!D281</f>
        <v>SOUTHEAST WARREN</v>
      </c>
      <c r="E287" s="51">
        <f>'FY2017 Alpha RPDC '!E281</f>
        <v>588.20000000000005</v>
      </c>
      <c r="F287" s="52">
        <f>'FY2017 Alpha RPDC '!F281</f>
        <v>6446</v>
      </c>
      <c r="G287" s="53">
        <f>'FY2017 Alpha RPDC '!G281</f>
        <v>3791537</v>
      </c>
      <c r="H287" s="52">
        <f>'FY2017 Alpha RPDC '!H281</f>
        <v>0</v>
      </c>
      <c r="I287" s="53">
        <f>'FY2017 Alpha RPDC '!I281</f>
        <v>3791537</v>
      </c>
      <c r="J287" s="53">
        <v>-115021.99999999999</v>
      </c>
      <c r="K287" s="53">
        <v>-34680</v>
      </c>
      <c r="L287" s="53">
        <v>116178.00000000001</v>
      </c>
      <c r="M287" s="53">
        <v>5780</v>
      </c>
      <c r="N287" s="53">
        <v>43985.8</v>
      </c>
      <c r="O287" s="53">
        <v>57800</v>
      </c>
      <c r="P287" s="53">
        <v>2543.1999999999998</v>
      </c>
      <c r="Q287" s="53">
        <v>0</v>
      </c>
      <c r="R287" s="53">
        <v>201618.64800000002</v>
      </c>
      <c r="S287" s="53">
        <v>21036.092000000001</v>
      </c>
      <c r="T287" s="53">
        <v>22295.632000000001</v>
      </c>
      <c r="U287" s="53">
        <f t="shared" si="4"/>
        <v>4113072.3720000004</v>
      </c>
    </row>
    <row r="288" spans="1:21" s="45" customFormat="1" ht="11" x14ac:dyDescent="0.3">
      <c r="A288" s="45">
        <f>'FY2017 Alpha RPDC '!A282</f>
        <v>275</v>
      </c>
      <c r="B288" s="45">
        <f>'FY2017 Alpha RPDC '!B282</f>
        <v>6096</v>
      </c>
      <c r="C288" s="45">
        <f>'FY2017 Alpha RPDC '!C282</f>
        <v>6096</v>
      </c>
      <c r="D288" s="50" t="str">
        <f>'FY2017 Alpha RPDC '!D282</f>
        <v>SOUTHEAST WEBSTER - GRAND</v>
      </c>
      <c r="E288" s="51">
        <f>'FY2017 Alpha RPDC '!E282</f>
        <v>538.29999999999995</v>
      </c>
      <c r="F288" s="52">
        <f>'FY2017 Alpha RPDC '!F282</f>
        <v>6575</v>
      </c>
      <c r="G288" s="53">
        <f>'FY2017 Alpha RPDC '!G282</f>
        <v>3539323</v>
      </c>
      <c r="H288" s="52">
        <f>'FY2017 Alpha RPDC '!H282</f>
        <v>24698</v>
      </c>
      <c r="I288" s="53">
        <f>'FY2017 Alpha RPDC '!I282</f>
        <v>3564021</v>
      </c>
      <c r="J288" s="53">
        <v>-103968</v>
      </c>
      <c r="K288" s="53">
        <v>-5776</v>
      </c>
      <c r="L288" s="53">
        <v>132848</v>
      </c>
      <c r="M288" s="53">
        <v>11552</v>
      </c>
      <c r="N288" s="53">
        <v>90798.720000000001</v>
      </c>
      <c r="O288" s="53">
        <v>121180.48</v>
      </c>
      <c r="P288" s="53">
        <v>0</v>
      </c>
      <c r="Q288" s="53">
        <v>0</v>
      </c>
      <c r="R288" s="53">
        <v>315714.61200000002</v>
      </c>
      <c r="S288" s="53">
        <v>32591.178000000004</v>
      </c>
      <c r="T288" s="53">
        <v>33602.709000000003</v>
      </c>
      <c r="U288" s="53">
        <f t="shared" si="4"/>
        <v>4192564.699</v>
      </c>
    </row>
    <row r="289" spans="1:21" s="45" customFormat="1" ht="11" x14ac:dyDescent="0.3">
      <c r="A289" s="45">
        <f>'FY2017 Alpha RPDC '!A283</f>
        <v>276</v>
      </c>
      <c r="B289" s="45">
        <f>'FY2017 Alpha RPDC '!B283</f>
        <v>6102</v>
      </c>
      <c r="C289" s="45">
        <f>'FY2017 Alpha RPDC '!C283</f>
        <v>6102</v>
      </c>
      <c r="D289" s="50" t="str">
        <f>'FY2017 Alpha RPDC '!D283</f>
        <v>SPENCER</v>
      </c>
      <c r="E289" s="51">
        <f>'FY2017 Alpha RPDC '!E283</f>
        <v>1924.2</v>
      </c>
      <c r="F289" s="52">
        <f>'FY2017 Alpha RPDC '!F283</f>
        <v>6446</v>
      </c>
      <c r="G289" s="53">
        <f>'FY2017 Alpha RPDC '!G283</f>
        <v>12403393</v>
      </c>
      <c r="H289" s="52">
        <f>'FY2017 Alpha RPDC '!H283</f>
        <v>27069</v>
      </c>
      <c r="I289" s="53">
        <f>'FY2017 Alpha RPDC '!I283</f>
        <v>12430462</v>
      </c>
      <c r="J289" s="53">
        <v>-144200</v>
      </c>
      <c r="K289" s="53">
        <v>-63448</v>
      </c>
      <c r="L289" s="53">
        <v>374920</v>
      </c>
      <c r="M289" s="53">
        <v>5768</v>
      </c>
      <c r="N289" s="53">
        <v>2941.68</v>
      </c>
      <c r="O289" s="53">
        <v>0</v>
      </c>
      <c r="P289" s="53">
        <v>128164.95999999999</v>
      </c>
      <c r="Q289" s="53">
        <v>0</v>
      </c>
      <c r="R289" s="53">
        <v>501685.33799999999</v>
      </c>
      <c r="S289" s="53">
        <v>65791.361999999994</v>
      </c>
      <c r="T289" s="53">
        <v>68825.89</v>
      </c>
      <c r="U289" s="53">
        <f t="shared" si="4"/>
        <v>13370911.23</v>
      </c>
    </row>
    <row r="290" spans="1:21" s="45" customFormat="1" ht="11" x14ac:dyDescent="0.3">
      <c r="A290" s="45" t="e">
        <f>'FY2017 Alpha RPDC '!#REF!</f>
        <v>#REF!</v>
      </c>
      <c r="B290" s="45" t="e">
        <f>'FY2017 Alpha RPDC '!#REF!</f>
        <v>#REF!</v>
      </c>
      <c r="C290" s="45" t="e">
        <f>'FY2017 Alpha RPDC '!#REF!</f>
        <v>#REF!</v>
      </c>
      <c r="D290" s="50" t="e">
        <f>'FY2017 Alpha RPDC '!#REF!</f>
        <v>#REF!</v>
      </c>
      <c r="E290" s="51" t="e">
        <f>'FY2017 Alpha RPDC '!#REF!</f>
        <v>#REF!</v>
      </c>
      <c r="F290" s="52" t="e">
        <f>'FY2017 Alpha RPDC '!#REF!</f>
        <v>#REF!</v>
      </c>
      <c r="G290" s="53" t="e">
        <f>'FY2017 Alpha RPDC '!#REF!</f>
        <v>#REF!</v>
      </c>
      <c r="H290" s="52" t="e">
        <f>'FY2017 Alpha RPDC '!#REF!</f>
        <v>#REF!</v>
      </c>
      <c r="I290" s="53" t="e">
        <f>'FY2017 Alpha RPDC '!#REF!</f>
        <v>#REF!</v>
      </c>
      <c r="J290" s="53">
        <v>-127226</v>
      </c>
      <c r="K290" s="53">
        <v>-46264</v>
      </c>
      <c r="L290" s="53">
        <v>370112</v>
      </c>
      <c r="M290" s="53">
        <v>822920.9</v>
      </c>
      <c r="N290" s="53">
        <v>75294.66</v>
      </c>
      <c r="O290" s="53">
        <v>0</v>
      </c>
      <c r="P290" s="53">
        <v>19083.899999999998</v>
      </c>
      <c r="Q290" s="53">
        <v>0</v>
      </c>
      <c r="R290" s="53">
        <v>269843.13</v>
      </c>
      <c r="S290" s="53">
        <v>30952.71</v>
      </c>
      <c r="T290" s="53">
        <v>27399.9</v>
      </c>
      <c r="U290" s="53" t="e">
        <f t="shared" si="4"/>
        <v>#REF!</v>
      </c>
    </row>
    <row r="291" spans="1:21" s="45" customFormat="1" ht="11" x14ac:dyDescent="0.3">
      <c r="A291" s="45">
        <f>'FY2017 Alpha RPDC '!A284</f>
        <v>277</v>
      </c>
      <c r="B291" s="45">
        <f>'FY2017 Alpha RPDC '!B284</f>
        <v>6120</v>
      </c>
      <c r="C291" s="45">
        <f>'FY2017 Alpha RPDC '!C284</f>
        <v>6120</v>
      </c>
      <c r="D291" s="54" t="str">
        <f>'FY2017 Alpha RPDC '!D284</f>
        <v>SPIRIT LAKE</v>
      </c>
      <c r="E291" s="55">
        <f>'FY2017 Alpha RPDC '!E284</f>
        <v>1177.8</v>
      </c>
      <c r="F291" s="56">
        <f>'FY2017 Alpha RPDC '!F284</f>
        <v>6446</v>
      </c>
      <c r="G291" s="57">
        <f>'FY2017 Alpha RPDC '!G284</f>
        <v>7592099</v>
      </c>
      <c r="H291" s="56">
        <f>'FY2017 Alpha RPDC '!H284</f>
        <v>0</v>
      </c>
      <c r="I291" s="57">
        <f>'FY2017 Alpha RPDC '!I284</f>
        <v>7592099</v>
      </c>
      <c r="J291" s="57">
        <v>-2092053.5999999999</v>
      </c>
      <c r="K291" s="57">
        <v>-323008</v>
      </c>
      <c r="L291" s="57">
        <v>1009400</v>
      </c>
      <c r="M291" s="57">
        <v>323008</v>
      </c>
      <c r="N291" s="57">
        <v>578991.84</v>
      </c>
      <c r="O291" s="57">
        <v>0</v>
      </c>
      <c r="P291" s="57">
        <v>1668682.4000000001</v>
      </c>
      <c r="Q291" s="57">
        <v>1370476.8</v>
      </c>
      <c r="R291" s="57">
        <v>6599214.1919999998</v>
      </c>
      <c r="S291" s="57">
        <v>793619.85600000003</v>
      </c>
      <c r="T291" s="57">
        <v>1015031.2800000001</v>
      </c>
      <c r="U291" s="57">
        <f t="shared" si="4"/>
        <v>18535461.768000003</v>
      </c>
    </row>
    <row r="292" spans="1:21" s="45" customFormat="1" ht="11" x14ac:dyDescent="0.3">
      <c r="A292" s="45">
        <f>'FY2017 Alpha RPDC '!A285</f>
        <v>278</v>
      </c>
      <c r="B292" s="45">
        <f>'FY2017 Alpha RPDC '!B285</f>
        <v>6138</v>
      </c>
      <c r="C292" s="45">
        <f>'FY2017 Alpha RPDC '!C285</f>
        <v>6138</v>
      </c>
      <c r="D292" s="50" t="str">
        <f>'FY2017 Alpha RPDC '!D285</f>
        <v>SPRINGVILLE</v>
      </c>
      <c r="E292" s="51">
        <f>'FY2017 Alpha RPDC '!E285</f>
        <v>367.7</v>
      </c>
      <c r="F292" s="52">
        <f>'FY2017 Alpha RPDC '!F285</f>
        <v>6488</v>
      </c>
      <c r="G292" s="53">
        <f>'FY2017 Alpha RPDC '!G285</f>
        <v>2385638</v>
      </c>
      <c r="H292" s="52">
        <f>'FY2017 Alpha RPDC '!H285</f>
        <v>29095</v>
      </c>
      <c r="I292" s="53">
        <f>'FY2017 Alpha RPDC '!I285</f>
        <v>2414733</v>
      </c>
      <c r="J292" s="53">
        <v>-338581.60000000003</v>
      </c>
      <c r="K292" s="53">
        <v>-51912</v>
      </c>
      <c r="L292" s="53">
        <v>571032</v>
      </c>
      <c r="M292" s="53">
        <v>0</v>
      </c>
      <c r="N292" s="53">
        <v>6402.4800000000005</v>
      </c>
      <c r="O292" s="53">
        <v>0</v>
      </c>
      <c r="P292" s="53">
        <v>0</v>
      </c>
      <c r="Q292" s="53">
        <v>0</v>
      </c>
      <c r="R292" s="53">
        <v>578032.11199999996</v>
      </c>
      <c r="S292" s="53">
        <v>58790.399999999994</v>
      </c>
      <c r="T292" s="53">
        <v>51625.32</v>
      </c>
      <c r="U292" s="53">
        <f t="shared" si="4"/>
        <v>3290121.7119999994</v>
      </c>
    </row>
    <row r="293" spans="1:21" s="45" customFormat="1" ht="11" x14ac:dyDescent="0.3">
      <c r="A293" s="45" t="e">
        <f>'FY2017 Alpha RPDC '!#REF!</f>
        <v>#REF!</v>
      </c>
      <c r="B293" s="45" t="e">
        <f>'FY2017 Alpha RPDC '!#REF!</f>
        <v>#REF!</v>
      </c>
      <c r="C293" s="45" t="e">
        <f>'FY2017 Alpha RPDC '!#REF!</f>
        <v>#REF!</v>
      </c>
      <c r="D293" s="50" t="e">
        <f>'FY2017 Alpha RPDC '!#REF!</f>
        <v>#REF!</v>
      </c>
      <c r="E293" s="51" t="e">
        <f>'FY2017 Alpha RPDC '!#REF!</f>
        <v>#REF!</v>
      </c>
      <c r="F293" s="52" t="e">
        <f>'FY2017 Alpha RPDC '!#REF!</f>
        <v>#REF!</v>
      </c>
      <c r="G293" s="53" t="e">
        <f>'FY2017 Alpha RPDC '!#REF!</f>
        <v>#REF!</v>
      </c>
      <c r="H293" s="52" t="e">
        <f>'FY2017 Alpha RPDC '!#REF!</f>
        <v>#REF!</v>
      </c>
      <c r="I293" s="53" t="e">
        <f>'FY2017 Alpha RPDC '!#REF!</f>
        <v>#REF!</v>
      </c>
      <c r="J293" s="53">
        <v>-358924</v>
      </c>
      <c r="K293" s="53">
        <v>-258896</v>
      </c>
      <c r="L293" s="53">
        <v>23536</v>
      </c>
      <c r="M293" s="53">
        <v>0</v>
      </c>
      <c r="N293" s="53">
        <v>0</v>
      </c>
      <c r="O293" s="53">
        <v>0</v>
      </c>
      <c r="P293" s="53">
        <v>0</v>
      </c>
      <c r="Q293" s="53">
        <v>0</v>
      </c>
      <c r="R293" s="53">
        <v>74408.180000000008</v>
      </c>
      <c r="S293" s="53">
        <v>6360.2</v>
      </c>
      <c r="T293" s="53">
        <v>5828.9000000000005</v>
      </c>
      <c r="U293" s="53" t="e">
        <f t="shared" si="4"/>
        <v>#REF!</v>
      </c>
    </row>
    <row r="294" spans="1:21" s="45" customFormat="1" ht="11" x14ac:dyDescent="0.3">
      <c r="A294" s="45">
        <f>'FY2017 Alpha RPDC '!A286</f>
        <v>279</v>
      </c>
      <c r="B294" s="45">
        <f>'FY2017 Alpha RPDC '!B286</f>
        <v>5751</v>
      </c>
      <c r="C294" s="45">
        <f>'FY2017 Alpha RPDC '!C286</f>
        <v>5751</v>
      </c>
      <c r="D294" s="50" t="str">
        <f>'FY2017 Alpha RPDC '!D286</f>
        <v>ST ANSGAR</v>
      </c>
      <c r="E294" s="51">
        <f>'FY2017 Alpha RPDC '!E286</f>
        <v>635.29999999999995</v>
      </c>
      <c r="F294" s="52">
        <f>'FY2017 Alpha RPDC '!F286</f>
        <v>6472</v>
      </c>
      <c r="G294" s="53">
        <f>'FY2017 Alpha RPDC '!G286</f>
        <v>4111662</v>
      </c>
      <c r="H294" s="52">
        <f>'FY2017 Alpha RPDC '!H286</f>
        <v>0</v>
      </c>
      <c r="I294" s="53">
        <f>'FY2017 Alpha RPDC '!I286</f>
        <v>4111662</v>
      </c>
      <c r="J294" s="53">
        <v>-370788</v>
      </c>
      <c r="K294" s="53">
        <v>-58300</v>
      </c>
      <c r="L294" s="53">
        <v>785300.99999999988</v>
      </c>
      <c r="M294" s="53">
        <v>5830</v>
      </c>
      <c r="N294" s="53">
        <v>26001.8</v>
      </c>
      <c r="O294" s="53">
        <v>0</v>
      </c>
      <c r="P294" s="53">
        <v>5130.3999999999996</v>
      </c>
      <c r="Q294" s="53">
        <v>0</v>
      </c>
      <c r="R294" s="53">
        <v>393104.22400000005</v>
      </c>
      <c r="S294" s="53">
        <v>46762.495999999999</v>
      </c>
      <c r="T294" s="53">
        <v>43623.088000000003</v>
      </c>
      <c r="U294" s="53">
        <f t="shared" si="4"/>
        <v>4988327.0080000013</v>
      </c>
    </row>
    <row r="295" spans="1:21" s="45" customFormat="1" ht="11" x14ac:dyDescent="0.3">
      <c r="A295" s="45">
        <f>'FY2017 Alpha RPDC '!A287</f>
        <v>280</v>
      </c>
      <c r="B295" s="45">
        <f>'FY2017 Alpha RPDC '!B287</f>
        <v>6165</v>
      </c>
      <c r="C295" s="45">
        <f>'FY2017 Alpha RPDC '!C287</f>
        <v>6165</v>
      </c>
      <c r="D295" s="50" t="str">
        <f>'FY2017 Alpha RPDC '!D287</f>
        <v>STANTON</v>
      </c>
      <c r="E295" s="51">
        <f>'FY2017 Alpha RPDC '!E287</f>
        <v>178.1</v>
      </c>
      <c r="F295" s="52">
        <f>'FY2017 Alpha RPDC '!F287</f>
        <v>6446</v>
      </c>
      <c r="G295" s="53">
        <f>'FY2017 Alpha RPDC '!G287</f>
        <v>1148033</v>
      </c>
      <c r="H295" s="52">
        <f>'FY2017 Alpha RPDC '!H287</f>
        <v>9306</v>
      </c>
      <c r="I295" s="53">
        <f>'FY2017 Alpha RPDC '!I287</f>
        <v>1157339</v>
      </c>
      <c r="J295" s="53">
        <v>-256124</v>
      </c>
      <c r="K295" s="53">
        <v>-5821</v>
      </c>
      <c r="L295" s="53">
        <v>98957</v>
      </c>
      <c r="M295" s="53">
        <v>23284</v>
      </c>
      <c r="N295" s="53">
        <v>9953.91</v>
      </c>
      <c r="O295" s="53">
        <v>0</v>
      </c>
      <c r="P295" s="53">
        <v>6403.1</v>
      </c>
      <c r="Q295" s="53">
        <v>0</v>
      </c>
      <c r="R295" s="53">
        <v>332752.42199999996</v>
      </c>
      <c r="S295" s="53">
        <v>39376.803</v>
      </c>
      <c r="T295" s="53">
        <v>32125.053999999996</v>
      </c>
      <c r="U295" s="53">
        <f t="shared" si="4"/>
        <v>1438246.2890000001</v>
      </c>
    </row>
    <row r="296" spans="1:21" s="45" customFormat="1" ht="11" x14ac:dyDescent="0.3">
      <c r="A296" s="45">
        <f>'FY2017 Alpha RPDC '!A288</f>
        <v>281</v>
      </c>
      <c r="B296" s="45">
        <f>'FY2017 Alpha RPDC '!B288</f>
        <v>6175</v>
      </c>
      <c r="C296" s="45">
        <f>'FY2017 Alpha RPDC '!C288</f>
        <v>6175</v>
      </c>
      <c r="D296" s="54" t="str">
        <f>'FY2017 Alpha RPDC '!D288</f>
        <v>STARMONT</v>
      </c>
      <c r="E296" s="55">
        <f>'FY2017 Alpha RPDC '!E288</f>
        <v>624.6</v>
      </c>
      <c r="F296" s="56">
        <f>'FY2017 Alpha RPDC '!F288</f>
        <v>6460</v>
      </c>
      <c r="G296" s="57">
        <f>'FY2017 Alpha RPDC '!G288</f>
        <v>4034916</v>
      </c>
      <c r="H296" s="56">
        <f>'FY2017 Alpha RPDC '!H288</f>
        <v>0</v>
      </c>
      <c r="I296" s="57">
        <f>'FY2017 Alpha RPDC '!I288</f>
        <v>4034916</v>
      </c>
      <c r="J296" s="57">
        <v>-305704</v>
      </c>
      <c r="K296" s="57">
        <v>-11536</v>
      </c>
      <c r="L296" s="57">
        <v>57680</v>
      </c>
      <c r="M296" s="57">
        <v>5768</v>
      </c>
      <c r="N296" s="57">
        <v>4787.4399999999996</v>
      </c>
      <c r="O296" s="57">
        <v>0</v>
      </c>
      <c r="P296" s="57">
        <v>0</v>
      </c>
      <c r="Q296" s="57">
        <v>0</v>
      </c>
      <c r="R296" s="57">
        <v>134105.38</v>
      </c>
      <c r="S296" s="57">
        <v>13258.917000000001</v>
      </c>
      <c r="T296" s="57">
        <v>10360.014000000001</v>
      </c>
      <c r="U296" s="57">
        <f t="shared" si="4"/>
        <v>3943635.7509999997</v>
      </c>
    </row>
    <row r="297" spans="1:21" s="45" customFormat="1" ht="11" x14ac:dyDescent="0.3">
      <c r="A297" s="45">
        <f>'FY2017 Alpha RPDC '!A289</f>
        <v>282</v>
      </c>
      <c r="B297" s="45">
        <f>'FY2017 Alpha RPDC '!B289</f>
        <v>6219</v>
      </c>
      <c r="C297" s="45">
        <f>'FY2017 Alpha RPDC '!C289</f>
        <v>6219</v>
      </c>
      <c r="D297" s="50" t="str">
        <f>'FY2017 Alpha RPDC '!D289</f>
        <v>STORM LAKE</v>
      </c>
      <c r="E297" s="51">
        <f>'FY2017 Alpha RPDC '!E289</f>
        <v>2265.5</v>
      </c>
      <c r="F297" s="52">
        <f>'FY2017 Alpha RPDC '!F289</f>
        <v>6446</v>
      </c>
      <c r="G297" s="53">
        <f>'FY2017 Alpha RPDC '!G289</f>
        <v>14603413</v>
      </c>
      <c r="H297" s="52">
        <f>'FY2017 Alpha RPDC '!H289</f>
        <v>0</v>
      </c>
      <c r="I297" s="53">
        <f>'FY2017 Alpha RPDC '!I289</f>
        <v>14603413</v>
      </c>
      <c r="J297" s="53">
        <v>-549860</v>
      </c>
      <c r="K297" s="53">
        <v>-52092</v>
      </c>
      <c r="L297" s="53">
        <v>133124</v>
      </c>
      <c r="M297" s="53">
        <v>17364</v>
      </c>
      <c r="N297" s="53">
        <v>0</v>
      </c>
      <c r="O297" s="53">
        <v>0</v>
      </c>
      <c r="P297" s="53">
        <v>118422.48000000001</v>
      </c>
      <c r="Q297" s="53">
        <v>0</v>
      </c>
      <c r="R297" s="53">
        <v>822543.43200000003</v>
      </c>
      <c r="S297" s="53">
        <v>84460.716</v>
      </c>
      <c r="T297" s="53">
        <v>108262.122</v>
      </c>
      <c r="U297" s="53">
        <f t="shared" si="4"/>
        <v>15285637.75</v>
      </c>
    </row>
    <row r="298" spans="1:21" s="45" customFormat="1" ht="11" x14ac:dyDescent="0.3">
      <c r="A298" s="45">
        <f>'FY2017 Alpha RPDC '!A290</f>
        <v>283</v>
      </c>
      <c r="B298" s="45">
        <f>'FY2017 Alpha RPDC '!B290</f>
        <v>6246</v>
      </c>
      <c r="C298" s="45">
        <f>'FY2017 Alpha RPDC '!C290</f>
        <v>6246</v>
      </c>
      <c r="D298" s="50" t="str">
        <f>'FY2017 Alpha RPDC '!D290</f>
        <v>STRATFORD</v>
      </c>
      <c r="E298" s="51">
        <f>'FY2017 Alpha RPDC '!E290</f>
        <v>176.8</v>
      </c>
      <c r="F298" s="52">
        <f>'FY2017 Alpha RPDC '!F290</f>
        <v>6621</v>
      </c>
      <c r="G298" s="53">
        <f>'FY2017 Alpha RPDC '!G290</f>
        <v>1170593</v>
      </c>
      <c r="H298" s="52">
        <f>'FY2017 Alpha RPDC '!H290</f>
        <v>0</v>
      </c>
      <c r="I298" s="53">
        <f>'FY2017 Alpha RPDC '!I290</f>
        <v>1170593</v>
      </c>
      <c r="J298" s="53">
        <v>-311472</v>
      </c>
      <c r="K298" s="53">
        <v>-69216</v>
      </c>
      <c r="L298" s="53">
        <v>115360</v>
      </c>
      <c r="M298" s="53">
        <v>0</v>
      </c>
      <c r="N298" s="53">
        <v>27628.720000000001</v>
      </c>
      <c r="O298" s="53">
        <v>0</v>
      </c>
      <c r="P298" s="53">
        <v>10151.68</v>
      </c>
      <c r="Q298" s="53">
        <v>0</v>
      </c>
      <c r="R298" s="53">
        <v>318688.73</v>
      </c>
      <c r="S298" s="53">
        <v>36774.620999999999</v>
      </c>
      <c r="T298" s="53">
        <v>25995.534</v>
      </c>
      <c r="U298" s="53">
        <f t="shared" si="4"/>
        <v>1324504.2849999999</v>
      </c>
    </row>
    <row r="299" spans="1:21" s="45" customFormat="1" ht="11" x14ac:dyDescent="0.3">
      <c r="A299" s="45">
        <f>'FY2017 Alpha RPDC '!A291</f>
        <v>284</v>
      </c>
      <c r="B299" s="45">
        <f>'FY2017 Alpha RPDC '!B291</f>
        <v>6273</v>
      </c>
      <c r="C299" s="45">
        <f>'FY2017 Alpha RPDC '!C291</f>
        <v>6273</v>
      </c>
      <c r="D299" s="50" t="str">
        <f>'FY2017 Alpha RPDC '!D291</f>
        <v>SUMNER-FREDERICKSBURG</v>
      </c>
      <c r="E299" s="51">
        <f>'FY2017 Alpha RPDC '!E291</f>
        <v>831.6</v>
      </c>
      <c r="F299" s="52">
        <f>'FY2017 Alpha RPDC '!F291</f>
        <v>6446</v>
      </c>
      <c r="G299" s="53">
        <f>'FY2017 Alpha RPDC '!G291</f>
        <v>5360494</v>
      </c>
      <c r="H299" s="52">
        <f>'FY2017 Alpha RPDC '!H291</f>
        <v>158083</v>
      </c>
      <c r="I299" s="53">
        <f>'FY2017 Alpha RPDC '!I291</f>
        <v>5518577</v>
      </c>
      <c r="J299" s="53">
        <v>-1294339.2</v>
      </c>
      <c r="K299" s="53">
        <v>-86520</v>
      </c>
      <c r="L299" s="53">
        <v>1630613.5999999999</v>
      </c>
      <c r="M299" s="53">
        <v>69216</v>
      </c>
      <c r="N299" s="53">
        <v>288803.76</v>
      </c>
      <c r="O299" s="53">
        <v>0</v>
      </c>
      <c r="P299" s="53">
        <v>107861.59999999999</v>
      </c>
      <c r="Q299" s="53">
        <v>0</v>
      </c>
      <c r="R299" s="53">
        <v>2763722.8259999999</v>
      </c>
      <c r="S299" s="53">
        <v>316984.20600000001</v>
      </c>
      <c r="T299" s="53">
        <v>309049.15999999997</v>
      </c>
      <c r="U299" s="53">
        <f t="shared" si="4"/>
        <v>9623968.9519999996</v>
      </c>
    </row>
    <row r="300" spans="1:21" s="45" customFormat="1" ht="11" x14ac:dyDescent="0.3">
      <c r="A300" s="45">
        <f>'FY2017 Alpha RPDC '!A292</f>
        <v>285</v>
      </c>
      <c r="B300" s="45">
        <f>'FY2017 Alpha RPDC '!B292</f>
        <v>6408</v>
      </c>
      <c r="C300" s="45">
        <f>'FY2017 Alpha RPDC '!C292</f>
        <v>6408</v>
      </c>
      <c r="D300" s="50" t="str">
        <f>'FY2017 Alpha RPDC '!D292</f>
        <v>TIPTON</v>
      </c>
      <c r="E300" s="51">
        <f>'FY2017 Alpha RPDC '!E292</f>
        <v>892.6</v>
      </c>
      <c r="F300" s="52">
        <f>'FY2017 Alpha RPDC '!F292</f>
        <v>6497</v>
      </c>
      <c r="G300" s="53">
        <f>'FY2017 Alpha RPDC '!G292</f>
        <v>5799222</v>
      </c>
      <c r="H300" s="52">
        <f>'FY2017 Alpha RPDC '!H292</f>
        <v>0</v>
      </c>
      <c r="I300" s="53">
        <f>'FY2017 Alpha RPDC '!I292</f>
        <v>5799222</v>
      </c>
      <c r="J300" s="53">
        <v>-524888</v>
      </c>
      <c r="K300" s="53">
        <v>-40376</v>
      </c>
      <c r="L300" s="53">
        <v>174193.6</v>
      </c>
      <c r="M300" s="53">
        <v>0</v>
      </c>
      <c r="N300" s="53">
        <v>173.04</v>
      </c>
      <c r="O300" s="53">
        <v>0</v>
      </c>
      <c r="P300" s="53">
        <v>0</v>
      </c>
      <c r="Q300" s="53">
        <v>72676.800000000003</v>
      </c>
      <c r="R300" s="53">
        <v>289620.34400000004</v>
      </c>
      <c r="S300" s="53">
        <v>30218.828000000005</v>
      </c>
      <c r="T300" s="53">
        <v>28425.848000000002</v>
      </c>
      <c r="U300" s="53">
        <f t="shared" si="4"/>
        <v>5829266.46</v>
      </c>
    </row>
    <row r="301" spans="1:21" s="45" customFormat="1" ht="11" x14ac:dyDescent="0.3">
      <c r="A301" s="45">
        <f>'FY2017 Alpha RPDC '!A293</f>
        <v>286</v>
      </c>
      <c r="B301" s="45">
        <f>'FY2017 Alpha RPDC '!B293</f>
        <v>6453</v>
      </c>
      <c r="C301" s="45">
        <f>'FY2017 Alpha RPDC '!C293</f>
        <v>6453</v>
      </c>
      <c r="D301" s="54" t="str">
        <f>'FY2017 Alpha RPDC '!D293</f>
        <v>TREYNOR</v>
      </c>
      <c r="E301" s="55">
        <f>'FY2017 Alpha RPDC '!E293</f>
        <v>578.1</v>
      </c>
      <c r="F301" s="56">
        <f>'FY2017 Alpha RPDC '!F293</f>
        <v>6446</v>
      </c>
      <c r="G301" s="57">
        <f>'FY2017 Alpha RPDC '!G293</f>
        <v>3726433</v>
      </c>
      <c r="H301" s="56">
        <f>'FY2017 Alpha RPDC '!H293</f>
        <v>4056</v>
      </c>
      <c r="I301" s="57">
        <f>'FY2017 Alpha RPDC '!I293</f>
        <v>3730489</v>
      </c>
      <c r="J301" s="57">
        <v>-345564.2</v>
      </c>
      <c r="K301" s="57">
        <v>-29485</v>
      </c>
      <c r="L301" s="57">
        <v>329052.59999999998</v>
      </c>
      <c r="M301" s="57">
        <v>0</v>
      </c>
      <c r="N301" s="57">
        <v>69348.72</v>
      </c>
      <c r="O301" s="57">
        <v>0</v>
      </c>
      <c r="P301" s="57">
        <v>0</v>
      </c>
      <c r="Q301" s="57">
        <v>99069.6</v>
      </c>
      <c r="R301" s="57">
        <v>315308.81200000003</v>
      </c>
      <c r="S301" s="57">
        <v>36802.766000000003</v>
      </c>
      <c r="T301" s="57">
        <v>38072.216000000008</v>
      </c>
      <c r="U301" s="57">
        <f t="shared" si="4"/>
        <v>4243094.5140000004</v>
      </c>
    </row>
    <row r="302" spans="1:21" s="45" customFormat="1" ht="11" x14ac:dyDescent="0.3">
      <c r="A302" s="45" t="e">
        <f>'FY2017 Alpha RPDC '!#REF!</f>
        <v>#REF!</v>
      </c>
      <c r="B302" s="45" t="e">
        <f>'FY2017 Alpha RPDC '!#REF!</f>
        <v>#REF!</v>
      </c>
      <c r="C302" s="45" t="e">
        <f>'FY2017 Alpha RPDC '!#REF!</f>
        <v>#REF!</v>
      </c>
      <c r="D302" s="50" t="e">
        <f>'FY2017 Alpha RPDC '!#REF!</f>
        <v>#REF!</v>
      </c>
      <c r="E302" s="51" t="e">
        <f>'FY2017 Alpha RPDC '!#REF!</f>
        <v>#REF!</v>
      </c>
      <c r="F302" s="52" t="e">
        <f>'FY2017 Alpha RPDC '!#REF!</f>
        <v>#REF!</v>
      </c>
      <c r="G302" s="53" t="e">
        <f>'FY2017 Alpha RPDC '!#REF!</f>
        <v>#REF!</v>
      </c>
      <c r="H302" s="52" t="e">
        <f>'FY2017 Alpha RPDC '!#REF!</f>
        <v>#REF!</v>
      </c>
      <c r="I302" s="53" t="e">
        <f>'FY2017 Alpha RPDC '!#REF!</f>
        <v>#REF!</v>
      </c>
      <c r="J302" s="53">
        <v>-203490</v>
      </c>
      <c r="K302" s="53">
        <v>-58140</v>
      </c>
      <c r="L302" s="53">
        <v>128489.40000000001</v>
      </c>
      <c r="M302" s="53">
        <v>11628</v>
      </c>
      <c r="N302" s="53">
        <v>89361.18</v>
      </c>
      <c r="O302" s="53">
        <v>0</v>
      </c>
      <c r="P302" s="53">
        <v>0</v>
      </c>
      <c r="Q302" s="53">
        <v>0</v>
      </c>
      <c r="R302" s="53">
        <v>274741</v>
      </c>
      <c r="S302" s="53">
        <v>27039.5</v>
      </c>
      <c r="T302" s="53">
        <v>27885.125</v>
      </c>
      <c r="U302" s="53" t="e">
        <f t="shared" si="4"/>
        <v>#REF!</v>
      </c>
    </row>
    <row r="303" spans="1:21" s="45" customFormat="1" ht="11" x14ac:dyDescent="0.3">
      <c r="A303" s="45">
        <f>'FY2017 Alpha RPDC '!A294</f>
        <v>287</v>
      </c>
      <c r="B303" s="45">
        <f>'FY2017 Alpha RPDC '!B294</f>
        <v>6460</v>
      </c>
      <c r="C303" s="45">
        <f>'FY2017 Alpha RPDC '!C294</f>
        <v>6460</v>
      </c>
      <c r="D303" s="50" t="str">
        <f>'FY2017 Alpha RPDC '!D294</f>
        <v>TRI-CENTER</v>
      </c>
      <c r="E303" s="51">
        <f>'FY2017 Alpha RPDC '!E294</f>
        <v>648.20000000000005</v>
      </c>
      <c r="F303" s="52">
        <f>'FY2017 Alpha RPDC '!F294</f>
        <v>6478</v>
      </c>
      <c r="G303" s="53">
        <f>'FY2017 Alpha RPDC '!G294</f>
        <v>4199040</v>
      </c>
      <c r="H303" s="52">
        <f>'FY2017 Alpha RPDC '!H294</f>
        <v>220954</v>
      </c>
      <c r="I303" s="53">
        <f>'FY2017 Alpha RPDC '!I294</f>
        <v>4419994</v>
      </c>
      <c r="J303" s="53">
        <v>-144200</v>
      </c>
      <c r="K303" s="53">
        <v>-28840</v>
      </c>
      <c r="L303" s="53">
        <v>767720.79999999993</v>
      </c>
      <c r="M303" s="53">
        <v>63448</v>
      </c>
      <c r="N303" s="53">
        <v>192132.08000000002</v>
      </c>
      <c r="O303" s="53">
        <v>0</v>
      </c>
      <c r="P303" s="53">
        <v>39337.760000000002</v>
      </c>
      <c r="Q303" s="53">
        <v>0</v>
      </c>
      <c r="R303" s="53">
        <v>945960.85199999996</v>
      </c>
      <c r="S303" s="53">
        <v>115464.74099999999</v>
      </c>
      <c r="T303" s="53">
        <v>111308.235</v>
      </c>
      <c r="U303" s="53">
        <f t="shared" si="4"/>
        <v>6482326.4680000003</v>
      </c>
    </row>
    <row r="304" spans="1:21" s="45" customFormat="1" ht="11" x14ac:dyDescent="0.3">
      <c r="A304" s="45">
        <f>'FY2017 Alpha RPDC '!A295</f>
        <v>288</v>
      </c>
      <c r="B304" s="45">
        <f>'FY2017 Alpha RPDC '!B295</f>
        <v>6462</v>
      </c>
      <c r="C304" s="45">
        <f>'FY2017 Alpha RPDC '!C295</f>
        <v>6462</v>
      </c>
      <c r="D304" s="50" t="str">
        <f>'FY2017 Alpha RPDC '!D295</f>
        <v>TRI-COUNTY</v>
      </c>
      <c r="E304" s="51">
        <f>'FY2017 Alpha RPDC '!E295</f>
        <v>258</v>
      </c>
      <c r="F304" s="52">
        <f>'FY2017 Alpha RPDC '!F295</f>
        <v>6446</v>
      </c>
      <c r="G304" s="53">
        <f>'FY2017 Alpha RPDC '!G295</f>
        <v>1663068</v>
      </c>
      <c r="H304" s="52">
        <f>'FY2017 Alpha RPDC '!H295</f>
        <v>8644</v>
      </c>
      <c r="I304" s="53">
        <f>'FY2017 Alpha RPDC '!I295</f>
        <v>1671712</v>
      </c>
      <c r="J304" s="53">
        <v>-271096</v>
      </c>
      <c r="K304" s="53">
        <v>-51912</v>
      </c>
      <c r="L304" s="53">
        <v>484512</v>
      </c>
      <c r="M304" s="53">
        <v>11536</v>
      </c>
      <c r="N304" s="53">
        <v>62698.159999999996</v>
      </c>
      <c r="O304" s="53">
        <v>0</v>
      </c>
      <c r="P304" s="53">
        <v>0</v>
      </c>
      <c r="Q304" s="53">
        <v>0</v>
      </c>
      <c r="R304" s="53">
        <v>613924.55599999998</v>
      </c>
      <c r="S304" s="53">
        <v>73385.606</v>
      </c>
      <c r="T304" s="53">
        <v>68511.239999999991</v>
      </c>
      <c r="U304" s="53">
        <f t="shared" si="4"/>
        <v>2663271.5619999999</v>
      </c>
    </row>
    <row r="305" spans="1:21" s="45" customFormat="1" ht="11" x14ac:dyDescent="0.3">
      <c r="A305" s="45">
        <f>'FY2017 Alpha RPDC '!A296</f>
        <v>289</v>
      </c>
      <c r="B305" s="45">
        <f>'FY2017 Alpha RPDC '!B296</f>
        <v>6471</v>
      </c>
      <c r="C305" s="45">
        <f>'FY2017 Alpha RPDC '!C296</f>
        <v>6471</v>
      </c>
      <c r="D305" s="50" t="str">
        <f>'FY2017 Alpha RPDC '!D296</f>
        <v>TRIPOLI</v>
      </c>
      <c r="E305" s="51">
        <f>'FY2017 Alpha RPDC '!E296</f>
        <v>435</v>
      </c>
      <c r="F305" s="52">
        <f>'FY2017 Alpha RPDC '!F296</f>
        <v>6485</v>
      </c>
      <c r="G305" s="53">
        <f>'FY2017 Alpha RPDC '!G296</f>
        <v>2820975</v>
      </c>
      <c r="H305" s="52">
        <f>'FY2017 Alpha RPDC '!H296</f>
        <v>0</v>
      </c>
      <c r="I305" s="53">
        <f>'FY2017 Alpha RPDC '!I296</f>
        <v>2820975</v>
      </c>
      <c r="J305" s="53">
        <v>-431102</v>
      </c>
      <c r="K305" s="53">
        <v>-58100</v>
      </c>
      <c r="L305" s="53">
        <v>290500</v>
      </c>
      <c r="M305" s="53">
        <v>11620</v>
      </c>
      <c r="N305" s="53">
        <v>7088.2</v>
      </c>
      <c r="O305" s="53">
        <v>0</v>
      </c>
      <c r="P305" s="53">
        <v>3834.6000000000004</v>
      </c>
      <c r="Q305" s="53">
        <v>0</v>
      </c>
      <c r="R305" s="53">
        <v>241211.6</v>
      </c>
      <c r="S305" s="53">
        <v>22434.784</v>
      </c>
      <c r="T305" s="53">
        <v>19988.32</v>
      </c>
      <c r="U305" s="53">
        <f t="shared" si="4"/>
        <v>2928450.5040000002</v>
      </c>
    </row>
    <row r="306" spans="1:21" s="45" customFormat="1" ht="11" x14ac:dyDescent="0.3">
      <c r="A306" s="45">
        <f>'FY2017 Alpha RPDC '!A297</f>
        <v>290</v>
      </c>
      <c r="B306" s="45">
        <f>'FY2017 Alpha RPDC '!B297</f>
        <v>6509</v>
      </c>
      <c r="C306" s="45">
        <f>'FY2017 Alpha RPDC '!C297</f>
        <v>6509</v>
      </c>
      <c r="D306" s="54" t="str">
        <f>'FY2017 Alpha RPDC '!D297</f>
        <v>TURKEY VALLEY</v>
      </c>
      <c r="E306" s="55">
        <f>'FY2017 Alpha RPDC '!E297</f>
        <v>361.2</v>
      </c>
      <c r="F306" s="56">
        <f>'FY2017 Alpha RPDC '!F297</f>
        <v>6613</v>
      </c>
      <c r="G306" s="57">
        <f>'FY2017 Alpha RPDC '!G297</f>
        <v>2388616</v>
      </c>
      <c r="H306" s="56">
        <f>'FY2017 Alpha RPDC '!H297</f>
        <v>0</v>
      </c>
      <c r="I306" s="57">
        <f>'FY2017 Alpha RPDC '!I297</f>
        <v>2388616</v>
      </c>
      <c r="J306" s="57">
        <v>-162811.4</v>
      </c>
      <c r="K306" s="57">
        <v>-127468</v>
      </c>
      <c r="L306" s="57">
        <v>191781.4</v>
      </c>
      <c r="M306" s="57">
        <v>86910</v>
      </c>
      <c r="N306" s="57">
        <v>22770.420000000002</v>
      </c>
      <c r="O306" s="57">
        <v>78856.34</v>
      </c>
      <c r="P306" s="57">
        <v>0</v>
      </c>
      <c r="Q306" s="57">
        <v>0</v>
      </c>
      <c r="R306" s="57">
        <v>330775.46600000001</v>
      </c>
      <c r="S306" s="57">
        <v>39008.402000000002</v>
      </c>
      <c r="T306" s="57">
        <v>36178.353999999999</v>
      </c>
      <c r="U306" s="57">
        <f t="shared" si="4"/>
        <v>2884616.9819999994</v>
      </c>
    </row>
    <row r="307" spans="1:21" s="45" customFormat="1" ht="11" x14ac:dyDescent="0.3">
      <c r="A307" s="45">
        <f>'FY2017 Alpha RPDC '!A298</f>
        <v>291</v>
      </c>
      <c r="B307" s="45">
        <f>'FY2017 Alpha RPDC '!B298</f>
        <v>6512</v>
      </c>
      <c r="C307" s="45">
        <f>'FY2017 Alpha RPDC '!C298</f>
        <v>6512</v>
      </c>
      <c r="D307" s="50" t="str">
        <f>'FY2017 Alpha RPDC '!D298</f>
        <v>TWIN CEDARS</v>
      </c>
      <c r="E307" s="51">
        <f>'FY2017 Alpha RPDC '!E298</f>
        <v>359.8</v>
      </c>
      <c r="F307" s="52">
        <f>'FY2017 Alpha RPDC '!F298</f>
        <v>6496</v>
      </c>
      <c r="G307" s="53">
        <f>'FY2017 Alpha RPDC '!G298</f>
        <v>2337261</v>
      </c>
      <c r="H307" s="52">
        <f>'FY2017 Alpha RPDC '!H298</f>
        <v>90855</v>
      </c>
      <c r="I307" s="53">
        <f>'FY2017 Alpha RPDC '!I298</f>
        <v>2428116</v>
      </c>
      <c r="J307" s="53">
        <v>-57680</v>
      </c>
      <c r="K307" s="53">
        <v>-11536</v>
      </c>
      <c r="L307" s="53">
        <v>411835.2</v>
      </c>
      <c r="M307" s="53">
        <v>0</v>
      </c>
      <c r="N307" s="53">
        <v>1038.24</v>
      </c>
      <c r="O307" s="53">
        <v>0</v>
      </c>
      <c r="P307" s="53">
        <v>0</v>
      </c>
      <c r="Q307" s="53">
        <v>0</v>
      </c>
      <c r="R307" s="53">
        <v>122468.931</v>
      </c>
      <c r="S307" s="53">
        <v>15339.050999999998</v>
      </c>
      <c r="T307" s="53">
        <v>11826.322999999999</v>
      </c>
      <c r="U307" s="53">
        <f t="shared" si="4"/>
        <v>2921407.7450000001</v>
      </c>
    </row>
    <row r="308" spans="1:21" s="45" customFormat="1" ht="11" x14ac:dyDescent="0.3">
      <c r="A308" s="45">
        <f>'FY2017 Alpha RPDC '!A299</f>
        <v>292</v>
      </c>
      <c r="B308" s="45">
        <f>'FY2017 Alpha RPDC '!B299</f>
        <v>6516</v>
      </c>
      <c r="C308" s="45">
        <f>'FY2017 Alpha RPDC '!C299</f>
        <v>6516</v>
      </c>
      <c r="D308" s="50" t="str">
        <f>'FY2017 Alpha RPDC '!D299</f>
        <v>TWIN RIVERS</v>
      </c>
      <c r="E308" s="51">
        <f>'FY2017 Alpha RPDC '!E299</f>
        <v>174</v>
      </c>
      <c r="F308" s="52">
        <f>'FY2017 Alpha RPDC '!F299</f>
        <v>6621</v>
      </c>
      <c r="G308" s="53">
        <f>'FY2017 Alpha RPDC '!G299</f>
        <v>1152054</v>
      </c>
      <c r="H308" s="52">
        <f>'FY2017 Alpha RPDC '!H299</f>
        <v>4068</v>
      </c>
      <c r="I308" s="53">
        <f>'FY2017 Alpha RPDC '!I299</f>
        <v>1156122</v>
      </c>
      <c r="J308" s="53">
        <v>-280427</v>
      </c>
      <c r="K308" s="53">
        <v>-23128</v>
      </c>
      <c r="L308" s="53">
        <v>341138</v>
      </c>
      <c r="M308" s="53">
        <v>5782</v>
      </c>
      <c r="N308" s="53">
        <v>0</v>
      </c>
      <c r="O308" s="53">
        <v>0</v>
      </c>
      <c r="P308" s="53">
        <v>0</v>
      </c>
      <c r="Q308" s="53">
        <v>138768</v>
      </c>
      <c r="R308" s="53">
        <v>370325.72199999995</v>
      </c>
      <c r="S308" s="53">
        <v>40938.175999999992</v>
      </c>
      <c r="T308" s="53">
        <v>45445.929999999993</v>
      </c>
      <c r="U308" s="53">
        <f t="shared" si="4"/>
        <v>1794964.828</v>
      </c>
    </row>
    <row r="309" spans="1:21" s="45" customFormat="1" ht="11" x14ac:dyDescent="0.3">
      <c r="A309" s="45">
        <f>'FY2017 Alpha RPDC '!A300</f>
        <v>293</v>
      </c>
      <c r="B309" s="45">
        <f>'FY2017 Alpha RPDC '!B300</f>
        <v>6534</v>
      </c>
      <c r="C309" s="45">
        <f>'FY2017 Alpha RPDC '!C300</f>
        <v>6534</v>
      </c>
      <c r="D309" s="50" t="str">
        <f>'FY2017 Alpha RPDC '!D300</f>
        <v>UNDERWOOD</v>
      </c>
      <c r="E309" s="51">
        <f>'FY2017 Alpha RPDC '!E300</f>
        <v>692.5</v>
      </c>
      <c r="F309" s="52">
        <f>'FY2017 Alpha RPDC '!F300</f>
        <v>6446</v>
      </c>
      <c r="G309" s="53">
        <f>'FY2017 Alpha RPDC '!G300</f>
        <v>4463855</v>
      </c>
      <c r="H309" s="52">
        <f>'FY2017 Alpha RPDC '!H300</f>
        <v>0</v>
      </c>
      <c r="I309" s="53">
        <f>'FY2017 Alpha RPDC '!I300</f>
        <v>4463855</v>
      </c>
      <c r="J309" s="53">
        <v>-224952</v>
      </c>
      <c r="K309" s="53">
        <v>-63448</v>
      </c>
      <c r="L309" s="53">
        <v>490856.8</v>
      </c>
      <c r="M309" s="53">
        <v>219184</v>
      </c>
      <c r="N309" s="53">
        <v>334601.68</v>
      </c>
      <c r="O309" s="53">
        <v>0</v>
      </c>
      <c r="P309" s="53">
        <v>793100</v>
      </c>
      <c r="Q309" s="53">
        <v>290707.20000000001</v>
      </c>
      <c r="R309" s="53">
        <v>984350.01599999995</v>
      </c>
      <c r="S309" s="53">
        <v>113821.57799999999</v>
      </c>
      <c r="T309" s="53">
        <v>149549.86799999999</v>
      </c>
      <c r="U309" s="53">
        <f t="shared" si="4"/>
        <v>7551626.1419999991</v>
      </c>
    </row>
    <row r="310" spans="1:21" s="45" customFormat="1" ht="11" x14ac:dyDescent="0.3">
      <c r="A310" s="45">
        <f>'FY2017 Alpha RPDC '!A301</f>
        <v>294</v>
      </c>
      <c r="B310" s="45">
        <f>'FY2017 Alpha RPDC '!B301</f>
        <v>1935</v>
      </c>
      <c r="C310" s="45">
        <f>'FY2017 Alpha RPDC '!C301</f>
        <v>6536</v>
      </c>
      <c r="D310" s="50" t="str">
        <f>'FY2017 Alpha RPDC '!D301</f>
        <v>UNION</v>
      </c>
      <c r="E310" s="51">
        <f>'FY2017 Alpha RPDC '!E301</f>
        <v>1158.8</v>
      </c>
      <c r="F310" s="52">
        <f>'FY2017 Alpha RPDC '!F301</f>
        <v>6528</v>
      </c>
      <c r="G310" s="53">
        <f>'FY2017 Alpha RPDC '!G301</f>
        <v>7564646</v>
      </c>
      <c r="H310" s="52">
        <f>'FY2017 Alpha RPDC '!H301</f>
        <v>344110</v>
      </c>
      <c r="I310" s="53">
        <f>'FY2017 Alpha RPDC '!I301</f>
        <v>7908756</v>
      </c>
      <c r="J310" s="53">
        <v>-178290</v>
      </c>
      <c r="K310" s="53">
        <v>-473062.8</v>
      </c>
      <c r="L310" s="53">
        <v>67750.2</v>
      </c>
      <c r="M310" s="53">
        <v>0</v>
      </c>
      <c r="N310" s="53">
        <v>4754.4000000000005</v>
      </c>
      <c r="O310" s="53">
        <v>0</v>
      </c>
      <c r="P310" s="53">
        <v>0</v>
      </c>
      <c r="Q310" s="53">
        <v>28526.399999999998</v>
      </c>
      <c r="R310" s="53">
        <v>101273.64800000002</v>
      </c>
      <c r="S310" s="53">
        <v>9597.2800000000007</v>
      </c>
      <c r="T310" s="53">
        <v>11042.192000000001</v>
      </c>
      <c r="U310" s="53">
        <f t="shared" si="4"/>
        <v>7480347.3200000012</v>
      </c>
    </row>
    <row r="311" spans="1:21" s="45" customFormat="1" ht="11" x14ac:dyDescent="0.3">
      <c r="A311" s="45">
        <f>'FY2017 Alpha RPDC '!A302</f>
        <v>295</v>
      </c>
      <c r="B311" s="45">
        <f>'FY2017 Alpha RPDC '!B302</f>
        <v>6561</v>
      </c>
      <c r="C311" s="45">
        <f>'FY2017 Alpha RPDC '!C302</f>
        <v>6561</v>
      </c>
      <c r="D311" s="54" t="str">
        <f>'FY2017 Alpha RPDC '!D302</f>
        <v>UNITED</v>
      </c>
      <c r="E311" s="55">
        <f>'FY2017 Alpha RPDC '!E302</f>
        <v>338.9</v>
      </c>
      <c r="F311" s="56">
        <f>'FY2017 Alpha RPDC '!F302</f>
        <v>6446</v>
      </c>
      <c r="G311" s="57">
        <f>'FY2017 Alpha RPDC '!G302</f>
        <v>2184549</v>
      </c>
      <c r="H311" s="56">
        <f>'FY2017 Alpha RPDC '!H302</f>
        <v>0</v>
      </c>
      <c r="I311" s="57">
        <f>'FY2017 Alpha RPDC '!I302</f>
        <v>2184549</v>
      </c>
      <c r="J311" s="57">
        <v>-167272</v>
      </c>
      <c r="K311" s="57">
        <v>-836360</v>
      </c>
      <c r="L311" s="57">
        <v>86520</v>
      </c>
      <c r="M311" s="57">
        <v>421064</v>
      </c>
      <c r="N311" s="57">
        <v>81732.56</v>
      </c>
      <c r="O311" s="57">
        <v>120205.12</v>
      </c>
      <c r="P311" s="57">
        <v>0</v>
      </c>
      <c r="Q311" s="57">
        <v>0</v>
      </c>
      <c r="R311" s="57">
        <v>266613.50400000002</v>
      </c>
      <c r="S311" s="57">
        <v>26294.664000000001</v>
      </c>
      <c r="T311" s="57">
        <v>27362.232</v>
      </c>
      <c r="U311" s="57">
        <f t="shared" si="4"/>
        <v>2210709.08</v>
      </c>
    </row>
    <row r="312" spans="1:21" s="45" customFormat="1" ht="11" x14ac:dyDescent="0.3">
      <c r="A312" s="45" t="e">
        <f>'FY2017 Alpha RPDC '!#REF!</f>
        <v>#REF!</v>
      </c>
      <c r="B312" s="45" t="e">
        <f>'FY2017 Alpha RPDC '!#REF!</f>
        <v>#REF!</v>
      </c>
      <c r="C312" s="45" t="e">
        <f>'FY2017 Alpha RPDC '!#REF!</f>
        <v>#REF!</v>
      </c>
      <c r="D312" s="50" t="e">
        <f>'FY2017 Alpha RPDC '!#REF!</f>
        <v>#REF!</v>
      </c>
      <c r="E312" s="51" t="e">
        <f>'FY2017 Alpha RPDC '!#REF!</f>
        <v>#REF!</v>
      </c>
      <c r="F312" s="52" t="e">
        <f>'FY2017 Alpha RPDC '!#REF!</f>
        <v>#REF!</v>
      </c>
      <c r="G312" s="53" t="e">
        <f>'FY2017 Alpha RPDC '!#REF!</f>
        <v>#REF!</v>
      </c>
      <c r="H312" s="52" t="e">
        <f>'FY2017 Alpha RPDC '!#REF!</f>
        <v>#REF!</v>
      </c>
      <c r="I312" s="53" t="e">
        <f>'FY2017 Alpha RPDC '!#REF!</f>
        <v>#REF!</v>
      </c>
      <c r="J312" s="53">
        <v>-307665</v>
      </c>
      <c r="K312" s="53">
        <v>-342495</v>
      </c>
      <c r="L312" s="53">
        <v>29025</v>
      </c>
      <c r="M312" s="53">
        <v>412155</v>
      </c>
      <c r="N312" s="53">
        <v>38545.199999999997</v>
      </c>
      <c r="O312" s="53">
        <v>46440</v>
      </c>
      <c r="P312" s="53">
        <v>2554.1999999999998</v>
      </c>
      <c r="Q312" s="53">
        <v>0</v>
      </c>
      <c r="R312" s="53">
        <v>83685.870999999999</v>
      </c>
      <c r="S312" s="53">
        <v>7012.3799999999992</v>
      </c>
      <c r="T312" s="53">
        <v>9742.0849999999991</v>
      </c>
      <c r="U312" s="53" t="e">
        <f t="shared" si="4"/>
        <v>#REF!</v>
      </c>
    </row>
    <row r="313" spans="1:21" s="45" customFormat="1" ht="11" x14ac:dyDescent="0.3">
      <c r="A313" s="45">
        <f>'FY2017 Alpha RPDC '!A303</f>
        <v>296</v>
      </c>
      <c r="B313" s="45">
        <f>'FY2017 Alpha RPDC '!B303</f>
        <v>6579</v>
      </c>
      <c r="C313" s="45">
        <f>'FY2017 Alpha RPDC '!C303</f>
        <v>6579</v>
      </c>
      <c r="D313" s="50" t="str">
        <f>'FY2017 Alpha RPDC '!D303</f>
        <v>URBANDALE</v>
      </c>
      <c r="E313" s="51">
        <f>'FY2017 Alpha RPDC '!E303</f>
        <v>3350.2</v>
      </c>
      <c r="F313" s="52">
        <f>'FY2017 Alpha RPDC '!F303</f>
        <v>6446</v>
      </c>
      <c r="G313" s="53">
        <f>'FY2017 Alpha RPDC '!G303</f>
        <v>21595389</v>
      </c>
      <c r="H313" s="52">
        <f>'FY2017 Alpha RPDC '!H303</f>
        <v>108572</v>
      </c>
      <c r="I313" s="53">
        <f>'FY2017 Alpha RPDC '!I303</f>
        <v>21703961</v>
      </c>
      <c r="J313" s="53">
        <v>-128018</v>
      </c>
      <c r="K313" s="53">
        <v>-23276</v>
      </c>
      <c r="L313" s="53">
        <v>367178.9</v>
      </c>
      <c r="M313" s="53">
        <v>40733</v>
      </c>
      <c r="N313" s="53">
        <v>28222.149999999998</v>
      </c>
      <c r="O313" s="53">
        <v>0</v>
      </c>
      <c r="P313" s="53">
        <v>2560.36</v>
      </c>
      <c r="Q313" s="53">
        <v>0</v>
      </c>
      <c r="R313" s="53">
        <v>407564.14799999999</v>
      </c>
      <c r="S313" s="53">
        <v>42869.760000000002</v>
      </c>
      <c r="T313" s="53">
        <v>47324.196000000004</v>
      </c>
      <c r="U313" s="53">
        <f t="shared" si="4"/>
        <v>22489119.513999995</v>
      </c>
    </row>
    <row r="314" spans="1:21" s="45" customFormat="1" ht="11" x14ac:dyDescent="0.3">
      <c r="A314" s="45">
        <f>'FY2017 Alpha RPDC '!A304</f>
        <v>297</v>
      </c>
      <c r="B314" s="45">
        <f>'FY2017 Alpha RPDC '!B304</f>
        <v>6591</v>
      </c>
      <c r="C314" s="45">
        <f>'FY2017 Alpha RPDC '!C304</f>
        <v>6591</v>
      </c>
      <c r="D314" s="50" t="str">
        <f>'FY2017 Alpha RPDC '!D304</f>
        <v>VALLEY</v>
      </c>
      <c r="E314" s="51">
        <f>'FY2017 Alpha RPDC '!E304</f>
        <v>394</v>
      </c>
      <c r="F314" s="52">
        <f>'FY2017 Alpha RPDC '!F304</f>
        <v>6469</v>
      </c>
      <c r="G314" s="53">
        <f>'FY2017 Alpha RPDC '!G304</f>
        <v>2548786</v>
      </c>
      <c r="H314" s="52">
        <f>'FY2017 Alpha RPDC '!H304</f>
        <v>0</v>
      </c>
      <c r="I314" s="53">
        <f>'FY2017 Alpha RPDC '!I304</f>
        <v>2548786</v>
      </c>
      <c r="J314" s="53">
        <v>-86520</v>
      </c>
      <c r="K314" s="53">
        <v>-317240</v>
      </c>
      <c r="L314" s="53">
        <v>11536</v>
      </c>
      <c r="M314" s="53">
        <v>242256</v>
      </c>
      <c r="N314" s="53">
        <v>35011.760000000002</v>
      </c>
      <c r="O314" s="53">
        <v>57680</v>
      </c>
      <c r="P314" s="53">
        <v>0</v>
      </c>
      <c r="Q314" s="53">
        <v>0</v>
      </c>
      <c r="R314" s="53">
        <v>103050.5</v>
      </c>
      <c r="S314" s="53">
        <v>10906</v>
      </c>
      <c r="T314" s="53">
        <v>7750.75</v>
      </c>
      <c r="U314" s="53">
        <f t="shared" si="4"/>
        <v>2613217.0099999998</v>
      </c>
    </row>
    <row r="315" spans="1:21" s="45" customFormat="1" ht="11" x14ac:dyDescent="0.3">
      <c r="A315" s="45">
        <f>'FY2017 Alpha RPDC '!A305</f>
        <v>298</v>
      </c>
      <c r="B315" s="45">
        <f>'FY2017 Alpha RPDC '!B305</f>
        <v>6592</v>
      </c>
      <c r="C315" s="45">
        <f>'FY2017 Alpha RPDC '!C305</f>
        <v>6592</v>
      </c>
      <c r="D315" s="50" t="str">
        <f>'FY2017 Alpha RPDC '!D305</f>
        <v>VAN BUREN</v>
      </c>
      <c r="E315" s="51">
        <f>'FY2017 Alpha RPDC '!E305</f>
        <v>631.1</v>
      </c>
      <c r="F315" s="52">
        <f>'FY2017 Alpha RPDC '!F305</f>
        <v>6447</v>
      </c>
      <c r="G315" s="53">
        <f>'FY2017 Alpha RPDC '!G305</f>
        <v>4068702</v>
      </c>
      <c r="H315" s="52">
        <f>'FY2017 Alpha RPDC '!H305</f>
        <v>0</v>
      </c>
      <c r="I315" s="53">
        <f>'FY2017 Alpha RPDC '!I305</f>
        <v>4068702</v>
      </c>
      <c r="J315" s="53">
        <v>-213992.80000000002</v>
      </c>
      <c r="K315" s="53">
        <v>-28840</v>
      </c>
      <c r="L315" s="53">
        <v>911920.79999999993</v>
      </c>
      <c r="M315" s="53">
        <v>11536</v>
      </c>
      <c r="N315" s="53">
        <v>26878.880000000001</v>
      </c>
      <c r="O315" s="53">
        <v>0</v>
      </c>
      <c r="P315" s="53">
        <v>0</v>
      </c>
      <c r="Q315" s="53">
        <v>0</v>
      </c>
      <c r="R315" s="53">
        <v>298477.413</v>
      </c>
      <c r="S315" s="53">
        <v>30932.693999999996</v>
      </c>
      <c r="T315" s="53">
        <v>32116.493999999999</v>
      </c>
      <c r="U315" s="53">
        <f t="shared" si="4"/>
        <v>5137731.4809999997</v>
      </c>
    </row>
    <row r="316" spans="1:21" s="45" customFormat="1" ht="11" x14ac:dyDescent="0.3">
      <c r="A316" s="45">
        <f>'FY2017 Alpha RPDC '!A306</f>
        <v>299</v>
      </c>
      <c r="B316" s="45">
        <f>'FY2017 Alpha RPDC '!B306</f>
        <v>6615</v>
      </c>
      <c r="C316" s="45">
        <f>'FY2017 Alpha RPDC '!C306</f>
        <v>6615</v>
      </c>
      <c r="D316" s="54" t="str">
        <f>'FY2017 Alpha RPDC '!D306</f>
        <v>VAN METER</v>
      </c>
      <c r="E316" s="55">
        <f>'FY2017 Alpha RPDC '!E306</f>
        <v>566.6</v>
      </c>
      <c r="F316" s="56">
        <f>'FY2017 Alpha RPDC '!F306</f>
        <v>6446</v>
      </c>
      <c r="G316" s="57">
        <f>'FY2017 Alpha RPDC '!G306</f>
        <v>3652304</v>
      </c>
      <c r="H316" s="56">
        <f>'FY2017 Alpha RPDC '!H306</f>
        <v>64039</v>
      </c>
      <c r="I316" s="57">
        <f>'FY2017 Alpha RPDC '!I306</f>
        <v>3716343</v>
      </c>
      <c r="J316" s="57">
        <v>-237800</v>
      </c>
      <c r="K316" s="57">
        <v>-34800</v>
      </c>
      <c r="L316" s="57">
        <v>535340</v>
      </c>
      <c r="M316" s="57">
        <v>0</v>
      </c>
      <c r="N316" s="57">
        <v>8468</v>
      </c>
      <c r="O316" s="57">
        <v>0</v>
      </c>
      <c r="P316" s="57">
        <v>0</v>
      </c>
      <c r="Q316" s="57">
        <v>0</v>
      </c>
      <c r="R316" s="57">
        <v>363844.864</v>
      </c>
      <c r="S316" s="57">
        <v>40662.624000000003</v>
      </c>
      <c r="T316" s="57">
        <v>38913.928</v>
      </c>
      <c r="U316" s="57">
        <f t="shared" si="4"/>
        <v>4430972.4160000002</v>
      </c>
    </row>
    <row r="317" spans="1:21" s="45" customFormat="1" ht="11" x14ac:dyDescent="0.3">
      <c r="A317" s="45">
        <f>'FY2017 Alpha RPDC '!A307</f>
        <v>300</v>
      </c>
      <c r="B317" s="45">
        <f>'FY2017 Alpha RPDC '!B307</f>
        <v>6651</v>
      </c>
      <c r="C317" s="45">
        <f>'FY2017 Alpha RPDC '!C307</f>
        <v>6651</v>
      </c>
      <c r="D317" s="50" t="str">
        <f>'FY2017 Alpha RPDC '!D307</f>
        <v>VILLISCA</v>
      </c>
      <c r="E317" s="51">
        <f>'FY2017 Alpha RPDC '!E307</f>
        <v>337</v>
      </c>
      <c r="F317" s="52">
        <f>'FY2017 Alpha RPDC '!F307</f>
        <v>6446</v>
      </c>
      <c r="G317" s="53">
        <f>'FY2017 Alpha RPDC '!G307</f>
        <v>2172302</v>
      </c>
      <c r="H317" s="52">
        <f>'FY2017 Alpha RPDC '!H307</f>
        <v>0</v>
      </c>
      <c r="I317" s="53">
        <f>'FY2017 Alpha RPDC '!I307</f>
        <v>2172302</v>
      </c>
      <c r="J317" s="53">
        <v>-164964.80000000002</v>
      </c>
      <c r="K317" s="53">
        <v>-11536</v>
      </c>
      <c r="L317" s="53">
        <v>51912</v>
      </c>
      <c r="M317" s="53">
        <v>0</v>
      </c>
      <c r="N317" s="53">
        <v>34723.360000000001</v>
      </c>
      <c r="O317" s="53">
        <v>0</v>
      </c>
      <c r="P317" s="53">
        <v>0</v>
      </c>
      <c r="Q317" s="53">
        <v>0</v>
      </c>
      <c r="R317" s="53">
        <v>186894.89600000004</v>
      </c>
      <c r="S317" s="53">
        <v>16527.904000000002</v>
      </c>
      <c r="T317" s="53">
        <v>21749.248000000003</v>
      </c>
      <c r="U317" s="53">
        <f t="shared" si="4"/>
        <v>2307608.6080000005</v>
      </c>
    </row>
    <row r="318" spans="1:21" s="45" customFormat="1" ht="11" x14ac:dyDescent="0.3">
      <c r="A318" s="45" t="e">
        <f>'FY2017 Alpha RPDC '!#REF!</f>
        <v>#REF!</v>
      </c>
      <c r="B318" s="45" t="e">
        <f>'FY2017 Alpha RPDC '!#REF!</f>
        <v>#REF!</v>
      </c>
      <c r="C318" s="45" t="e">
        <f>'FY2017 Alpha RPDC '!#REF!</f>
        <v>#REF!</v>
      </c>
      <c r="D318" s="50" t="e">
        <f>'FY2017 Alpha RPDC '!#REF!</f>
        <v>#REF!</v>
      </c>
      <c r="E318" s="51" t="e">
        <f>'FY2017 Alpha RPDC '!#REF!</f>
        <v>#REF!</v>
      </c>
      <c r="F318" s="52" t="e">
        <f>'FY2017 Alpha RPDC '!#REF!</f>
        <v>#REF!</v>
      </c>
      <c r="G318" s="53" t="e">
        <f>'FY2017 Alpha RPDC '!#REF!</f>
        <v>#REF!</v>
      </c>
      <c r="H318" s="52" t="e">
        <f>'FY2017 Alpha RPDC '!#REF!</f>
        <v>#REF!</v>
      </c>
      <c r="I318" s="53" t="e">
        <f>'FY2017 Alpha RPDC '!#REF!</f>
        <v>#REF!</v>
      </c>
      <c r="J318" s="53">
        <v>-110333</v>
      </c>
      <c r="K318" s="53">
        <v>-23228</v>
      </c>
      <c r="L318" s="53">
        <v>150982</v>
      </c>
      <c r="M318" s="53">
        <v>34842</v>
      </c>
      <c r="N318" s="53">
        <v>7607.17</v>
      </c>
      <c r="O318" s="53">
        <v>0</v>
      </c>
      <c r="P318" s="53">
        <v>0</v>
      </c>
      <c r="Q318" s="53">
        <v>0</v>
      </c>
      <c r="R318" s="53">
        <v>243688.5</v>
      </c>
      <c r="S318" s="53">
        <v>24373.8</v>
      </c>
      <c r="T318" s="53">
        <v>28224.9</v>
      </c>
      <c r="U318" s="53" t="e">
        <f t="shared" si="4"/>
        <v>#REF!</v>
      </c>
    </row>
    <row r="319" spans="1:21" s="45" customFormat="1" ht="11" x14ac:dyDescent="0.3">
      <c r="A319" s="45">
        <f>'FY2017 Alpha RPDC '!A308</f>
        <v>301</v>
      </c>
      <c r="B319" s="45">
        <f>'FY2017 Alpha RPDC '!B308</f>
        <v>6660</v>
      </c>
      <c r="C319" s="45">
        <f>'FY2017 Alpha RPDC '!C308</f>
        <v>6660</v>
      </c>
      <c r="D319" s="50" t="str">
        <f>'FY2017 Alpha RPDC '!D308</f>
        <v>VINTON-SHELLSBURG</v>
      </c>
      <c r="E319" s="51">
        <f>'FY2017 Alpha RPDC '!E308</f>
        <v>1592.1</v>
      </c>
      <c r="F319" s="52">
        <f>'FY2017 Alpha RPDC '!F308</f>
        <v>6446</v>
      </c>
      <c r="G319" s="53">
        <f>'FY2017 Alpha RPDC '!G308</f>
        <v>10262677</v>
      </c>
      <c r="H319" s="52">
        <f>'FY2017 Alpha RPDC '!H308</f>
        <v>0</v>
      </c>
      <c r="I319" s="53">
        <f>'FY2017 Alpha RPDC '!I308</f>
        <v>10262677</v>
      </c>
      <c r="J319" s="53">
        <v>-148375</v>
      </c>
      <c r="K319" s="53">
        <v>0</v>
      </c>
      <c r="L319" s="53">
        <v>320490</v>
      </c>
      <c r="M319" s="53">
        <v>0</v>
      </c>
      <c r="N319" s="53">
        <v>0</v>
      </c>
      <c r="O319" s="53">
        <v>0</v>
      </c>
      <c r="P319" s="53">
        <v>3917.1000000000004</v>
      </c>
      <c r="Q319" s="53">
        <v>0</v>
      </c>
      <c r="R319" s="53">
        <v>253019.05100000001</v>
      </c>
      <c r="S319" s="53">
        <v>29050.146000000001</v>
      </c>
      <c r="T319" s="53">
        <v>19236.536</v>
      </c>
      <c r="U319" s="53">
        <f t="shared" si="4"/>
        <v>10740014.833000001</v>
      </c>
    </row>
    <row r="320" spans="1:21" s="45" customFormat="1" ht="11" x14ac:dyDescent="0.3">
      <c r="A320" s="45">
        <f>'FY2017 Alpha RPDC '!A309</f>
        <v>302</v>
      </c>
      <c r="B320" s="45">
        <f>'FY2017 Alpha RPDC '!B309</f>
        <v>6700</v>
      </c>
      <c r="C320" s="45">
        <f>'FY2017 Alpha RPDC '!C309</f>
        <v>6700</v>
      </c>
      <c r="D320" s="50" t="str">
        <f>'FY2017 Alpha RPDC '!D309</f>
        <v>WACO</v>
      </c>
      <c r="E320" s="51">
        <f>'FY2017 Alpha RPDC '!E309</f>
        <v>483.9</v>
      </c>
      <c r="F320" s="52">
        <f>'FY2017 Alpha RPDC '!F309</f>
        <v>6570</v>
      </c>
      <c r="G320" s="53">
        <f>'FY2017 Alpha RPDC '!G309</f>
        <v>3179223</v>
      </c>
      <c r="H320" s="52">
        <f>'FY2017 Alpha RPDC '!H309</f>
        <v>0</v>
      </c>
      <c r="I320" s="53">
        <f>'FY2017 Alpha RPDC '!I309</f>
        <v>3179223</v>
      </c>
      <c r="J320" s="53">
        <v>-196648.4</v>
      </c>
      <c r="K320" s="53">
        <v>-5818</v>
      </c>
      <c r="L320" s="53">
        <v>372352</v>
      </c>
      <c r="M320" s="53">
        <v>5818</v>
      </c>
      <c r="N320" s="53">
        <v>0</v>
      </c>
      <c r="O320" s="53">
        <v>0</v>
      </c>
      <c r="P320" s="53">
        <v>0</v>
      </c>
      <c r="Q320" s="53">
        <v>0</v>
      </c>
      <c r="R320" s="53">
        <v>234225.59699999998</v>
      </c>
      <c r="S320" s="53">
        <v>24125.477999999999</v>
      </c>
      <c r="T320" s="53">
        <v>28468.402999999998</v>
      </c>
      <c r="U320" s="53">
        <f t="shared" si="4"/>
        <v>3641746.0780000002</v>
      </c>
    </row>
    <row r="321" spans="1:21" s="45" customFormat="1" ht="11" x14ac:dyDescent="0.3">
      <c r="A321" s="45">
        <f>'FY2017 Alpha RPDC '!A310</f>
        <v>303</v>
      </c>
      <c r="B321" s="45">
        <f>'FY2017 Alpha RPDC '!B310</f>
        <v>6750</v>
      </c>
      <c r="C321" s="45">
        <f>'FY2017 Alpha RPDC '!C310</f>
        <v>6750</v>
      </c>
      <c r="D321" s="54" t="str">
        <f>'FY2017 Alpha RPDC '!D310</f>
        <v>WALNUT</v>
      </c>
      <c r="E321" s="55">
        <f>'FY2017 Alpha RPDC '!E310</f>
        <v>158</v>
      </c>
      <c r="F321" s="56">
        <f>'FY2017 Alpha RPDC '!F310</f>
        <v>6446</v>
      </c>
      <c r="G321" s="57">
        <f>'FY2017 Alpha RPDC '!G310</f>
        <v>1018468</v>
      </c>
      <c r="H321" s="56">
        <f>'FY2017 Alpha RPDC '!H310</f>
        <v>24423</v>
      </c>
      <c r="I321" s="57">
        <f>'FY2017 Alpha RPDC '!I310</f>
        <v>1042891</v>
      </c>
      <c r="J321" s="57">
        <v>-166404</v>
      </c>
      <c r="K321" s="57">
        <v>-368466</v>
      </c>
      <c r="L321" s="57">
        <v>23772</v>
      </c>
      <c r="M321" s="57">
        <v>249606</v>
      </c>
      <c r="N321" s="57">
        <v>58003.68</v>
      </c>
      <c r="O321" s="57">
        <v>0</v>
      </c>
      <c r="P321" s="57">
        <v>6537.3</v>
      </c>
      <c r="Q321" s="57">
        <v>21394.799999999999</v>
      </c>
      <c r="R321" s="57">
        <v>101013.44</v>
      </c>
      <c r="S321" s="57">
        <v>9678.24</v>
      </c>
      <c r="T321" s="57">
        <v>9398.4</v>
      </c>
      <c r="U321" s="57">
        <f t="shared" si="4"/>
        <v>987424.86000000022</v>
      </c>
    </row>
    <row r="322" spans="1:21" s="45" customFormat="1" ht="11" x14ac:dyDescent="0.3">
      <c r="A322" s="45">
        <f>'FY2017 Alpha RPDC '!A311</f>
        <v>304</v>
      </c>
      <c r="B322" s="45">
        <f>'FY2017 Alpha RPDC '!B311</f>
        <v>6759</v>
      </c>
      <c r="C322" s="45">
        <f>'FY2017 Alpha RPDC '!C311</f>
        <v>6759</v>
      </c>
      <c r="D322" s="50" t="str">
        <f>'FY2017 Alpha RPDC '!D311</f>
        <v>WAPELLO</v>
      </c>
      <c r="E322" s="51">
        <f>'FY2017 Alpha RPDC '!E311</f>
        <v>679</v>
      </c>
      <c r="F322" s="52">
        <f>'FY2017 Alpha RPDC '!F311</f>
        <v>6469</v>
      </c>
      <c r="G322" s="53">
        <f>'FY2017 Alpha RPDC '!G311</f>
        <v>4392451</v>
      </c>
      <c r="H322" s="52">
        <f>'FY2017 Alpha RPDC '!H311</f>
        <v>40684</v>
      </c>
      <c r="I322" s="53">
        <f>'FY2017 Alpha RPDC '!I311</f>
        <v>4433135</v>
      </c>
      <c r="J322" s="53">
        <v>-388186.39999999997</v>
      </c>
      <c r="K322" s="53">
        <v>-11536</v>
      </c>
      <c r="L322" s="53">
        <v>524888</v>
      </c>
      <c r="M322" s="53">
        <v>0</v>
      </c>
      <c r="N322" s="53">
        <v>30455.040000000001</v>
      </c>
      <c r="O322" s="53">
        <v>0</v>
      </c>
      <c r="P322" s="53">
        <v>0</v>
      </c>
      <c r="Q322" s="53">
        <v>0</v>
      </c>
      <c r="R322" s="53">
        <v>358492.64</v>
      </c>
      <c r="S322" s="53">
        <v>36292.036</v>
      </c>
      <c r="T322" s="53">
        <v>40177.741999999998</v>
      </c>
      <c r="U322" s="53">
        <f t="shared" si="4"/>
        <v>5023718.0579999993</v>
      </c>
    </row>
    <row r="323" spans="1:21" s="45" customFormat="1" ht="11" x14ac:dyDescent="0.3">
      <c r="A323" s="45">
        <f>'FY2017 Alpha RPDC '!A312</f>
        <v>305</v>
      </c>
      <c r="B323" s="45">
        <f>'FY2017 Alpha RPDC '!B312</f>
        <v>6762</v>
      </c>
      <c r="C323" s="45">
        <f>'FY2017 Alpha RPDC '!C312</f>
        <v>6762</v>
      </c>
      <c r="D323" s="50" t="str">
        <f>'FY2017 Alpha RPDC '!D312</f>
        <v>WAPSIE VALLEY</v>
      </c>
      <c r="E323" s="51">
        <f>'FY2017 Alpha RPDC '!E312</f>
        <v>691.7</v>
      </c>
      <c r="F323" s="52">
        <f>'FY2017 Alpha RPDC '!F312</f>
        <v>6492</v>
      </c>
      <c r="G323" s="53">
        <f>'FY2017 Alpha RPDC '!G312</f>
        <v>4490516</v>
      </c>
      <c r="H323" s="52">
        <f>'FY2017 Alpha RPDC '!H312</f>
        <v>155453</v>
      </c>
      <c r="I323" s="53">
        <f>'FY2017 Alpha RPDC '!I312</f>
        <v>4645969</v>
      </c>
      <c r="J323" s="53">
        <v>-363870</v>
      </c>
      <c r="K323" s="53">
        <v>-99450</v>
      </c>
      <c r="L323" s="53">
        <v>428220</v>
      </c>
      <c r="M323" s="53">
        <v>35100</v>
      </c>
      <c r="N323" s="53">
        <v>17257.5</v>
      </c>
      <c r="O323" s="53">
        <v>0</v>
      </c>
      <c r="P323" s="53">
        <v>6435.0000000000009</v>
      </c>
      <c r="Q323" s="53">
        <v>0</v>
      </c>
      <c r="R323" s="53">
        <v>580727.73600000003</v>
      </c>
      <c r="S323" s="53">
        <v>45984.911999999997</v>
      </c>
      <c r="T323" s="53">
        <v>67377.671999999991</v>
      </c>
      <c r="U323" s="53">
        <f t="shared" si="4"/>
        <v>5363751.8199999994</v>
      </c>
    </row>
    <row r="324" spans="1:21" s="45" customFormat="1" ht="11" x14ac:dyDescent="0.3">
      <c r="A324" s="45">
        <f>'FY2017 Alpha RPDC '!A313</f>
        <v>306</v>
      </c>
      <c r="B324" s="45">
        <f>'FY2017 Alpha RPDC '!B313</f>
        <v>6768</v>
      </c>
      <c r="C324" s="45">
        <f>'FY2017 Alpha RPDC '!C313</f>
        <v>6768</v>
      </c>
      <c r="D324" s="50" t="str">
        <f>'FY2017 Alpha RPDC '!D313</f>
        <v>WASHINGTON</v>
      </c>
      <c r="E324" s="51">
        <f>'FY2017 Alpha RPDC '!E313</f>
        <v>1757.5</v>
      </c>
      <c r="F324" s="52">
        <f>'FY2017 Alpha RPDC '!F313</f>
        <v>6446</v>
      </c>
      <c r="G324" s="53">
        <f>'FY2017 Alpha RPDC '!G313</f>
        <v>11328845</v>
      </c>
      <c r="H324" s="52">
        <f>'FY2017 Alpha RPDC '!H313</f>
        <v>145527</v>
      </c>
      <c r="I324" s="53">
        <f>'FY2017 Alpha RPDC '!I313</f>
        <v>11474372</v>
      </c>
      <c r="J324" s="53">
        <v>-763683.20000000007</v>
      </c>
      <c r="K324" s="53">
        <v>-571032</v>
      </c>
      <c r="L324" s="53">
        <v>311472</v>
      </c>
      <c r="M324" s="53">
        <v>899808</v>
      </c>
      <c r="N324" s="53">
        <v>0</v>
      </c>
      <c r="O324" s="53">
        <v>0</v>
      </c>
      <c r="P324" s="53">
        <v>20303.36</v>
      </c>
      <c r="Q324" s="53">
        <v>65755.199999999997</v>
      </c>
      <c r="R324" s="53">
        <v>148558.758</v>
      </c>
      <c r="S324" s="53">
        <v>11934.318000000001</v>
      </c>
      <c r="T324" s="53">
        <v>20437.121999999999</v>
      </c>
      <c r="U324" s="53">
        <f t="shared" si="4"/>
        <v>11617925.557999998</v>
      </c>
    </row>
    <row r="325" spans="1:21" s="45" customFormat="1" ht="11" x14ac:dyDescent="0.3">
      <c r="A325" s="45">
        <f>'FY2017 Alpha RPDC '!A314</f>
        <v>307</v>
      </c>
      <c r="B325" s="45">
        <f>'FY2017 Alpha RPDC '!B314</f>
        <v>6795</v>
      </c>
      <c r="C325" s="45">
        <f>'FY2017 Alpha RPDC '!C314</f>
        <v>6795</v>
      </c>
      <c r="D325" s="50" t="str">
        <f>'FY2017 Alpha RPDC '!D314</f>
        <v>WATERLOO</v>
      </c>
      <c r="E325" s="51">
        <f>'FY2017 Alpha RPDC '!E314</f>
        <v>11134.4</v>
      </c>
      <c r="F325" s="52">
        <f>'FY2017 Alpha RPDC '!F314</f>
        <v>6446</v>
      </c>
      <c r="G325" s="53">
        <f>'FY2017 Alpha RPDC '!G314</f>
        <v>71772342</v>
      </c>
      <c r="H325" s="52">
        <f>'FY2017 Alpha RPDC '!H314</f>
        <v>0</v>
      </c>
      <c r="I325" s="53">
        <f>'FY2017 Alpha RPDC '!I314</f>
        <v>71772342</v>
      </c>
      <c r="J325" s="53">
        <v>-834052.79999999993</v>
      </c>
      <c r="K325" s="53">
        <v>-63448</v>
      </c>
      <c r="L325" s="53">
        <v>3296412</v>
      </c>
      <c r="M325" s="53">
        <v>23072</v>
      </c>
      <c r="N325" s="53">
        <v>239948.80000000002</v>
      </c>
      <c r="O325" s="53">
        <v>0</v>
      </c>
      <c r="P325" s="53">
        <v>383225.92</v>
      </c>
      <c r="Q325" s="53">
        <v>0</v>
      </c>
      <c r="R325" s="53">
        <v>1659083.7690000001</v>
      </c>
      <c r="S325" s="53">
        <v>196923.98699999999</v>
      </c>
      <c r="T325" s="53">
        <v>185423.337</v>
      </c>
      <c r="U325" s="53">
        <f t="shared" si="4"/>
        <v>76858931.012999997</v>
      </c>
    </row>
    <row r="326" spans="1:21" s="45" customFormat="1" ht="11" x14ac:dyDescent="0.3">
      <c r="A326" s="45">
        <f>'FY2017 Alpha RPDC '!A315</f>
        <v>308</v>
      </c>
      <c r="B326" s="45">
        <f>'FY2017 Alpha RPDC '!B315</f>
        <v>6822</v>
      </c>
      <c r="C326" s="45">
        <f>'FY2017 Alpha RPDC '!C315</f>
        <v>6822</v>
      </c>
      <c r="D326" s="54" t="str">
        <f>'FY2017 Alpha RPDC '!D315</f>
        <v>WAUKEE</v>
      </c>
      <c r="E326" s="55">
        <f>'FY2017 Alpha RPDC '!E315</f>
        <v>8773.2999999999993</v>
      </c>
      <c r="F326" s="56">
        <f>'FY2017 Alpha RPDC '!F315</f>
        <v>6446</v>
      </c>
      <c r="G326" s="57">
        <f>'FY2017 Alpha RPDC '!G315</f>
        <v>56552692</v>
      </c>
      <c r="H326" s="56">
        <f>'FY2017 Alpha RPDC '!H315</f>
        <v>0</v>
      </c>
      <c r="I326" s="57">
        <f>'FY2017 Alpha RPDC '!I315</f>
        <v>56552692</v>
      </c>
      <c r="J326" s="57">
        <v>-48644.4</v>
      </c>
      <c r="K326" s="57">
        <v>-5791</v>
      </c>
      <c r="L326" s="57">
        <v>92656</v>
      </c>
      <c r="M326" s="57">
        <v>0</v>
      </c>
      <c r="N326" s="57">
        <v>637.01</v>
      </c>
      <c r="O326" s="57">
        <v>0</v>
      </c>
      <c r="P326" s="57">
        <v>5096.08</v>
      </c>
      <c r="Q326" s="57">
        <v>83390.400000000009</v>
      </c>
      <c r="R326" s="57">
        <v>244193.5</v>
      </c>
      <c r="S326" s="57">
        <v>26372.324999999997</v>
      </c>
      <c r="T326" s="57">
        <v>27437.15</v>
      </c>
      <c r="U326" s="57">
        <f t="shared" si="4"/>
        <v>56978039.064999998</v>
      </c>
    </row>
    <row r="327" spans="1:21" s="45" customFormat="1" ht="11" x14ac:dyDescent="0.3">
      <c r="A327" s="45">
        <f>'FY2017 Alpha RPDC '!A316</f>
        <v>309</v>
      </c>
      <c r="B327" s="45">
        <f>'FY2017 Alpha RPDC '!B316</f>
        <v>6840</v>
      </c>
      <c r="C327" s="45">
        <f>'FY2017 Alpha RPDC '!C316</f>
        <v>6840</v>
      </c>
      <c r="D327" s="50" t="str">
        <f>'FY2017 Alpha RPDC '!D316</f>
        <v>WAVERLY-SHELL ROCK</v>
      </c>
      <c r="E327" s="51">
        <f>'FY2017 Alpha RPDC '!E316</f>
        <v>2024.9</v>
      </c>
      <c r="F327" s="52">
        <f>'FY2017 Alpha RPDC '!F316</f>
        <v>6446</v>
      </c>
      <c r="G327" s="53">
        <f>'FY2017 Alpha RPDC '!G316</f>
        <v>13052505</v>
      </c>
      <c r="H327" s="52">
        <f>'FY2017 Alpha RPDC '!H316</f>
        <v>0</v>
      </c>
      <c r="I327" s="53">
        <f>'FY2017 Alpha RPDC '!I316</f>
        <v>13052505</v>
      </c>
      <c r="J327" s="53">
        <v>-420560.10000000003</v>
      </c>
      <c r="K327" s="53">
        <v>-11538</v>
      </c>
      <c r="L327" s="53">
        <v>248067</v>
      </c>
      <c r="M327" s="53">
        <v>0</v>
      </c>
      <c r="N327" s="53">
        <v>48401.91</v>
      </c>
      <c r="O327" s="53">
        <v>0</v>
      </c>
      <c r="P327" s="53">
        <v>1269.18</v>
      </c>
      <c r="Q327" s="53">
        <v>103842</v>
      </c>
      <c r="R327" s="53">
        <v>369534.24399999995</v>
      </c>
      <c r="S327" s="53">
        <v>35953.528999999995</v>
      </c>
      <c r="T327" s="53">
        <v>44074.917999999998</v>
      </c>
      <c r="U327" s="53">
        <f t="shared" si="4"/>
        <v>13471549.681</v>
      </c>
    </row>
    <row r="328" spans="1:21" s="45" customFormat="1" ht="11" x14ac:dyDescent="0.3">
      <c r="A328" s="45">
        <f>'FY2017 Alpha RPDC '!A317</f>
        <v>310</v>
      </c>
      <c r="B328" s="45">
        <f>'FY2017 Alpha RPDC '!B317</f>
        <v>6854</v>
      </c>
      <c r="C328" s="45">
        <f>'FY2017 Alpha RPDC '!C317</f>
        <v>6854</v>
      </c>
      <c r="D328" s="50" t="str">
        <f>'FY2017 Alpha RPDC '!D317</f>
        <v>WAYNE</v>
      </c>
      <c r="E328" s="51">
        <f>'FY2017 Alpha RPDC '!E317</f>
        <v>522.29999999999995</v>
      </c>
      <c r="F328" s="52">
        <f>'FY2017 Alpha RPDC '!F317</f>
        <v>6469</v>
      </c>
      <c r="G328" s="53">
        <f>'FY2017 Alpha RPDC '!G317</f>
        <v>3378759</v>
      </c>
      <c r="H328" s="52">
        <f>'FY2017 Alpha RPDC '!H317</f>
        <v>72892</v>
      </c>
      <c r="I328" s="53">
        <f>'FY2017 Alpha RPDC '!I317</f>
        <v>3451651</v>
      </c>
      <c r="J328" s="53">
        <v>-311472</v>
      </c>
      <c r="K328" s="53">
        <v>-5768</v>
      </c>
      <c r="L328" s="53">
        <v>403760</v>
      </c>
      <c r="M328" s="53">
        <v>0</v>
      </c>
      <c r="N328" s="53">
        <v>5710.32</v>
      </c>
      <c r="O328" s="53">
        <v>0</v>
      </c>
      <c r="P328" s="53">
        <v>1268.96</v>
      </c>
      <c r="Q328" s="53">
        <v>0</v>
      </c>
      <c r="R328" s="53">
        <v>301231.59300000005</v>
      </c>
      <c r="S328" s="53">
        <v>30591.504000000001</v>
      </c>
      <c r="T328" s="53">
        <v>31953.855000000003</v>
      </c>
      <c r="U328" s="53">
        <f t="shared" ref="U328:U367" si="5">SUM(I328:T328)</f>
        <v>3908927.2319999998</v>
      </c>
    </row>
    <row r="329" spans="1:21" s="45" customFormat="1" ht="11" x14ac:dyDescent="0.3">
      <c r="A329" s="45">
        <f>'FY2017 Alpha RPDC '!A318</f>
        <v>311</v>
      </c>
      <c r="B329" s="45">
        <f>'FY2017 Alpha RPDC '!B318</f>
        <v>6867</v>
      </c>
      <c r="C329" s="45">
        <f>'FY2017 Alpha RPDC '!C318</f>
        <v>6867</v>
      </c>
      <c r="D329" s="50" t="str">
        <f>'FY2017 Alpha RPDC '!D318</f>
        <v>WEBSTER CITY</v>
      </c>
      <c r="E329" s="51">
        <f>'FY2017 Alpha RPDC '!E318</f>
        <v>1537.3</v>
      </c>
      <c r="F329" s="52">
        <f>'FY2017 Alpha RPDC '!F318</f>
        <v>6446</v>
      </c>
      <c r="G329" s="53">
        <f>'FY2017 Alpha RPDC '!G318</f>
        <v>9909436</v>
      </c>
      <c r="H329" s="52">
        <f>'FY2017 Alpha RPDC '!H318</f>
        <v>52679</v>
      </c>
      <c r="I329" s="53">
        <f>'FY2017 Alpha RPDC '!I318</f>
        <v>9962115</v>
      </c>
      <c r="J329" s="53">
        <v>-477657</v>
      </c>
      <c r="K329" s="53">
        <v>-11794</v>
      </c>
      <c r="L329" s="53">
        <v>663412.5</v>
      </c>
      <c r="M329" s="53">
        <v>29485</v>
      </c>
      <c r="N329" s="53">
        <v>8314.77</v>
      </c>
      <c r="O329" s="53">
        <v>0</v>
      </c>
      <c r="P329" s="53">
        <v>1297.3399999999999</v>
      </c>
      <c r="Q329" s="53">
        <v>0</v>
      </c>
      <c r="R329" s="53">
        <v>159878.73000000001</v>
      </c>
      <c r="S329" s="53">
        <v>17782.907999999999</v>
      </c>
      <c r="T329" s="53">
        <v>15705.492000000002</v>
      </c>
      <c r="U329" s="53">
        <f t="shared" si="5"/>
        <v>10368540.74</v>
      </c>
    </row>
    <row r="330" spans="1:21" s="45" customFormat="1" ht="11" x14ac:dyDescent="0.3">
      <c r="A330" s="45">
        <f>'FY2017 Alpha RPDC '!A319</f>
        <v>312</v>
      </c>
      <c r="B330" s="45">
        <f>'FY2017 Alpha RPDC '!B319</f>
        <v>6921</v>
      </c>
      <c r="C330" s="45">
        <f>'FY2017 Alpha RPDC '!C319</f>
        <v>6921</v>
      </c>
      <c r="D330" s="50" t="str">
        <f>'FY2017 Alpha RPDC '!D319</f>
        <v>WEST BEND-MALLARD</v>
      </c>
      <c r="E330" s="51">
        <f>'FY2017 Alpha RPDC '!E319</f>
        <v>348</v>
      </c>
      <c r="F330" s="52">
        <f>'FY2017 Alpha RPDC '!F319</f>
        <v>6498</v>
      </c>
      <c r="G330" s="53">
        <f>'FY2017 Alpha RPDC '!G319</f>
        <v>2261304</v>
      </c>
      <c r="H330" s="52">
        <f>'FY2017 Alpha RPDC '!H319</f>
        <v>0</v>
      </c>
      <c r="I330" s="53">
        <f>'FY2017 Alpha RPDC '!I319</f>
        <v>2261304</v>
      </c>
      <c r="J330" s="53">
        <v>-198419.19999999998</v>
      </c>
      <c r="K330" s="53">
        <v>-23072</v>
      </c>
      <c r="L330" s="53">
        <v>57680</v>
      </c>
      <c r="M330" s="53">
        <v>23072</v>
      </c>
      <c r="N330" s="53">
        <v>8767.36</v>
      </c>
      <c r="O330" s="53">
        <v>0</v>
      </c>
      <c r="P330" s="53">
        <v>1268.96</v>
      </c>
      <c r="Q330" s="53">
        <v>0</v>
      </c>
      <c r="R330" s="53">
        <v>196114.12400000001</v>
      </c>
      <c r="S330" s="53">
        <v>20897.910000000003</v>
      </c>
      <c r="T330" s="53">
        <v>23979.824000000001</v>
      </c>
      <c r="U330" s="53">
        <f t="shared" si="5"/>
        <v>2371592.9779999997</v>
      </c>
    </row>
    <row r="331" spans="1:21" s="45" customFormat="1" ht="11" x14ac:dyDescent="0.3">
      <c r="A331" s="45">
        <f>'FY2017 Alpha RPDC '!A320</f>
        <v>313</v>
      </c>
      <c r="B331" s="45">
        <f>'FY2017 Alpha RPDC '!B320</f>
        <v>6930</v>
      </c>
      <c r="C331" s="45">
        <f>'FY2017 Alpha RPDC '!C320</f>
        <v>6930</v>
      </c>
      <c r="D331" s="54" t="str">
        <f>'FY2017 Alpha RPDC '!D320</f>
        <v>WEST BRANCH</v>
      </c>
      <c r="E331" s="55">
        <f>'FY2017 Alpha RPDC '!E320</f>
        <v>801.5</v>
      </c>
      <c r="F331" s="56">
        <f>'FY2017 Alpha RPDC '!F320</f>
        <v>6478</v>
      </c>
      <c r="G331" s="57">
        <f>'FY2017 Alpha RPDC '!G320</f>
        <v>5192117</v>
      </c>
      <c r="H331" s="56">
        <f>'FY2017 Alpha RPDC '!H320</f>
        <v>63411</v>
      </c>
      <c r="I331" s="57">
        <f>'FY2017 Alpha RPDC '!I320</f>
        <v>5255528</v>
      </c>
      <c r="J331" s="57">
        <v>-486819.2</v>
      </c>
      <c r="K331" s="57">
        <v>-92288</v>
      </c>
      <c r="L331" s="57">
        <v>271096</v>
      </c>
      <c r="M331" s="57">
        <v>34608</v>
      </c>
      <c r="N331" s="57">
        <v>65409.120000000003</v>
      </c>
      <c r="O331" s="57">
        <v>0</v>
      </c>
      <c r="P331" s="57">
        <v>1268.96</v>
      </c>
      <c r="Q331" s="57">
        <v>0</v>
      </c>
      <c r="R331" s="57">
        <v>920301.98200000008</v>
      </c>
      <c r="S331" s="57">
        <v>103406.70999999999</v>
      </c>
      <c r="T331" s="57">
        <v>97837.292000000001</v>
      </c>
      <c r="U331" s="57">
        <f t="shared" si="5"/>
        <v>6170348.8640000001</v>
      </c>
    </row>
    <row r="332" spans="1:21" s="45" customFormat="1" ht="11" x14ac:dyDescent="0.3">
      <c r="A332" s="45">
        <f>'FY2017 Alpha RPDC '!A321</f>
        <v>314</v>
      </c>
      <c r="B332" s="45">
        <f>'FY2017 Alpha RPDC '!B321</f>
        <v>6937</v>
      </c>
      <c r="C332" s="45">
        <f>'FY2017 Alpha RPDC '!C321</f>
        <v>6937</v>
      </c>
      <c r="D332" s="50" t="str">
        <f>'FY2017 Alpha RPDC '!D321</f>
        <v>WEST BURLINGTON</v>
      </c>
      <c r="E332" s="51">
        <f>'FY2017 Alpha RPDC '!E321</f>
        <v>465.5</v>
      </c>
      <c r="F332" s="52">
        <f>'FY2017 Alpha RPDC '!F321</f>
        <v>6446</v>
      </c>
      <c r="G332" s="53">
        <f>'FY2017 Alpha RPDC '!G321</f>
        <v>3000613</v>
      </c>
      <c r="H332" s="52">
        <f>'FY2017 Alpha RPDC '!H321</f>
        <v>92697</v>
      </c>
      <c r="I332" s="53">
        <f>'FY2017 Alpha RPDC '!I321</f>
        <v>3093310</v>
      </c>
      <c r="J332" s="53">
        <v>-411261.6</v>
      </c>
      <c r="K332" s="53">
        <v>-5892</v>
      </c>
      <c r="L332" s="53">
        <v>426580.80000000005</v>
      </c>
      <c r="M332" s="53">
        <v>35352</v>
      </c>
      <c r="N332" s="53">
        <v>14081.880000000001</v>
      </c>
      <c r="O332" s="53">
        <v>0</v>
      </c>
      <c r="P332" s="53">
        <v>10369.92</v>
      </c>
      <c r="Q332" s="53">
        <v>0</v>
      </c>
      <c r="R332" s="53">
        <v>298674.76</v>
      </c>
      <c r="S332" s="53">
        <v>31675.800000000003</v>
      </c>
      <c r="T332" s="53">
        <v>31450.480000000003</v>
      </c>
      <c r="U332" s="53">
        <f t="shared" si="5"/>
        <v>3524342.0399999996</v>
      </c>
    </row>
    <row r="333" spans="1:21" s="45" customFormat="1" ht="11" x14ac:dyDescent="0.3">
      <c r="A333" s="45">
        <f>'FY2017 Alpha RPDC '!A322</f>
        <v>315</v>
      </c>
      <c r="B333" s="45">
        <f>'FY2017 Alpha RPDC '!B322</f>
        <v>6943</v>
      </c>
      <c r="C333" s="45">
        <f>'FY2017 Alpha RPDC '!C322</f>
        <v>6943</v>
      </c>
      <c r="D333" s="50" t="str">
        <f>'FY2017 Alpha RPDC '!D322</f>
        <v>WEST CENTRAL</v>
      </c>
      <c r="E333" s="51">
        <f>'FY2017 Alpha RPDC '!E322</f>
        <v>265.5</v>
      </c>
      <c r="F333" s="52">
        <f>'FY2017 Alpha RPDC '!F322</f>
        <v>6446</v>
      </c>
      <c r="G333" s="53">
        <f>'FY2017 Alpha RPDC '!G322</f>
        <v>1711413</v>
      </c>
      <c r="H333" s="52">
        <f>'FY2017 Alpha RPDC '!H322</f>
        <v>81819</v>
      </c>
      <c r="I333" s="53">
        <f>'FY2017 Alpha RPDC '!I322</f>
        <v>1793232</v>
      </c>
      <c r="J333" s="53">
        <v>-210828.79999999999</v>
      </c>
      <c r="K333" s="53">
        <v>-23168</v>
      </c>
      <c r="L333" s="53">
        <v>133216</v>
      </c>
      <c r="M333" s="53">
        <v>11584</v>
      </c>
      <c r="N333" s="53">
        <v>158758.72</v>
      </c>
      <c r="O333" s="53">
        <v>163797.76000000001</v>
      </c>
      <c r="P333" s="53">
        <v>0</v>
      </c>
      <c r="Q333" s="53">
        <v>0</v>
      </c>
      <c r="R333" s="53">
        <v>274878.18400000001</v>
      </c>
      <c r="S333" s="53">
        <v>28791.308000000001</v>
      </c>
      <c r="T333" s="53">
        <v>29252.495999999999</v>
      </c>
      <c r="U333" s="53">
        <f t="shared" si="5"/>
        <v>2359513.6680000001</v>
      </c>
    </row>
    <row r="334" spans="1:21" s="45" customFormat="1" ht="11" x14ac:dyDescent="0.3">
      <c r="A334" s="45">
        <f>'FY2017 Alpha RPDC '!A323</f>
        <v>316</v>
      </c>
      <c r="B334" s="45">
        <f>'FY2017 Alpha RPDC '!B323</f>
        <v>6264</v>
      </c>
      <c r="C334" s="45">
        <f>'FY2017 Alpha RPDC '!C323</f>
        <v>6264</v>
      </c>
      <c r="D334" s="50" t="str">
        <f>'FY2017 Alpha RPDC '!D323</f>
        <v>WEST CENTRAL VALLEY</v>
      </c>
      <c r="E334" s="51">
        <f>'FY2017 Alpha RPDC '!E323</f>
        <v>947</v>
      </c>
      <c r="F334" s="52">
        <f>'FY2017 Alpha RPDC '!F323</f>
        <v>6512</v>
      </c>
      <c r="G334" s="53">
        <f>'FY2017 Alpha RPDC '!G323</f>
        <v>6166864</v>
      </c>
      <c r="H334" s="52">
        <f>'FY2017 Alpha RPDC '!H323</f>
        <v>0</v>
      </c>
      <c r="I334" s="53">
        <f>'FY2017 Alpha RPDC '!I323</f>
        <v>6166864</v>
      </c>
      <c r="J334" s="53">
        <v>-236488</v>
      </c>
      <c r="K334" s="53">
        <v>-11536</v>
      </c>
      <c r="L334" s="53">
        <v>74984</v>
      </c>
      <c r="M334" s="53">
        <v>0</v>
      </c>
      <c r="N334" s="53">
        <v>83520.639999999999</v>
      </c>
      <c r="O334" s="53">
        <v>0</v>
      </c>
      <c r="P334" s="53">
        <v>0</v>
      </c>
      <c r="Q334" s="53">
        <v>48451.200000000004</v>
      </c>
      <c r="R334" s="53">
        <v>113454.57999999999</v>
      </c>
      <c r="S334" s="53">
        <v>9889.4979999999996</v>
      </c>
      <c r="T334" s="53">
        <v>13549.252</v>
      </c>
      <c r="U334" s="53">
        <f t="shared" si="5"/>
        <v>6262689.1699999999</v>
      </c>
    </row>
    <row r="335" spans="1:21" s="45" customFormat="1" ht="11" x14ac:dyDescent="0.3">
      <c r="A335" s="45">
        <f>'FY2017 Alpha RPDC '!A324</f>
        <v>317</v>
      </c>
      <c r="B335" s="45">
        <f>'FY2017 Alpha RPDC '!B324</f>
        <v>6950</v>
      </c>
      <c r="C335" s="45">
        <f>'FY2017 Alpha RPDC '!C324</f>
        <v>6950</v>
      </c>
      <c r="D335" s="50" t="str">
        <f>'FY2017 Alpha RPDC '!D324</f>
        <v>WEST DELAWARE</v>
      </c>
      <c r="E335" s="51">
        <f>'FY2017 Alpha RPDC '!E324</f>
        <v>1518.8</v>
      </c>
      <c r="F335" s="52">
        <f>'FY2017 Alpha RPDC '!F324</f>
        <v>6449</v>
      </c>
      <c r="G335" s="53">
        <f>'FY2017 Alpha RPDC '!G324</f>
        <v>9794741</v>
      </c>
      <c r="H335" s="52">
        <f>'FY2017 Alpha RPDC '!H324</f>
        <v>146339</v>
      </c>
      <c r="I335" s="53">
        <f>'FY2017 Alpha RPDC '!I324</f>
        <v>9941080</v>
      </c>
      <c r="J335" s="53">
        <v>-272177</v>
      </c>
      <c r="K335" s="53">
        <v>-75283</v>
      </c>
      <c r="L335" s="53">
        <v>81074</v>
      </c>
      <c r="M335" s="53">
        <v>86865</v>
      </c>
      <c r="N335" s="53">
        <v>1389.84</v>
      </c>
      <c r="O335" s="53">
        <v>0</v>
      </c>
      <c r="P335" s="53">
        <v>86633.36</v>
      </c>
      <c r="Q335" s="53">
        <v>0</v>
      </c>
      <c r="R335" s="53">
        <v>411053.21900000004</v>
      </c>
      <c r="S335" s="53">
        <v>41926.701999999997</v>
      </c>
      <c r="T335" s="53">
        <v>51307.280000000006</v>
      </c>
      <c r="U335" s="53">
        <f t="shared" si="5"/>
        <v>10353869.400999999</v>
      </c>
    </row>
    <row r="336" spans="1:21" s="45" customFormat="1" ht="11" x14ac:dyDescent="0.3">
      <c r="A336" s="45">
        <f>'FY2017 Alpha RPDC '!A325</f>
        <v>318</v>
      </c>
      <c r="B336" s="45">
        <f>'FY2017 Alpha RPDC '!B325</f>
        <v>6957</v>
      </c>
      <c r="C336" s="45">
        <f>'FY2017 Alpha RPDC '!C325</f>
        <v>6957</v>
      </c>
      <c r="D336" s="54" t="str">
        <f>'FY2017 Alpha RPDC '!D325</f>
        <v>WEST DES MOINES</v>
      </c>
      <c r="E336" s="55">
        <f>'FY2017 Alpha RPDC '!E325</f>
        <v>9146.1</v>
      </c>
      <c r="F336" s="56">
        <f>'FY2017 Alpha RPDC '!F325</f>
        <v>6446</v>
      </c>
      <c r="G336" s="57">
        <f>'FY2017 Alpha RPDC '!G325</f>
        <v>58955761</v>
      </c>
      <c r="H336" s="56">
        <f>'FY2017 Alpha RPDC '!H325</f>
        <v>0</v>
      </c>
      <c r="I336" s="57">
        <f>'FY2017 Alpha RPDC '!I325</f>
        <v>58955761</v>
      </c>
      <c r="J336" s="57">
        <v>-196513.19999999998</v>
      </c>
      <c r="K336" s="57">
        <v>-52326</v>
      </c>
      <c r="L336" s="57">
        <v>186048</v>
      </c>
      <c r="M336" s="57">
        <v>0</v>
      </c>
      <c r="N336" s="57">
        <v>5116.32</v>
      </c>
      <c r="O336" s="57">
        <v>0</v>
      </c>
      <c r="P336" s="57">
        <v>71628.479999999996</v>
      </c>
      <c r="Q336" s="57">
        <v>0</v>
      </c>
      <c r="R336" s="57">
        <v>354854.58399999997</v>
      </c>
      <c r="S336" s="57">
        <v>35738.786</v>
      </c>
      <c r="T336" s="57">
        <v>40833.33</v>
      </c>
      <c r="U336" s="57">
        <f t="shared" si="5"/>
        <v>59401141.29999999</v>
      </c>
    </row>
    <row r="337" spans="1:21" s="45" customFormat="1" ht="11" x14ac:dyDescent="0.3">
      <c r="A337" s="45">
        <f>'FY2017 Alpha RPDC '!A326</f>
        <v>319</v>
      </c>
      <c r="B337" s="45">
        <f>'FY2017 Alpha RPDC '!B326</f>
        <v>5922</v>
      </c>
      <c r="C337" s="45">
        <f>'FY2017 Alpha RPDC '!C326</f>
        <v>5922</v>
      </c>
      <c r="D337" s="50" t="str">
        <f>'FY2017 Alpha RPDC '!D326</f>
        <v>WEST FORK</v>
      </c>
      <c r="E337" s="51">
        <f>'FY2017 Alpha RPDC '!E326</f>
        <v>693.5</v>
      </c>
      <c r="F337" s="52">
        <f>'FY2017 Alpha RPDC '!F326</f>
        <v>6502</v>
      </c>
      <c r="G337" s="53">
        <f>'FY2017 Alpha RPDC '!G326</f>
        <v>4509137</v>
      </c>
      <c r="H337" s="52">
        <f>'FY2017 Alpha RPDC '!H326</f>
        <v>0</v>
      </c>
      <c r="I337" s="53">
        <f>'FY2017 Alpha RPDC '!I326</f>
        <v>4509137</v>
      </c>
      <c r="J337" s="53">
        <v>-640248</v>
      </c>
      <c r="K337" s="53">
        <v>-63448</v>
      </c>
      <c r="L337" s="53">
        <v>382418.39999999997</v>
      </c>
      <c r="M337" s="53">
        <v>34608</v>
      </c>
      <c r="N337" s="53">
        <v>28955.359999999997</v>
      </c>
      <c r="O337" s="53">
        <v>0</v>
      </c>
      <c r="P337" s="53">
        <v>77406.559999999998</v>
      </c>
      <c r="Q337" s="53">
        <v>273403.2</v>
      </c>
      <c r="R337" s="53">
        <v>883602.97200000007</v>
      </c>
      <c r="S337" s="53">
        <v>97511.634000000005</v>
      </c>
      <c r="T337" s="53">
        <v>108694.242</v>
      </c>
      <c r="U337" s="53">
        <f t="shared" si="5"/>
        <v>5692041.3679999998</v>
      </c>
    </row>
    <row r="338" spans="1:21" s="45" customFormat="1" ht="11" x14ac:dyDescent="0.3">
      <c r="A338" s="45">
        <f>'FY2017 Alpha RPDC '!A327</f>
        <v>320</v>
      </c>
      <c r="B338" s="45">
        <f>'FY2017 Alpha RPDC '!B327</f>
        <v>819</v>
      </c>
      <c r="C338" s="45">
        <f>'FY2017 Alpha RPDC '!C327</f>
        <v>819</v>
      </c>
      <c r="D338" s="50" t="str">
        <f>'FY2017 Alpha RPDC '!D327</f>
        <v>WEST HANCOCK</v>
      </c>
      <c r="E338" s="51">
        <f>'FY2017 Alpha RPDC '!E327</f>
        <v>618.4</v>
      </c>
      <c r="F338" s="52">
        <f>'FY2017 Alpha RPDC '!F327</f>
        <v>6464</v>
      </c>
      <c r="G338" s="53">
        <f>'FY2017 Alpha RPDC '!G327</f>
        <v>3997338</v>
      </c>
      <c r="H338" s="52">
        <f>'FY2017 Alpha RPDC '!H327</f>
        <v>0</v>
      </c>
      <c r="I338" s="53">
        <f>'FY2017 Alpha RPDC '!I327</f>
        <v>3997338</v>
      </c>
      <c r="J338" s="53">
        <v>-2188956</v>
      </c>
      <c r="K338" s="53">
        <v>-363384</v>
      </c>
      <c r="L338" s="53">
        <v>268788.8</v>
      </c>
      <c r="M338" s="53">
        <v>74984</v>
      </c>
      <c r="N338" s="53">
        <v>148641.35999999999</v>
      </c>
      <c r="O338" s="53">
        <v>0</v>
      </c>
      <c r="P338" s="53">
        <v>643362.72000000009</v>
      </c>
      <c r="Q338" s="53">
        <v>487972.8</v>
      </c>
      <c r="R338" s="53">
        <v>5172361.9180000005</v>
      </c>
      <c r="S338" s="53">
        <v>559061.13400000008</v>
      </c>
      <c r="T338" s="53">
        <v>741408.00800000003</v>
      </c>
      <c r="U338" s="53">
        <f t="shared" si="5"/>
        <v>9541578.7400000002</v>
      </c>
    </row>
    <row r="339" spans="1:21" s="45" customFormat="1" ht="11" x14ac:dyDescent="0.3">
      <c r="A339" s="45">
        <f>'FY2017 Alpha RPDC '!A328</f>
        <v>321</v>
      </c>
      <c r="B339" s="45">
        <f>'FY2017 Alpha RPDC '!B328</f>
        <v>6969</v>
      </c>
      <c r="C339" s="45">
        <f>'FY2017 Alpha RPDC '!C328</f>
        <v>6969</v>
      </c>
      <c r="D339" s="50" t="str">
        <f>'FY2017 Alpha RPDC '!D328</f>
        <v>WEST HARRISON</v>
      </c>
      <c r="E339" s="51">
        <f>'FY2017 Alpha RPDC '!E328</f>
        <v>369.9</v>
      </c>
      <c r="F339" s="52">
        <f>'FY2017 Alpha RPDC '!F328</f>
        <v>6616</v>
      </c>
      <c r="G339" s="53">
        <f>'FY2017 Alpha RPDC '!G328</f>
        <v>2447258</v>
      </c>
      <c r="H339" s="52">
        <f>'FY2017 Alpha RPDC '!H328</f>
        <v>71161</v>
      </c>
      <c r="I339" s="53">
        <f>'FY2017 Alpha RPDC '!I328</f>
        <v>2518419</v>
      </c>
      <c r="J339" s="53">
        <v>-1360094.4000000001</v>
      </c>
      <c r="K339" s="53">
        <v>-115360</v>
      </c>
      <c r="L339" s="53">
        <v>992096</v>
      </c>
      <c r="M339" s="53">
        <v>11536</v>
      </c>
      <c r="N339" s="53">
        <v>293245.12</v>
      </c>
      <c r="O339" s="53">
        <v>0</v>
      </c>
      <c r="P339" s="53">
        <v>171309.6</v>
      </c>
      <c r="Q339" s="53">
        <v>0</v>
      </c>
      <c r="R339" s="53">
        <v>2559059.8159999996</v>
      </c>
      <c r="S339" s="53">
        <v>259581.9</v>
      </c>
      <c r="T339" s="53">
        <v>343125.5</v>
      </c>
      <c r="U339" s="53">
        <f t="shared" si="5"/>
        <v>5672918.5360000003</v>
      </c>
    </row>
    <row r="340" spans="1:21" s="45" customFormat="1" ht="11" x14ac:dyDescent="0.3">
      <c r="A340" s="45">
        <f>'FY2017 Alpha RPDC '!A329</f>
        <v>322</v>
      </c>
      <c r="B340" s="45">
        <f>'FY2017 Alpha RPDC '!B329</f>
        <v>6975</v>
      </c>
      <c r="C340" s="45">
        <f>'FY2017 Alpha RPDC '!C329</f>
        <v>6975</v>
      </c>
      <c r="D340" s="50" t="str">
        <f>'FY2017 Alpha RPDC '!D329</f>
        <v>WEST LIBERTY</v>
      </c>
      <c r="E340" s="51">
        <f>'FY2017 Alpha RPDC '!E329</f>
        <v>1229.5999999999999</v>
      </c>
      <c r="F340" s="52">
        <f>'FY2017 Alpha RPDC '!F329</f>
        <v>6446</v>
      </c>
      <c r="G340" s="53">
        <f>'FY2017 Alpha RPDC '!G329</f>
        <v>7926002</v>
      </c>
      <c r="H340" s="52">
        <f>'FY2017 Alpha RPDC '!H329</f>
        <v>0</v>
      </c>
      <c r="I340" s="53">
        <f>'FY2017 Alpha RPDC '!I329</f>
        <v>7926002</v>
      </c>
      <c r="J340" s="53">
        <v>-265328</v>
      </c>
      <c r="K340" s="53">
        <v>-173040</v>
      </c>
      <c r="L340" s="53">
        <v>572762.4</v>
      </c>
      <c r="M340" s="53">
        <v>276864</v>
      </c>
      <c r="N340" s="53">
        <v>35819.279999999999</v>
      </c>
      <c r="O340" s="53">
        <v>0</v>
      </c>
      <c r="P340" s="53">
        <v>7613.76</v>
      </c>
      <c r="Q340" s="53">
        <v>0</v>
      </c>
      <c r="R340" s="53">
        <v>884188.63199999998</v>
      </c>
      <c r="S340" s="53">
        <v>97238.136000000013</v>
      </c>
      <c r="T340" s="53">
        <v>92619.612000000008</v>
      </c>
      <c r="U340" s="53">
        <f t="shared" si="5"/>
        <v>9454739.8200000003</v>
      </c>
    </row>
    <row r="341" spans="1:21" s="45" customFormat="1" ht="11" x14ac:dyDescent="0.3">
      <c r="A341" s="45">
        <f>'FY2017 Alpha RPDC '!A330</f>
        <v>323</v>
      </c>
      <c r="B341" s="45">
        <f>'FY2017 Alpha RPDC '!B330</f>
        <v>6983</v>
      </c>
      <c r="C341" s="45">
        <f>'FY2017 Alpha RPDC '!C330</f>
        <v>6983</v>
      </c>
      <c r="D341" s="54" t="str">
        <f>'FY2017 Alpha RPDC '!D330</f>
        <v>WEST LYON</v>
      </c>
      <c r="E341" s="55">
        <f>'FY2017 Alpha RPDC '!E330</f>
        <v>886</v>
      </c>
      <c r="F341" s="56">
        <f>'FY2017 Alpha RPDC '!F330</f>
        <v>6446</v>
      </c>
      <c r="G341" s="57">
        <f>'FY2017 Alpha RPDC '!G330</f>
        <v>5711156</v>
      </c>
      <c r="H341" s="56">
        <f>'FY2017 Alpha RPDC '!H330</f>
        <v>0</v>
      </c>
      <c r="I341" s="57">
        <f>'FY2017 Alpha RPDC '!I330</f>
        <v>5711156</v>
      </c>
      <c r="J341" s="57">
        <v>-86520</v>
      </c>
      <c r="K341" s="57">
        <v>-5768</v>
      </c>
      <c r="L341" s="57">
        <v>441252</v>
      </c>
      <c r="M341" s="57">
        <v>17304</v>
      </c>
      <c r="N341" s="57">
        <v>0</v>
      </c>
      <c r="O341" s="57">
        <v>61544.56</v>
      </c>
      <c r="P341" s="57">
        <v>6344.8</v>
      </c>
      <c r="Q341" s="57">
        <v>93441.599999999991</v>
      </c>
      <c r="R341" s="57">
        <v>316232.70400000003</v>
      </c>
      <c r="S341" s="57">
        <v>35399.024000000005</v>
      </c>
      <c r="T341" s="57">
        <v>36050.016000000003</v>
      </c>
      <c r="U341" s="57">
        <f t="shared" si="5"/>
        <v>6626436.703999999</v>
      </c>
    </row>
    <row r="342" spans="1:21" s="45" customFormat="1" ht="11" x14ac:dyDescent="0.3">
      <c r="A342" s="45">
        <f>'FY2017 Alpha RPDC '!A331</f>
        <v>324</v>
      </c>
      <c r="B342" s="45">
        <f>'FY2017 Alpha RPDC '!B331</f>
        <v>6985</v>
      </c>
      <c r="C342" s="45">
        <f>'FY2017 Alpha RPDC '!C331</f>
        <v>6985</v>
      </c>
      <c r="D342" s="50" t="str">
        <f>'FY2017 Alpha RPDC '!D331</f>
        <v>WEST MARSHALL</v>
      </c>
      <c r="E342" s="51">
        <f>'FY2017 Alpha RPDC '!E331</f>
        <v>836.7</v>
      </c>
      <c r="F342" s="52">
        <f>'FY2017 Alpha RPDC '!F331</f>
        <v>6453</v>
      </c>
      <c r="G342" s="53">
        <f>'FY2017 Alpha RPDC '!G331</f>
        <v>5399225</v>
      </c>
      <c r="H342" s="52">
        <f>'FY2017 Alpha RPDC '!H331</f>
        <v>158892</v>
      </c>
      <c r="I342" s="53">
        <f>'FY2017 Alpha RPDC '!I331</f>
        <v>5558117</v>
      </c>
      <c r="J342" s="53">
        <v>-187460</v>
      </c>
      <c r="K342" s="53">
        <v>-51912</v>
      </c>
      <c r="L342" s="53">
        <v>415296</v>
      </c>
      <c r="M342" s="53">
        <v>470668.79999999999</v>
      </c>
      <c r="N342" s="53">
        <v>197957.76000000001</v>
      </c>
      <c r="O342" s="53">
        <v>0</v>
      </c>
      <c r="P342" s="53">
        <v>129433.92000000001</v>
      </c>
      <c r="Q342" s="53">
        <v>339158.39999999997</v>
      </c>
      <c r="R342" s="53">
        <v>780984.20200000005</v>
      </c>
      <c r="S342" s="53">
        <v>86122.717999999993</v>
      </c>
      <c r="T342" s="53">
        <v>98098.819999999992</v>
      </c>
      <c r="U342" s="53">
        <f t="shared" si="5"/>
        <v>7836465.620000001</v>
      </c>
    </row>
    <row r="343" spans="1:21" s="45" customFormat="1" ht="11" x14ac:dyDescent="0.3">
      <c r="A343" s="45">
        <f>'FY2017 Alpha RPDC '!A332</f>
        <v>325</v>
      </c>
      <c r="B343" s="45">
        <f>'FY2017 Alpha RPDC '!B332</f>
        <v>6987</v>
      </c>
      <c r="C343" s="45">
        <f>'FY2017 Alpha RPDC '!C332</f>
        <v>6987</v>
      </c>
      <c r="D343" s="50" t="str">
        <f>'FY2017 Alpha RPDC '!D332</f>
        <v>WEST MONONA</v>
      </c>
      <c r="E343" s="51">
        <f>'FY2017 Alpha RPDC '!E332</f>
        <v>684</v>
      </c>
      <c r="F343" s="52">
        <f>'FY2017 Alpha RPDC '!F332</f>
        <v>6455</v>
      </c>
      <c r="G343" s="53">
        <f>'FY2017 Alpha RPDC '!G332</f>
        <v>4415220</v>
      </c>
      <c r="H343" s="52">
        <f>'FY2017 Alpha RPDC '!H332</f>
        <v>0</v>
      </c>
      <c r="I343" s="53">
        <f>'FY2017 Alpha RPDC '!I332</f>
        <v>4415220</v>
      </c>
      <c r="J343" s="53">
        <v>-203700</v>
      </c>
      <c r="K343" s="53">
        <v>-29100</v>
      </c>
      <c r="L343" s="53">
        <v>244440</v>
      </c>
      <c r="M343" s="53">
        <v>0</v>
      </c>
      <c r="N343" s="53">
        <v>9661.1999999999989</v>
      </c>
      <c r="O343" s="53">
        <v>0</v>
      </c>
      <c r="P343" s="53">
        <v>0</v>
      </c>
      <c r="Q343" s="53">
        <v>0</v>
      </c>
      <c r="R343" s="53">
        <v>199801.17300000001</v>
      </c>
      <c r="S343" s="53">
        <v>21034.260000000002</v>
      </c>
      <c r="T343" s="53">
        <v>17865.237000000001</v>
      </c>
      <c r="U343" s="53">
        <f t="shared" si="5"/>
        <v>4675221.87</v>
      </c>
    </row>
    <row r="344" spans="1:21" s="45" customFormat="1" ht="11" x14ac:dyDescent="0.3">
      <c r="A344" s="45">
        <f>'FY2017 Alpha RPDC '!A333</f>
        <v>326</v>
      </c>
      <c r="B344" s="45">
        <f>'FY2017 Alpha RPDC '!B333</f>
        <v>6990</v>
      </c>
      <c r="C344" s="45">
        <f>'FY2017 Alpha RPDC '!C333</f>
        <v>6990</v>
      </c>
      <c r="D344" s="50" t="str">
        <f>'FY2017 Alpha RPDC '!D333</f>
        <v>WEST SIOUX</v>
      </c>
      <c r="E344" s="51">
        <f>'FY2017 Alpha RPDC '!E333</f>
        <v>785.1</v>
      </c>
      <c r="F344" s="52">
        <f>'FY2017 Alpha RPDC '!F333</f>
        <v>6469</v>
      </c>
      <c r="G344" s="53">
        <f>'FY2017 Alpha RPDC '!G333</f>
        <v>5078812</v>
      </c>
      <c r="H344" s="52">
        <f>'FY2017 Alpha RPDC '!H333</f>
        <v>0</v>
      </c>
      <c r="I344" s="53">
        <f>'FY2017 Alpha RPDC '!I333</f>
        <v>5078812</v>
      </c>
      <c r="J344" s="53">
        <v>-256360.00000000003</v>
      </c>
      <c r="K344" s="53">
        <v>-69600</v>
      </c>
      <c r="L344" s="53">
        <v>301600</v>
      </c>
      <c r="M344" s="53">
        <v>0</v>
      </c>
      <c r="N344" s="53">
        <v>4350</v>
      </c>
      <c r="O344" s="53">
        <v>0</v>
      </c>
      <c r="P344" s="53">
        <v>5104</v>
      </c>
      <c r="Q344" s="53">
        <v>0</v>
      </c>
      <c r="R344" s="53">
        <v>386571.77799999999</v>
      </c>
      <c r="S344" s="53">
        <v>40529.332999999999</v>
      </c>
      <c r="T344" s="53">
        <v>40874.864999999998</v>
      </c>
      <c r="U344" s="53">
        <f t="shared" si="5"/>
        <v>5531881.9759999998</v>
      </c>
    </row>
    <row r="345" spans="1:21" s="45" customFormat="1" ht="11" x14ac:dyDescent="0.3">
      <c r="A345" s="45">
        <f>'FY2017 Alpha RPDC '!A334</f>
        <v>327</v>
      </c>
      <c r="B345" s="45">
        <f>'FY2017 Alpha RPDC '!B334</f>
        <v>6961</v>
      </c>
      <c r="C345" s="45">
        <f>'FY2017 Alpha RPDC '!C334</f>
        <v>6961</v>
      </c>
      <c r="D345" s="50" t="str">
        <f>'FY2017 Alpha RPDC '!D334</f>
        <v>WESTERN DUBUQUE</v>
      </c>
      <c r="E345" s="51">
        <f>'FY2017 Alpha RPDC '!E334</f>
        <v>2991.3</v>
      </c>
      <c r="F345" s="52">
        <f>'FY2017 Alpha RPDC '!F334</f>
        <v>6501</v>
      </c>
      <c r="G345" s="53">
        <f>'FY2017 Alpha RPDC '!G334</f>
        <v>19446441</v>
      </c>
      <c r="H345" s="52">
        <f>'FY2017 Alpha RPDC '!H334</f>
        <v>0</v>
      </c>
      <c r="I345" s="53">
        <f>'FY2017 Alpha RPDC '!I334</f>
        <v>19446441</v>
      </c>
      <c r="J345" s="53">
        <v>-134394.4</v>
      </c>
      <c r="K345" s="53">
        <v>-34608</v>
      </c>
      <c r="L345" s="53">
        <v>1666952</v>
      </c>
      <c r="M345" s="53">
        <v>5768</v>
      </c>
      <c r="N345" s="53">
        <v>6921.5999999999995</v>
      </c>
      <c r="O345" s="53">
        <v>0</v>
      </c>
      <c r="P345" s="53">
        <v>3806.88</v>
      </c>
      <c r="Q345" s="53">
        <v>100363.2</v>
      </c>
      <c r="R345" s="53">
        <v>283280.01299999998</v>
      </c>
      <c r="S345" s="53">
        <v>37097.646000000001</v>
      </c>
      <c r="T345" s="53">
        <v>47645.281999999999</v>
      </c>
      <c r="U345" s="53">
        <f t="shared" si="5"/>
        <v>21429273.221000005</v>
      </c>
    </row>
    <row r="346" spans="1:21" s="45" customFormat="1" ht="11" x14ac:dyDescent="0.3">
      <c r="A346" s="45">
        <f>'FY2017 Alpha RPDC '!A335</f>
        <v>328</v>
      </c>
      <c r="B346" s="45">
        <f>'FY2017 Alpha RPDC '!B335</f>
        <v>6992</v>
      </c>
      <c r="C346" s="45">
        <f>'FY2017 Alpha RPDC '!C335</f>
        <v>6992</v>
      </c>
      <c r="D346" s="54" t="str">
        <f>'FY2017 Alpha RPDC '!D335</f>
        <v>WESTWOOD</v>
      </c>
      <c r="E346" s="55">
        <f>'FY2017 Alpha RPDC '!E335</f>
        <v>520</v>
      </c>
      <c r="F346" s="56">
        <f>'FY2017 Alpha RPDC '!F335</f>
        <v>6475</v>
      </c>
      <c r="G346" s="57">
        <f>'FY2017 Alpha RPDC '!G335</f>
        <v>3367000</v>
      </c>
      <c r="H346" s="56">
        <f>'FY2017 Alpha RPDC '!H335</f>
        <v>0</v>
      </c>
      <c r="I346" s="57">
        <f>'FY2017 Alpha RPDC '!I335</f>
        <v>3367000</v>
      </c>
      <c r="J346" s="57">
        <v>-216300</v>
      </c>
      <c r="K346" s="57">
        <v>0</v>
      </c>
      <c r="L346" s="57">
        <v>155159.19999999998</v>
      </c>
      <c r="M346" s="57">
        <v>5768</v>
      </c>
      <c r="N346" s="57">
        <v>40952.799999999996</v>
      </c>
      <c r="O346" s="57">
        <v>0</v>
      </c>
      <c r="P346" s="57">
        <v>0</v>
      </c>
      <c r="Q346" s="57">
        <v>0</v>
      </c>
      <c r="R346" s="57">
        <v>163729.56599999999</v>
      </c>
      <c r="S346" s="57">
        <v>16849.637999999999</v>
      </c>
      <c r="T346" s="57">
        <v>15054.858</v>
      </c>
      <c r="U346" s="57">
        <f t="shared" si="5"/>
        <v>3548214.0619999999</v>
      </c>
    </row>
    <row r="347" spans="1:21" s="45" customFormat="1" ht="11" x14ac:dyDescent="0.3">
      <c r="A347" s="45">
        <f>'FY2017 Alpha RPDC '!A336</f>
        <v>329</v>
      </c>
      <c r="B347" s="45">
        <f>'FY2017 Alpha RPDC '!B336</f>
        <v>7002</v>
      </c>
      <c r="C347" s="45">
        <f>'FY2017 Alpha RPDC '!C336</f>
        <v>7002</v>
      </c>
      <c r="D347" s="50" t="str">
        <f>'FY2017 Alpha RPDC '!D336</f>
        <v>WHITING</v>
      </c>
      <c r="E347" s="51">
        <f>'FY2017 Alpha RPDC '!E336</f>
        <v>177.9</v>
      </c>
      <c r="F347" s="52">
        <f>'FY2017 Alpha RPDC '!F336</f>
        <v>6446</v>
      </c>
      <c r="G347" s="53">
        <f>'FY2017 Alpha RPDC '!G336</f>
        <v>1146743</v>
      </c>
      <c r="H347" s="52">
        <f>'FY2017 Alpha RPDC '!H336</f>
        <v>0</v>
      </c>
      <c r="I347" s="53">
        <f>'FY2017 Alpha RPDC '!I336</f>
        <v>1146743</v>
      </c>
      <c r="J347" s="53">
        <v>-771254.79999999993</v>
      </c>
      <c r="K347" s="53">
        <v>-52506</v>
      </c>
      <c r="L347" s="53">
        <v>128348</v>
      </c>
      <c r="M347" s="53">
        <v>0</v>
      </c>
      <c r="N347" s="53">
        <v>58515.02</v>
      </c>
      <c r="O347" s="53">
        <v>0</v>
      </c>
      <c r="P347" s="53">
        <v>3850.44</v>
      </c>
      <c r="Q347" s="53">
        <v>203023.19999999998</v>
      </c>
      <c r="R347" s="53">
        <v>491478.37000000005</v>
      </c>
      <c r="S347" s="53">
        <v>46857.760000000002</v>
      </c>
      <c r="T347" s="53">
        <v>51927.616000000002</v>
      </c>
      <c r="U347" s="53">
        <f t="shared" si="5"/>
        <v>1306982.6060000001</v>
      </c>
    </row>
    <row r="348" spans="1:21" s="45" customFormat="1" ht="11" x14ac:dyDescent="0.3">
      <c r="A348" s="45">
        <f>'FY2017 Alpha RPDC '!A337</f>
        <v>330</v>
      </c>
      <c r="B348" s="45">
        <f>'FY2017 Alpha RPDC '!B337</f>
        <v>7029</v>
      </c>
      <c r="C348" s="45">
        <f>'FY2017 Alpha RPDC '!C337</f>
        <v>7029</v>
      </c>
      <c r="D348" s="50" t="str">
        <f>'FY2017 Alpha RPDC '!D337</f>
        <v>WILLIAMSBURG</v>
      </c>
      <c r="E348" s="51">
        <f>'FY2017 Alpha RPDC '!E337</f>
        <v>1140.3</v>
      </c>
      <c r="F348" s="52">
        <f>'FY2017 Alpha RPDC '!F337</f>
        <v>6462</v>
      </c>
      <c r="G348" s="53">
        <f>'FY2017 Alpha RPDC '!G337</f>
        <v>7368619</v>
      </c>
      <c r="H348" s="52">
        <f>'FY2017 Alpha RPDC '!H337</f>
        <v>2821</v>
      </c>
      <c r="I348" s="53">
        <f>'FY2017 Alpha RPDC '!I337</f>
        <v>7371440</v>
      </c>
      <c r="J348" s="53">
        <v>-703484.9</v>
      </c>
      <c r="K348" s="53">
        <v>-69252</v>
      </c>
      <c r="L348" s="53">
        <v>409741</v>
      </c>
      <c r="M348" s="53">
        <v>57710</v>
      </c>
      <c r="N348" s="53">
        <v>162799.91</v>
      </c>
      <c r="O348" s="53">
        <v>0</v>
      </c>
      <c r="P348" s="53">
        <v>2539.2400000000002</v>
      </c>
      <c r="Q348" s="53">
        <v>0</v>
      </c>
      <c r="R348" s="53">
        <v>813101.16599999997</v>
      </c>
      <c r="S348" s="53">
        <v>89837.755000000005</v>
      </c>
      <c r="T348" s="53">
        <v>86567.955000000016</v>
      </c>
      <c r="U348" s="53">
        <f t="shared" si="5"/>
        <v>8221000.1260000002</v>
      </c>
    </row>
    <row r="349" spans="1:21" s="45" customFormat="1" ht="11" x14ac:dyDescent="0.3">
      <c r="A349" s="45">
        <f>'FY2017 Alpha RPDC '!A338</f>
        <v>331</v>
      </c>
      <c r="B349" s="45">
        <f>'FY2017 Alpha RPDC '!B338</f>
        <v>7038</v>
      </c>
      <c r="C349" s="45">
        <f>'FY2017 Alpha RPDC '!C338</f>
        <v>7038</v>
      </c>
      <c r="D349" s="50" t="str">
        <f>'FY2017 Alpha RPDC '!D338</f>
        <v>WILTON</v>
      </c>
      <c r="E349" s="51">
        <f>'FY2017 Alpha RPDC '!E338</f>
        <v>775.9</v>
      </c>
      <c r="F349" s="52">
        <f>'FY2017 Alpha RPDC '!F338</f>
        <v>6446</v>
      </c>
      <c r="G349" s="53">
        <f>'FY2017 Alpha RPDC '!G338</f>
        <v>5001451</v>
      </c>
      <c r="H349" s="52">
        <f>'FY2017 Alpha RPDC '!H338</f>
        <v>0</v>
      </c>
      <c r="I349" s="53">
        <f>'FY2017 Alpha RPDC '!I338</f>
        <v>5001451</v>
      </c>
      <c r="J349" s="53">
        <v>-2975711.1999999997</v>
      </c>
      <c r="K349" s="53">
        <v>-167272</v>
      </c>
      <c r="L349" s="53">
        <v>2743837.6</v>
      </c>
      <c r="M349" s="53">
        <v>69216</v>
      </c>
      <c r="N349" s="53">
        <v>539596.4</v>
      </c>
      <c r="O349" s="53">
        <v>0</v>
      </c>
      <c r="P349" s="53">
        <v>510121.92</v>
      </c>
      <c r="Q349" s="53">
        <v>0</v>
      </c>
      <c r="R349" s="53">
        <v>4160031.2080000001</v>
      </c>
      <c r="S349" s="53">
        <v>474467.08600000001</v>
      </c>
      <c r="T349" s="53">
        <v>454926.04500000004</v>
      </c>
      <c r="U349" s="53">
        <f t="shared" si="5"/>
        <v>10810664.059</v>
      </c>
    </row>
    <row r="350" spans="1:21" s="45" customFormat="1" ht="11" x14ac:dyDescent="0.3">
      <c r="A350" s="45">
        <f>'FY2017 Alpha RPDC '!A339</f>
        <v>332</v>
      </c>
      <c r="B350" s="45">
        <f>'FY2017 Alpha RPDC '!B339</f>
        <v>7047</v>
      </c>
      <c r="C350" s="45">
        <f>'FY2017 Alpha RPDC '!C339</f>
        <v>7047</v>
      </c>
      <c r="D350" s="50" t="str">
        <f>'FY2017 Alpha RPDC '!D339</f>
        <v>WINFIELD-MT UNION</v>
      </c>
      <c r="E350" s="51">
        <f>'FY2017 Alpha RPDC '!E339</f>
        <v>369.2</v>
      </c>
      <c r="F350" s="52">
        <f>'FY2017 Alpha RPDC '!F339</f>
        <v>6476</v>
      </c>
      <c r="G350" s="53">
        <f>'FY2017 Alpha RPDC '!G339</f>
        <v>2390939</v>
      </c>
      <c r="H350" s="52">
        <f>'FY2017 Alpha RPDC '!H339</f>
        <v>48988</v>
      </c>
      <c r="I350" s="53">
        <f>'FY2017 Alpha RPDC '!I339</f>
        <v>2439927</v>
      </c>
      <c r="J350" s="53">
        <v>-133656.6</v>
      </c>
      <c r="K350" s="53">
        <v>-34716</v>
      </c>
      <c r="L350" s="53">
        <v>162008</v>
      </c>
      <c r="M350" s="53">
        <v>11572</v>
      </c>
      <c r="N350" s="53">
        <v>32748.760000000002</v>
      </c>
      <c r="O350" s="53">
        <v>0</v>
      </c>
      <c r="P350" s="53">
        <v>15275.04</v>
      </c>
      <c r="Q350" s="53">
        <v>0</v>
      </c>
      <c r="R350" s="53">
        <v>309460.86900000001</v>
      </c>
      <c r="S350" s="53">
        <v>31211.626</v>
      </c>
      <c r="T350" s="53">
        <v>35185.470999999998</v>
      </c>
      <c r="U350" s="53">
        <f t="shared" si="5"/>
        <v>2869016.1659999997</v>
      </c>
    </row>
    <row r="351" spans="1:21" s="45" customFormat="1" ht="11" x14ac:dyDescent="0.3">
      <c r="A351" s="45">
        <f>'FY2017 Alpha RPDC '!A340</f>
        <v>333</v>
      </c>
      <c r="B351" s="45">
        <f>'FY2017 Alpha RPDC '!B340</f>
        <v>7056</v>
      </c>
      <c r="C351" s="45">
        <f>'FY2017 Alpha RPDC '!C340</f>
        <v>7056</v>
      </c>
      <c r="D351" s="54" t="str">
        <f>'FY2017 Alpha RPDC '!D340</f>
        <v>WINTERSET</v>
      </c>
      <c r="E351" s="55">
        <f>'FY2017 Alpha RPDC '!E340</f>
        <v>1725.5</v>
      </c>
      <c r="F351" s="56">
        <f>'FY2017 Alpha RPDC '!F340</f>
        <v>6446</v>
      </c>
      <c r="G351" s="57">
        <f>'FY2017 Alpha RPDC '!G340</f>
        <v>11122573</v>
      </c>
      <c r="H351" s="56">
        <f>'FY2017 Alpha RPDC '!H340</f>
        <v>0</v>
      </c>
      <c r="I351" s="57">
        <f>'FY2017 Alpha RPDC '!I340</f>
        <v>11122573</v>
      </c>
      <c r="J351" s="57">
        <v>-250583.6</v>
      </c>
      <c r="K351" s="57">
        <v>-17814</v>
      </c>
      <c r="L351" s="57">
        <v>83132</v>
      </c>
      <c r="M351" s="57">
        <v>47504</v>
      </c>
      <c r="N351" s="57">
        <v>62230.240000000005</v>
      </c>
      <c r="O351" s="57">
        <v>0</v>
      </c>
      <c r="P351" s="57">
        <v>0</v>
      </c>
      <c r="Q351" s="57">
        <v>0</v>
      </c>
      <c r="R351" s="57">
        <v>258594.47999999998</v>
      </c>
      <c r="S351" s="57">
        <v>28053.399999999998</v>
      </c>
      <c r="T351" s="57">
        <v>22462.847999999998</v>
      </c>
      <c r="U351" s="57">
        <f t="shared" si="5"/>
        <v>11356152.368000001</v>
      </c>
    </row>
    <row r="352" spans="1:21" s="45" customFormat="1" ht="11" x14ac:dyDescent="0.3">
      <c r="A352" s="45">
        <f>'FY2017 Alpha RPDC '!A341</f>
        <v>334</v>
      </c>
      <c r="B352" s="45">
        <f>'FY2017 Alpha RPDC '!B341</f>
        <v>7092</v>
      </c>
      <c r="C352" s="45">
        <f>'FY2017 Alpha RPDC '!C341</f>
        <v>7092</v>
      </c>
      <c r="D352" s="50" t="str">
        <f>'FY2017 Alpha RPDC '!D341</f>
        <v>WOODBINE</v>
      </c>
      <c r="E352" s="51">
        <f>'FY2017 Alpha RPDC '!E341</f>
        <v>453</v>
      </c>
      <c r="F352" s="52">
        <f>'FY2017 Alpha RPDC '!F341</f>
        <v>6446</v>
      </c>
      <c r="G352" s="53">
        <f>'FY2017 Alpha RPDC '!G341</f>
        <v>2920038</v>
      </c>
      <c r="H352" s="52">
        <f>'FY2017 Alpha RPDC '!H341</f>
        <v>0</v>
      </c>
      <c r="I352" s="53">
        <f>'FY2017 Alpha RPDC '!I341</f>
        <v>2920038</v>
      </c>
      <c r="J352" s="53">
        <v>-514505.60000000003</v>
      </c>
      <c r="K352" s="53">
        <v>-17304</v>
      </c>
      <c r="L352" s="53">
        <v>132664</v>
      </c>
      <c r="M352" s="53">
        <v>23072</v>
      </c>
      <c r="N352" s="53">
        <v>70831.039999999994</v>
      </c>
      <c r="O352" s="53">
        <v>0</v>
      </c>
      <c r="P352" s="53">
        <v>190344</v>
      </c>
      <c r="Q352" s="53">
        <v>297628.79999999999</v>
      </c>
      <c r="R352" s="53">
        <v>607225.78799999994</v>
      </c>
      <c r="S352" s="53">
        <v>62544.689999999995</v>
      </c>
      <c r="T352" s="53">
        <v>84899.294999999998</v>
      </c>
      <c r="U352" s="53">
        <f t="shared" si="5"/>
        <v>3857438.0129999998</v>
      </c>
    </row>
    <row r="353" spans="1:21" s="45" customFormat="1" ht="11" x14ac:dyDescent="0.3">
      <c r="A353" s="45" t="e">
        <f>'FY2017 Alpha RPDC '!#REF!</f>
        <v>#REF!</v>
      </c>
      <c r="B353" s="45" t="e">
        <f>'FY2017 Alpha RPDC '!#REF!</f>
        <v>#REF!</v>
      </c>
      <c r="C353" s="45" t="e">
        <f>'FY2017 Alpha RPDC '!#REF!</f>
        <v>#REF!</v>
      </c>
      <c r="D353" s="50" t="e">
        <f>'FY2017 Alpha RPDC '!#REF!</f>
        <v>#REF!</v>
      </c>
      <c r="E353" s="51" t="e">
        <f>'FY2017 Alpha RPDC '!#REF!</f>
        <v>#REF!</v>
      </c>
      <c r="F353" s="52" t="e">
        <f>'FY2017 Alpha RPDC '!#REF!</f>
        <v>#REF!</v>
      </c>
      <c r="G353" s="53" t="e">
        <f>'FY2017 Alpha RPDC '!#REF!</f>
        <v>#REF!</v>
      </c>
      <c r="H353" s="52" t="e">
        <f>'FY2017 Alpha RPDC '!#REF!</f>
        <v>#REF!</v>
      </c>
      <c r="I353" s="53" t="e">
        <f>'FY2017 Alpha RPDC '!#REF!</f>
        <v>#REF!</v>
      </c>
      <c r="J353" s="53">
        <v>-149968</v>
      </c>
      <c r="K353" s="53">
        <v>0</v>
      </c>
      <c r="L353" s="53">
        <v>63448</v>
      </c>
      <c r="M353" s="53">
        <v>0</v>
      </c>
      <c r="N353" s="53">
        <v>0</v>
      </c>
      <c r="O353" s="53">
        <v>0</v>
      </c>
      <c r="P353" s="53">
        <v>15227.52</v>
      </c>
      <c r="Q353" s="53">
        <v>0</v>
      </c>
      <c r="R353" s="53">
        <v>349251.71399999998</v>
      </c>
      <c r="S353" s="53">
        <v>39217.878000000004</v>
      </c>
      <c r="T353" s="53">
        <v>39496.820999999996</v>
      </c>
      <c r="U353" s="53" t="e">
        <f t="shared" si="5"/>
        <v>#REF!</v>
      </c>
    </row>
    <row r="354" spans="1:21" s="45" customFormat="1" ht="11" x14ac:dyDescent="0.3">
      <c r="A354" s="45">
        <f>'FY2017 Alpha RPDC '!A342</f>
        <v>335</v>
      </c>
      <c r="B354" s="45">
        <f>'FY2017 Alpha RPDC '!B342</f>
        <v>7098</v>
      </c>
      <c r="C354" s="45">
        <f>'FY2017 Alpha RPDC '!C342</f>
        <v>7098</v>
      </c>
      <c r="D354" s="50" t="str">
        <f>'FY2017 Alpha RPDC '!D342</f>
        <v>WOODBURY CENTRAL</v>
      </c>
      <c r="E354" s="51">
        <f>'FY2017 Alpha RPDC '!E342</f>
        <v>553.6</v>
      </c>
      <c r="F354" s="52">
        <f>'FY2017 Alpha RPDC '!F342</f>
        <v>6446</v>
      </c>
      <c r="G354" s="53">
        <f>'FY2017 Alpha RPDC '!G342</f>
        <v>3568506</v>
      </c>
      <c r="H354" s="52">
        <f>'FY2017 Alpha RPDC '!H342</f>
        <v>67467</v>
      </c>
      <c r="I354" s="53">
        <f>'FY2017 Alpha RPDC '!I342</f>
        <v>3635973</v>
      </c>
      <c r="J354" s="53">
        <v>-279510</v>
      </c>
      <c r="K354" s="53">
        <v>-34650</v>
      </c>
      <c r="L354" s="53">
        <v>444675</v>
      </c>
      <c r="M354" s="53">
        <v>5775</v>
      </c>
      <c r="N354" s="53">
        <v>15188.25</v>
      </c>
      <c r="O354" s="53">
        <v>0</v>
      </c>
      <c r="P354" s="53">
        <v>1270.5</v>
      </c>
      <c r="Q354" s="53">
        <v>0</v>
      </c>
      <c r="R354" s="53">
        <v>440860.53600000002</v>
      </c>
      <c r="S354" s="53">
        <v>41888.879999999997</v>
      </c>
      <c r="T354" s="53">
        <v>52808.328000000001</v>
      </c>
      <c r="U354" s="53">
        <f t="shared" si="5"/>
        <v>4324279.4939999999</v>
      </c>
    </row>
    <row r="355" spans="1:21" s="45" customFormat="1" ht="11" x14ac:dyDescent="0.3">
      <c r="A355" s="45">
        <f>'FY2017 Alpha RPDC '!A343</f>
        <v>336</v>
      </c>
      <c r="B355" s="45">
        <f>'FY2017 Alpha RPDC '!B343</f>
        <v>7110</v>
      </c>
      <c r="C355" s="45">
        <f>'FY2017 Alpha RPDC '!C343</f>
        <v>7110</v>
      </c>
      <c r="D355" s="50" t="str">
        <f>'FY2017 Alpha RPDC '!D343</f>
        <v>WOODWARD-GRANGER</v>
      </c>
      <c r="E355" s="51">
        <f>'FY2017 Alpha RPDC '!E343</f>
        <v>928.7</v>
      </c>
      <c r="F355" s="52">
        <f>'FY2017 Alpha RPDC '!F343</f>
        <v>6538</v>
      </c>
      <c r="G355" s="53">
        <f>'FY2017 Alpha RPDC '!G343</f>
        <v>6071841</v>
      </c>
      <c r="H355" s="52">
        <f>'FY2017 Alpha RPDC '!H343</f>
        <v>0</v>
      </c>
      <c r="I355" s="53">
        <f>'FY2017 Alpha RPDC '!I343</f>
        <v>6071841</v>
      </c>
      <c r="J355" s="53">
        <v>-277296</v>
      </c>
      <c r="K355" s="53">
        <v>-63547</v>
      </c>
      <c r="L355" s="53">
        <v>173310</v>
      </c>
      <c r="M355" s="53">
        <v>0</v>
      </c>
      <c r="N355" s="53">
        <v>2772.96</v>
      </c>
      <c r="O355" s="53">
        <v>0</v>
      </c>
      <c r="P355" s="53">
        <v>1270.94</v>
      </c>
      <c r="Q355" s="53">
        <v>0</v>
      </c>
      <c r="R355" s="53">
        <v>343798.848</v>
      </c>
      <c r="S355" s="53">
        <v>35935.199999999997</v>
      </c>
      <c r="T355" s="53">
        <v>38346.335999999996</v>
      </c>
      <c r="U355" s="53">
        <f t="shared" si="5"/>
        <v>6326432.2840000009</v>
      </c>
    </row>
    <row r="356" spans="1:21" s="45" customFormat="1" ht="11" x14ac:dyDescent="0.3">
      <c r="A356" s="45" t="e">
        <f>'FY2017 Alpha RPDC '!#REF!</f>
        <v>#REF!</v>
      </c>
      <c r="B356" s="45" t="e">
        <f>'FY2017 Alpha RPDC '!#REF!</f>
        <v>#REF!</v>
      </c>
      <c r="C356" s="45" t="e">
        <f>'FY2017 Alpha RPDC '!#REF!</f>
        <v>#REF!</v>
      </c>
      <c r="D356" s="54" t="e">
        <f>'FY2017 Alpha RPDC '!#REF!</f>
        <v>#REF!</v>
      </c>
      <c r="E356" s="55" t="e">
        <f>'FY2017 Alpha RPDC '!#REF!</f>
        <v>#REF!</v>
      </c>
      <c r="F356" s="56" t="e">
        <f>'FY2017 Alpha RPDC '!#REF!</f>
        <v>#REF!</v>
      </c>
      <c r="G356" s="57" t="e">
        <f>'FY2017 Alpha RPDC '!#REF!</f>
        <v>#REF!</v>
      </c>
      <c r="H356" s="56" t="e">
        <f>'FY2017 Alpha RPDC '!#REF!</f>
        <v>#REF!</v>
      </c>
      <c r="I356" s="57" t="e">
        <f>'FY2017 Alpha RPDC '!#REF!</f>
        <v>#REF!</v>
      </c>
      <c r="J356" s="57">
        <v>-364833</v>
      </c>
      <c r="K356" s="57">
        <v>0</v>
      </c>
      <c r="L356" s="57">
        <v>28955</v>
      </c>
      <c r="M356" s="57">
        <v>75283</v>
      </c>
      <c r="N356" s="57">
        <v>16272.710000000001</v>
      </c>
      <c r="O356" s="57">
        <v>0</v>
      </c>
      <c r="P356" s="57">
        <v>89181.400000000009</v>
      </c>
      <c r="Q356" s="57">
        <v>0</v>
      </c>
      <c r="R356" s="57">
        <v>378877.266</v>
      </c>
      <c r="S356" s="57">
        <v>43621.915000000008</v>
      </c>
      <c r="T356" s="57">
        <v>44588.11</v>
      </c>
      <c r="U356" s="57" t="e">
        <f t="shared" si="5"/>
        <v>#REF!</v>
      </c>
    </row>
    <row r="357" spans="1:21" s="45" customFormat="1" ht="11" x14ac:dyDescent="0.3">
      <c r="A357" s="45" t="e">
        <f>'FY2017 Alpha RPDC '!#REF!</f>
        <v>#REF!</v>
      </c>
      <c r="B357" s="45" t="e">
        <f>'FY2017 Alpha RPDC '!#REF!</f>
        <v>#REF!</v>
      </c>
      <c r="C357" s="45" t="e">
        <f>'FY2017 Alpha RPDC '!#REF!</f>
        <v>#REF!</v>
      </c>
      <c r="D357" s="50" t="e">
        <f>'FY2017 Alpha RPDC '!#REF!</f>
        <v>#REF!</v>
      </c>
      <c r="E357" s="51" t="e">
        <f>'FY2017 Alpha RPDC '!#REF!</f>
        <v>#REF!</v>
      </c>
      <c r="F357" s="52" t="e">
        <f>'FY2017 Alpha RPDC '!#REF!</f>
        <v>#REF!</v>
      </c>
      <c r="G357" s="53" t="e">
        <f>'FY2017 Alpha RPDC '!#REF!</f>
        <v>#REF!</v>
      </c>
      <c r="H357" s="52" t="e">
        <f>'FY2017 Alpha RPDC '!#REF!</f>
        <v>#REF!</v>
      </c>
      <c r="I357" s="53" t="e">
        <f>'FY2017 Alpha RPDC '!#REF!</f>
        <v>#REF!</v>
      </c>
      <c r="J357" s="53">
        <v>-372672</v>
      </c>
      <c r="K357" s="53">
        <v>-64053</v>
      </c>
      <c r="L357" s="53">
        <v>605592</v>
      </c>
      <c r="M357" s="53">
        <v>34938</v>
      </c>
      <c r="N357" s="53">
        <v>102892.41</v>
      </c>
      <c r="O357" s="53">
        <v>0</v>
      </c>
      <c r="P357" s="53">
        <v>29464.379999999997</v>
      </c>
      <c r="Q357" s="53">
        <v>0</v>
      </c>
      <c r="R357" s="53">
        <v>1373648.2799999998</v>
      </c>
      <c r="S357" s="53">
        <v>152094.44399999999</v>
      </c>
      <c r="T357" s="53">
        <v>155218.908</v>
      </c>
      <c r="U357" s="53" t="e">
        <f t="shared" si="5"/>
        <v>#REF!</v>
      </c>
    </row>
    <row r="358" spans="1:21" s="45" customFormat="1" ht="11" x14ac:dyDescent="0.3">
      <c r="A358" s="45" t="e">
        <f>'FY2017 Alpha RPDC '!#REF!</f>
        <v>#REF!</v>
      </c>
      <c r="B358" s="45" t="e">
        <f>'FY2017 Alpha RPDC '!#REF!</f>
        <v>#REF!</v>
      </c>
      <c r="C358" s="45" t="e">
        <f>'FY2017 Alpha RPDC '!#REF!</f>
        <v>#REF!</v>
      </c>
      <c r="D358" s="50" t="e">
        <f>'FY2017 Alpha RPDC '!#REF!</f>
        <v>#REF!</v>
      </c>
      <c r="E358" s="51" t="e">
        <f>'FY2017 Alpha RPDC '!#REF!</f>
        <v>#REF!</v>
      </c>
      <c r="F358" s="52" t="e">
        <f>'FY2017 Alpha RPDC '!#REF!</f>
        <v>#REF!</v>
      </c>
      <c r="G358" s="53" t="e">
        <f>'FY2017 Alpha RPDC '!#REF!</f>
        <v>#REF!</v>
      </c>
      <c r="H358" s="52" t="e">
        <f>'FY2017 Alpha RPDC '!#REF!</f>
        <v>#REF!</v>
      </c>
      <c r="I358" s="53" t="e">
        <f>'FY2017 Alpha RPDC '!#REF!</f>
        <v>#REF!</v>
      </c>
      <c r="J358" s="53">
        <v>-202895</v>
      </c>
      <c r="K358" s="53">
        <v>-17391</v>
      </c>
      <c r="L358" s="53">
        <v>260865</v>
      </c>
      <c r="M358" s="53">
        <v>11594</v>
      </c>
      <c r="N358" s="53">
        <v>9623.02</v>
      </c>
      <c r="O358" s="53">
        <v>0</v>
      </c>
      <c r="P358" s="53">
        <v>0</v>
      </c>
      <c r="Q358" s="53">
        <v>0</v>
      </c>
      <c r="R358" s="53">
        <v>314091.91100000002</v>
      </c>
      <c r="S358" s="53">
        <v>36331.417000000001</v>
      </c>
      <c r="T358" s="53">
        <v>35152.017</v>
      </c>
      <c r="U358" s="53" t="e">
        <f t="shared" si="5"/>
        <v>#REF!</v>
      </c>
    </row>
    <row r="359" spans="1:21" s="45" customFormat="1" ht="11" x14ac:dyDescent="0.3">
      <c r="A359" s="45" t="e">
        <f>'FY2017 Alpha RPDC '!#REF!</f>
        <v>#REF!</v>
      </c>
      <c r="B359" s="45" t="e">
        <f>'FY2017 Alpha RPDC '!#REF!</f>
        <v>#REF!</v>
      </c>
      <c r="C359" s="45" t="e">
        <f>'FY2017 Alpha RPDC '!#REF!</f>
        <v>#REF!</v>
      </c>
      <c r="D359" s="50" t="e">
        <f>'FY2017 Alpha RPDC '!#REF!</f>
        <v>#REF!</v>
      </c>
      <c r="E359" s="51" t="e">
        <f>'FY2017 Alpha RPDC '!#REF!</f>
        <v>#REF!</v>
      </c>
      <c r="F359" s="52" t="e">
        <f>'FY2017 Alpha RPDC '!#REF!</f>
        <v>#REF!</v>
      </c>
      <c r="G359" s="53" t="e">
        <f>'FY2017 Alpha RPDC '!#REF!</f>
        <v>#REF!</v>
      </c>
      <c r="H359" s="52" t="e">
        <f>'FY2017 Alpha RPDC '!#REF!</f>
        <v>#REF!</v>
      </c>
      <c r="I359" s="53" t="e">
        <f>'FY2017 Alpha RPDC '!#REF!</f>
        <v>#REF!</v>
      </c>
      <c r="J359" s="53">
        <v>-138432</v>
      </c>
      <c r="K359" s="53">
        <v>-11536</v>
      </c>
      <c r="L359" s="53">
        <v>276864</v>
      </c>
      <c r="M359" s="53">
        <v>5768</v>
      </c>
      <c r="N359" s="53">
        <v>3460.7999999999997</v>
      </c>
      <c r="O359" s="53">
        <v>0</v>
      </c>
      <c r="P359" s="53">
        <v>2537.92</v>
      </c>
      <c r="Q359" s="53">
        <v>51912</v>
      </c>
      <c r="R359" s="53">
        <v>123435</v>
      </c>
      <c r="S359" s="53">
        <v>13905.45</v>
      </c>
      <c r="T359" s="53">
        <v>15332.849999999999</v>
      </c>
      <c r="U359" s="53" t="e">
        <f t="shared" si="5"/>
        <v>#REF!</v>
      </c>
    </row>
    <row r="360" spans="1:21" s="45" customFormat="1" ht="11" x14ac:dyDescent="0.3">
      <c r="A360" s="45" t="e">
        <f>'FY2017 Alpha RPDC '!#REF!</f>
        <v>#REF!</v>
      </c>
      <c r="B360" s="45" t="e">
        <f>'FY2017 Alpha RPDC '!#REF!</f>
        <v>#REF!</v>
      </c>
      <c r="C360" s="45" t="e">
        <f>'FY2017 Alpha RPDC '!#REF!</f>
        <v>#REF!</v>
      </c>
      <c r="D360" s="50" t="e">
        <f>'FY2017 Alpha RPDC '!#REF!</f>
        <v>#REF!</v>
      </c>
      <c r="E360" s="51" t="e">
        <f>'FY2017 Alpha RPDC '!#REF!</f>
        <v>#REF!</v>
      </c>
      <c r="F360" s="52" t="e">
        <f>'FY2017 Alpha RPDC '!#REF!</f>
        <v>#REF!</v>
      </c>
      <c r="G360" s="53" t="e">
        <f>'FY2017 Alpha RPDC '!#REF!</f>
        <v>#REF!</v>
      </c>
      <c r="H360" s="52" t="e">
        <f>'FY2017 Alpha RPDC '!#REF!</f>
        <v>#REF!</v>
      </c>
      <c r="I360" s="53" t="e">
        <f>'FY2017 Alpha RPDC '!#REF!</f>
        <v>#REF!</v>
      </c>
      <c r="J360" s="53">
        <v>-163108.79999999999</v>
      </c>
      <c r="K360" s="53">
        <v>-11568</v>
      </c>
      <c r="L360" s="53">
        <v>375960</v>
      </c>
      <c r="M360" s="53">
        <v>5784</v>
      </c>
      <c r="N360" s="53">
        <v>36670.559999999998</v>
      </c>
      <c r="O360" s="53">
        <v>0</v>
      </c>
      <c r="P360" s="53">
        <v>114523.2</v>
      </c>
      <c r="Q360" s="53">
        <v>0</v>
      </c>
      <c r="R360" s="53">
        <v>546291.27</v>
      </c>
      <c r="S360" s="53">
        <v>59359.23</v>
      </c>
      <c r="T360" s="53">
        <v>49241.304000000004</v>
      </c>
      <c r="U360" s="53" t="e">
        <f t="shared" si="5"/>
        <v>#REF!</v>
      </c>
    </row>
    <row r="361" spans="1:21" s="45" customFormat="1" ht="11" x14ac:dyDescent="0.3">
      <c r="A361" s="45" t="e">
        <f>'FY2017 Alpha RPDC '!#REF!</f>
        <v>#REF!</v>
      </c>
      <c r="B361" s="45" t="e">
        <f>'FY2017 Alpha RPDC '!#REF!</f>
        <v>#REF!</v>
      </c>
      <c r="C361" s="45" t="e">
        <f>'FY2017 Alpha RPDC '!#REF!</f>
        <v>#REF!</v>
      </c>
      <c r="D361" s="58" t="e">
        <f>'FY2017 Alpha RPDC '!#REF!</f>
        <v>#REF!</v>
      </c>
      <c r="E361" s="55" t="e">
        <f>'FY2017 Alpha RPDC '!#REF!</f>
        <v>#REF!</v>
      </c>
      <c r="F361" s="56" t="e">
        <f>'FY2017 Alpha RPDC '!#REF!</f>
        <v>#REF!</v>
      </c>
      <c r="G361" s="57" t="e">
        <f>'FY2017 Alpha RPDC '!#REF!</f>
        <v>#REF!</v>
      </c>
      <c r="H361" s="56" t="e">
        <f>'FY2017 Alpha RPDC '!#REF!</f>
        <v>#REF!</v>
      </c>
      <c r="I361" s="57" t="e">
        <f>'FY2017 Alpha RPDC '!#REF!</f>
        <v>#REF!</v>
      </c>
      <c r="J361" s="57">
        <v>-178231.19999999998</v>
      </c>
      <c r="K361" s="57">
        <v>-57680</v>
      </c>
      <c r="L361" s="57">
        <v>334544</v>
      </c>
      <c r="M361" s="57">
        <v>17304</v>
      </c>
      <c r="N361" s="57">
        <v>16842.560000000001</v>
      </c>
      <c r="O361" s="57">
        <v>0</v>
      </c>
      <c r="P361" s="57">
        <v>0</v>
      </c>
      <c r="Q361" s="57">
        <v>0</v>
      </c>
      <c r="R361" s="57">
        <v>431415.54</v>
      </c>
      <c r="S361" s="57">
        <v>48044.520000000004</v>
      </c>
      <c r="T361" s="57">
        <v>48153.979999999996</v>
      </c>
      <c r="U361" s="57" t="e">
        <f t="shared" si="5"/>
        <v>#REF!</v>
      </c>
    </row>
    <row r="362" spans="1:21" s="45" customFormat="1" ht="11" x14ac:dyDescent="0.3">
      <c r="A362" s="45" t="e">
        <f>'FY2017 Alpha RPDC '!#REF!</f>
        <v>#REF!</v>
      </c>
      <c r="B362" s="45" t="e">
        <f>'FY2017 Alpha RPDC '!#REF!</f>
        <v>#REF!</v>
      </c>
      <c r="C362" s="45" t="e">
        <f>'FY2017 Alpha RPDC '!#REF!</f>
        <v>#REF!</v>
      </c>
      <c r="D362" s="50" t="e">
        <f>'FY2017 Alpha RPDC '!#REF!</f>
        <v>#REF!</v>
      </c>
      <c r="E362" s="51" t="e">
        <f>'FY2017 Alpha RPDC '!#REF!</f>
        <v>#REF!</v>
      </c>
      <c r="F362" s="52" t="e">
        <f>'FY2017 Alpha RPDC '!#REF!</f>
        <v>#REF!</v>
      </c>
      <c r="G362" s="53" t="e">
        <f>'FY2017 Alpha RPDC '!#REF!</f>
        <v>#REF!</v>
      </c>
      <c r="H362" s="52" t="e">
        <f>'FY2017 Alpha RPDC '!#REF!</f>
        <v>#REF!</v>
      </c>
      <c r="I362" s="53" t="e">
        <f>'FY2017 Alpha RPDC '!#REF!</f>
        <v>#REF!</v>
      </c>
      <c r="J362" s="53">
        <v>-101465</v>
      </c>
      <c r="K362" s="53">
        <v>-34788</v>
      </c>
      <c r="L362" s="53">
        <v>231920</v>
      </c>
      <c r="M362" s="53">
        <v>197132</v>
      </c>
      <c r="N362" s="53">
        <v>33396.479999999996</v>
      </c>
      <c r="O362" s="53">
        <v>0</v>
      </c>
      <c r="P362" s="53">
        <v>0</v>
      </c>
      <c r="Q362" s="53">
        <v>0</v>
      </c>
      <c r="R362" s="53">
        <v>204051.85500000001</v>
      </c>
      <c r="S362" s="53">
        <v>21958.02</v>
      </c>
      <c r="T362" s="53">
        <v>25104.870000000003</v>
      </c>
      <c r="U362" s="53" t="e">
        <f t="shared" si="5"/>
        <v>#REF!</v>
      </c>
    </row>
    <row r="363" spans="1:21" s="45" customFormat="1" ht="11" x14ac:dyDescent="0.3">
      <c r="A363" s="45" t="e">
        <f>'FY2017 Alpha RPDC '!#REF!</f>
        <v>#REF!</v>
      </c>
      <c r="B363" s="45" t="e">
        <f>'FY2017 Alpha RPDC '!#REF!</f>
        <v>#REF!</v>
      </c>
      <c r="C363" s="45" t="e">
        <f>'FY2017 Alpha RPDC '!#REF!</f>
        <v>#REF!</v>
      </c>
      <c r="D363" s="50" t="e">
        <f>'FY2017 Alpha RPDC '!#REF!</f>
        <v>#REF!</v>
      </c>
      <c r="E363" s="51" t="e">
        <f>'FY2017 Alpha RPDC '!#REF!</f>
        <v>#REF!</v>
      </c>
      <c r="F363" s="52" t="e">
        <f>'FY2017 Alpha RPDC '!#REF!</f>
        <v>#REF!</v>
      </c>
      <c r="G363" s="53" t="e">
        <f>'FY2017 Alpha RPDC '!#REF!</f>
        <v>#REF!</v>
      </c>
      <c r="H363" s="52" t="e">
        <f>'FY2017 Alpha RPDC '!#REF!</f>
        <v>#REF!</v>
      </c>
      <c r="I363" s="53" t="e">
        <f>'FY2017 Alpha RPDC '!#REF!</f>
        <v>#REF!</v>
      </c>
      <c r="J363" s="53">
        <v>-487396</v>
      </c>
      <c r="K363" s="53">
        <v>-57680</v>
      </c>
      <c r="L363" s="53">
        <v>474129.60000000003</v>
      </c>
      <c r="M363" s="53">
        <v>11536</v>
      </c>
      <c r="N363" s="53">
        <v>6748.5599999999995</v>
      </c>
      <c r="O363" s="53">
        <v>0</v>
      </c>
      <c r="P363" s="53">
        <v>17765.439999999999</v>
      </c>
      <c r="Q363" s="53">
        <v>0</v>
      </c>
      <c r="R363" s="53">
        <v>833372.46400000004</v>
      </c>
      <c r="S363" s="53">
        <v>89360.096000000005</v>
      </c>
      <c r="T363" s="53">
        <v>109117.40800000001</v>
      </c>
      <c r="U363" s="53" t="e">
        <f t="shared" si="5"/>
        <v>#REF!</v>
      </c>
    </row>
    <row r="364" spans="1:21" s="45" customFormat="1" ht="11" x14ac:dyDescent="0.3">
      <c r="A364" s="45" t="e">
        <f>'FY2017 Alpha RPDC '!#REF!</f>
        <v>#REF!</v>
      </c>
      <c r="B364" s="45" t="e">
        <f>'FY2017 Alpha RPDC '!#REF!</f>
        <v>#REF!</v>
      </c>
      <c r="C364" s="45" t="e">
        <f>'FY2017 Alpha RPDC '!#REF!</f>
        <v>#REF!</v>
      </c>
      <c r="D364" s="50" t="e">
        <f>'FY2017 Alpha RPDC '!#REF!</f>
        <v>#REF!</v>
      </c>
      <c r="E364" s="51" t="e">
        <f>'FY2017 Alpha RPDC '!#REF!</f>
        <v>#REF!</v>
      </c>
      <c r="F364" s="52" t="e">
        <f>'FY2017 Alpha RPDC '!#REF!</f>
        <v>#REF!</v>
      </c>
      <c r="G364" s="53" t="e">
        <f>'FY2017 Alpha RPDC '!#REF!</f>
        <v>#REF!</v>
      </c>
      <c r="H364" s="52" t="e">
        <f>'FY2017 Alpha RPDC '!#REF!</f>
        <v>#REF!</v>
      </c>
      <c r="I364" s="53" t="e">
        <f>'FY2017 Alpha RPDC '!#REF!</f>
        <v>#REF!</v>
      </c>
      <c r="J364" s="53">
        <v>-245154</v>
      </c>
      <c r="K364" s="53">
        <v>-262665</v>
      </c>
      <c r="L364" s="53">
        <v>29185</v>
      </c>
      <c r="M364" s="53">
        <v>321035</v>
      </c>
      <c r="N364" s="53">
        <v>25099.1</v>
      </c>
      <c r="O364" s="53">
        <v>58370</v>
      </c>
      <c r="P364" s="53">
        <v>2568.2800000000002</v>
      </c>
      <c r="Q364" s="53">
        <v>0</v>
      </c>
      <c r="R364" s="53">
        <v>76602.179999999993</v>
      </c>
      <c r="S364" s="53">
        <v>7662.41</v>
      </c>
      <c r="T364" s="53">
        <v>7271.96</v>
      </c>
      <c r="U364" s="53" t="e">
        <f t="shared" si="5"/>
        <v>#REF!</v>
      </c>
    </row>
    <row r="365" spans="1:21" s="45" customFormat="1" ht="11" x14ac:dyDescent="0.3">
      <c r="A365" s="45" t="e">
        <f>'FY2017 Alpha RPDC '!#REF!</f>
        <v>#REF!</v>
      </c>
      <c r="B365" s="45" t="e">
        <f>'FY2017 Alpha RPDC '!#REF!</f>
        <v>#REF!</v>
      </c>
      <c r="C365" s="45" t="e">
        <f>'FY2017 Alpha RPDC '!#REF!</f>
        <v>#REF!</v>
      </c>
      <c r="D365" s="50" t="e">
        <f>'FY2017 Alpha RPDC '!#REF!</f>
        <v>#REF!</v>
      </c>
      <c r="E365" s="51" t="e">
        <f>'FY2017 Alpha RPDC '!#REF!</f>
        <v>#REF!</v>
      </c>
      <c r="F365" s="52" t="e">
        <f>'FY2017 Alpha RPDC '!#REF!</f>
        <v>#REF!</v>
      </c>
      <c r="G365" s="53" t="e">
        <f>'FY2017 Alpha RPDC '!#REF!</f>
        <v>#REF!</v>
      </c>
      <c r="H365" s="52" t="e">
        <f>'FY2017 Alpha RPDC '!#REF!</f>
        <v>#REF!</v>
      </c>
      <c r="I365" s="53" t="e">
        <f>'FY2017 Alpha RPDC '!#REF!</f>
        <v>#REF!</v>
      </c>
      <c r="J365" s="53">
        <v>-207648</v>
      </c>
      <c r="K365" s="53">
        <v>0</v>
      </c>
      <c r="L365" s="53">
        <v>103824</v>
      </c>
      <c r="M365" s="53">
        <v>34608</v>
      </c>
      <c r="N365" s="53">
        <v>126434.56000000001</v>
      </c>
      <c r="O365" s="53">
        <v>57680</v>
      </c>
      <c r="P365" s="53">
        <v>0</v>
      </c>
      <c r="Q365" s="53">
        <v>0</v>
      </c>
      <c r="R365" s="53">
        <v>239601.05599999998</v>
      </c>
      <c r="S365" s="53">
        <v>26777.503999999997</v>
      </c>
      <c r="T365" s="53">
        <v>27611.027999999998</v>
      </c>
      <c r="U365" s="53" t="e">
        <f t="shared" si="5"/>
        <v>#REF!</v>
      </c>
    </row>
    <row r="366" spans="1:21" s="45" customFormat="1" ht="11" x14ac:dyDescent="0.3">
      <c r="A366" s="45" t="e">
        <f>'FY2017 Alpha RPDC '!#REF!</f>
        <v>#REF!</v>
      </c>
      <c r="B366" s="45" t="e">
        <f>'FY2017 Alpha RPDC '!#REF!</f>
        <v>#REF!</v>
      </c>
      <c r="C366" s="45" t="e">
        <f>'FY2017 Alpha RPDC '!#REF!</f>
        <v>#REF!</v>
      </c>
      <c r="D366" s="54" t="e">
        <f>'FY2017 Alpha RPDC '!#REF!</f>
        <v>#REF!</v>
      </c>
      <c r="E366" s="55" t="e">
        <f>'FY2017 Alpha RPDC '!#REF!</f>
        <v>#REF!</v>
      </c>
      <c r="F366" s="56" t="e">
        <f>'FY2017 Alpha RPDC '!#REF!</f>
        <v>#REF!</v>
      </c>
      <c r="G366" s="57" t="e">
        <f>'FY2017 Alpha RPDC '!#REF!</f>
        <v>#REF!</v>
      </c>
      <c r="H366" s="56" t="e">
        <f>'FY2017 Alpha RPDC '!#REF!</f>
        <v>#REF!</v>
      </c>
      <c r="I366" s="57" t="e">
        <f>'FY2017 Alpha RPDC '!#REF!</f>
        <v>#REF!</v>
      </c>
      <c r="J366" s="57">
        <v>-144200</v>
      </c>
      <c r="K366" s="57">
        <v>-5768</v>
      </c>
      <c r="L366" s="57">
        <v>238218.4</v>
      </c>
      <c r="M366" s="57">
        <v>11536</v>
      </c>
      <c r="N366" s="57">
        <v>79829.119999999995</v>
      </c>
      <c r="O366" s="57">
        <v>0</v>
      </c>
      <c r="P366" s="57">
        <v>0</v>
      </c>
      <c r="Q366" s="57">
        <v>0</v>
      </c>
      <c r="R366" s="57">
        <v>297269.81700000004</v>
      </c>
      <c r="S366" s="57">
        <v>32146.751</v>
      </c>
      <c r="T366" s="57">
        <v>33323.069000000003</v>
      </c>
      <c r="U366" s="57" t="e">
        <f t="shared" si="5"/>
        <v>#REF!</v>
      </c>
    </row>
    <row r="367" spans="1:21" s="45" customFormat="1" ht="11" x14ac:dyDescent="0.3">
      <c r="A367" s="45" t="e">
        <f>'FY2017 Alpha RPDC '!#REF!</f>
        <v>#REF!</v>
      </c>
      <c r="B367" s="45" t="e">
        <f>'FY2017 Alpha RPDC '!#REF!</f>
        <v>#REF!</v>
      </c>
      <c r="C367" s="45" t="e">
        <f>'FY2017 Alpha RPDC '!#REF!</f>
        <v>#REF!</v>
      </c>
      <c r="D367" s="59" t="e">
        <f>'FY2017 Alpha RPDC '!#REF!</f>
        <v>#REF!</v>
      </c>
      <c r="E367" s="60" t="e">
        <f>'FY2017 Alpha RPDC '!#REF!</f>
        <v>#REF!</v>
      </c>
      <c r="F367" s="61" t="e">
        <f>'FY2017 Alpha RPDC '!#REF!</f>
        <v>#REF!</v>
      </c>
      <c r="G367" s="62" t="e">
        <f>'FY2017 Alpha RPDC '!#REF!</f>
        <v>#REF!</v>
      </c>
      <c r="H367" s="61" t="e">
        <f>'FY2017 Alpha RPDC '!#REF!</f>
        <v>#REF!</v>
      </c>
      <c r="I367" s="62" t="e">
        <f>'FY2017 Alpha RPDC '!#REF!</f>
        <v>#REF!</v>
      </c>
      <c r="J367" s="62">
        <v>-514508</v>
      </c>
      <c r="K367" s="62">
        <v>-35160</v>
      </c>
      <c r="L367" s="62">
        <v>234400</v>
      </c>
      <c r="M367" s="62">
        <v>779380</v>
      </c>
      <c r="N367" s="62">
        <v>9493.2000000000007</v>
      </c>
      <c r="O367" s="62">
        <v>0</v>
      </c>
      <c r="P367" s="62">
        <v>10313.6</v>
      </c>
      <c r="Q367" s="62">
        <v>0</v>
      </c>
      <c r="R367" s="62">
        <v>395010.61599999998</v>
      </c>
      <c r="S367" s="62">
        <v>40776.735999999997</v>
      </c>
      <c r="T367" s="62">
        <v>42826.783999999992</v>
      </c>
      <c r="U367" s="62" t="e">
        <f t="shared" si="5"/>
        <v>#REF!</v>
      </c>
    </row>
    <row r="368" spans="1:21" s="45" customFormat="1" ht="11" x14ac:dyDescent="0.3">
      <c r="F368" s="63"/>
      <c r="G368" s="63"/>
      <c r="H368" s="63"/>
      <c r="I368" s="63"/>
      <c r="J368" s="63"/>
      <c r="K368" s="63"/>
      <c r="L368" s="63"/>
      <c r="M368" s="63"/>
      <c r="N368" s="63"/>
      <c r="O368" s="63"/>
      <c r="P368" s="63"/>
      <c r="Q368" s="63"/>
      <c r="R368" s="63"/>
      <c r="S368" s="63"/>
      <c r="T368" s="63"/>
      <c r="U368" s="63"/>
    </row>
    <row r="369" spans="4:21" s="45" customFormat="1" ht="11" x14ac:dyDescent="0.3">
      <c r="D369" s="64" t="s">
        <v>78</v>
      </c>
      <c r="E369" s="65" t="e">
        <f t="shared" ref="E369:U369" si="6">MIN(E$7:E$367)</f>
        <v>#REF!</v>
      </c>
      <c r="F369" s="66" t="e">
        <f t="shared" si="6"/>
        <v>#REF!</v>
      </c>
      <c r="G369" s="67" t="e">
        <f t="shared" si="6"/>
        <v>#REF!</v>
      </c>
      <c r="H369" s="67" t="e">
        <f t="shared" si="6"/>
        <v>#REF!</v>
      </c>
      <c r="I369" s="67" t="e">
        <f t="shared" si="6"/>
        <v>#REF!</v>
      </c>
      <c r="J369" s="67">
        <f t="shared" si="6"/>
        <v>-6458701.2000000002</v>
      </c>
      <c r="K369" s="67">
        <f t="shared" si="6"/>
        <v>-969024</v>
      </c>
      <c r="L369" s="67">
        <f t="shared" si="6"/>
        <v>11536</v>
      </c>
      <c r="M369" s="67">
        <f t="shared" si="6"/>
        <v>0</v>
      </c>
      <c r="N369" s="67">
        <f t="shared" si="6"/>
        <v>0</v>
      </c>
      <c r="O369" s="67">
        <f t="shared" si="6"/>
        <v>0</v>
      </c>
      <c r="P369" s="67">
        <f t="shared" si="6"/>
        <v>0</v>
      </c>
      <c r="Q369" s="67">
        <f t="shared" si="6"/>
        <v>0</v>
      </c>
      <c r="R369" s="67">
        <f t="shared" si="6"/>
        <v>41921.64</v>
      </c>
      <c r="S369" s="67">
        <f t="shared" si="6"/>
        <v>3732.82</v>
      </c>
      <c r="T369" s="67">
        <f t="shared" si="6"/>
        <v>136.9</v>
      </c>
      <c r="U369" s="67" t="e">
        <f t="shared" si="6"/>
        <v>#REF!</v>
      </c>
    </row>
    <row r="370" spans="4:21" s="45" customFormat="1" ht="11" x14ac:dyDescent="0.3">
      <c r="D370" s="68" t="s">
        <v>79</v>
      </c>
      <c r="E370" s="69" t="e">
        <f t="shared" ref="E370:U370" si="7">MAX(E$7:E$367)</f>
        <v>#REF!</v>
      </c>
      <c r="F370" s="70" t="e">
        <f t="shared" si="7"/>
        <v>#REF!</v>
      </c>
      <c r="G370" s="71" t="e">
        <f t="shared" si="7"/>
        <v>#REF!</v>
      </c>
      <c r="H370" s="71" t="e">
        <f t="shared" si="7"/>
        <v>#REF!</v>
      </c>
      <c r="I370" s="71" t="e">
        <f t="shared" si="7"/>
        <v>#REF!</v>
      </c>
      <c r="J370" s="71">
        <f t="shared" si="7"/>
        <v>-11656</v>
      </c>
      <c r="K370" s="71">
        <f t="shared" si="7"/>
        <v>0</v>
      </c>
      <c r="L370" s="71">
        <f t="shared" si="7"/>
        <v>3779105.9999999995</v>
      </c>
      <c r="M370" s="71">
        <f t="shared" si="7"/>
        <v>1020936</v>
      </c>
      <c r="N370" s="71">
        <f t="shared" si="7"/>
        <v>1489055.4000000001</v>
      </c>
      <c r="O370" s="71">
        <f t="shared" si="7"/>
        <v>198268.2</v>
      </c>
      <c r="P370" s="71">
        <f t="shared" si="7"/>
        <v>3849192.1599999997</v>
      </c>
      <c r="Q370" s="71">
        <f t="shared" si="7"/>
        <v>4089868.8</v>
      </c>
      <c r="R370" s="71">
        <f t="shared" si="7"/>
        <v>16168155.09</v>
      </c>
      <c r="S370" s="71">
        <f t="shared" si="7"/>
        <v>2042144.2200000002</v>
      </c>
      <c r="T370" s="71">
        <f t="shared" si="7"/>
        <v>2494962.15</v>
      </c>
      <c r="U370" s="71" t="e">
        <f t="shared" si="7"/>
        <v>#REF!</v>
      </c>
    </row>
    <row r="371" spans="4:21" s="45" customFormat="1" ht="11" x14ac:dyDescent="0.3">
      <c r="D371" s="68" t="s">
        <v>80</v>
      </c>
      <c r="E371" s="69" t="e">
        <f t="shared" ref="E371:U371" si="8">AVERAGE(E$7:E$367)</f>
        <v>#REF!</v>
      </c>
      <c r="F371" s="70" t="e">
        <f t="shared" si="8"/>
        <v>#REF!</v>
      </c>
      <c r="G371" s="71" t="e">
        <f t="shared" si="8"/>
        <v>#REF!</v>
      </c>
      <c r="H371" s="71" t="e">
        <f t="shared" si="8"/>
        <v>#REF!</v>
      </c>
      <c r="I371" s="71" t="e">
        <f t="shared" si="8"/>
        <v>#REF!</v>
      </c>
      <c r="J371" s="71">
        <f t="shared" si="8"/>
        <v>-391453.88088642678</v>
      </c>
      <c r="K371" s="71">
        <f t="shared" si="8"/>
        <v>-99497.537950138518</v>
      </c>
      <c r="L371" s="71">
        <f t="shared" si="8"/>
        <v>390694.93961218832</v>
      </c>
      <c r="M371" s="71">
        <f t="shared" si="8"/>
        <v>95549.504155124654</v>
      </c>
      <c r="N371" s="71">
        <f t="shared" si="8"/>
        <v>57312.174155124667</v>
      </c>
      <c r="O371" s="71">
        <f t="shared" si="8"/>
        <v>16708.905013850417</v>
      </c>
      <c r="P371" s="71">
        <f t="shared" si="8"/>
        <v>51153.963656509732</v>
      </c>
      <c r="Q371" s="71">
        <f t="shared" si="8"/>
        <v>93227.075900276977</v>
      </c>
      <c r="R371" s="71">
        <f t="shared" si="8"/>
        <v>656848.25877008308</v>
      </c>
      <c r="S371" s="71">
        <f t="shared" si="8"/>
        <v>74374.324196675821</v>
      </c>
      <c r="T371" s="71">
        <f t="shared" si="8"/>
        <v>81025.592850415458</v>
      </c>
      <c r="U371" s="71" t="e">
        <f t="shared" si="8"/>
        <v>#REF!</v>
      </c>
    </row>
    <row r="372" spans="4:21" s="45" customFormat="1" ht="11" x14ac:dyDescent="0.3">
      <c r="D372" s="68" t="s">
        <v>81</v>
      </c>
      <c r="E372" s="69" t="e">
        <f t="shared" ref="E372:U372" si="9">MEDIAN(E$7:E$367)</f>
        <v>#REF!</v>
      </c>
      <c r="F372" s="70" t="e">
        <f t="shared" si="9"/>
        <v>#REF!</v>
      </c>
      <c r="G372" s="71" t="e">
        <f t="shared" si="9"/>
        <v>#REF!</v>
      </c>
      <c r="H372" s="71" t="e">
        <f t="shared" si="9"/>
        <v>#REF!</v>
      </c>
      <c r="I372" s="71" t="e">
        <f t="shared" si="9"/>
        <v>#REF!</v>
      </c>
      <c r="J372" s="71">
        <f t="shared" si="9"/>
        <v>-255060</v>
      </c>
      <c r="K372" s="71">
        <f t="shared" si="9"/>
        <v>-35268</v>
      </c>
      <c r="L372" s="71">
        <f t="shared" si="9"/>
        <v>230720</v>
      </c>
      <c r="M372" s="71">
        <f t="shared" si="9"/>
        <v>11694</v>
      </c>
      <c r="N372" s="71">
        <f t="shared" si="9"/>
        <v>27859.439999999999</v>
      </c>
      <c r="O372" s="71">
        <f t="shared" si="9"/>
        <v>0</v>
      </c>
      <c r="P372" s="71">
        <f t="shared" si="9"/>
        <v>2590.7199999999998</v>
      </c>
      <c r="Q372" s="71">
        <f t="shared" si="9"/>
        <v>0</v>
      </c>
      <c r="R372" s="71">
        <f t="shared" si="9"/>
        <v>330775.46600000001</v>
      </c>
      <c r="S372" s="71">
        <f t="shared" si="9"/>
        <v>35879.796000000002</v>
      </c>
      <c r="T372" s="71">
        <f t="shared" si="9"/>
        <v>35697.903000000006</v>
      </c>
      <c r="U372" s="71" t="e">
        <f t="shared" si="9"/>
        <v>#REF!</v>
      </c>
    </row>
    <row r="373" spans="4:21" s="45" customFormat="1" ht="11" x14ac:dyDescent="0.3">
      <c r="D373" s="68" t="s">
        <v>82</v>
      </c>
      <c r="E373" s="69">
        <f t="shared" ref="E373:U373" si="10">COUNTIF(E$7:E$367,"&gt;0")</f>
        <v>335</v>
      </c>
      <c r="F373" s="72">
        <f t="shared" si="10"/>
        <v>334</v>
      </c>
      <c r="G373" s="71">
        <f t="shared" si="10"/>
        <v>335</v>
      </c>
      <c r="H373" s="71">
        <f t="shared" si="10"/>
        <v>162</v>
      </c>
      <c r="I373" s="73">
        <f t="shared" si="10"/>
        <v>335</v>
      </c>
      <c r="J373" s="73">
        <f t="shared" si="10"/>
        <v>0</v>
      </c>
      <c r="K373" s="73">
        <f t="shared" si="10"/>
        <v>0</v>
      </c>
      <c r="L373" s="73">
        <f t="shared" si="10"/>
        <v>361</v>
      </c>
      <c r="M373" s="73">
        <f t="shared" si="10"/>
        <v>263</v>
      </c>
      <c r="N373" s="73">
        <f t="shared" si="10"/>
        <v>336</v>
      </c>
      <c r="O373" s="73">
        <f t="shared" si="10"/>
        <v>75</v>
      </c>
      <c r="P373" s="73">
        <f t="shared" si="10"/>
        <v>216</v>
      </c>
      <c r="Q373" s="73">
        <f t="shared" si="10"/>
        <v>118</v>
      </c>
      <c r="R373" s="73">
        <f t="shared" si="10"/>
        <v>361</v>
      </c>
      <c r="S373" s="73">
        <f t="shared" si="10"/>
        <v>361</v>
      </c>
      <c r="T373" s="73">
        <f t="shared" si="10"/>
        <v>361</v>
      </c>
      <c r="U373" s="73">
        <f t="shared" si="10"/>
        <v>335</v>
      </c>
    </row>
    <row r="374" spans="4:21" s="45" customFormat="1" ht="11" x14ac:dyDescent="0.3">
      <c r="D374" s="74" t="s">
        <v>83</v>
      </c>
      <c r="E374" s="75" t="e">
        <f>SUM(E$7:E$367)</f>
        <v>#REF!</v>
      </c>
      <c r="F374" s="76"/>
      <c r="G374" s="77" t="e">
        <f t="shared" ref="G374:U374" si="11">SUM(G$7:G$367)</f>
        <v>#REF!</v>
      </c>
      <c r="H374" s="77" t="e">
        <f t="shared" si="11"/>
        <v>#REF!</v>
      </c>
      <c r="I374" s="77" t="e">
        <f t="shared" si="11"/>
        <v>#REF!</v>
      </c>
      <c r="J374" s="77">
        <f t="shared" si="11"/>
        <v>-141314851.00000006</v>
      </c>
      <c r="K374" s="77">
        <f t="shared" si="11"/>
        <v>-35918611.200000003</v>
      </c>
      <c r="L374" s="77">
        <f t="shared" si="11"/>
        <v>141040873.19999999</v>
      </c>
      <c r="M374" s="77">
        <f t="shared" si="11"/>
        <v>34493371</v>
      </c>
      <c r="N374" s="77">
        <f t="shared" si="11"/>
        <v>20689694.870000005</v>
      </c>
      <c r="O374" s="77">
        <f t="shared" si="11"/>
        <v>6031914.71</v>
      </c>
      <c r="P374" s="77">
        <f t="shared" si="11"/>
        <v>18466580.880000014</v>
      </c>
      <c r="Q374" s="77">
        <f t="shared" si="11"/>
        <v>33654974.399999991</v>
      </c>
      <c r="R374" s="77">
        <f t="shared" si="11"/>
        <v>237122221.41600001</v>
      </c>
      <c r="S374" s="77">
        <f t="shared" si="11"/>
        <v>26849131.03499997</v>
      </c>
      <c r="T374" s="77">
        <f t="shared" si="11"/>
        <v>29250239.018999979</v>
      </c>
      <c r="U374" s="77" t="e">
        <f t="shared" si="11"/>
        <v>#REF!</v>
      </c>
    </row>
  </sheetData>
  <mergeCells count="1">
    <mergeCell ref="D1:U2"/>
  </mergeCells>
  <pageMargins left="0.14000000000000001" right="0.18" top="0.27" bottom="0.36" header="0.11" footer="0.04"/>
  <pageSetup scale="48" fitToHeight="0" orientation="landscape" r:id="rId1"/>
  <headerFooter>
    <oddFooter>&amp;L(C) 2010 ISFIS/Larry Sigel&amp;CPage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4"/>
  <sheetViews>
    <sheetView showGridLines="0" topLeftCell="A2" zoomScale="90" zoomScaleNormal="90" workbookViewId="0">
      <selection activeCell="A3" sqref="A3"/>
    </sheetView>
  </sheetViews>
  <sheetFormatPr defaultColWidth="9.1171875" defaultRowHeight="13.7" x14ac:dyDescent="0.4"/>
  <cols>
    <col min="1" max="1" width="9.1171875" style="138"/>
    <col min="2" max="2" width="11" style="139" bestFit="1" customWidth="1"/>
    <col min="3" max="3" width="5" style="139" customWidth="1"/>
    <col min="4" max="4" width="11" style="139" bestFit="1" customWidth="1"/>
    <col min="5" max="5" width="15.1171875" style="139" customWidth="1"/>
    <col min="6" max="6" width="19.87890625" style="139" customWidth="1"/>
    <col min="7" max="7" width="20.87890625" style="139" customWidth="1"/>
    <col min="8" max="8" width="23.64453125" style="139" customWidth="1"/>
    <col min="9" max="9" width="9.64453125" style="139" customWidth="1"/>
    <col min="10" max="16384" width="9.1171875" style="139"/>
  </cols>
  <sheetData>
    <row r="1" spans="1:9" ht="18.75" hidden="1" customHeight="1" x14ac:dyDescent="0.4">
      <c r="A1" s="138">
        <f>InstrumentPanel!C4</f>
        <v>3042</v>
      </c>
      <c r="B1" s="139" t="str">
        <f>VLOOKUP(A1,RealAuthFY11!C7:D367,2,FALSE)</f>
        <v>HUDSON</v>
      </c>
      <c r="D1" s="139" t="s">
        <v>446</v>
      </c>
    </row>
    <row r="2" spans="1:9" ht="5.25" customHeight="1" x14ac:dyDescent="0.4"/>
    <row r="3" spans="1:9" ht="11.25" customHeight="1" thickBot="1" x14ac:dyDescent="0.45"/>
    <row r="4" spans="1:9" ht="32" thickBot="1" x14ac:dyDescent="0.9">
      <c r="C4" s="328" t="s">
        <v>457</v>
      </c>
      <c r="D4" s="329"/>
      <c r="E4" s="329"/>
      <c r="F4" s="329"/>
      <c r="G4" s="329"/>
      <c r="H4" s="329"/>
      <c r="I4" s="330"/>
    </row>
    <row r="5" spans="1:9" ht="14" thickBot="1" x14ac:dyDescent="0.45"/>
    <row r="6" spans="1:9" x14ac:dyDescent="0.4">
      <c r="C6" s="158"/>
      <c r="D6" s="159"/>
      <c r="E6" s="159"/>
      <c r="F6" s="159"/>
      <c r="G6" s="159"/>
      <c r="H6" s="159"/>
      <c r="I6" s="160"/>
    </row>
    <row r="7" spans="1:9" ht="15.75" customHeight="1" x14ac:dyDescent="0.45">
      <c r="C7" s="161"/>
      <c r="D7" s="162" t="str">
        <f>CONCATENATE(D1," for the ",B1,"School District")</f>
        <v>FY 2010 Property Valuations for the HUDSONSchool District</v>
      </c>
      <c r="E7" s="162"/>
      <c r="F7" s="162"/>
      <c r="G7" s="162"/>
      <c r="H7" s="162"/>
      <c r="I7" s="163"/>
    </row>
    <row r="8" spans="1:9" ht="14" thickBot="1" x14ac:dyDescent="0.45">
      <c r="C8" s="161"/>
      <c r="D8" s="185"/>
      <c r="E8" s="130"/>
      <c r="F8" s="130"/>
      <c r="G8" s="130"/>
      <c r="H8" s="130"/>
      <c r="I8" s="163"/>
    </row>
    <row r="9" spans="1:9" ht="41.35" thickBot="1" x14ac:dyDescent="0.45">
      <c r="A9" s="184"/>
      <c r="B9" s="156"/>
      <c r="C9" s="161"/>
      <c r="D9" s="185"/>
      <c r="E9" s="130"/>
      <c r="F9" s="140" t="s">
        <v>442</v>
      </c>
      <c r="G9" s="141" t="s">
        <v>441</v>
      </c>
      <c r="H9" s="142" t="s">
        <v>443</v>
      </c>
      <c r="I9" s="163"/>
    </row>
    <row r="10" spans="1:9" ht="14" thickBot="1" x14ac:dyDescent="0.45">
      <c r="A10" s="184"/>
      <c r="B10" s="156"/>
      <c r="C10" s="161"/>
      <c r="D10" s="185"/>
      <c r="E10" s="130"/>
      <c r="F10" s="143">
        <f>VLOOKUP($A$1,$D$31:$K$391,3,FALSE)</f>
        <v>147358360</v>
      </c>
      <c r="G10" s="143">
        <f>VLOOKUP($A$1,$D$31:$K$391,4,FALSE)</f>
        <v>8190942</v>
      </c>
      <c r="H10" s="143">
        <f>F10+G10</f>
        <v>155549302</v>
      </c>
      <c r="I10" s="163"/>
    </row>
    <row r="11" spans="1:9" ht="14" thickBot="1" x14ac:dyDescent="0.45">
      <c r="A11" s="184"/>
      <c r="B11" s="156"/>
      <c r="C11" s="164"/>
      <c r="D11" s="186"/>
      <c r="E11" s="165"/>
      <c r="F11" s="166"/>
      <c r="G11" s="166"/>
      <c r="H11" s="166"/>
      <c r="I11" s="167"/>
    </row>
    <row r="12" spans="1:9" x14ac:dyDescent="0.4">
      <c r="A12" s="184"/>
      <c r="B12" s="156"/>
      <c r="C12" s="130"/>
      <c r="D12" s="130"/>
      <c r="E12" s="130"/>
      <c r="F12" s="157"/>
      <c r="G12" s="157"/>
      <c r="H12" s="157"/>
      <c r="I12" s="130"/>
    </row>
    <row r="13" spans="1:9" x14ac:dyDescent="0.4">
      <c r="C13" s="130"/>
      <c r="D13" s="130"/>
      <c r="E13" s="176" t="s">
        <v>452</v>
      </c>
      <c r="F13" s="177"/>
      <c r="G13" s="177"/>
      <c r="H13" s="177"/>
      <c r="I13" s="178"/>
    </row>
    <row r="14" spans="1:9" x14ac:dyDescent="0.4">
      <c r="C14" s="130"/>
      <c r="D14" s="130"/>
      <c r="E14" s="179" t="s">
        <v>453</v>
      </c>
      <c r="F14" s="130"/>
      <c r="G14" s="130"/>
      <c r="H14" s="130"/>
      <c r="I14" s="180"/>
    </row>
    <row r="15" spans="1:9" x14ac:dyDescent="0.4">
      <c r="E15" s="179" t="s">
        <v>454</v>
      </c>
      <c r="F15" s="130"/>
      <c r="G15" s="130"/>
      <c r="H15" s="130"/>
      <c r="I15" s="180"/>
    </row>
    <row r="16" spans="1:9" x14ac:dyDescent="0.4">
      <c r="E16" s="181" t="s">
        <v>455</v>
      </c>
      <c r="F16" s="182"/>
      <c r="G16" s="182"/>
      <c r="H16" s="182"/>
      <c r="I16" s="183"/>
    </row>
    <row r="17" spans="1:11" ht="14" thickBot="1" x14ac:dyDescent="0.45"/>
    <row r="18" spans="1:11" ht="41.35" thickBot="1" x14ac:dyDescent="0.45">
      <c r="F18" s="140" t="s">
        <v>442</v>
      </c>
      <c r="G18" s="141" t="s">
        <v>441</v>
      </c>
      <c r="H18" s="142" t="s">
        <v>443</v>
      </c>
    </row>
    <row r="19" spans="1:11" ht="14" thickBot="1" x14ac:dyDescent="0.45">
      <c r="E19" s="153" t="s">
        <v>447</v>
      </c>
      <c r="F19" s="169"/>
      <c r="G19" s="169"/>
      <c r="H19" s="171">
        <f>G19+F19</f>
        <v>0</v>
      </c>
    </row>
    <row r="20" spans="1:11" ht="14" thickBot="1" x14ac:dyDescent="0.45">
      <c r="E20" s="153" t="s">
        <v>448</v>
      </c>
      <c r="F20" s="170"/>
      <c r="G20" s="170"/>
      <c r="H20" s="171">
        <f>G20+F20</f>
        <v>0</v>
      </c>
    </row>
    <row r="21" spans="1:11" ht="14" thickBot="1" x14ac:dyDescent="0.45">
      <c r="E21" s="153" t="s">
        <v>449</v>
      </c>
      <c r="F21" s="170"/>
      <c r="G21" s="170"/>
      <c r="H21" s="171">
        <f>G21+F21</f>
        <v>0</v>
      </c>
    </row>
    <row r="22" spans="1:11" ht="14" thickBot="1" x14ac:dyDescent="0.45">
      <c r="E22" s="153" t="s">
        <v>450</v>
      </c>
      <c r="F22" s="170"/>
      <c r="G22" s="170"/>
      <c r="H22" s="172">
        <f>G22+F22</f>
        <v>0</v>
      </c>
    </row>
    <row r="23" spans="1:11" ht="14" thickBot="1" x14ac:dyDescent="0.45"/>
    <row r="24" spans="1:11" ht="14" thickBot="1" x14ac:dyDescent="0.45">
      <c r="D24" s="154" t="s">
        <v>451</v>
      </c>
      <c r="E24" s="155"/>
      <c r="F24" s="168">
        <f>SUM(F19:F22)</f>
        <v>0</v>
      </c>
      <c r="G24" s="168">
        <f>SUM(G19:G22)</f>
        <v>0</v>
      </c>
      <c r="H24" s="173">
        <f>SUM(H19:H22)</f>
        <v>0</v>
      </c>
    </row>
    <row r="26" spans="1:11" hidden="1" x14ac:dyDescent="0.4"/>
    <row r="27" spans="1:11" hidden="1" x14ac:dyDescent="0.4">
      <c r="D27" s="174" t="s">
        <v>456</v>
      </c>
      <c r="E27" s="174"/>
      <c r="F27" s="175">
        <f>IF(F24=0,F10,F24)</f>
        <v>147358360</v>
      </c>
      <c r="G27" s="175">
        <f>IF(G24=0,G10,G24)</f>
        <v>8190942</v>
      </c>
      <c r="H27" s="175">
        <f>IF(H24=0,H10,H24)</f>
        <v>155549302</v>
      </c>
    </row>
    <row r="28" spans="1:11" hidden="1" x14ac:dyDescent="0.4">
      <c r="B28" s="144" t="s">
        <v>130</v>
      </c>
      <c r="C28" s="144"/>
      <c r="D28" s="144"/>
      <c r="E28" s="145"/>
      <c r="F28" s="146" t="s">
        <v>131</v>
      </c>
      <c r="G28" s="146" t="s">
        <v>132</v>
      </c>
      <c r="H28" s="146" t="s">
        <v>131</v>
      </c>
      <c r="I28" s="146" t="s">
        <v>132</v>
      </c>
    </row>
    <row r="29" spans="1:11" hidden="1" x14ac:dyDescent="0.4">
      <c r="B29" s="144" t="s">
        <v>133</v>
      </c>
      <c r="C29" s="144"/>
      <c r="D29" s="144"/>
      <c r="E29" s="145"/>
      <c r="F29" s="146" t="s">
        <v>134</v>
      </c>
      <c r="G29" s="146" t="s">
        <v>134</v>
      </c>
      <c r="H29" s="146" t="s">
        <v>135</v>
      </c>
      <c r="I29" s="146" t="s">
        <v>135</v>
      </c>
      <c r="J29" s="146" t="s">
        <v>136</v>
      </c>
      <c r="K29" s="146" t="s">
        <v>137</v>
      </c>
    </row>
    <row r="30" spans="1:11" hidden="1" x14ac:dyDescent="0.4">
      <c r="A30" s="138">
        <v>1</v>
      </c>
      <c r="B30" s="144" t="s">
        <v>444</v>
      </c>
      <c r="C30" s="144"/>
      <c r="D30" s="144" t="s">
        <v>445</v>
      </c>
      <c r="E30" s="145"/>
      <c r="F30" s="146"/>
      <c r="G30" s="146"/>
      <c r="H30" s="146"/>
      <c r="I30" s="146"/>
      <c r="J30" s="146"/>
      <c r="K30" s="146"/>
    </row>
    <row r="31" spans="1:11" hidden="1" x14ac:dyDescent="0.4">
      <c r="A31" s="138">
        <v>2</v>
      </c>
      <c r="B31" s="147">
        <v>9</v>
      </c>
      <c r="C31" s="147"/>
      <c r="D31" s="147">
        <v>9</v>
      </c>
      <c r="E31" s="148" t="s">
        <v>2</v>
      </c>
      <c r="F31" s="149">
        <v>284646925</v>
      </c>
      <c r="G31" s="149">
        <v>8188159</v>
      </c>
      <c r="H31" s="149">
        <v>276539982</v>
      </c>
      <c r="I31" s="149">
        <v>8188159</v>
      </c>
      <c r="J31" s="150">
        <f>F31-H31</f>
        <v>8106943</v>
      </c>
      <c r="K31" s="151">
        <f>J31/F31</f>
        <v>2.8480697622150671E-2</v>
      </c>
    </row>
    <row r="32" spans="1:11" hidden="1" x14ac:dyDescent="0.4">
      <c r="A32" s="138">
        <v>3</v>
      </c>
      <c r="B32" s="147">
        <v>18</v>
      </c>
      <c r="C32" s="147"/>
      <c r="D32" s="147">
        <v>18</v>
      </c>
      <c r="E32" s="148" t="s">
        <v>138</v>
      </c>
      <c r="F32" s="149">
        <v>110325474</v>
      </c>
      <c r="G32" s="149">
        <v>0</v>
      </c>
      <c r="H32" s="149">
        <v>97102011</v>
      </c>
      <c r="I32" s="149">
        <v>0</v>
      </c>
      <c r="J32" s="150">
        <f t="shared" ref="J32:J95" si="0">F32-H32</f>
        <v>13223463</v>
      </c>
      <c r="K32" s="151">
        <f t="shared" ref="K32:K95" si="1">J32/F32</f>
        <v>0.11985865567185326</v>
      </c>
    </row>
    <row r="33" spans="1:11" hidden="1" x14ac:dyDescent="0.4">
      <c r="A33" s="138">
        <v>4</v>
      </c>
      <c r="B33" s="147">
        <v>27</v>
      </c>
      <c r="C33" s="147"/>
      <c r="D33" s="147">
        <v>27</v>
      </c>
      <c r="E33" s="148" t="s">
        <v>139</v>
      </c>
      <c r="F33" s="149">
        <v>301713765</v>
      </c>
      <c r="G33" s="149">
        <v>26458432</v>
      </c>
      <c r="H33" s="149">
        <v>286272744</v>
      </c>
      <c r="I33" s="149">
        <v>26458432</v>
      </c>
      <c r="J33" s="150">
        <f t="shared" si="0"/>
        <v>15441021</v>
      </c>
      <c r="K33" s="151">
        <f t="shared" si="1"/>
        <v>5.1177714745629856E-2</v>
      </c>
    </row>
    <row r="34" spans="1:11" hidden="1" x14ac:dyDescent="0.4">
      <c r="A34" s="138">
        <v>5</v>
      </c>
      <c r="B34" s="147">
        <v>63</v>
      </c>
      <c r="C34" s="147"/>
      <c r="D34" s="147">
        <v>63</v>
      </c>
      <c r="E34" s="148" t="s">
        <v>140</v>
      </c>
      <c r="F34" s="149">
        <v>127333737</v>
      </c>
      <c r="G34" s="149">
        <v>8527227</v>
      </c>
      <c r="H34" s="149">
        <v>125942392</v>
      </c>
      <c r="I34" s="149">
        <v>8527227</v>
      </c>
      <c r="J34" s="150">
        <f t="shared" si="0"/>
        <v>1391345</v>
      </c>
      <c r="K34" s="151">
        <f t="shared" si="1"/>
        <v>1.0926758554176417E-2</v>
      </c>
    </row>
    <row r="35" spans="1:11" hidden="1" x14ac:dyDescent="0.4">
      <c r="A35" s="138">
        <v>6</v>
      </c>
      <c r="B35" s="147">
        <v>72</v>
      </c>
      <c r="C35" s="147"/>
      <c r="D35" s="147">
        <v>72</v>
      </c>
      <c r="E35" s="148" t="s">
        <v>4</v>
      </c>
      <c r="F35" s="149">
        <v>110720282</v>
      </c>
      <c r="G35" s="149">
        <v>0</v>
      </c>
      <c r="H35" s="149">
        <v>99231375</v>
      </c>
      <c r="I35" s="149">
        <v>0</v>
      </c>
      <c r="J35" s="150">
        <f t="shared" si="0"/>
        <v>11488907</v>
      </c>
      <c r="K35" s="151">
        <f t="shared" si="1"/>
        <v>0.10376515298254027</v>
      </c>
    </row>
    <row r="36" spans="1:11" hidden="1" x14ac:dyDescent="0.4">
      <c r="A36" s="138">
        <v>7</v>
      </c>
      <c r="B36" s="147">
        <v>81</v>
      </c>
      <c r="C36" s="147"/>
      <c r="D36" s="147">
        <v>81</v>
      </c>
      <c r="E36" s="148" t="s">
        <v>141</v>
      </c>
      <c r="F36" s="149">
        <v>208080615</v>
      </c>
      <c r="G36" s="149">
        <v>0</v>
      </c>
      <c r="H36" s="149">
        <v>202394599</v>
      </c>
      <c r="I36" s="149">
        <v>0</v>
      </c>
      <c r="J36" s="150">
        <f t="shared" si="0"/>
        <v>5686016</v>
      </c>
      <c r="K36" s="151">
        <f t="shared" si="1"/>
        <v>2.7326024579464071E-2</v>
      </c>
    </row>
    <row r="37" spans="1:11" hidden="1" x14ac:dyDescent="0.4">
      <c r="A37" s="138">
        <v>8</v>
      </c>
      <c r="B37" s="147">
        <v>99</v>
      </c>
      <c r="C37" s="147"/>
      <c r="D37" s="147">
        <v>99</v>
      </c>
      <c r="E37" s="148" t="s">
        <v>142</v>
      </c>
      <c r="F37" s="149">
        <v>132731714</v>
      </c>
      <c r="G37" s="149">
        <v>3085062</v>
      </c>
      <c r="H37" s="149">
        <v>129983549</v>
      </c>
      <c r="I37" s="149">
        <v>3085062</v>
      </c>
      <c r="J37" s="150">
        <f t="shared" si="0"/>
        <v>2748165</v>
      </c>
      <c r="K37" s="151">
        <f t="shared" si="1"/>
        <v>2.0704659927769788E-2</v>
      </c>
    </row>
    <row r="38" spans="1:11" hidden="1" x14ac:dyDescent="0.4">
      <c r="A38" s="138">
        <v>9</v>
      </c>
      <c r="B38" s="147">
        <v>108</v>
      </c>
      <c r="C38" s="147"/>
      <c r="D38" s="147">
        <v>108</v>
      </c>
      <c r="E38" s="148" t="s">
        <v>143</v>
      </c>
      <c r="F38" s="149">
        <v>107013843</v>
      </c>
      <c r="G38" s="149">
        <v>0</v>
      </c>
      <c r="H38" s="149">
        <v>104495950</v>
      </c>
      <c r="I38" s="149">
        <v>0</v>
      </c>
      <c r="J38" s="150">
        <f t="shared" si="0"/>
        <v>2517893</v>
      </c>
      <c r="K38" s="151">
        <f t="shared" si="1"/>
        <v>2.3528666286659755E-2</v>
      </c>
    </row>
    <row r="39" spans="1:11" hidden="1" x14ac:dyDescent="0.4">
      <c r="A39" s="138">
        <v>10</v>
      </c>
      <c r="B39" s="147">
        <v>126</v>
      </c>
      <c r="C39" s="147"/>
      <c r="D39" s="147">
        <v>126</v>
      </c>
      <c r="E39" s="148" t="s">
        <v>5</v>
      </c>
      <c r="F39" s="149">
        <v>436155682</v>
      </c>
      <c r="G39" s="149">
        <v>2976528</v>
      </c>
      <c r="H39" s="149">
        <v>427490070</v>
      </c>
      <c r="I39" s="149">
        <v>2976528</v>
      </c>
      <c r="J39" s="150">
        <f t="shared" si="0"/>
        <v>8665612</v>
      </c>
      <c r="K39" s="151">
        <f t="shared" si="1"/>
        <v>1.9868162579617616E-2</v>
      </c>
    </row>
    <row r="40" spans="1:11" hidden="1" x14ac:dyDescent="0.4">
      <c r="A40" s="138">
        <v>11</v>
      </c>
      <c r="B40" s="147">
        <v>135</v>
      </c>
      <c r="C40" s="147"/>
      <c r="D40" s="147">
        <v>135</v>
      </c>
      <c r="E40" s="148" t="s">
        <v>144</v>
      </c>
      <c r="F40" s="149">
        <v>361595057</v>
      </c>
      <c r="G40" s="149">
        <v>20407788</v>
      </c>
      <c r="H40" s="149">
        <v>356341118</v>
      </c>
      <c r="I40" s="149">
        <v>20407788</v>
      </c>
      <c r="J40" s="150">
        <f t="shared" si="0"/>
        <v>5253939</v>
      </c>
      <c r="K40" s="151">
        <f t="shared" si="1"/>
        <v>1.452989718274827E-2</v>
      </c>
    </row>
    <row r="41" spans="1:11" hidden="1" x14ac:dyDescent="0.4">
      <c r="A41" s="138">
        <v>12</v>
      </c>
      <c r="B41" s="147">
        <v>153</v>
      </c>
      <c r="C41" s="147"/>
      <c r="D41" s="147">
        <v>153</v>
      </c>
      <c r="E41" s="148" t="s">
        <v>6</v>
      </c>
      <c r="F41" s="149">
        <v>85324469</v>
      </c>
      <c r="G41" s="149">
        <v>4169203</v>
      </c>
      <c r="H41" s="149">
        <v>82864198</v>
      </c>
      <c r="I41" s="149">
        <v>4169203</v>
      </c>
      <c r="J41" s="150">
        <f t="shared" si="0"/>
        <v>2460271</v>
      </c>
      <c r="K41" s="151">
        <f t="shared" si="1"/>
        <v>2.8834296056386825E-2</v>
      </c>
    </row>
    <row r="42" spans="1:11" hidden="1" x14ac:dyDescent="0.4">
      <c r="A42" s="138">
        <v>13</v>
      </c>
      <c r="B42" s="147">
        <v>171</v>
      </c>
      <c r="C42" s="147"/>
      <c r="D42" s="147">
        <v>171</v>
      </c>
      <c r="E42" s="148" t="s">
        <v>145</v>
      </c>
      <c r="F42" s="149">
        <v>172339287</v>
      </c>
      <c r="G42" s="149">
        <v>263925</v>
      </c>
      <c r="H42" s="149">
        <v>169253450</v>
      </c>
      <c r="I42" s="149">
        <v>263925</v>
      </c>
      <c r="J42" s="150">
        <f t="shared" si="0"/>
        <v>3085837</v>
      </c>
      <c r="K42" s="151">
        <f t="shared" si="1"/>
        <v>1.7905592240264983E-2</v>
      </c>
    </row>
    <row r="43" spans="1:11" hidden="1" x14ac:dyDescent="0.4">
      <c r="A43" s="138">
        <v>14</v>
      </c>
      <c r="B43" s="147">
        <v>225</v>
      </c>
      <c r="C43" s="147"/>
      <c r="D43" s="147">
        <v>225</v>
      </c>
      <c r="E43" s="148" t="s">
        <v>146</v>
      </c>
      <c r="F43" s="149">
        <v>1939398484</v>
      </c>
      <c r="G43" s="149">
        <v>0</v>
      </c>
      <c r="H43" s="149">
        <v>1931601210</v>
      </c>
      <c r="I43" s="149">
        <v>0</v>
      </c>
      <c r="J43" s="150">
        <f t="shared" si="0"/>
        <v>7797274</v>
      </c>
      <c r="K43" s="151">
        <f t="shared" si="1"/>
        <v>4.0204599850558612E-3</v>
      </c>
    </row>
    <row r="44" spans="1:11" hidden="1" x14ac:dyDescent="0.4">
      <c r="A44" s="138">
        <v>15</v>
      </c>
      <c r="B44" s="147">
        <v>234</v>
      </c>
      <c r="C44" s="147"/>
      <c r="D44" s="147">
        <v>234</v>
      </c>
      <c r="E44" s="148" t="s">
        <v>147</v>
      </c>
      <c r="F44" s="149">
        <v>263729577</v>
      </c>
      <c r="G44" s="149">
        <v>11010336</v>
      </c>
      <c r="H44" s="149">
        <v>257136608</v>
      </c>
      <c r="I44" s="149">
        <v>11010336</v>
      </c>
      <c r="J44" s="150">
        <f t="shared" si="0"/>
        <v>6592969</v>
      </c>
      <c r="K44" s="151">
        <f t="shared" si="1"/>
        <v>2.499897461254412E-2</v>
      </c>
    </row>
    <row r="45" spans="1:11" hidden="1" x14ac:dyDescent="0.4">
      <c r="A45" s="138">
        <v>16</v>
      </c>
      <c r="B45" s="147">
        <v>243</v>
      </c>
      <c r="C45" s="147"/>
      <c r="D45" s="147">
        <v>243</v>
      </c>
      <c r="E45" s="148" t="s">
        <v>148</v>
      </c>
      <c r="F45" s="149">
        <v>72480640</v>
      </c>
      <c r="G45" s="149">
        <v>0</v>
      </c>
      <c r="H45" s="149">
        <v>68508795</v>
      </c>
      <c r="I45" s="149">
        <v>0</v>
      </c>
      <c r="J45" s="150">
        <f t="shared" si="0"/>
        <v>3971845</v>
      </c>
      <c r="K45" s="151">
        <f t="shared" si="1"/>
        <v>5.4798702108590655E-2</v>
      </c>
    </row>
    <row r="46" spans="1:11" hidden="1" x14ac:dyDescent="0.4">
      <c r="A46" s="138">
        <v>17</v>
      </c>
      <c r="B46" s="147">
        <v>252</v>
      </c>
      <c r="C46" s="147"/>
      <c r="D46" s="147">
        <v>252</v>
      </c>
      <c r="E46" s="148" t="s">
        <v>149</v>
      </c>
      <c r="F46" s="149">
        <v>86838112</v>
      </c>
      <c r="G46" s="149">
        <v>0</v>
      </c>
      <c r="H46" s="149">
        <v>76636873</v>
      </c>
      <c r="I46" s="149">
        <v>0</v>
      </c>
      <c r="J46" s="150">
        <f t="shared" si="0"/>
        <v>10201239</v>
      </c>
      <c r="K46" s="151">
        <f t="shared" si="1"/>
        <v>0.11747421454764009</v>
      </c>
    </row>
    <row r="47" spans="1:11" hidden="1" x14ac:dyDescent="0.4">
      <c r="A47" s="138">
        <v>18</v>
      </c>
      <c r="B47" s="147">
        <v>261</v>
      </c>
      <c r="C47" s="147"/>
      <c r="D47" s="147">
        <v>261</v>
      </c>
      <c r="E47" s="148" t="s">
        <v>150</v>
      </c>
      <c r="F47" s="149">
        <v>2041628301</v>
      </c>
      <c r="G47" s="149">
        <v>154644000</v>
      </c>
      <c r="H47" s="149">
        <v>2009834624</v>
      </c>
      <c r="I47" s="149">
        <v>154644000</v>
      </c>
      <c r="J47" s="150">
        <f t="shared" si="0"/>
        <v>31793677</v>
      </c>
      <c r="K47" s="151">
        <f t="shared" si="1"/>
        <v>1.5572705856608323E-2</v>
      </c>
    </row>
    <row r="48" spans="1:11" hidden="1" x14ac:dyDescent="0.4">
      <c r="A48" s="138">
        <v>19</v>
      </c>
      <c r="B48" s="147">
        <v>270</v>
      </c>
      <c r="C48" s="147"/>
      <c r="D48" s="147">
        <v>270</v>
      </c>
      <c r="E48" s="148" t="s">
        <v>151</v>
      </c>
      <c r="F48" s="149">
        <v>84767251</v>
      </c>
      <c r="G48" s="149">
        <v>0</v>
      </c>
      <c r="H48" s="149">
        <v>82483749</v>
      </c>
      <c r="I48" s="149">
        <v>0</v>
      </c>
      <c r="J48" s="150">
        <f t="shared" si="0"/>
        <v>2283502</v>
      </c>
      <c r="K48" s="151">
        <f t="shared" si="1"/>
        <v>2.6938493027218732E-2</v>
      </c>
    </row>
    <row r="49" spans="1:11" hidden="1" x14ac:dyDescent="0.4">
      <c r="A49" s="138">
        <v>20</v>
      </c>
      <c r="B49" s="147">
        <v>279</v>
      </c>
      <c r="C49" s="147"/>
      <c r="D49" s="147">
        <v>279</v>
      </c>
      <c r="E49" s="148" t="s">
        <v>7</v>
      </c>
      <c r="F49" s="149">
        <v>186754165</v>
      </c>
      <c r="G49" s="149">
        <v>16940317</v>
      </c>
      <c r="H49" s="149">
        <v>181174297</v>
      </c>
      <c r="I49" s="149">
        <v>16940317</v>
      </c>
      <c r="J49" s="150">
        <f t="shared" si="0"/>
        <v>5579868</v>
      </c>
      <c r="K49" s="151">
        <f t="shared" si="1"/>
        <v>2.9878144886353673E-2</v>
      </c>
    </row>
    <row r="50" spans="1:11" hidden="1" x14ac:dyDescent="0.4">
      <c r="A50" s="138">
        <v>21</v>
      </c>
      <c r="B50" s="147">
        <v>333</v>
      </c>
      <c r="C50" s="147"/>
      <c r="D50" s="147">
        <v>333</v>
      </c>
      <c r="E50" s="148" t="s">
        <v>8</v>
      </c>
      <c r="F50" s="149">
        <v>135469498</v>
      </c>
      <c r="G50" s="149">
        <v>6582771</v>
      </c>
      <c r="H50" s="149">
        <v>132002050</v>
      </c>
      <c r="I50" s="149">
        <v>6582771</v>
      </c>
      <c r="J50" s="150">
        <f t="shared" si="0"/>
        <v>3467448</v>
      </c>
      <c r="K50" s="151">
        <f t="shared" si="1"/>
        <v>2.5595783930638025E-2</v>
      </c>
    </row>
    <row r="51" spans="1:11" hidden="1" x14ac:dyDescent="0.4">
      <c r="A51" s="138">
        <v>22</v>
      </c>
      <c r="B51" s="147">
        <v>355</v>
      </c>
      <c r="C51" s="147"/>
      <c r="D51" s="147">
        <v>355</v>
      </c>
      <c r="E51" s="148" t="s">
        <v>152</v>
      </c>
      <c r="F51" s="149">
        <v>128035801</v>
      </c>
      <c r="G51" s="149">
        <v>3737575</v>
      </c>
      <c r="H51" s="149">
        <v>125203298</v>
      </c>
      <c r="I51" s="149">
        <v>3737575</v>
      </c>
      <c r="J51" s="150">
        <f t="shared" si="0"/>
        <v>2832503</v>
      </c>
      <c r="K51" s="151">
        <f t="shared" si="1"/>
        <v>2.2122742060246104E-2</v>
      </c>
    </row>
    <row r="52" spans="1:11" hidden="1" x14ac:dyDescent="0.4">
      <c r="A52" s="138">
        <v>23</v>
      </c>
      <c r="B52" s="147">
        <v>387</v>
      </c>
      <c r="C52" s="147"/>
      <c r="D52" s="147">
        <v>387</v>
      </c>
      <c r="E52" s="148" t="s">
        <v>153</v>
      </c>
      <c r="F52" s="149">
        <v>335335809</v>
      </c>
      <c r="G52" s="149">
        <v>3654300</v>
      </c>
      <c r="H52" s="149">
        <v>318150571</v>
      </c>
      <c r="I52" s="149">
        <v>3654300</v>
      </c>
      <c r="J52" s="150">
        <f t="shared" si="0"/>
        <v>17185238</v>
      </c>
      <c r="K52" s="151">
        <f t="shared" si="1"/>
        <v>5.1247846304418983E-2</v>
      </c>
    </row>
    <row r="53" spans="1:11" hidden="1" x14ac:dyDescent="0.4">
      <c r="A53" s="138">
        <v>24</v>
      </c>
      <c r="B53" s="147">
        <v>414</v>
      </c>
      <c r="C53" s="147"/>
      <c r="D53" s="147">
        <v>414</v>
      </c>
      <c r="E53" s="148" t="s">
        <v>154</v>
      </c>
      <c r="F53" s="149">
        <v>167782229</v>
      </c>
      <c r="G53" s="149">
        <v>3496453</v>
      </c>
      <c r="H53" s="149">
        <v>160555215</v>
      </c>
      <c r="I53" s="149">
        <v>3496453</v>
      </c>
      <c r="J53" s="150">
        <f t="shared" si="0"/>
        <v>7227014</v>
      </c>
      <c r="K53" s="151">
        <f t="shared" si="1"/>
        <v>4.3073775113572965E-2</v>
      </c>
    </row>
    <row r="54" spans="1:11" hidden="1" x14ac:dyDescent="0.4">
      <c r="A54" s="138">
        <v>25</v>
      </c>
      <c r="B54" s="147">
        <v>423</v>
      </c>
      <c r="C54" s="147"/>
      <c r="D54" s="147">
        <v>423</v>
      </c>
      <c r="E54" s="148" t="s">
        <v>155</v>
      </c>
      <c r="F54" s="149">
        <v>123841738</v>
      </c>
      <c r="G54" s="149">
        <v>4078858</v>
      </c>
      <c r="H54" s="149">
        <v>121614587</v>
      </c>
      <c r="I54" s="149">
        <v>4078858</v>
      </c>
      <c r="J54" s="150">
        <f t="shared" si="0"/>
        <v>2227151</v>
      </c>
      <c r="K54" s="151">
        <f t="shared" si="1"/>
        <v>1.7983848062597441E-2</v>
      </c>
    </row>
    <row r="55" spans="1:11" hidden="1" x14ac:dyDescent="0.4">
      <c r="A55" s="138">
        <v>26</v>
      </c>
      <c r="B55" s="147">
        <v>441</v>
      </c>
      <c r="C55" s="147"/>
      <c r="D55" s="147">
        <v>441</v>
      </c>
      <c r="E55" s="148" t="s">
        <v>3</v>
      </c>
      <c r="F55" s="149">
        <v>191658080</v>
      </c>
      <c r="G55" s="149">
        <v>42283139</v>
      </c>
      <c r="H55" s="149">
        <v>174092467</v>
      </c>
      <c r="I55" s="149">
        <v>42283139</v>
      </c>
      <c r="J55" s="150">
        <f t="shared" si="0"/>
        <v>17565613</v>
      </c>
      <c r="K55" s="151">
        <f t="shared" si="1"/>
        <v>9.165078247679409E-2</v>
      </c>
    </row>
    <row r="56" spans="1:11" hidden="1" x14ac:dyDescent="0.4">
      <c r="A56" s="138">
        <v>27</v>
      </c>
      <c r="B56" s="147">
        <v>472</v>
      </c>
      <c r="C56" s="147"/>
      <c r="D56" s="147">
        <v>472</v>
      </c>
      <c r="E56" s="148" t="s">
        <v>156</v>
      </c>
      <c r="F56" s="149">
        <v>204358781</v>
      </c>
      <c r="G56" s="149">
        <v>67905389</v>
      </c>
      <c r="H56" s="149">
        <v>198231630</v>
      </c>
      <c r="I56" s="149">
        <v>67905389</v>
      </c>
      <c r="J56" s="150">
        <f t="shared" si="0"/>
        <v>6127151</v>
      </c>
      <c r="K56" s="151">
        <f t="shared" si="1"/>
        <v>2.9982323098707464E-2</v>
      </c>
    </row>
    <row r="57" spans="1:11" hidden="1" x14ac:dyDescent="0.4">
      <c r="A57" s="138">
        <v>28</v>
      </c>
      <c r="B57" s="147">
        <v>504</v>
      </c>
      <c r="C57" s="147"/>
      <c r="D57" s="147">
        <v>504</v>
      </c>
      <c r="E57" s="148" t="s">
        <v>9</v>
      </c>
      <c r="F57" s="149">
        <v>191810233</v>
      </c>
      <c r="G57" s="149">
        <v>2232508</v>
      </c>
      <c r="H57" s="149">
        <v>184080820</v>
      </c>
      <c r="I57" s="149">
        <v>2232508</v>
      </c>
      <c r="J57" s="150">
        <f t="shared" si="0"/>
        <v>7729413</v>
      </c>
      <c r="K57" s="151">
        <f t="shared" si="1"/>
        <v>4.0297187898207701E-2</v>
      </c>
    </row>
    <row r="58" spans="1:11" hidden="1" x14ac:dyDescent="0.4">
      <c r="A58" s="138">
        <v>29</v>
      </c>
      <c r="B58" s="147">
        <v>513</v>
      </c>
      <c r="C58" s="147"/>
      <c r="D58" s="147">
        <v>513</v>
      </c>
      <c r="E58" s="148" t="s">
        <v>157</v>
      </c>
      <c r="F58" s="149">
        <v>68338152</v>
      </c>
      <c r="G58" s="149">
        <v>8358418</v>
      </c>
      <c r="H58" s="149">
        <v>65882417</v>
      </c>
      <c r="I58" s="149">
        <v>8358418</v>
      </c>
      <c r="J58" s="150">
        <f t="shared" si="0"/>
        <v>2455735</v>
      </c>
      <c r="K58" s="151">
        <f t="shared" si="1"/>
        <v>3.5935051331209542E-2</v>
      </c>
    </row>
    <row r="59" spans="1:11" hidden="1" x14ac:dyDescent="0.4">
      <c r="A59" s="138">
        <v>30</v>
      </c>
      <c r="B59" s="147">
        <v>540</v>
      </c>
      <c r="C59" s="147"/>
      <c r="D59" s="147">
        <v>540</v>
      </c>
      <c r="E59" s="148" t="s">
        <v>158</v>
      </c>
      <c r="F59" s="149">
        <v>195851874</v>
      </c>
      <c r="G59" s="149">
        <v>5616934</v>
      </c>
      <c r="H59" s="149">
        <v>191019949</v>
      </c>
      <c r="I59" s="149">
        <v>5616934</v>
      </c>
      <c r="J59" s="150">
        <f t="shared" si="0"/>
        <v>4831925</v>
      </c>
      <c r="K59" s="151">
        <f t="shared" si="1"/>
        <v>2.4671323798515197E-2</v>
      </c>
    </row>
    <row r="60" spans="1:11" hidden="1" x14ac:dyDescent="0.4">
      <c r="A60" s="138">
        <v>31</v>
      </c>
      <c r="B60" s="147">
        <v>549</v>
      </c>
      <c r="C60" s="147"/>
      <c r="D60" s="147">
        <v>549</v>
      </c>
      <c r="E60" s="148" t="s">
        <v>159</v>
      </c>
      <c r="F60" s="149">
        <v>143389077</v>
      </c>
      <c r="G60" s="149">
        <v>278167</v>
      </c>
      <c r="H60" s="149">
        <v>137310016</v>
      </c>
      <c r="I60" s="149">
        <v>278167</v>
      </c>
      <c r="J60" s="150">
        <f t="shared" si="0"/>
        <v>6079061</v>
      </c>
      <c r="K60" s="151">
        <f t="shared" si="1"/>
        <v>4.2395565458587893E-2</v>
      </c>
    </row>
    <row r="61" spans="1:11" hidden="1" x14ac:dyDescent="0.4">
      <c r="A61" s="138">
        <v>32</v>
      </c>
      <c r="B61" s="147">
        <v>576</v>
      </c>
      <c r="C61" s="147"/>
      <c r="D61" s="147">
        <v>576</v>
      </c>
      <c r="E61" s="148" t="s">
        <v>160</v>
      </c>
      <c r="F61" s="149">
        <v>121670645</v>
      </c>
      <c r="G61" s="149">
        <v>2009710</v>
      </c>
      <c r="H61" s="149">
        <v>117695142</v>
      </c>
      <c r="I61" s="149">
        <v>2009710</v>
      </c>
      <c r="J61" s="150">
        <f t="shared" si="0"/>
        <v>3975503</v>
      </c>
      <c r="K61" s="151">
        <f t="shared" si="1"/>
        <v>3.2674298718478892E-2</v>
      </c>
    </row>
    <row r="62" spans="1:11" hidden="1" x14ac:dyDescent="0.4">
      <c r="A62" s="138">
        <v>33</v>
      </c>
      <c r="B62" s="147">
        <v>585</v>
      </c>
      <c r="C62" s="147"/>
      <c r="D62" s="147">
        <v>585</v>
      </c>
      <c r="E62" s="148" t="s">
        <v>161</v>
      </c>
      <c r="F62" s="149">
        <v>170642542</v>
      </c>
      <c r="G62" s="149">
        <v>12426645</v>
      </c>
      <c r="H62" s="149">
        <v>167752187</v>
      </c>
      <c r="I62" s="149">
        <v>12426645</v>
      </c>
      <c r="J62" s="150">
        <f t="shared" si="0"/>
        <v>2890355</v>
      </c>
      <c r="K62" s="151">
        <f t="shared" si="1"/>
        <v>1.6938068116683355E-2</v>
      </c>
    </row>
    <row r="63" spans="1:11" hidden="1" x14ac:dyDescent="0.4">
      <c r="A63" s="138">
        <v>34</v>
      </c>
      <c r="B63" s="147">
        <v>594</v>
      </c>
      <c r="C63" s="147"/>
      <c r="D63" s="147">
        <v>594</v>
      </c>
      <c r="E63" s="148" t="s">
        <v>11</v>
      </c>
      <c r="F63" s="149">
        <v>220104871</v>
      </c>
      <c r="G63" s="149">
        <v>1269063</v>
      </c>
      <c r="H63" s="149">
        <v>213521519</v>
      </c>
      <c r="I63" s="149">
        <v>1269063</v>
      </c>
      <c r="J63" s="150">
        <f t="shared" si="0"/>
        <v>6583352</v>
      </c>
      <c r="K63" s="151">
        <f t="shared" si="1"/>
        <v>2.9910069550437166E-2</v>
      </c>
    </row>
    <row r="64" spans="1:11" hidden="1" x14ac:dyDescent="0.4">
      <c r="A64" s="138">
        <v>35</v>
      </c>
      <c r="B64" s="147">
        <v>603</v>
      </c>
      <c r="C64" s="147"/>
      <c r="D64" s="147">
        <v>603</v>
      </c>
      <c r="E64" s="148" t="s">
        <v>162</v>
      </c>
      <c r="F64" s="149">
        <v>79125897</v>
      </c>
      <c r="G64" s="149">
        <v>749433</v>
      </c>
      <c r="H64" s="149">
        <v>77059473</v>
      </c>
      <c r="I64" s="149">
        <v>749433</v>
      </c>
      <c r="J64" s="150">
        <f t="shared" si="0"/>
        <v>2066424</v>
      </c>
      <c r="K64" s="151">
        <f t="shared" si="1"/>
        <v>2.6115647068114752E-2</v>
      </c>
    </row>
    <row r="65" spans="1:11" hidden="1" x14ac:dyDescent="0.4">
      <c r="A65" s="138">
        <v>36</v>
      </c>
      <c r="B65" s="147">
        <v>609</v>
      </c>
      <c r="C65" s="147"/>
      <c r="D65" s="147">
        <v>609</v>
      </c>
      <c r="E65" s="148" t="s">
        <v>12</v>
      </c>
      <c r="F65" s="149">
        <v>460378506</v>
      </c>
      <c r="G65" s="149">
        <v>24232201</v>
      </c>
      <c r="H65" s="149">
        <v>448469347</v>
      </c>
      <c r="I65" s="149">
        <v>24232201</v>
      </c>
      <c r="J65" s="150">
        <f t="shared" si="0"/>
        <v>11909159</v>
      </c>
      <c r="K65" s="151">
        <f t="shared" si="1"/>
        <v>2.5868190727392472E-2</v>
      </c>
    </row>
    <row r="66" spans="1:11" hidden="1" x14ac:dyDescent="0.4">
      <c r="A66" s="138">
        <v>37</v>
      </c>
      <c r="B66" s="147">
        <v>621</v>
      </c>
      <c r="C66" s="147"/>
      <c r="D66" s="147">
        <v>621</v>
      </c>
      <c r="E66" s="148" t="s">
        <v>163</v>
      </c>
      <c r="F66" s="149">
        <v>1142200020</v>
      </c>
      <c r="G66" s="149">
        <v>122190841</v>
      </c>
      <c r="H66" s="149">
        <v>1116399226</v>
      </c>
      <c r="I66" s="149">
        <v>122190841</v>
      </c>
      <c r="J66" s="150">
        <f t="shared" si="0"/>
        <v>25800794</v>
      </c>
      <c r="K66" s="151">
        <f t="shared" si="1"/>
        <v>2.2588682847335267E-2</v>
      </c>
    </row>
    <row r="67" spans="1:11" hidden="1" x14ac:dyDescent="0.4">
      <c r="A67" s="138">
        <v>38</v>
      </c>
      <c r="B67" s="147">
        <v>657</v>
      </c>
      <c r="C67" s="147"/>
      <c r="D67" s="147">
        <v>657</v>
      </c>
      <c r="E67" s="148" t="s">
        <v>24</v>
      </c>
      <c r="F67" s="149">
        <v>321232150</v>
      </c>
      <c r="G67" s="149">
        <v>0</v>
      </c>
      <c r="H67" s="149">
        <v>260407220</v>
      </c>
      <c r="I67" s="149">
        <v>0</v>
      </c>
      <c r="J67" s="150">
        <f t="shared" si="0"/>
        <v>60824930</v>
      </c>
      <c r="K67" s="151">
        <f t="shared" si="1"/>
        <v>0.1893488245183429</v>
      </c>
    </row>
    <row r="68" spans="1:11" hidden="1" x14ac:dyDescent="0.4">
      <c r="A68" s="138">
        <v>39</v>
      </c>
      <c r="B68" s="147">
        <v>720</v>
      </c>
      <c r="C68" s="147"/>
      <c r="D68" s="147">
        <v>720</v>
      </c>
      <c r="E68" s="148" t="s">
        <v>164</v>
      </c>
      <c r="F68" s="149">
        <v>204904835</v>
      </c>
      <c r="G68" s="149">
        <v>22005210</v>
      </c>
      <c r="H68" s="149">
        <v>197663817</v>
      </c>
      <c r="I68" s="149">
        <v>22005210</v>
      </c>
      <c r="J68" s="150">
        <f t="shared" si="0"/>
        <v>7241018</v>
      </c>
      <c r="K68" s="151">
        <f t="shared" si="1"/>
        <v>3.5338443819541883E-2</v>
      </c>
    </row>
    <row r="69" spans="1:11" hidden="1" x14ac:dyDescent="0.4">
      <c r="A69" s="138">
        <v>40</v>
      </c>
      <c r="B69" s="147">
        <v>729</v>
      </c>
      <c r="C69" s="147"/>
      <c r="D69" s="147">
        <v>729</v>
      </c>
      <c r="E69" s="148" t="s">
        <v>165</v>
      </c>
      <c r="F69" s="149">
        <v>415002669</v>
      </c>
      <c r="G69" s="149">
        <v>19181741</v>
      </c>
      <c r="H69" s="149">
        <v>401297958</v>
      </c>
      <c r="I69" s="149">
        <v>19181741</v>
      </c>
      <c r="J69" s="150">
        <f t="shared" si="0"/>
        <v>13704711</v>
      </c>
      <c r="K69" s="151">
        <f t="shared" si="1"/>
        <v>3.3023187617137954E-2</v>
      </c>
    </row>
    <row r="70" spans="1:11" hidden="1" x14ac:dyDescent="0.4">
      <c r="A70" s="138">
        <v>41</v>
      </c>
      <c r="B70" s="147">
        <v>747</v>
      </c>
      <c r="C70" s="147"/>
      <c r="D70" s="147">
        <v>747</v>
      </c>
      <c r="E70" s="148" t="s">
        <v>166</v>
      </c>
      <c r="F70" s="149">
        <v>140911624</v>
      </c>
      <c r="G70" s="149">
        <v>27905947</v>
      </c>
      <c r="H70" s="149">
        <v>136805547</v>
      </c>
      <c r="I70" s="149">
        <v>27905947</v>
      </c>
      <c r="J70" s="150">
        <f t="shared" si="0"/>
        <v>4106077</v>
      </c>
      <c r="K70" s="151">
        <f t="shared" si="1"/>
        <v>2.9139377458313871E-2</v>
      </c>
    </row>
    <row r="71" spans="1:11" hidden="1" x14ac:dyDescent="0.4">
      <c r="A71" s="138">
        <v>42</v>
      </c>
      <c r="B71" s="147">
        <v>819</v>
      </c>
      <c r="C71" s="147"/>
      <c r="D71" s="147">
        <v>819</v>
      </c>
      <c r="E71" s="148" t="s">
        <v>70</v>
      </c>
      <c r="F71" s="149">
        <v>210578941</v>
      </c>
      <c r="G71" s="149">
        <v>0</v>
      </c>
      <c r="H71" s="149">
        <v>204625070</v>
      </c>
      <c r="I71" s="149">
        <v>0</v>
      </c>
      <c r="J71" s="150">
        <f t="shared" si="0"/>
        <v>5953871</v>
      </c>
      <c r="K71" s="151">
        <f t="shared" si="1"/>
        <v>2.8273819650370451E-2</v>
      </c>
    </row>
    <row r="72" spans="1:11" hidden="1" x14ac:dyDescent="0.4">
      <c r="A72" s="138">
        <v>43</v>
      </c>
      <c r="B72" s="147">
        <v>846</v>
      </c>
      <c r="C72" s="147"/>
      <c r="D72" s="147">
        <v>846</v>
      </c>
      <c r="E72" s="148" t="s">
        <v>14</v>
      </c>
      <c r="F72" s="149">
        <v>171222469</v>
      </c>
      <c r="G72" s="149">
        <v>11405985</v>
      </c>
      <c r="H72" s="149">
        <v>166910497</v>
      </c>
      <c r="I72" s="149">
        <v>11405985</v>
      </c>
      <c r="J72" s="150">
        <f t="shared" si="0"/>
        <v>4311972</v>
      </c>
      <c r="K72" s="151">
        <f t="shared" si="1"/>
        <v>2.5183447156108933E-2</v>
      </c>
    </row>
    <row r="73" spans="1:11" hidden="1" x14ac:dyDescent="0.4">
      <c r="A73" s="138">
        <v>44</v>
      </c>
      <c r="B73" s="147">
        <v>873</v>
      </c>
      <c r="C73" s="147"/>
      <c r="D73" s="147">
        <v>873</v>
      </c>
      <c r="E73" s="148" t="s">
        <v>46</v>
      </c>
      <c r="F73" s="149">
        <v>227302304</v>
      </c>
      <c r="G73" s="149">
        <v>8584646</v>
      </c>
      <c r="H73" s="149">
        <v>223488227</v>
      </c>
      <c r="I73" s="149">
        <v>8584646</v>
      </c>
      <c r="J73" s="150">
        <f t="shared" si="0"/>
        <v>3814077</v>
      </c>
      <c r="K73" s="151">
        <f t="shared" si="1"/>
        <v>1.6779755122939714E-2</v>
      </c>
    </row>
    <row r="74" spans="1:11" hidden="1" x14ac:dyDescent="0.4">
      <c r="A74" s="138">
        <v>45</v>
      </c>
      <c r="B74" s="147">
        <v>882</v>
      </c>
      <c r="C74" s="147"/>
      <c r="D74" s="147">
        <v>882</v>
      </c>
      <c r="E74" s="148" t="s">
        <v>167</v>
      </c>
      <c r="F74" s="149">
        <v>796820655</v>
      </c>
      <c r="G74" s="149">
        <v>45124204</v>
      </c>
      <c r="H74" s="149">
        <v>740165407</v>
      </c>
      <c r="I74" s="149">
        <v>45124204</v>
      </c>
      <c r="J74" s="150">
        <f t="shared" si="0"/>
        <v>56655248</v>
      </c>
      <c r="K74" s="151">
        <f t="shared" si="1"/>
        <v>7.1101630767841983E-2</v>
      </c>
    </row>
    <row r="75" spans="1:11" hidden="1" x14ac:dyDescent="0.4">
      <c r="A75" s="138">
        <v>46</v>
      </c>
      <c r="B75" s="147">
        <v>914</v>
      </c>
      <c r="C75" s="147"/>
      <c r="D75" s="147">
        <v>914</v>
      </c>
      <c r="E75" s="148" t="s">
        <v>168</v>
      </c>
      <c r="F75" s="149">
        <v>71381403</v>
      </c>
      <c r="G75" s="149">
        <v>0</v>
      </c>
      <c r="H75" s="149">
        <v>66824564</v>
      </c>
      <c r="I75" s="149">
        <v>0</v>
      </c>
      <c r="J75" s="150">
        <f t="shared" si="0"/>
        <v>4556839</v>
      </c>
      <c r="K75" s="151">
        <f t="shared" si="1"/>
        <v>6.3837901869202546E-2</v>
      </c>
    </row>
    <row r="76" spans="1:11" hidden="1" x14ac:dyDescent="0.4">
      <c r="A76" s="138">
        <v>47</v>
      </c>
      <c r="B76" s="147">
        <v>916</v>
      </c>
      <c r="C76" s="147"/>
      <c r="D76" s="147">
        <v>916</v>
      </c>
      <c r="E76" s="148" t="s">
        <v>169</v>
      </c>
      <c r="F76" s="149">
        <v>108387540</v>
      </c>
      <c r="G76" s="149">
        <v>209263</v>
      </c>
      <c r="H76" s="149">
        <v>105003211</v>
      </c>
      <c r="I76" s="149">
        <v>209263</v>
      </c>
      <c r="J76" s="150">
        <f t="shared" si="0"/>
        <v>3384329</v>
      </c>
      <c r="K76" s="151">
        <f t="shared" si="1"/>
        <v>3.1224336302862858E-2</v>
      </c>
    </row>
    <row r="77" spans="1:11" hidden="1" x14ac:dyDescent="0.4">
      <c r="A77" s="138">
        <v>48</v>
      </c>
      <c r="B77" s="147">
        <v>918</v>
      </c>
      <c r="C77" s="147"/>
      <c r="D77" s="147">
        <v>918</v>
      </c>
      <c r="E77" s="148" t="s">
        <v>170</v>
      </c>
      <c r="F77" s="149">
        <v>132995232</v>
      </c>
      <c r="G77" s="149">
        <v>0</v>
      </c>
      <c r="H77" s="149">
        <v>126668101</v>
      </c>
      <c r="I77" s="149">
        <v>0</v>
      </c>
      <c r="J77" s="150">
        <f t="shared" si="0"/>
        <v>6327131</v>
      </c>
      <c r="K77" s="151">
        <f t="shared" si="1"/>
        <v>4.7574119048117453E-2</v>
      </c>
    </row>
    <row r="78" spans="1:11" hidden="1" x14ac:dyDescent="0.4">
      <c r="A78" s="138">
        <v>49</v>
      </c>
      <c r="B78" s="147">
        <v>936</v>
      </c>
      <c r="C78" s="147"/>
      <c r="D78" s="147">
        <v>936</v>
      </c>
      <c r="E78" s="148" t="s">
        <v>171</v>
      </c>
      <c r="F78" s="149">
        <v>251940968</v>
      </c>
      <c r="G78" s="149">
        <v>369250</v>
      </c>
      <c r="H78" s="149">
        <v>217780606</v>
      </c>
      <c r="I78" s="149">
        <v>369250</v>
      </c>
      <c r="J78" s="150">
        <f t="shared" si="0"/>
        <v>34160362</v>
      </c>
      <c r="K78" s="151">
        <f t="shared" si="1"/>
        <v>0.13558875426722977</v>
      </c>
    </row>
    <row r="79" spans="1:11" hidden="1" x14ac:dyDescent="0.4">
      <c r="A79" s="138">
        <v>50</v>
      </c>
      <c r="B79" s="147">
        <v>977</v>
      </c>
      <c r="C79" s="147"/>
      <c r="D79" s="147">
        <v>977</v>
      </c>
      <c r="E79" s="148" t="s">
        <v>172</v>
      </c>
      <c r="F79" s="149">
        <v>107490100</v>
      </c>
      <c r="G79" s="149">
        <v>0</v>
      </c>
      <c r="H79" s="149">
        <v>103405920</v>
      </c>
      <c r="I79" s="149">
        <v>0</v>
      </c>
      <c r="J79" s="150">
        <f t="shared" si="0"/>
        <v>4084180</v>
      </c>
      <c r="K79" s="151">
        <f t="shared" si="1"/>
        <v>3.7995871247677691E-2</v>
      </c>
    </row>
    <row r="80" spans="1:11" hidden="1" x14ac:dyDescent="0.4">
      <c r="A80" s="138">
        <v>51</v>
      </c>
      <c r="B80" s="147">
        <v>981</v>
      </c>
      <c r="C80" s="147"/>
      <c r="D80" s="147">
        <v>981</v>
      </c>
      <c r="E80" s="148" t="s">
        <v>173</v>
      </c>
      <c r="F80" s="149">
        <v>231500761</v>
      </c>
      <c r="G80" s="149">
        <v>0</v>
      </c>
      <c r="H80" s="149">
        <v>226689892</v>
      </c>
      <c r="I80" s="149">
        <v>0</v>
      </c>
      <c r="J80" s="150">
        <f t="shared" si="0"/>
        <v>4810869</v>
      </c>
      <c r="K80" s="151">
        <f t="shared" si="1"/>
        <v>2.0781223263451821E-2</v>
      </c>
    </row>
    <row r="81" spans="1:11" hidden="1" x14ac:dyDescent="0.4">
      <c r="A81" s="138">
        <v>52</v>
      </c>
      <c r="B81" s="147">
        <v>999</v>
      </c>
      <c r="C81" s="147"/>
      <c r="D81" s="147">
        <v>999</v>
      </c>
      <c r="E81" s="148" t="s">
        <v>174</v>
      </c>
      <c r="F81" s="149">
        <v>594588333</v>
      </c>
      <c r="G81" s="149">
        <v>33325705</v>
      </c>
      <c r="H81" s="149">
        <v>578278238</v>
      </c>
      <c r="I81" s="149">
        <v>33325705</v>
      </c>
      <c r="J81" s="150">
        <f t="shared" si="0"/>
        <v>16310095</v>
      </c>
      <c r="K81" s="151">
        <f t="shared" si="1"/>
        <v>2.7430903189282728E-2</v>
      </c>
    </row>
    <row r="82" spans="1:11" hidden="1" x14ac:dyDescent="0.4">
      <c r="A82" s="138">
        <v>53</v>
      </c>
      <c r="B82" s="147">
        <v>1044</v>
      </c>
      <c r="C82" s="147"/>
      <c r="D82" s="147">
        <v>1044</v>
      </c>
      <c r="E82" s="148" t="s">
        <v>175</v>
      </c>
      <c r="F82" s="149">
        <v>1271227864</v>
      </c>
      <c r="G82" s="149">
        <v>210097130</v>
      </c>
      <c r="H82" s="149">
        <v>1262488222</v>
      </c>
      <c r="I82" s="149">
        <v>210097130</v>
      </c>
      <c r="J82" s="150">
        <f t="shared" si="0"/>
        <v>8739642</v>
      </c>
      <c r="K82" s="151">
        <f t="shared" si="1"/>
        <v>6.8749610101372042E-3</v>
      </c>
    </row>
    <row r="83" spans="1:11" hidden="1" x14ac:dyDescent="0.4">
      <c r="A83" s="138">
        <v>54</v>
      </c>
      <c r="B83" s="147">
        <v>1053</v>
      </c>
      <c r="C83" s="147"/>
      <c r="D83" s="147">
        <v>1053</v>
      </c>
      <c r="E83" s="148" t="s">
        <v>176</v>
      </c>
      <c r="F83" s="149">
        <v>4379304353</v>
      </c>
      <c r="G83" s="149">
        <v>228800909</v>
      </c>
      <c r="H83" s="149">
        <v>4129327645</v>
      </c>
      <c r="I83" s="149">
        <v>228800909</v>
      </c>
      <c r="J83" s="150">
        <f t="shared" si="0"/>
        <v>249976708</v>
      </c>
      <c r="K83" s="151">
        <f t="shared" si="1"/>
        <v>5.7081373627013585E-2</v>
      </c>
    </row>
    <row r="84" spans="1:11" hidden="1" x14ac:dyDescent="0.4">
      <c r="A84" s="138">
        <v>55</v>
      </c>
      <c r="B84" s="147">
        <v>1062</v>
      </c>
      <c r="C84" s="147"/>
      <c r="D84" s="147">
        <v>1062</v>
      </c>
      <c r="E84" s="148" t="s">
        <v>15</v>
      </c>
      <c r="F84" s="149">
        <v>200230976</v>
      </c>
      <c r="G84" s="149">
        <v>9795083</v>
      </c>
      <c r="H84" s="149">
        <v>196855040</v>
      </c>
      <c r="I84" s="149">
        <v>9795083</v>
      </c>
      <c r="J84" s="150">
        <f t="shared" si="0"/>
        <v>3375936</v>
      </c>
      <c r="K84" s="151">
        <f t="shared" si="1"/>
        <v>1.6860208482427815E-2</v>
      </c>
    </row>
    <row r="85" spans="1:11" hidden="1" x14ac:dyDescent="0.4">
      <c r="A85" s="138">
        <v>56</v>
      </c>
      <c r="B85" s="147">
        <v>1071</v>
      </c>
      <c r="C85" s="147"/>
      <c r="D85" s="147">
        <v>1071</v>
      </c>
      <c r="E85" s="148" t="s">
        <v>177</v>
      </c>
      <c r="F85" s="149">
        <v>213897287</v>
      </c>
      <c r="G85" s="149">
        <v>7506115</v>
      </c>
      <c r="H85" s="149">
        <v>194939393</v>
      </c>
      <c r="I85" s="149">
        <v>7506115</v>
      </c>
      <c r="J85" s="150">
        <f t="shared" si="0"/>
        <v>18957894</v>
      </c>
      <c r="K85" s="151">
        <f t="shared" si="1"/>
        <v>8.863082961870386E-2</v>
      </c>
    </row>
    <row r="86" spans="1:11" hidden="1" x14ac:dyDescent="0.4">
      <c r="A86" s="138">
        <v>57</v>
      </c>
      <c r="B86" s="147">
        <v>1079</v>
      </c>
      <c r="C86" s="147"/>
      <c r="D86" s="147">
        <v>1079</v>
      </c>
      <c r="E86" s="148" t="s">
        <v>178</v>
      </c>
      <c r="F86" s="149">
        <v>175411399</v>
      </c>
      <c r="G86" s="149">
        <v>11455043</v>
      </c>
      <c r="H86" s="149">
        <v>167029235</v>
      </c>
      <c r="I86" s="149">
        <v>11455043</v>
      </c>
      <c r="J86" s="150">
        <f t="shared" si="0"/>
        <v>8382164</v>
      </c>
      <c r="K86" s="151">
        <f t="shared" si="1"/>
        <v>4.7785742818230413E-2</v>
      </c>
    </row>
    <row r="87" spans="1:11" hidden="1" x14ac:dyDescent="0.4">
      <c r="A87" s="138">
        <v>58</v>
      </c>
      <c r="B87" s="147">
        <v>1080</v>
      </c>
      <c r="C87" s="147"/>
      <c r="D87" s="147">
        <v>1080</v>
      </c>
      <c r="E87" s="148" t="s">
        <v>179</v>
      </c>
      <c r="F87" s="149">
        <v>143218771</v>
      </c>
      <c r="G87" s="149">
        <v>4724743</v>
      </c>
      <c r="H87" s="149">
        <v>139251537</v>
      </c>
      <c r="I87" s="149">
        <v>4724743</v>
      </c>
      <c r="J87" s="150">
        <f t="shared" si="0"/>
        <v>3967234</v>
      </c>
      <c r="K87" s="151">
        <f t="shared" si="1"/>
        <v>2.7700516994381974E-2</v>
      </c>
    </row>
    <row r="88" spans="1:11" hidden="1" x14ac:dyDescent="0.4">
      <c r="A88" s="138">
        <v>59</v>
      </c>
      <c r="B88" s="147">
        <v>1082</v>
      </c>
      <c r="C88" s="147"/>
      <c r="D88" s="147">
        <v>1082</v>
      </c>
      <c r="E88" s="148" t="s">
        <v>180</v>
      </c>
      <c r="F88" s="149">
        <v>359560344</v>
      </c>
      <c r="G88" s="149">
        <v>41915905</v>
      </c>
      <c r="H88" s="149">
        <v>347527021</v>
      </c>
      <c r="I88" s="149">
        <v>41915905</v>
      </c>
      <c r="J88" s="150">
        <f t="shared" si="0"/>
        <v>12033323</v>
      </c>
      <c r="K88" s="151">
        <f t="shared" si="1"/>
        <v>3.3466769071730559E-2</v>
      </c>
    </row>
    <row r="89" spans="1:11" hidden="1" x14ac:dyDescent="0.4">
      <c r="A89" s="138">
        <v>60</v>
      </c>
      <c r="B89" s="147">
        <v>1089</v>
      </c>
      <c r="C89" s="147"/>
      <c r="D89" s="147">
        <v>1089</v>
      </c>
      <c r="E89" s="148" t="s">
        <v>181</v>
      </c>
      <c r="F89" s="149">
        <v>86442125</v>
      </c>
      <c r="G89" s="149">
        <v>12439502</v>
      </c>
      <c r="H89" s="149">
        <v>84010878</v>
      </c>
      <c r="I89" s="149">
        <v>12439502</v>
      </c>
      <c r="J89" s="150">
        <f t="shared" si="0"/>
        <v>2431247</v>
      </c>
      <c r="K89" s="151">
        <f t="shared" si="1"/>
        <v>2.8125719954246845E-2</v>
      </c>
    </row>
    <row r="90" spans="1:11" hidden="1" x14ac:dyDescent="0.4">
      <c r="A90" s="138">
        <v>61</v>
      </c>
      <c r="B90" s="147">
        <v>1093</v>
      </c>
      <c r="C90" s="147"/>
      <c r="D90" s="147">
        <v>1093</v>
      </c>
      <c r="E90" s="148" t="s">
        <v>182</v>
      </c>
      <c r="F90" s="149">
        <v>114823584</v>
      </c>
      <c r="G90" s="149">
        <v>293693</v>
      </c>
      <c r="H90" s="149">
        <v>108767390</v>
      </c>
      <c r="I90" s="149">
        <v>293693</v>
      </c>
      <c r="J90" s="150">
        <f t="shared" si="0"/>
        <v>6056194</v>
      </c>
      <c r="K90" s="151">
        <f t="shared" si="1"/>
        <v>5.2743467753105497E-2</v>
      </c>
    </row>
    <row r="91" spans="1:11" hidden="1" x14ac:dyDescent="0.4">
      <c r="A91" s="138">
        <v>62</v>
      </c>
      <c r="B91" s="147">
        <v>1095</v>
      </c>
      <c r="C91" s="147"/>
      <c r="D91" s="147">
        <v>1095</v>
      </c>
      <c r="E91" s="148" t="s">
        <v>183</v>
      </c>
      <c r="F91" s="149">
        <v>176987692</v>
      </c>
      <c r="G91" s="149">
        <v>4056557</v>
      </c>
      <c r="H91" s="149">
        <v>175905503</v>
      </c>
      <c r="I91" s="149">
        <v>4056557</v>
      </c>
      <c r="J91" s="150">
        <f t="shared" si="0"/>
        <v>1082189</v>
      </c>
      <c r="K91" s="151">
        <f t="shared" si="1"/>
        <v>6.1144873283052927E-3</v>
      </c>
    </row>
    <row r="92" spans="1:11" hidden="1" x14ac:dyDescent="0.4">
      <c r="A92" s="138">
        <v>63</v>
      </c>
      <c r="B92" s="147">
        <v>1107</v>
      </c>
      <c r="C92" s="147"/>
      <c r="D92" s="147">
        <v>1107</v>
      </c>
      <c r="E92" s="148" t="s">
        <v>184</v>
      </c>
      <c r="F92" s="149">
        <v>246676279</v>
      </c>
      <c r="G92" s="149">
        <v>0</v>
      </c>
      <c r="H92" s="149">
        <v>236841596</v>
      </c>
      <c r="I92" s="149">
        <v>0</v>
      </c>
      <c r="J92" s="150">
        <f t="shared" si="0"/>
        <v>9834683</v>
      </c>
      <c r="K92" s="151">
        <f t="shared" si="1"/>
        <v>3.9868782843120475E-2</v>
      </c>
    </row>
    <row r="93" spans="1:11" hidden="1" x14ac:dyDescent="0.4">
      <c r="A93" s="138">
        <v>64</v>
      </c>
      <c r="B93" s="147">
        <v>1116</v>
      </c>
      <c r="C93" s="147"/>
      <c r="D93" s="147">
        <v>1116</v>
      </c>
      <c r="E93" s="148" t="s">
        <v>185</v>
      </c>
      <c r="F93" s="149">
        <v>397009579</v>
      </c>
      <c r="G93" s="149">
        <v>41788600</v>
      </c>
      <c r="H93" s="149">
        <v>364986491</v>
      </c>
      <c r="I93" s="149">
        <v>41788600</v>
      </c>
      <c r="J93" s="150">
        <f t="shared" si="0"/>
        <v>32023088</v>
      </c>
      <c r="K93" s="151">
        <f t="shared" si="1"/>
        <v>8.0660743956507908E-2</v>
      </c>
    </row>
    <row r="94" spans="1:11" hidden="1" x14ac:dyDescent="0.4">
      <c r="A94" s="138">
        <v>65</v>
      </c>
      <c r="B94" s="147">
        <v>1134</v>
      </c>
      <c r="C94" s="147"/>
      <c r="D94" s="147">
        <v>1134</v>
      </c>
      <c r="E94" s="148" t="s">
        <v>186</v>
      </c>
      <c r="F94" s="149">
        <v>106525671</v>
      </c>
      <c r="G94" s="149">
        <v>0</v>
      </c>
      <c r="H94" s="149">
        <v>103013324</v>
      </c>
      <c r="I94" s="149">
        <v>0</v>
      </c>
      <c r="J94" s="150">
        <f t="shared" si="0"/>
        <v>3512347</v>
      </c>
      <c r="K94" s="151">
        <f t="shared" si="1"/>
        <v>3.2971836431802432E-2</v>
      </c>
    </row>
    <row r="95" spans="1:11" hidden="1" x14ac:dyDescent="0.4">
      <c r="A95" s="138">
        <v>66</v>
      </c>
      <c r="B95" s="147">
        <v>1152</v>
      </c>
      <c r="C95" s="147"/>
      <c r="D95" s="147">
        <v>1152</v>
      </c>
      <c r="E95" s="148" t="s">
        <v>187</v>
      </c>
      <c r="F95" s="149">
        <v>206773711</v>
      </c>
      <c r="G95" s="149">
        <v>8324142</v>
      </c>
      <c r="H95" s="149">
        <v>200594637</v>
      </c>
      <c r="I95" s="149">
        <v>8324142</v>
      </c>
      <c r="J95" s="150">
        <f t="shared" si="0"/>
        <v>6179074</v>
      </c>
      <c r="K95" s="151">
        <f t="shared" si="1"/>
        <v>2.9883266930388456E-2</v>
      </c>
    </row>
    <row r="96" spans="1:11" hidden="1" x14ac:dyDescent="0.4">
      <c r="A96" s="138">
        <v>67</v>
      </c>
      <c r="B96" s="147">
        <v>1197</v>
      </c>
      <c r="C96" s="147"/>
      <c r="D96" s="147">
        <v>1197</v>
      </c>
      <c r="E96" s="148" t="s">
        <v>188</v>
      </c>
      <c r="F96" s="149">
        <v>212444253</v>
      </c>
      <c r="G96" s="149">
        <v>7320868</v>
      </c>
      <c r="H96" s="149">
        <v>201062325</v>
      </c>
      <c r="I96" s="149">
        <v>7320868</v>
      </c>
      <c r="J96" s="150">
        <f t="shared" ref="J96:J159" si="2">F96-H96</f>
        <v>11381928</v>
      </c>
      <c r="K96" s="151">
        <f t="shared" ref="K96:K159" si="3">J96/F96</f>
        <v>5.3576069200610477E-2</v>
      </c>
    </row>
    <row r="97" spans="1:11" hidden="1" x14ac:dyDescent="0.4">
      <c r="A97" s="138">
        <v>68</v>
      </c>
      <c r="B97" s="147">
        <v>1206</v>
      </c>
      <c r="C97" s="147"/>
      <c r="D97" s="147">
        <v>1206</v>
      </c>
      <c r="E97" s="148" t="s">
        <v>17</v>
      </c>
      <c r="F97" s="149">
        <v>269080985</v>
      </c>
      <c r="G97" s="149">
        <v>18537932</v>
      </c>
      <c r="H97" s="149">
        <v>262701964</v>
      </c>
      <c r="I97" s="149">
        <v>18537932</v>
      </c>
      <c r="J97" s="150">
        <f t="shared" si="2"/>
        <v>6379021</v>
      </c>
      <c r="K97" s="151">
        <f t="shared" si="3"/>
        <v>2.3706695588318883E-2</v>
      </c>
    </row>
    <row r="98" spans="1:11" hidden="1" x14ac:dyDescent="0.4">
      <c r="A98" s="138">
        <v>69</v>
      </c>
      <c r="B98" s="147">
        <v>1211</v>
      </c>
      <c r="C98" s="147"/>
      <c r="D98" s="147">
        <v>1211</v>
      </c>
      <c r="E98" s="148" t="s">
        <v>189</v>
      </c>
      <c r="F98" s="149">
        <v>257856460</v>
      </c>
      <c r="G98" s="149">
        <v>26424163</v>
      </c>
      <c r="H98" s="149">
        <v>251143384</v>
      </c>
      <c r="I98" s="149">
        <v>26424163</v>
      </c>
      <c r="J98" s="150">
        <f t="shared" si="2"/>
        <v>6713076</v>
      </c>
      <c r="K98" s="151">
        <f t="shared" si="3"/>
        <v>2.6034158694337152E-2</v>
      </c>
    </row>
    <row r="99" spans="1:11" hidden="1" x14ac:dyDescent="0.4">
      <c r="A99" s="138">
        <v>70</v>
      </c>
      <c r="B99" s="147">
        <v>1215</v>
      </c>
      <c r="C99" s="147"/>
      <c r="D99" s="147">
        <v>1215</v>
      </c>
      <c r="E99" s="148" t="s">
        <v>190</v>
      </c>
      <c r="F99" s="149">
        <v>72580784</v>
      </c>
      <c r="G99" s="149">
        <v>0</v>
      </c>
      <c r="H99" s="149">
        <v>70308436</v>
      </c>
      <c r="I99" s="149">
        <v>0</v>
      </c>
      <c r="J99" s="150">
        <f t="shared" si="2"/>
        <v>2272348</v>
      </c>
      <c r="K99" s="151">
        <f t="shared" si="3"/>
        <v>3.1307845889347242E-2</v>
      </c>
    </row>
    <row r="100" spans="1:11" hidden="1" x14ac:dyDescent="0.4">
      <c r="A100" s="138">
        <v>71</v>
      </c>
      <c r="B100" s="147">
        <v>1218</v>
      </c>
      <c r="C100" s="147"/>
      <c r="D100" s="147">
        <v>1218</v>
      </c>
      <c r="E100" s="148" t="s">
        <v>18</v>
      </c>
      <c r="F100" s="149">
        <v>178447100</v>
      </c>
      <c r="G100" s="149">
        <v>0</v>
      </c>
      <c r="H100" s="149">
        <v>170518807</v>
      </c>
      <c r="I100" s="149">
        <v>0</v>
      </c>
      <c r="J100" s="150">
        <f t="shared" si="2"/>
        <v>7928293</v>
      </c>
      <c r="K100" s="151">
        <f t="shared" si="3"/>
        <v>4.4429374307567902E-2</v>
      </c>
    </row>
    <row r="101" spans="1:11" hidden="1" x14ac:dyDescent="0.4">
      <c r="A101" s="138">
        <v>72</v>
      </c>
      <c r="B101" s="147">
        <v>1221</v>
      </c>
      <c r="C101" s="147"/>
      <c r="D101" s="147">
        <v>1221</v>
      </c>
      <c r="E101" s="148" t="s">
        <v>191</v>
      </c>
      <c r="F101" s="149">
        <v>470893550</v>
      </c>
      <c r="G101" s="149">
        <v>292080245</v>
      </c>
      <c r="H101" s="149">
        <v>453404049</v>
      </c>
      <c r="I101" s="149">
        <v>292080245</v>
      </c>
      <c r="J101" s="150">
        <f t="shared" si="2"/>
        <v>17489501</v>
      </c>
      <c r="K101" s="151">
        <f t="shared" si="3"/>
        <v>3.7141092716177576E-2</v>
      </c>
    </row>
    <row r="102" spans="1:11" hidden="1" x14ac:dyDescent="0.4">
      <c r="A102" s="138">
        <v>73</v>
      </c>
      <c r="B102" s="147">
        <v>1224</v>
      </c>
      <c r="C102" s="147"/>
      <c r="D102" s="147">
        <v>1224</v>
      </c>
      <c r="E102" s="148" t="s">
        <v>192</v>
      </c>
      <c r="F102" s="149">
        <v>38530704</v>
      </c>
      <c r="G102" s="149">
        <v>0</v>
      </c>
      <c r="H102" s="149">
        <v>37587713</v>
      </c>
      <c r="I102" s="149">
        <v>0</v>
      </c>
      <c r="J102" s="150">
        <f t="shared" si="2"/>
        <v>942991</v>
      </c>
      <c r="K102" s="151">
        <f t="shared" si="3"/>
        <v>2.4473754748939962E-2</v>
      </c>
    </row>
    <row r="103" spans="1:11" hidden="1" x14ac:dyDescent="0.4">
      <c r="A103" s="138">
        <v>74</v>
      </c>
      <c r="B103" s="147">
        <v>1233</v>
      </c>
      <c r="C103" s="147"/>
      <c r="D103" s="147">
        <v>1233</v>
      </c>
      <c r="E103" s="148" t="s">
        <v>193</v>
      </c>
      <c r="F103" s="149">
        <v>488482019</v>
      </c>
      <c r="G103" s="149">
        <v>64497314</v>
      </c>
      <c r="H103" s="149">
        <v>453766678</v>
      </c>
      <c r="I103" s="149">
        <v>64497314</v>
      </c>
      <c r="J103" s="150">
        <f t="shared" si="2"/>
        <v>34715341</v>
      </c>
      <c r="K103" s="151">
        <f t="shared" si="3"/>
        <v>7.1067797072792566E-2</v>
      </c>
    </row>
    <row r="104" spans="1:11" hidden="1" x14ac:dyDescent="0.4">
      <c r="A104" s="138">
        <v>75</v>
      </c>
      <c r="B104" s="147">
        <v>1278</v>
      </c>
      <c r="C104" s="147"/>
      <c r="D104" s="147">
        <v>1278</v>
      </c>
      <c r="E104" s="148" t="s">
        <v>194</v>
      </c>
      <c r="F104" s="149">
        <v>757607157</v>
      </c>
      <c r="G104" s="149">
        <v>51452983</v>
      </c>
      <c r="H104" s="149">
        <v>737795405</v>
      </c>
      <c r="I104" s="149">
        <v>51452983</v>
      </c>
      <c r="J104" s="150">
        <f t="shared" si="2"/>
        <v>19811752</v>
      </c>
      <c r="K104" s="151">
        <f t="shared" si="3"/>
        <v>2.6150428776902379E-2</v>
      </c>
    </row>
    <row r="105" spans="1:11" hidden="1" x14ac:dyDescent="0.4">
      <c r="A105" s="138">
        <v>76</v>
      </c>
      <c r="B105" s="147">
        <v>1332</v>
      </c>
      <c r="C105" s="147"/>
      <c r="D105" s="147">
        <v>1332</v>
      </c>
      <c r="E105" s="148" t="s">
        <v>195</v>
      </c>
      <c r="F105" s="149">
        <v>141687708</v>
      </c>
      <c r="G105" s="149">
        <v>9495014</v>
      </c>
      <c r="H105" s="149">
        <v>134017563</v>
      </c>
      <c r="I105" s="149">
        <v>9495014</v>
      </c>
      <c r="J105" s="150">
        <f t="shared" si="2"/>
        <v>7670145</v>
      </c>
      <c r="K105" s="151">
        <f t="shared" si="3"/>
        <v>5.4134159612490872E-2</v>
      </c>
    </row>
    <row r="106" spans="1:11" hidden="1" x14ac:dyDescent="0.4">
      <c r="A106" s="138">
        <v>77</v>
      </c>
      <c r="B106" s="147">
        <v>1337</v>
      </c>
      <c r="C106" s="147"/>
      <c r="D106" s="147">
        <v>1337</v>
      </c>
      <c r="E106" s="148" t="s">
        <v>196</v>
      </c>
      <c r="F106" s="149">
        <v>1247123062</v>
      </c>
      <c r="G106" s="149">
        <v>224620787</v>
      </c>
      <c r="H106" s="149">
        <v>1113046338</v>
      </c>
      <c r="I106" s="149">
        <v>224620787</v>
      </c>
      <c r="J106" s="150">
        <f t="shared" si="2"/>
        <v>134076724</v>
      </c>
      <c r="K106" s="151">
        <f t="shared" si="3"/>
        <v>0.1075088161588339</v>
      </c>
    </row>
    <row r="107" spans="1:11" hidden="1" x14ac:dyDescent="0.4">
      <c r="A107" s="138">
        <v>78</v>
      </c>
      <c r="B107" s="147">
        <v>1350</v>
      </c>
      <c r="C107" s="147"/>
      <c r="D107" s="147">
        <v>1350</v>
      </c>
      <c r="E107" s="148" t="s">
        <v>21</v>
      </c>
      <c r="F107" s="149">
        <v>114154222</v>
      </c>
      <c r="G107" s="149">
        <v>4111026</v>
      </c>
      <c r="H107" s="149">
        <v>109933418</v>
      </c>
      <c r="I107" s="149">
        <v>4111026</v>
      </c>
      <c r="J107" s="150">
        <f t="shared" si="2"/>
        <v>4220804</v>
      </c>
      <c r="K107" s="151">
        <f t="shared" si="3"/>
        <v>3.6974576376158912E-2</v>
      </c>
    </row>
    <row r="108" spans="1:11" hidden="1" x14ac:dyDescent="0.4">
      <c r="A108" s="138">
        <v>79</v>
      </c>
      <c r="B108" s="147">
        <v>1359</v>
      </c>
      <c r="C108" s="147"/>
      <c r="D108" s="147">
        <v>1359</v>
      </c>
      <c r="E108" s="148" t="s">
        <v>197</v>
      </c>
      <c r="F108" s="149">
        <v>154387166</v>
      </c>
      <c r="G108" s="149">
        <v>7670091</v>
      </c>
      <c r="H108" s="149">
        <v>149716255</v>
      </c>
      <c r="I108" s="149">
        <v>7670091</v>
      </c>
      <c r="J108" s="150">
        <f t="shared" si="2"/>
        <v>4670911</v>
      </c>
      <c r="K108" s="151">
        <f t="shared" si="3"/>
        <v>3.0254529058458136E-2</v>
      </c>
    </row>
    <row r="109" spans="1:11" hidden="1" x14ac:dyDescent="0.4">
      <c r="A109" s="138">
        <v>80</v>
      </c>
      <c r="B109" s="147">
        <v>1368</v>
      </c>
      <c r="C109" s="147"/>
      <c r="D109" s="147">
        <v>1368</v>
      </c>
      <c r="E109" s="148" t="s">
        <v>198</v>
      </c>
      <c r="F109" s="149">
        <v>236321129</v>
      </c>
      <c r="G109" s="149">
        <v>1398208</v>
      </c>
      <c r="H109" s="149">
        <v>230982494</v>
      </c>
      <c r="I109" s="149">
        <v>1398208</v>
      </c>
      <c r="J109" s="150">
        <f t="shared" si="2"/>
        <v>5338635</v>
      </c>
      <c r="K109" s="151">
        <f t="shared" si="3"/>
        <v>2.2590595358910968E-2</v>
      </c>
    </row>
    <row r="110" spans="1:11" hidden="1" x14ac:dyDescent="0.4">
      <c r="A110" s="138">
        <v>81</v>
      </c>
      <c r="B110" s="147">
        <v>1413</v>
      </c>
      <c r="C110" s="147"/>
      <c r="D110" s="147">
        <v>1413</v>
      </c>
      <c r="E110" s="148" t="s">
        <v>199</v>
      </c>
      <c r="F110" s="149">
        <v>132790198</v>
      </c>
      <c r="G110" s="149">
        <v>23052666</v>
      </c>
      <c r="H110" s="149">
        <v>130669961</v>
      </c>
      <c r="I110" s="149">
        <v>23052666</v>
      </c>
      <c r="J110" s="150">
        <f t="shared" si="2"/>
        <v>2120237</v>
      </c>
      <c r="K110" s="151">
        <f t="shared" si="3"/>
        <v>1.5966818574967408E-2</v>
      </c>
    </row>
    <row r="111" spans="1:11" hidden="1" x14ac:dyDescent="0.4">
      <c r="A111" s="138">
        <v>82</v>
      </c>
      <c r="B111" s="147">
        <v>1431</v>
      </c>
      <c r="C111" s="147"/>
      <c r="D111" s="147">
        <v>1431</v>
      </c>
      <c r="E111" s="148" t="s">
        <v>200</v>
      </c>
      <c r="F111" s="149">
        <v>149813756</v>
      </c>
      <c r="G111" s="149">
        <v>17788813</v>
      </c>
      <c r="H111" s="149">
        <v>141634204</v>
      </c>
      <c r="I111" s="149">
        <v>17788813</v>
      </c>
      <c r="J111" s="150">
        <f t="shared" si="2"/>
        <v>8179552</v>
      </c>
      <c r="K111" s="151">
        <f t="shared" si="3"/>
        <v>5.4598137169726925E-2</v>
      </c>
    </row>
    <row r="112" spans="1:11" hidden="1" x14ac:dyDescent="0.4">
      <c r="A112" s="138">
        <v>83</v>
      </c>
      <c r="B112" s="147">
        <v>1449</v>
      </c>
      <c r="C112" s="147"/>
      <c r="D112" s="147">
        <v>1449</v>
      </c>
      <c r="E112" s="148" t="s">
        <v>201</v>
      </c>
      <c r="F112" s="149">
        <v>85536341</v>
      </c>
      <c r="G112" s="149">
        <v>0</v>
      </c>
      <c r="H112" s="149">
        <v>83856211</v>
      </c>
      <c r="I112" s="149">
        <v>0</v>
      </c>
      <c r="J112" s="150">
        <f t="shared" si="2"/>
        <v>1680130</v>
      </c>
      <c r="K112" s="151">
        <f t="shared" si="3"/>
        <v>1.9642294495622627E-2</v>
      </c>
    </row>
    <row r="113" spans="1:11" hidden="1" x14ac:dyDescent="0.4">
      <c r="A113" s="138">
        <v>84</v>
      </c>
      <c r="B113" s="147">
        <v>1476</v>
      </c>
      <c r="C113" s="147"/>
      <c r="D113" s="147">
        <v>1476</v>
      </c>
      <c r="E113" s="148" t="s">
        <v>202</v>
      </c>
      <c r="F113" s="149">
        <v>1833697226</v>
      </c>
      <c r="G113" s="149">
        <v>120784552</v>
      </c>
      <c r="H113" s="149">
        <v>1776897293</v>
      </c>
      <c r="I113" s="149">
        <v>120784552</v>
      </c>
      <c r="J113" s="150">
        <f t="shared" si="2"/>
        <v>56799933</v>
      </c>
      <c r="K113" s="151">
        <f t="shared" si="3"/>
        <v>3.0975633378637176E-2</v>
      </c>
    </row>
    <row r="114" spans="1:11" hidden="1" x14ac:dyDescent="0.4">
      <c r="A114" s="138">
        <v>85</v>
      </c>
      <c r="B114" s="147">
        <v>1503</v>
      </c>
      <c r="C114" s="147"/>
      <c r="D114" s="147">
        <v>1503</v>
      </c>
      <c r="E114" s="148" t="s">
        <v>203</v>
      </c>
      <c r="F114" s="149">
        <v>284417998</v>
      </c>
      <c r="G114" s="149">
        <v>28867949</v>
      </c>
      <c r="H114" s="149">
        <v>264198708</v>
      </c>
      <c r="I114" s="149">
        <v>28867949</v>
      </c>
      <c r="J114" s="150">
        <f t="shared" si="2"/>
        <v>20219290</v>
      </c>
      <c r="K114" s="151">
        <f t="shared" si="3"/>
        <v>7.1090051059286341E-2</v>
      </c>
    </row>
    <row r="115" spans="1:11" hidden="1" x14ac:dyDescent="0.4">
      <c r="A115" s="138">
        <v>86</v>
      </c>
      <c r="B115" s="147">
        <v>1576</v>
      </c>
      <c r="C115" s="147"/>
      <c r="D115" s="147">
        <v>1576</v>
      </c>
      <c r="E115" s="148" t="s">
        <v>204</v>
      </c>
      <c r="F115" s="149">
        <v>550887628</v>
      </c>
      <c r="G115" s="149">
        <v>37050444</v>
      </c>
      <c r="H115" s="149">
        <v>530040281</v>
      </c>
      <c r="I115" s="149">
        <v>37050444</v>
      </c>
      <c r="J115" s="150">
        <f t="shared" si="2"/>
        <v>20847347</v>
      </c>
      <c r="K115" s="151">
        <f t="shared" si="3"/>
        <v>3.7843193312738548E-2</v>
      </c>
    </row>
    <row r="116" spans="1:11" hidden="1" x14ac:dyDescent="0.4">
      <c r="A116" s="138">
        <v>87</v>
      </c>
      <c r="B116" s="147">
        <v>1602</v>
      </c>
      <c r="C116" s="147"/>
      <c r="D116" s="147">
        <v>1602</v>
      </c>
      <c r="E116" s="148" t="s">
        <v>205</v>
      </c>
      <c r="F116" s="149">
        <v>95846094</v>
      </c>
      <c r="G116" s="149">
        <v>0</v>
      </c>
      <c r="H116" s="149">
        <v>94024685</v>
      </c>
      <c r="I116" s="149">
        <v>0</v>
      </c>
      <c r="J116" s="150">
        <f t="shared" si="2"/>
        <v>1821409</v>
      </c>
      <c r="K116" s="151">
        <f t="shared" si="3"/>
        <v>1.9003476552732549E-2</v>
      </c>
    </row>
    <row r="117" spans="1:11" hidden="1" x14ac:dyDescent="0.4">
      <c r="A117" s="138">
        <v>88</v>
      </c>
      <c r="B117" s="147">
        <v>1611</v>
      </c>
      <c r="C117" s="147"/>
      <c r="D117" s="147">
        <v>1611</v>
      </c>
      <c r="E117" s="148" t="s">
        <v>206</v>
      </c>
      <c r="F117" s="149">
        <v>3681487588</v>
      </c>
      <c r="G117" s="149">
        <v>108748857</v>
      </c>
      <c r="H117" s="149">
        <v>3519866960</v>
      </c>
      <c r="I117" s="149">
        <v>108748857</v>
      </c>
      <c r="J117" s="150">
        <f t="shared" si="2"/>
        <v>161620628</v>
      </c>
      <c r="K117" s="151">
        <f t="shared" si="3"/>
        <v>4.3900902593508893E-2</v>
      </c>
    </row>
    <row r="118" spans="1:11" hidden="1" x14ac:dyDescent="0.4">
      <c r="A118" s="138">
        <v>89</v>
      </c>
      <c r="B118" s="147">
        <v>1619</v>
      </c>
      <c r="C118" s="147"/>
      <c r="D118" s="147">
        <v>1619</v>
      </c>
      <c r="E118" s="148" t="s">
        <v>207</v>
      </c>
      <c r="F118" s="149">
        <v>236581507</v>
      </c>
      <c r="G118" s="149">
        <v>8113006</v>
      </c>
      <c r="H118" s="149">
        <v>233436240</v>
      </c>
      <c r="I118" s="149">
        <v>8113006</v>
      </c>
      <c r="J118" s="150">
        <f t="shared" si="2"/>
        <v>3145267</v>
      </c>
      <c r="K118" s="151">
        <f t="shared" si="3"/>
        <v>1.3294644369646356E-2</v>
      </c>
    </row>
    <row r="119" spans="1:11" hidden="1" x14ac:dyDescent="0.4">
      <c r="A119" s="138">
        <v>90</v>
      </c>
      <c r="B119" s="147">
        <v>1638</v>
      </c>
      <c r="C119" s="147"/>
      <c r="D119" s="147">
        <v>1638</v>
      </c>
      <c r="E119" s="148" t="s">
        <v>208</v>
      </c>
      <c r="F119" s="149">
        <v>420689420</v>
      </c>
      <c r="G119" s="149">
        <v>17812084</v>
      </c>
      <c r="H119" s="149">
        <v>412152616</v>
      </c>
      <c r="I119" s="149">
        <v>17812084</v>
      </c>
      <c r="J119" s="150">
        <f t="shared" si="2"/>
        <v>8536804</v>
      </c>
      <c r="K119" s="151">
        <f t="shared" si="3"/>
        <v>2.0292414294611927E-2</v>
      </c>
    </row>
    <row r="120" spans="1:11" hidden="1" x14ac:dyDescent="0.4">
      <c r="A120" s="138">
        <v>91</v>
      </c>
      <c r="B120" s="147">
        <v>1675</v>
      </c>
      <c r="C120" s="147"/>
      <c r="D120" s="147">
        <v>1675</v>
      </c>
      <c r="E120" s="148" t="s">
        <v>209</v>
      </c>
      <c r="F120" s="149">
        <v>64333489</v>
      </c>
      <c r="G120" s="149">
        <v>0</v>
      </c>
      <c r="H120" s="149">
        <v>61854199</v>
      </c>
      <c r="I120" s="149">
        <v>0</v>
      </c>
      <c r="J120" s="150">
        <f t="shared" si="2"/>
        <v>2479290</v>
      </c>
      <c r="K120" s="151">
        <f t="shared" si="3"/>
        <v>3.8538093278292433E-2</v>
      </c>
    </row>
    <row r="121" spans="1:11" hidden="1" x14ac:dyDescent="0.4">
      <c r="A121" s="138">
        <v>92</v>
      </c>
      <c r="B121" s="147">
        <v>1701</v>
      </c>
      <c r="C121" s="147"/>
      <c r="D121" s="147">
        <v>1701</v>
      </c>
      <c r="E121" s="148" t="s">
        <v>210</v>
      </c>
      <c r="F121" s="149">
        <v>263565674</v>
      </c>
      <c r="G121" s="149">
        <v>15775000</v>
      </c>
      <c r="H121" s="149">
        <v>258742876</v>
      </c>
      <c r="I121" s="149">
        <v>15775000</v>
      </c>
      <c r="J121" s="150">
        <f t="shared" si="2"/>
        <v>4822798</v>
      </c>
      <c r="K121" s="151">
        <f t="shared" si="3"/>
        <v>1.829827809823217E-2</v>
      </c>
    </row>
    <row r="122" spans="1:11" hidden="1" x14ac:dyDescent="0.4">
      <c r="A122" s="138">
        <v>93</v>
      </c>
      <c r="B122" s="147">
        <v>1719</v>
      </c>
      <c r="C122" s="147"/>
      <c r="D122" s="147">
        <v>1719</v>
      </c>
      <c r="E122" s="148" t="s">
        <v>211</v>
      </c>
      <c r="F122" s="149">
        <v>151898346</v>
      </c>
      <c r="G122" s="149">
        <v>2700000</v>
      </c>
      <c r="H122" s="149">
        <v>147769276</v>
      </c>
      <c r="I122" s="149">
        <v>2700000</v>
      </c>
      <c r="J122" s="150">
        <f t="shared" si="2"/>
        <v>4129070</v>
      </c>
      <c r="K122" s="151">
        <f t="shared" si="3"/>
        <v>2.7183113633113556E-2</v>
      </c>
    </row>
    <row r="123" spans="1:11" hidden="1" x14ac:dyDescent="0.4">
      <c r="A123" s="138">
        <v>94</v>
      </c>
      <c r="B123" s="147">
        <v>1737</v>
      </c>
      <c r="C123" s="147"/>
      <c r="D123" s="147">
        <v>1737</v>
      </c>
      <c r="E123" s="148" t="s">
        <v>212</v>
      </c>
      <c r="F123" s="149">
        <v>6065847068</v>
      </c>
      <c r="G123" s="149">
        <v>744888900</v>
      </c>
      <c r="H123" s="149">
        <v>5828853055</v>
      </c>
      <c r="I123" s="149">
        <v>744888900</v>
      </c>
      <c r="J123" s="150">
        <f t="shared" si="2"/>
        <v>236994013</v>
      </c>
      <c r="K123" s="151">
        <f t="shared" si="3"/>
        <v>3.9070225533750634E-2</v>
      </c>
    </row>
    <row r="124" spans="1:11" hidden="1" x14ac:dyDescent="0.4">
      <c r="A124" s="138">
        <v>95</v>
      </c>
      <c r="B124" s="147">
        <v>1782</v>
      </c>
      <c r="C124" s="147"/>
      <c r="D124" s="147">
        <v>1782</v>
      </c>
      <c r="E124" s="148" t="s">
        <v>213</v>
      </c>
      <c r="F124" s="149">
        <v>31591350</v>
      </c>
      <c r="G124" s="149">
        <v>0</v>
      </c>
      <c r="H124" s="149">
        <v>29891613</v>
      </c>
      <c r="I124" s="149">
        <v>0</v>
      </c>
      <c r="J124" s="150">
        <f t="shared" si="2"/>
        <v>1699737</v>
      </c>
      <c r="K124" s="151">
        <f t="shared" si="3"/>
        <v>5.3803873528671615E-2</v>
      </c>
    </row>
    <row r="125" spans="1:11" hidden="1" x14ac:dyDescent="0.4">
      <c r="A125" s="138">
        <v>96</v>
      </c>
      <c r="B125" s="147">
        <v>1791</v>
      </c>
      <c r="C125" s="147"/>
      <c r="D125" s="147">
        <v>1791</v>
      </c>
      <c r="E125" s="148" t="s">
        <v>214</v>
      </c>
      <c r="F125" s="149">
        <v>180996391</v>
      </c>
      <c r="G125" s="149">
        <v>13853267</v>
      </c>
      <c r="H125" s="149">
        <v>177419864</v>
      </c>
      <c r="I125" s="149">
        <v>13853267</v>
      </c>
      <c r="J125" s="150">
        <f t="shared" si="2"/>
        <v>3576527</v>
      </c>
      <c r="K125" s="151">
        <f t="shared" si="3"/>
        <v>1.9760211682894827E-2</v>
      </c>
    </row>
    <row r="126" spans="1:11" hidden="1" x14ac:dyDescent="0.4">
      <c r="A126" s="138">
        <v>97</v>
      </c>
      <c r="B126" s="147">
        <v>1854</v>
      </c>
      <c r="C126" s="147"/>
      <c r="D126" s="147">
        <v>1854</v>
      </c>
      <c r="E126" s="148" t="s">
        <v>215</v>
      </c>
      <c r="F126" s="149">
        <v>76615241</v>
      </c>
      <c r="G126" s="149">
        <v>0</v>
      </c>
      <c r="H126" s="149">
        <v>74455715</v>
      </c>
      <c r="I126" s="149">
        <v>0</v>
      </c>
      <c r="J126" s="150">
        <f t="shared" si="2"/>
        <v>2159526</v>
      </c>
      <c r="K126" s="151">
        <f t="shared" si="3"/>
        <v>2.818663717314418E-2</v>
      </c>
    </row>
    <row r="127" spans="1:11" hidden="1" x14ac:dyDescent="0.4">
      <c r="A127" s="138">
        <v>98</v>
      </c>
      <c r="B127" s="147">
        <v>1863</v>
      </c>
      <c r="C127" s="147"/>
      <c r="D127" s="147">
        <v>1863</v>
      </c>
      <c r="E127" s="148" t="s">
        <v>216</v>
      </c>
      <c r="F127" s="149">
        <v>2660254533</v>
      </c>
      <c r="G127" s="149">
        <v>202338990</v>
      </c>
      <c r="H127" s="149">
        <v>2569014139</v>
      </c>
      <c r="I127" s="149">
        <v>202338990</v>
      </c>
      <c r="J127" s="150">
        <f t="shared" si="2"/>
        <v>91240394</v>
      </c>
      <c r="K127" s="151">
        <f t="shared" si="3"/>
        <v>3.4297618091870007E-2</v>
      </c>
    </row>
    <row r="128" spans="1:11" hidden="1" x14ac:dyDescent="0.4">
      <c r="A128" s="138">
        <v>99</v>
      </c>
      <c r="B128" s="147">
        <v>1908</v>
      </c>
      <c r="C128" s="147"/>
      <c r="D128" s="147">
        <v>1908</v>
      </c>
      <c r="E128" s="148" t="s">
        <v>217</v>
      </c>
      <c r="F128" s="149">
        <v>119606373</v>
      </c>
      <c r="G128" s="149">
        <v>0</v>
      </c>
      <c r="H128" s="149">
        <v>110318164</v>
      </c>
      <c r="I128" s="149">
        <v>0</v>
      </c>
      <c r="J128" s="150">
        <f t="shared" si="2"/>
        <v>9288209</v>
      </c>
      <c r="K128" s="151">
        <f t="shared" si="3"/>
        <v>7.765647236874243E-2</v>
      </c>
    </row>
    <row r="129" spans="1:11" hidden="1" x14ac:dyDescent="0.4">
      <c r="A129" s="138">
        <v>100</v>
      </c>
      <c r="B129" s="147">
        <v>1917</v>
      </c>
      <c r="C129" s="147"/>
      <c r="D129" s="147">
        <v>1917</v>
      </c>
      <c r="E129" s="148" t="s">
        <v>13</v>
      </c>
      <c r="F129" s="149">
        <v>121988818</v>
      </c>
      <c r="G129" s="149">
        <v>2578222</v>
      </c>
      <c r="H129" s="149">
        <v>118792029</v>
      </c>
      <c r="I129" s="149">
        <v>2578222</v>
      </c>
      <c r="J129" s="150">
        <f t="shared" si="2"/>
        <v>3196789</v>
      </c>
      <c r="K129" s="151">
        <f t="shared" si="3"/>
        <v>2.6205590417311856E-2</v>
      </c>
    </row>
    <row r="130" spans="1:11" hidden="1" x14ac:dyDescent="0.4">
      <c r="A130" s="138">
        <v>101</v>
      </c>
      <c r="B130" s="147">
        <v>1926</v>
      </c>
      <c r="C130" s="147"/>
      <c r="D130" s="147">
        <v>1926</v>
      </c>
      <c r="E130" s="148" t="s">
        <v>218</v>
      </c>
      <c r="F130" s="149">
        <v>165382543</v>
      </c>
      <c r="G130" s="149">
        <v>20873614</v>
      </c>
      <c r="H130" s="149">
        <v>158443203</v>
      </c>
      <c r="I130" s="149">
        <v>20873614</v>
      </c>
      <c r="J130" s="150">
        <f t="shared" si="2"/>
        <v>6939340</v>
      </c>
      <c r="K130" s="151">
        <f t="shared" si="3"/>
        <v>4.1959325779625967E-2</v>
      </c>
    </row>
    <row r="131" spans="1:11" hidden="1" x14ac:dyDescent="0.4">
      <c r="A131" s="138">
        <v>102</v>
      </c>
      <c r="B131" s="147">
        <v>1935</v>
      </c>
      <c r="C131" s="147"/>
      <c r="D131" s="147">
        <v>6536</v>
      </c>
      <c r="E131" s="148" t="s">
        <v>64</v>
      </c>
      <c r="F131" s="149">
        <v>318200817</v>
      </c>
      <c r="G131" s="149">
        <v>6755785</v>
      </c>
      <c r="H131" s="149">
        <v>308070952</v>
      </c>
      <c r="I131" s="149">
        <v>6755785</v>
      </c>
      <c r="J131" s="150">
        <f t="shared" si="2"/>
        <v>10129865</v>
      </c>
      <c r="K131" s="151">
        <f t="shared" si="3"/>
        <v>3.1834817696272603E-2</v>
      </c>
    </row>
    <row r="132" spans="1:11" hidden="1" x14ac:dyDescent="0.4">
      <c r="A132" s="138">
        <v>103</v>
      </c>
      <c r="B132" s="147">
        <v>1944</v>
      </c>
      <c r="C132" s="147"/>
      <c r="D132" s="147">
        <v>1944</v>
      </c>
      <c r="E132" s="148" t="s">
        <v>219</v>
      </c>
      <c r="F132" s="149">
        <v>197546555</v>
      </c>
      <c r="G132" s="149">
        <v>1415524</v>
      </c>
      <c r="H132" s="149">
        <v>191315042</v>
      </c>
      <c r="I132" s="149">
        <v>1415524</v>
      </c>
      <c r="J132" s="150">
        <f t="shared" si="2"/>
        <v>6231513</v>
      </c>
      <c r="K132" s="151">
        <f t="shared" si="3"/>
        <v>3.1544528832709841E-2</v>
      </c>
    </row>
    <row r="133" spans="1:11" hidden="1" x14ac:dyDescent="0.4">
      <c r="A133" s="138">
        <v>104</v>
      </c>
      <c r="B133" s="147">
        <v>1953</v>
      </c>
      <c r="C133" s="147"/>
      <c r="D133" s="147">
        <v>1953</v>
      </c>
      <c r="E133" s="148" t="s">
        <v>220</v>
      </c>
      <c r="F133" s="149">
        <v>138034883</v>
      </c>
      <c r="G133" s="149">
        <v>653492</v>
      </c>
      <c r="H133" s="149">
        <v>122801454</v>
      </c>
      <c r="I133" s="149">
        <v>653492</v>
      </c>
      <c r="J133" s="150">
        <f t="shared" si="2"/>
        <v>15233429</v>
      </c>
      <c r="K133" s="151">
        <f t="shared" si="3"/>
        <v>0.1103592705620651</v>
      </c>
    </row>
    <row r="134" spans="1:11" hidden="1" x14ac:dyDescent="0.4">
      <c r="A134" s="138">
        <v>105</v>
      </c>
      <c r="B134" s="147">
        <v>1963</v>
      </c>
      <c r="C134" s="147"/>
      <c r="D134" s="147">
        <v>1963</v>
      </c>
      <c r="E134" s="148" t="s">
        <v>221</v>
      </c>
      <c r="F134" s="149">
        <v>149957493</v>
      </c>
      <c r="G134" s="149">
        <v>237447</v>
      </c>
      <c r="H134" s="149">
        <v>146486026</v>
      </c>
      <c r="I134" s="149">
        <v>237447</v>
      </c>
      <c r="J134" s="150">
        <f t="shared" si="2"/>
        <v>3471467</v>
      </c>
      <c r="K134" s="151">
        <f t="shared" si="3"/>
        <v>2.3149673487806308E-2</v>
      </c>
    </row>
    <row r="135" spans="1:11" hidden="1" x14ac:dyDescent="0.4">
      <c r="A135" s="138">
        <v>106</v>
      </c>
      <c r="B135" s="147">
        <v>1965</v>
      </c>
      <c r="C135" s="147"/>
      <c r="D135" s="147">
        <v>1965</v>
      </c>
      <c r="E135" s="148" t="s">
        <v>222</v>
      </c>
      <c r="F135" s="149">
        <v>100626201</v>
      </c>
      <c r="G135" s="149">
        <v>0</v>
      </c>
      <c r="H135" s="149">
        <v>97610883</v>
      </c>
      <c r="I135" s="149">
        <v>0</v>
      </c>
      <c r="J135" s="150">
        <f t="shared" si="2"/>
        <v>3015318</v>
      </c>
      <c r="K135" s="151">
        <f t="shared" si="3"/>
        <v>2.9965535516937581E-2</v>
      </c>
    </row>
    <row r="136" spans="1:11" hidden="1" x14ac:dyDescent="0.4">
      <c r="A136" s="138">
        <v>107</v>
      </c>
      <c r="B136" s="147">
        <v>1967</v>
      </c>
      <c r="C136" s="147"/>
      <c r="D136" s="147">
        <v>1967</v>
      </c>
      <c r="E136" s="148" t="s">
        <v>223</v>
      </c>
      <c r="F136" s="149">
        <v>110208613</v>
      </c>
      <c r="G136" s="149">
        <v>0</v>
      </c>
      <c r="H136" s="149">
        <v>106540799</v>
      </c>
      <c r="I136" s="149">
        <v>0</v>
      </c>
      <c r="J136" s="150">
        <f t="shared" si="2"/>
        <v>3667814</v>
      </c>
      <c r="K136" s="151">
        <f t="shared" si="3"/>
        <v>3.3280647493494908E-2</v>
      </c>
    </row>
    <row r="137" spans="1:11" hidden="1" x14ac:dyDescent="0.4">
      <c r="A137" s="138">
        <v>108</v>
      </c>
      <c r="B137" s="147">
        <v>1970</v>
      </c>
      <c r="C137" s="147"/>
      <c r="D137" s="147">
        <v>1970</v>
      </c>
      <c r="E137" s="148" t="s">
        <v>224</v>
      </c>
      <c r="F137" s="149">
        <v>119369909</v>
      </c>
      <c r="G137" s="149">
        <v>0</v>
      </c>
      <c r="H137" s="149">
        <v>114186925</v>
      </c>
      <c r="I137" s="149">
        <v>0</v>
      </c>
      <c r="J137" s="150">
        <f t="shared" si="2"/>
        <v>5182984</v>
      </c>
      <c r="K137" s="151">
        <f t="shared" si="3"/>
        <v>4.3419518733150746E-2</v>
      </c>
    </row>
    <row r="138" spans="1:11" hidden="1" x14ac:dyDescent="0.4">
      <c r="A138" s="138">
        <v>109</v>
      </c>
      <c r="B138" s="147">
        <v>1972</v>
      </c>
      <c r="C138" s="147"/>
      <c r="D138" s="147">
        <v>1972</v>
      </c>
      <c r="E138" s="148" t="s">
        <v>225</v>
      </c>
      <c r="F138" s="149">
        <v>170144529</v>
      </c>
      <c r="G138" s="149">
        <v>0</v>
      </c>
      <c r="H138" s="149">
        <v>116409637</v>
      </c>
      <c r="I138" s="149">
        <v>0</v>
      </c>
      <c r="J138" s="150">
        <f t="shared" si="2"/>
        <v>53734892</v>
      </c>
      <c r="K138" s="151">
        <f t="shared" si="3"/>
        <v>0.31581909989007051</v>
      </c>
    </row>
    <row r="139" spans="1:11" hidden="1" x14ac:dyDescent="0.4">
      <c r="A139" s="138">
        <v>110</v>
      </c>
      <c r="B139" s="147">
        <v>1975</v>
      </c>
      <c r="C139" s="147"/>
      <c r="D139" s="147">
        <v>1975</v>
      </c>
      <c r="E139" s="148" t="s">
        <v>53</v>
      </c>
      <c r="F139" s="149">
        <v>149766571</v>
      </c>
      <c r="G139" s="149">
        <v>304302</v>
      </c>
      <c r="H139" s="149">
        <v>140369897</v>
      </c>
      <c r="I139" s="149">
        <v>304302</v>
      </c>
      <c r="J139" s="150">
        <f t="shared" si="2"/>
        <v>9396674</v>
      </c>
      <c r="K139" s="151">
        <f t="shared" si="3"/>
        <v>6.2742132221215108E-2</v>
      </c>
    </row>
    <row r="140" spans="1:11" hidden="1" x14ac:dyDescent="0.4">
      <c r="A140" s="138">
        <v>111</v>
      </c>
      <c r="B140" s="147">
        <v>1989</v>
      </c>
      <c r="C140" s="147"/>
      <c r="D140" s="147">
        <v>1989</v>
      </c>
      <c r="E140" s="148" t="s">
        <v>226</v>
      </c>
      <c r="F140" s="149">
        <v>115583094</v>
      </c>
      <c r="G140" s="149">
        <v>6378453</v>
      </c>
      <c r="H140" s="149">
        <v>113345598</v>
      </c>
      <c r="I140" s="149">
        <v>6378453</v>
      </c>
      <c r="J140" s="150">
        <f t="shared" si="2"/>
        <v>2237496</v>
      </c>
      <c r="K140" s="151">
        <f t="shared" si="3"/>
        <v>1.9358332802546365E-2</v>
      </c>
    </row>
    <row r="141" spans="1:11" hidden="1" x14ac:dyDescent="0.4">
      <c r="A141" s="138">
        <v>112</v>
      </c>
      <c r="B141" s="147">
        <v>2007</v>
      </c>
      <c r="C141" s="147"/>
      <c r="D141" s="147">
        <v>2007</v>
      </c>
      <c r="E141" s="148" t="s">
        <v>227</v>
      </c>
      <c r="F141" s="149">
        <v>162832467</v>
      </c>
      <c r="G141" s="149">
        <v>6720</v>
      </c>
      <c r="H141" s="149">
        <v>157989778</v>
      </c>
      <c r="I141" s="149">
        <v>6720</v>
      </c>
      <c r="J141" s="150">
        <f t="shared" si="2"/>
        <v>4842689</v>
      </c>
      <c r="K141" s="151">
        <f t="shared" si="3"/>
        <v>2.9740315854822737E-2</v>
      </c>
    </row>
    <row r="142" spans="1:11" hidden="1" x14ac:dyDescent="0.4">
      <c r="A142" s="138">
        <v>113</v>
      </c>
      <c r="B142" s="147">
        <v>2016</v>
      </c>
      <c r="C142" s="147"/>
      <c r="D142" s="147">
        <v>2016</v>
      </c>
      <c r="E142" s="148" t="s">
        <v>228</v>
      </c>
      <c r="F142" s="149">
        <v>61158982</v>
      </c>
      <c r="G142" s="149">
        <v>1645647</v>
      </c>
      <c r="H142" s="149">
        <v>59373823</v>
      </c>
      <c r="I142" s="149">
        <v>1645647</v>
      </c>
      <c r="J142" s="150">
        <f t="shared" si="2"/>
        <v>1785159</v>
      </c>
      <c r="K142" s="151">
        <f t="shared" si="3"/>
        <v>2.9188827897756703E-2</v>
      </c>
    </row>
    <row r="143" spans="1:11" hidden="1" x14ac:dyDescent="0.4">
      <c r="A143" s="138">
        <v>114</v>
      </c>
      <c r="B143" s="147">
        <v>2088</v>
      </c>
      <c r="C143" s="147"/>
      <c r="D143" s="147">
        <v>2088</v>
      </c>
      <c r="E143" s="148" t="s">
        <v>229</v>
      </c>
      <c r="F143" s="149">
        <v>238273129</v>
      </c>
      <c r="G143" s="149">
        <v>24821761</v>
      </c>
      <c r="H143" s="149">
        <v>232215098</v>
      </c>
      <c r="I143" s="149">
        <v>24821761</v>
      </c>
      <c r="J143" s="150">
        <f t="shared" si="2"/>
        <v>6058031</v>
      </c>
      <c r="K143" s="151">
        <f t="shared" si="3"/>
        <v>2.5424734318236952E-2</v>
      </c>
    </row>
    <row r="144" spans="1:11" hidden="1" x14ac:dyDescent="0.4">
      <c r="A144" s="138">
        <v>115</v>
      </c>
      <c r="B144" s="147">
        <v>2097</v>
      </c>
      <c r="C144" s="147"/>
      <c r="D144" s="147">
        <v>2097</v>
      </c>
      <c r="E144" s="148" t="s">
        <v>230</v>
      </c>
      <c r="F144" s="149">
        <v>155802051</v>
      </c>
      <c r="G144" s="149">
        <v>0</v>
      </c>
      <c r="H144" s="149">
        <v>148860816</v>
      </c>
      <c r="I144" s="149">
        <v>0</v>
      </c>
      <c r="J144" s="150">
        <f t="shared" si="2"/>
        <v>6941235</v>
      </c>
      <c r="K144" s="151">
        <f t="shared" si="3"/>
        <v>4.4551627885822891E-2</v>
      </c>
    </row>
    <row r="145" spans="1:11" hidden="1" x14ac:dyDescent="0.4">
      <c r="A145" s="138">
        <v>116</v>
      </c>
      <c r="B145" s="147">
        <v>2113</v>
      </c>
      <c r="C145" s="147"/>
      <c r="D145" s="147">
        <v>2113</v>
      </c>
      <c r="E145" s="148" t="s">
        <v>231</v>
      </c>
      <c r="F145" s="149">
        <v>61938098</v>
      </c>
      <c r="G145" s="149">
        <v>558200</v>
      </c>
      <c r="H145" s="149">
        <v>59390204</v>
      </c>
      <c r="I145" s="149">
        <v>558200</v>
      </c>
      <c r="J145" s="150">
        <f t="shared" si="2"/>
        <v>2547894</v>
      </c>
      <c r="K145" s="151">
        <f t="shared" si="3"/>
        <v>4.1136135630125421E-2</v>
      </c>
    </row>
    <row r="146" spans="1:11" hidden="1" x14ac:dyDescent="0.4">
      <c r="A146" s="138">
        <v>117</v>
      </c>
      <c r="B146" s="147">
        <v>2124</v>
      </c>
      <c r="C146" s="147"/>
      <c r="D146" s="147">
        <v>2124</v>
      </c>
      <c r="E146" s="148" t="s">
        <v>25</v>
      </c>
      <c r="F146" s="149">
        <v>266829754</v>
      </c>
      <c r="G146" s="149">
        <v>4985000</v>
      </c>
      <c r="H146" s="149">
        <v>262187776</v>
      </c>
      <c r="I146" s="149">
        <v>4985000</v>
      </c>
      <c r="J146" s="150">
        <f t="shared" si="2"/>
        <v>4641978</v>
      </c>
      <c r="K146" s="151">
        <f t="shared" si="3"/>
        <v>1.7396778021989256E-2</v>
      </c>
    </row>
    <row r="147" spans="1:11" hidden="1" x14ac:dyDescent="0.4">
      <c r="A147" s="138">
        <v>118</v>
      </c>
      <c r="B147" s="147">
        <v>2151</v>
      </c>
      <c r="C147" s="147"/>
      <c r="D147" s="147">
        <v>2151</v>
      </c>
      <c r="E147" s="148" t="s">
        <v>232</v>
      </c>
      <c r="F147" s="149">
        <v>79987080</v>
      </c>
      <c r="G147" s="149">
        <v>0</v>
      </c>
      <c r="H147" s="149">
        <v>76592030</v>
      </c>
      <c r="I147" s="149">
        <v>0</v>
      </c>
      <c r="J147" s="150">
        <f t="shared" si="2"/>
        <v>3395050</v>
      </c>
      <c r="K147" s="151">
        <f t="shared" si="3"/>
        <v>4.2444979864248077E-2</v>
      </c>
    </row>
    <row r="148" spans="1:11" hidden="1" x14ac:dyDescent="0.4">
      <c r="A148" s="138">
        <v>119</v>
      </c>
      <c r="B148" s="147">
        <v>2169</v>
      </c>
      <c r="C148" s="147"/>
      <c r="D148" s="147">
        <v>2169</v>
      </c>
      <c r="E148" s="148" t="s">
        <v>233</v>
      </c>
      <c r="F148" s="149">
        <v>520852421</v>
      </c>
      <c r="G148" s="149">
        <v>11590140</v>
      </c>
      <c r="H148" s="149">
        <v>508476193</v>
      </c>
      <c r="I148" s="149">
        <v>11590140</v>
      </c>
      <c r="J148" s="150">
        <f t="shared" si="2"/>
        <v>12376228</v>
      </c>
      <c r="K148" s="151">
        <f t="shared" si="3"/>
        <v>2.3761486941422896E-2</v>
      </c>
    </row>
    <row r="149" spans="1:11" hidden="1" x14ac:dyDescent="0.4">
      <c r="A149" s="138">
        <v>120</v>
      </c>
      <c r="B149" s="147">
        <v>2205</v>
      </c>
      <c r="C149" s="147"/>
      <c r="D149" s="147">
        <v>2205</v>
      </c>
      <c r="E149" s="148" t="s">
        <v>234</v>
      </c>
      <c r="F149" s="149">
        <v>81109417</v>
      </c>
      <c r="G149" s="149">
        <v>0</v>
      </c>
      <c r="H149" s="149">
        <v>77645933</v>
      </c>
      <c r="I149" s="149">
        <v>0</v>
      </c>
      <c r="J149" s="150">
        <f t="shared" si="2"/>
        <v>3463484</v>
      </c>
      <c r="K149" s="151">
        <f t="shared" si="3"/>
        <v>4.2701379545114965E-2</v>
      </c>
    </row>
    <row r="150" spans="1:11" hidden="1" x14ac:dyDescent="0.4">
      <c r="A150" s="138">
        <v>121</v>
      </c>
      <c r="B150" s="147">
        <v>2295</v>
      </c>
      <c r="C150" s="147"/>
      <c r="D150" s="147">
        <v>2295</v>
      </c>
      <c r="E150" s="148" t="s">
        <v>235</v>
      </c>
      <c r="F150" s="149">
        <v>240812545</v>
      </c>
      <c r="G150" s="149">
        <v>9689178</v>
      </c>
      <c r="H150" s="149">
        <v>238050401</v>
      </c>
      <c r="I150" s="149">
        <v>9689178</v>
      </c>
      <c r="J150" s="150">
        <f t="shared" si="2"/>
        <v>2762144</v>
      </c>
      <c r="K150" s="151">
        <f t="shared" si="3"/>
        <v>1.1470100114593283E-2</v>
      </c>
    </row>
    <row r="151" spans="1:11" hidden="1" x14ac:dyDescent="0.4">
      <c r="A151" s="138">
        <v>122</v>
      </c>
      <c r="B151" s="147">
        <v>2313</v>
      </c>
      <c r="C151" s="147"/>
      <c r="D151" s="147">
        <v>2313</v>
      </c>
      <c r="E151" s="148" t="s">
        <v>236</v>
      </c>
      <c r="F151" s="149">
        <v>798873993</v>
      </c>
      <c r="G151" s="149">
        <v>25402264</v>
      </c>
      <c r="H151" s="149">
        <v>757228425</v>
      </c>
      <c r="I151" s="149">
        <v>25402264</v>
      </c>
      <c r="J151" s="150">
        <f t="shared" si="2"/>
        <v>41645568</v>
      </c>
      <c r="K151" s="151">
        <f t="shared" si="3"/>
        <v>5.2130333901106225E-2</v>
      </c>
    </row>
    <row r="152" spans="1:11" hidden="1" x14ac:dyDescent="0.4">
      <c r="A152" s="138">
        <v>123</v>
      </c>
      <c r="B152" s="147">
        <v>2322</v>
      </c>
      <c r="C152" s="147"/>
      <c r="D152" s="147">
        <v>2322</v>
      </c>
      <c r="E152" s="148" t="s">
        <v>237</v>
      </c>
      <c r="F152" s="149">
        <v>474035327</v>
      </c>
      <c r="G152" s="149">
        <v>3198441</v>
      </c>
      <c r="H152" s="149">
        <v>453798606</v>
      </c>
      <c r="I152" s="149">
        <v>3198441</v>
      </c>
      <c r="J152" s="150">
        <f t="shared" si="2"/>
        <v>20236721</v>
      </c>
      <c r="K152" s="151">
        <f t="shared" si="3"/>
        <v>4.2690322529485236E-2</v>
      </c>
    </row>
    <row r="153" spans="1:11" hidden="1" x14ac:dyDescent="0.4">
      <c r="A153" s="138">
        <v>124</v>
      </c>
      <c r="B153" s="147">
        <v>2349</v>
      </c>
      <c r="C153" s="147"/>
      <c r="D153" s="147">
        <v>2349</v>
      </c>
      <c r="E153" s="148" t="s">
        <v>238</v>
      </c>
      <c r="F153" s="149">
        <v>91719904</v>
      </c>
      <c r="G153" s="149">
        <v>0</v>
      </c>
      <c r="H153" s="149">
        <v>89909630</v>
      </c>
      <c r="I153" s="149">
        <v>0</v>
      </c>
      <c r="J153" s="150">
        <f t="shared" si="2"/>
        <v>1810274</v>
      </c>
      <c r="K153" s="151">
        <f t="shared" si="3"/>
        <v>1.973698097198183E-2</v>
      </c>
    </row>
    <row r="154" spans="1:11" hidden="1" x14ac:dyDescent="0.4">
      <c r="A154" s="138">
        <v>125</v>
      </c>
      <c r="B154" s="147">
        <v>2367</v>
      </c>
      <c r="C154" s="147"/>
      <c r="D154" s="147">
        <v>2367</v>
      </c>
      <c r="E154" s="148" t="s">
        <v>239</v>
      </c>
      <c r="F154" s="149">
        <v>51876436</v>
      </c>
      <c r="G154" s="149">
        <v>0</v>
      </c>
      <c r="H154" s="149">
        <v>49131809</v>
      </c>
      <c r="I154" s="149">
        <v>0</v>
      </c>
      <c r="J154" s="150">
        <f t="shared" si="2"/>
        <v>2744627</v>
      </c>
      <c r="K154" s="151">
        <f t="shared" si="3"/>
        <v>5.2907007721193493E-2</v>
      </c>
    </row>
    <row r="155" spans="1:11" hidden="1" x14ac:dyDescent="0.4">
      <c r="A155" s="138">
        <v>126</v>
      </c>
      <c r="B155" s="147">
        <v>2369</v>
      </c>
      <c r="C155" s="147"/>
      <c r="D155" s="147">
        <v>2369</v>
      </c>
      <c r="E155" s="148" t="s">
        <v>240</v>
      </c>
      <c r="F155" s="149">
        <v>109094622</v>
      </c>
      <c r="G155" s="149">
        <v>0</v>
      </c>
      <c r="H155" s="149">
        <v>101724803</v>
      </c>
      <c r="I155" s="149">
        <v>0</v>
      </c>
      <c r="J155" s="150">
        <f t="shared" si="2"/>
        <v>7369819</v>
      </c>
      <c r="K155" s="151">
        <f t="shared" si="3"/>
        <v>6.7554374953515128E-2</v>
      </c>
    </row>
    <row r="156" spans="1:11" hidden="1" x14ac:dyDescent="0.4">
      <c r="A156" s="138">
        <v>127</v>
      </c>
      <c r="B156" s="147">
        <v>2376</v>
      </c>
      <c r="C156" s="147"/>
      <c r="D156" s="147">
        <v>2376</v>
      </c>
      <c r="E156" s="148" t="s">
        <v>241</v>
      </c>
      <c r="F156" s="149">
        <v>166880998</v>
      </c>
      <c r="G156" s="149">
        <v>3338292</v>
      </c>
      <c r="H156" s="149">
        <v>158309923</v>
      </c>
      <c r="I156" s="149">
        <v>3338292</v>
      </c>
      <c r="J156" s="150">
        <f t="shared" si="2"/>
        <v>8571075</v>
      </c>
      <c r="K156" s="151">
        <f t="shared" si="3"/>
        <v>5.1360401140458187E-2</v>
      </c>
    </row>
    <row r="157" spans="1:11" hidden="1" x14ac:dyDescent="0.4">
      <c r="A157" s="138">
        <v>128</v>
      </c>
      <c r="B157" s="147">
        <v>2403</v>
      </c>
      <c r="C157" s="147"/>
      <c r="D157" s="147">
        <v>2403</v>
      </c>
      <c r="E157" s="148" t="s">
        <v>242</v>
      </c>
      <c r="F157" s="149">
        <v>181167835</v>
      </c>
      <c r="G157" s="149">
        <v>14576888</v>
      </c>
      <c r="H157" s="149">
        <v>175573663</v>
      </c>
      <c r="I157" s="149">
        <v>14576888</v>
      </c>
      <c r="J157" s="150">
        <f t="shared" si="2"/>
        <v>5594172</v>
      </c>
      <c r="K157" s="151">
        <f t="shared" si="3"/>
        <v>3.0878395163247384E-2</v>
      </c>
    </row>
    <row r="158" spans="1:11" hidden="1" x14ac:dyDescent="0.4">
      <c r="A158" s="138">
        <v>129</v>
      </c>
      <c r="B158" s="147">
        <v>2457</v>
      </c>
      <c r="C158" s="147"/>
      <c r="D158" s="147">
        <v>2457</v>
      </c>
      <c r="E158" s="148" t="s">
        <v>243</v>
      </c>
      <c r="F158" s="149">
        <v>149061975</v>
      </c>
      <c r="G158" s="149">
        <v>1103593</v>
      </c>
      <c r="H158" s="149">
        <v>145728613</v>
      </c>
      <c r="I158" s="149">
        <v>1103593</v>
      </c>
      <c r="J158" s="150">
        <f t="shared" si="2"/>
        <v>3333362</v>
      </c>
      <c r="K158" s="151">
        <f t="shared" si="3"/>
        <v>2.2362255699349215E-2</v>
      </c>
    </row>
    <row r="159" spans="1:11" hidden="1" x14ac:dyDescent="0.4">
      <c r="A159" s="138">
        <v>130</v>
      </c>
      <c r="B159" s="147">
        <v>2466</v>
      </c>
      <c r="C159" s="147"/>
      <c r="D159" s="147">
        <v>2466</v>
      </c>
      <c r="E159" s="148" t="s">
        <v>244</v>
      </c>
      <c r="F159" s="149">
        <v>288581466</v>
      </c>
      <c r="G159" s="149">
        <v>0</v>
      </c>
      <c r="H159" s="149">
        <v>286933031</v>
      </c>
      <c r="I159" s="149">
        <v>0</v>
      </c>
      <c r="J159" s="150">
        <f t="shared" si="2"/>
        <v>1648435</v>
      </c>
      <c r="K159" s="151">
        <f t="shared" si="3"/>
        <v>5.7121998264434625E-3</v>
      </c>
    </row>
    <row r="160" spans="1:11" hidden="1" x14ac:dyDescent="0.4">
      <c r="A160" s="138">
        <v>131</v>
      </c>
      <c r="B160" s="147">
        <v>2493</v>
      </c>
      <c r="C160" s="147"/>
      <c r="D160" s="147">
        <v>2493</v>
      </c>
      <c r="E160" s="148" t="s">
        <v>27</v>
      </c>
      <c r="F160" s="149">
        <v>69303049</v>
      </c>
      <c r="G160" s="149">
        <v>355176</v>
      </c>
      <c r="H160" s="149">
        <v>67346765</v>
      </c>
      <c r="I160" s="149">
        <v>355176</v>
      </c>
      <c r="J160" s="150">
        <f t="shared" ref="J160:J223" si="4">F160-H160</f>
        <v>1956284</v>
      </c>
      <c r="K160" s="151">
        <f t="shared" ref="K160:K223" si="5">J160/F160</f>
        <v>2.8227964400238725E-2</v>
      </c>
    </row>
    <row r="161" spans="1:11" hidden="1" x14ac:dyDescent="0.4">
      <c r="A161" s="138">
        <v>132</v>
      </c>
      <c r="B161" s="147">
        <v>2502</v>
      </c>
      <c r="C161" s="147"/>
      <c r="D161" s="147">
        <v>2502</v>
      </c>
      <c r="E161" s="148" t="s">
        <v>28</v>
      </c>
      <c r="F161" s="149">
        <v>223688992</v>
      </c>
      <c r="G161" s="149">
        <v>12613467</v>
      </c>
      <c r="H161" s="149">
        <v>217896600</v>
      </c>
      <c r="I161" s="149">
        <v>12613467</v>
      </c>
      <c r="J161" s="150">
        <f t="shared" si="4"/>
        <v>5792392</v>
      </c>
      <c r="K161" s="151">
        <f t="shared" si="5"/>
        <v>2.5894846001183643E-2</v>
      </c>
    </row>
    <row r="162" spans="1:11" hidden="1" x14ac:dyDescent="0.4">
      <c r="A162" s="138">
        <v>133</v>
      </c>
      <c r="B162" s="147">
        <v>2511</v>
      </c>
      <c r="C162" s="147"/>
      <c r="D162" s="147">
        <v>2511</v>
      </c>
      <c r="E162" s="148" t="s">
        <v>245</v>
      </c>
      <c r="F162" s="149">
        <v>400618340</v>
      </c>
      <c r="G162" s="149">
        <v>15103993</v>
      </c>
      <c r="H162" s="149">
        <v>388634361</v>
      </c>
      <c r="I162" s="149">
        <v>15103993</v>
      </c>
      <c r="J162" s="150">
        <f t="shared" si="4"/>
        <v>11983979</v>
      </c>
      <c r="K162" s="151">
        <f t="shared" si="5"/>
        <v>2.9913705398509714E-2</v>
      </c>
    </row>
    <row r="163" spans="1:11" hidden="1" x14ac:dyDescent="0.4">
      <c r="A163" s="138">
        <v>134</v>
      </c>
      <c r="B163" s="147">
        <v>2520</v>
      </c>
      <c r="C163" s="147"/>
      <c r="D163" s="147">
        <v>2520</v>
      </c>
      <c r="E163" s="148" t="s">
        <v>246</v>
      </c>
      <c r="F163" s="149">
        <v>104444118</v>
      </c>
      <c r="G163" s="149">
        <v>1565792</v>
      </c>
      <c r="H163" s="149">
        <v>101967047</v>
      </c>
      <c r="I163" s="149">
        <v>1565792</v>
      </c>
      <c r="J163" s="150">
        <f t="shared" si="4"/>
        <v>2477071</v>
      </c>
      <c r="K163" s="151">
        <f t="shared" si="5"/>
        <v>2.3716711361380829E-2</v>
      </c>
    </row>
    <row r="164" spans="1:11" hidden="1" x14ac:dyDescent="0.4">
      <c r="A164" s="138">
        <v>135</v>
      </c>
      <c r="B164" s="147">
        <v>2556</v>
      </c>
      <c r="C164" s="147"/>
      <c r="D164" s="147">
        <v>2556</v>
      </c>
      <c r="E164" s="148" t="s">
        <v>247</v>
      </c>
      <c r="F164" s="149">
        <v>80800309</v>
      </c>
      <c r="G164" s="149">
        <v>582065</v>
      </c>
      <c r="H164" s="149">
        <v>79621771</v>
      </c>
      <c r="I164" s="149">
        <v>582065</v>
      </c>
      <c r="J164" s="150">
        <f t="shared" si="4"/>
        <v>1178538</v>
      </c>
      <c r="K164" s="151">
        <f t="shared" si="5"/>
        <v>1.4585810556739331E-2</v>
      </c>
    </row>
    <row r="165" spans="1:11" hidden="1" x14ac:dyDescent="0.4">
      <c r="A165" s="138">
        <v>136</v>
      </c>
      <c r="B165" s="147">
        <v>2664</v>
      </c>
      <c r="C165" s="147"/>
      <c r="D165" s="147">
        <v>2664</v>
      </c>
      <c r="E165" s="148" t="s">
        <v>248</v>
      </c>
      <c r="F165" s="149">
        <v>104040916</v>
      </c>
      <c r="G165" s="149">
        <v>1975650</v>
      </c>
      <c r="H165" s="149">
        <v>102139937</v>
      </c>
      <c r="I165" s="149">
        <v>1975650</v>
      </c>
      <c r="J165" s="150">
        <f t="shared" si="4"/>
        <v>1900979</v>
      </c>
      <c r="K165" s="151">
        <f t="shared" si="5"/>
        <v>1.827145581840129E-2</v>
      </c>
    </row>
    <row r="166" spans="1:11" hidden="1" x14ac:dyDescent="0.4">
      <c r="A166" s="138">
        <v>137</v>
      </c>
      <c r="B166" s="147">
        <v>2673</v>
      </c>
      <c r="C166" s="147"/>
      <c r="D166" s="147">
        <v>2673</v>
      </c>
      <c r="E166" s="148" t="s">
        <v>43</v>
      </c>
      <c r="F166" s="149">
        <v>181435808</v>
      </c>
      <c r="G166" s="149">
        <v>7820491</v>
      </c>
      <c r="H166" s="149">
        <v>175390957</v>
      </c>
      <c r="I166" s="149">
        <v>7820491</v>
      </c>
      <c r="J166" s="150">
        <f t="shared" si="4"/>
        <v>6044851</v>
      </c>
      <c r="K166" s="151">
        <f t="shared" si="5"/>
        <v>3.3316747485700286E-2</v>
      </c>
    </row>
    <row r="167" spans="1:11" hidden="1" x14ac:dyDescent="0.4">
      <c r="A167" s="138">
        <v>138</v>
      </c>
      <c r="B167" s="147">
        <v>2682</v>
      </c>
      <c r="C167" s="147"/>
      <c r="D167" s="147">
        <v>2682</v>
      </c>
      <c r="E167" s="148" t="s">
        <v>29</v>
      </c>
      <c r="F167" s="149">
        <v>112075624</v>
      </c>
      <c r="G167" s="149">
        <v>0</v>
      </c>
      <c r="H167" s="149">
        <v>109746052</v>
      </c>
      <c r="I167" s="149">
        <v>0</v>
      </c>
      <c r="J167" s="150">
        <f t="shared" si="4"/>
        <v>2329572</v>
      </c>
      <c r="K167" s="151">
        <f t="shared" si="5"/>
        <v>2.0785715188166163E-2</v>
      </c>
    </row>
    <row r="168" spans="1:11" hidden="1" x14ac:dyDescent="0.4">
      <c r="A168" s="138">
        <v>139</v>
      </c>
      <c r="B168" s="147">
        <v>2709</v>
      </c>
      <c r="C168" s="147"/>
      <c r="D168" s="147">
        <v>2709</v>
      </c>
      <c r="E168" s="148" t="s">
        <v>249</v>
      </c>
      <c r="F168" s="149">
        <v>430397938</v>
      </c>
      <c r="G168" s="149">
        <v>73378537</v>
      </c>
      <c r="H168" s="149">
        <v>416698666</v>
      </c>
      <c r="I168" s="149">
        <v>73378537</v>
      </c>
      <c r="J168" s="150">
        <f t="shared" si="4"/>
        <v>13699272</v>
      </c>
      <c r="K168" s="151">
        <f t="shared" si="5"/>
        <v>3.1829316059595061E-2</v>
      </c>
    </row>
    <row r="169" spans="1:11" hidden="1" x14ac:dyDescent="0.4">
      <c r="A169" s="138">
        <v>140</v>
      </c>
      <c r="B169" s="147">
        <v>2718</v>
      </c>
      <c r="C169" s="147"/>
      <c r="D169" s="147">
        <v>2718</v>
      </c>
      <c r="E169" s="148" t="s">
        <v>250</v>
      </c>
      <c r="F169" s="149">
        <v>174810035</v>
      </c>
      <c r="G169" s="149">
        <v>2549198</v>
      </c>
      <c r="H169" s="149">
        <v>163949897</v>
      </c>
      <c r="I169" s="149">
        <v>2549198</v>
      </c>
      <c r="J169" s="150">
        <f t="shared" si="4"/>
        <v>10860138</v>
      </c>
      <c r="K169" s="151">
        <f t="shared" si="5"/>
        <v>6.212536940456536E-2</v>
      </c>
    </row>
    <row r="170" spans="1:11" hidden="1" x14ac:dyDescent="0.4">
      <c r="A170" s="138">
        <v>141</v>
      </c>
      <c r="B170" s="147">
        <v>2727</v>
      </c>
      <c r="C170" s="147"/>
      <c r="D170" s="147">
        <v>2727</v>
      </c>
      <c r="E170" s="148" t="s">
        <v>251</v>
      </c>
      <c r="F170" s="149">
        <v>159790841</v>
      </c>
      <c r="G170" s="149">
        <v>5490339</v>
      </c>
      <c r="H170" s="149">
        <v>157077735</v>
      </c>
      <c r="I170" s="149">
        <v>5490339</v>
      </c>
      <c r="J170" s="150">
        <f t="shared" si="4"/>
        <v>2713106</v>
      </c>
      <c r="K170" s="151">
        <f t="shared" si="5"/>
        <v>1.6979108333249213E-2</v>
      </c>
    </row>
    <row r="171" spans="1:11" hidden="1" x14ac:dyDescent="0.4">
      <c r="A171" s="138">
        <v>142</v>
      </c>
      <c r="B171" s="147">
        <v>2754</v>
      </c>
      <c r="C171" s="147"/>
      <c r="D171" s="147">
        <v>2754</v>
      </c>
      <c r="E171" s="148" t="s">
        <v>252</v>
      </c>
      <c r="F171" s="149">
        <v>128125225</v>
      </c>
      <c r="G171" s="149">
        <v>845746</v>
      </c>
      <c r="H171" s="149">
        <v>122850171</v>
      </c>
      <c r="I171" s="149">
        <v>845746</v>
      </c>
      <c r="J171" s="150">
        <f t="shared" si="4"/>
        <v>5275054</v>
      </c>
      <c r="K171" s="151">
        <f t="shared" si="5"/>
        <v>4.1171080870297007E-2</v>
      </c>
    </row>
    <row r="172" spans="1:11" hidden="1" x14ac:dyDescent="0.4">
      <c r="A172" s="138">
        <v>143</v>
      </c>
      <c r="B172" s="147">
        <v>2763</v>
      </c>
      <c r="C172" s="147"/>
      <c r="D172" s="147">
        <v>2763</v>
      </c>
      <c r="E172" s="148" t="s">
        <v>19</v>
      </c>
      <c r="F172" s="149">
        <v>248829985</v>
      </c>
      <c r="G172" s="149">
        <v>6112977</v>
      </c>
      <c r="H172" s="149">
        <v>244319183</v>
      </c>
      <c r="I172" s="149">
        <v>6112977</v>
      </c>
      <c r="J172" s="150">
        <f t="shared" si="4"/>
        <v>4510802</v>
      </c>
      <c r="K172" s="151">
        <f t="shared" si="5"/>
        <v>1.8128048353979527E-2</v>
      </c>
    </row>
    <row r="173" spans="1:11" hidden="1" x14ac:dyDescent="0.4">
      <c r="A173" s="138">
        <v>144</v>
      </c>
      <c r="B173" s="147">
        <v>2766</v>
      </c>
      <c r="C173" s="147"/>
      <c r="D173" s="147">
        <v>2766</v>
      </c>
      <c r="E173" s="148" t="s">
        <v>253</v>
      </c>
      <c r="F173" s="149">
        <v>127838282</v>
      </c>
      <c r="G173" s="149">
        <v>1900989</v>
      </c>
      <c r="H173" s="149">
        <v>123345350</v>
      </c>
      <c r="I173" s="149">
        <v>1900989</v>
      </c>
      <c r="J173" s="150">
        <f t="shared" si="4"/>
        <v>4492932</v>
      </c>
      <c r="K173" s="151">
        <f t="shared" si="5"/>
        <v>3.514543476108354E-2</v>
      </c>
    </row>
    <row r="174" spans="1:11" hidden="1" x14ac:dyDescent="0.4">
      <c r="A174" s="138">
        <v>145</v>
      </c>
      <c r="B174" s="147">
        <v>2772</v>
      </c>
      <c r="C174" s="147"/>
      <c r="D174" s="147">
        <v>2772</v>
      </c>
      <c r="E174" s="148" t="s">
        <v>254</v>
      </c>
      <c r="F174" s="149">
        <v>87256015</v>
      </c>
      <c r="G174" s="149">
        <v>11465670</v>
      </c>
      <c r="H174" s="149">
        <v>84810073</v>
      </c>
      <c r="I174" s="149">
        <v>11465670</v>
      </c>
      <c r="J174" s="150">
        <f t="shared" si="4"/>
        <v>2445942</v>
      </c>
      <c r="K174" s="151">
        <f t="shared" si="5"/>
        <v>2.8031786691152468E-2</v>
      </c>
    </row>
    <row r="175" spans="1:11" hidden="1" x14ac:dyDescent="0.4">
      <c r="A175" s="138">
        <v>146</v>
      </c>
      <c r="B175" s="147">
        <v>2781</v>
      </c>
      <c r="C175" s="147"/>
      <c r="D175" s="147">
        <v>2781</v>
      </c>
      <c r="E175" s="148" t="s">
        <v>30</v>
      </c>
      <c r="F175" s="149">
        <v>283351324</v>
      </c>
      <c r="G175" s="149">
        <v>1791642</v>
      </c>
      <c r="H175" s="149">
        <v>274790266</v>
      </c>
      <c r="I175" s="149">
        <v>1791642</v>
      </c>
      <c r="J175" s="150">
        <f t="shared" si="4"/>
        <v>8561058</v>
      </c>
      <c r="K175" s="151">
        <f t="shared" si="5"/>
        <v>3.0213580367812222E-2</v>
      </c>
    </row>
    <row r="176" spans="1:11" hidden="1" x14ac:dyDescent="0.4">
      <c r="A176" s="138">
        <v>147</v>
      </c>
      <c r="B176" s="147">
        <v>2826</v>
      </c>
      <c r="C176" s="147"/>
      <c r="D176" s="147">
        <v>2826</v>
      </c>
      <c r="E176" s="148" t="s">
        <v>255</v>
      </c>
      <c r="F176" s="149">
        <v>339695716</v>
      </c>
      <c r="G176" s="149">
        <v>29939878</v>
      </c>
      <c r="H176" s="149">
        <v>330684023</v>
      </c>
      <c r="I176" s="149">
        <v>29939878</v>
      </c>
      <c r="J176" s="150">
        <f t="shared" si="4"/>
        <v>9011693</v>
      </c>
      <c r="K176" s="151">
        <f t="shared" si="5"/>
        <v>2.6528721368979526E-2</v>
      </c>
    </row>
    <row r="177" spans="1:11" hidden="1" x14ac:dyDescent="0.4">
      <c r="A177" s="138">
        <v>148</v>
      </c>
      <c r="B177" s="147">
        <v>2834</v>
      </c>
      <c r="C177" s="147"/>
      <c r="D177" s="147">
        <v>2834</v>
      </c>
      <c r="E177" s="148" t="s">
        <v>256</v>
      </c>
      <c r="F177" s="149">
        <v>77057112</v>
      </c>
      <c r="G177" s="149">
        <v>0</v>
      </c>
      <c r="H177" s="149">
        <v>74840146</v>
      </c>
      <c r="I177" s="149">
        <v>0</v>
      </c>
      <c r="J177" s="150">
        <f t="shared" si="4"/>
        <v>2216966</v>
      </c>
      <c r="K177" s="151">
        <f t="shared" si="5"/>
        <v>2.8770426797204651E-2</v>
      </c>
    </row>
    <row r="178" spans="1:11" hidden="1" x14ac:dyDescent="0.4">
      <c r="A178" s="138">
        <v>149</v>
      </c>
      <c r="B178" s="147">
        <v>2846</v>
      </c>
      <c r="C178" s="147"/>
      <c r="D178" s="147">
        <v>2846</v>
      </c>
      <c r="E178" s="148" t="s">
        <v>257</v>
      </c>
      <c r="F178" s="149">
        <v>125868143</v>
      </c>
      <c r="G178" s="149">
        <v>11477883</v>
      </c>
      <c r="H178" s="149">
        <v>123341503</v>
      </c>
      <c r="I178" s="149">
        <v>11477883</v>
      </c>
      <c r="J178" s="150">
        <f t="shared" si="4"/>
        <v>2526640</v>
      </c>
      <c r="K178" s="151">
        <f t="shared" si="5"/>
        <v>2.0073705226587794E-2</v>
      </c>
    </row>
    <row r="179" spans="1:11" hidden="1" x14ac:dyDescent="0.4">
      <c r="A179" s="138">
        <v>150</v>
      </c>
      <c r="B179" s="147">
        <v>2862</v>
      </c>
      <c r="C179" s="147"/>
      <c r="D179" s="147">
        <v>2862</v>
      </c>
      <c r="E179" s="148" t="s">
        <v>31</v>
      </c>
      <c r="F179" s="149">
        <v>200882365</v>
      </c>
      <c r="G179" s="149">
        <v>19370319</v>
      </c>
      <c r="H179" s="149">
        <v>198548202</v>
      </c>
      <c r="I179" s="149">
        <v>19370319</v>
      </c>
      <c r="J179" s="150">
        <f t="shared" si="4"/>
        <v>2334163</v>
      </c>
      <c r="K179" s="151">
        <f t="shared" si="5"/>
        <v>1.1619551571886362E-2</v>
      </c>
    </row>
    <row r="180" spans="1:11" hidden="1" x14ac:dyDescent="0.4">
      <c r="A180" s="138">
        <v>151</v>
      </c>
      <c r="B180" s="147">
        <v>2977</v>
      </c>
      <c r="C180" s="147"/>
      <c r="D180" s="147">
        <v>2977</v>
      </c>
      <c r="E180" s="148" t="s">
        <v>258</v>
      </c>
      <c r="F180" s="149">
        <v>150623993</v>
      </c>
      <c r="G180" s="149">
        <v>70864544</v>
      </c>
      <c r="H180" s="149">
        <v>143644888</v>
      </c>
      <c r="I180" s="149">
        <v>70864544</v>
      </c>
      <c r="J180" s="150">
        <f t="shared" si="4"/>
        <v>6979105</v>
      </c>
      <c r="K180" s="151">
        <f t="shared" si="5"/>
        <v>4.6334616822965247E-2</v>
      </c>
    </row>
    <row r="181" spans="1:11" hidden="1" x14ac:dyDescent="0.4">
      <c r="A181" s="138">
        <v>152</v>
      </c>
      <c r="B181" s="147">
        <v>2988</v>
      </c>
      <c r="C181" s="147"/>
      <c r="D181" s="147">
        <v>2988</v>
      </c>
      <c r="E181" s="148" t="s">
        <v>259</v>
      </c>
      <c r="F181" s="149">
        <v>154735120</v>
      </c>
      <c r="G181" s="149">
        <v>3341152</v>
      </c>
      <c r="H181" s="149">
        <v>148403738</v>
      </c>
      <c r="I181" s="149">
        <v>3341152</v>
      </c>
      <c r="J181" s="150">
        <f t="shared" si="4"/>
        <v>6331382</v>
      </c>
      <c r="K181" s="151">
        <f t="shared" si="5"/>
        <v>4.0917549939535384E-2</v>
      </c>
    </row>
    <row r="182" spans="1:11" hidden="1" x14ac:dyDescent="0.4">
      <c r="A182" s="138">
        <v>153</v>
      </c>
      <c r="B182" s="147">
        <v>3029</v>
      </c>
      <c r="C182" s="147"/>
      <c r="D182" s="147">
        <v>3029</v>
      </c>
      <c r="E182" s="148" t="s">
        <v>260</v>
      </c>
      <c r="F182" s="149">
        <v>370851315</v>
      </c>
      <c r="G182" s="149">
        <v>5030722</v>
      </c>
      <c r="H182" s="149">
        <v>364906739</v>
      </c>
      <c r="I182" s="149">
        <v>5030722</v>
      </c>
      <c r="J182" s="150">
        <f t="shared" si="4"/>
        <v>5944576</v>
      </c>
      <c r="K182" s="151">
        <f t="shared" si="5"/>
        <v>1.6029540032775669E-2</v>
      </c>
    </row>
    <row r="183" spans="1:11" hidden="1" x14ac:dyDescent="0.4">
      <c r="A183" s="138">
        <v>154</v>
      </c>
      <c r="B183" s="147">
        <v>3033</v>
      </c>
      <c r="C183" s="147"/>
      <c r="D183" s="147">
        <v>3033</v>
      </c>
      <c r="E183" s="148" t="s">
        <v>32</v>
      </c>
      <c r="F183" s="149">
        <v>189460639</v>
      </c>
      <c r="G183" s="149">
        <v>0</v>
      </c>
      <c r="H183" s="149">
        <v>185665029</v>
      </c>
      <c r="I183" s="149">
        <v>0</v>
      </c>
      <c r="J183" s="150">
        <f t="shared" si="4"/>
        <v>3795610</v>
      </c>
      <c r="K183" s="151">
        <f t="shared" si="5"/>
        <v>2.0033765430296051E-2</v>
      </c>
    </row>
    <row r="184" spans="1:11" hidden="1" x14ac:dyDescent="0.4">
      <c r="A184" s="138">
        <v>155</v>
      </c>
      <c r="B184" s="147">
        <v>3042</v>
      </c>
      <c r="C184" s="147"/>
      <c r="D184" s="147">
        <v>3042</v>
      </c>
      <c r="E184" s="148" t="s">
        <v>261</v>
      </c>
      <c r="F184" s="149">
        <v>147358360</v>
      </c>
      <c r="G184" s="149">
        <v>8190942</v>
      </c>
      <c r="H184" s="149">
        <v>145263523</v>
      </c>
      <c r="I184" s="149">
        <v>8190942</v>
      </c>
      <c r="J184" s="150">
        <f t="shared" si="4"/>
        <v>2094837</v>
      </c>
      <c r="K184" s="151">
        <f t="shared" si="5"/>
        <v>1.4215935899395189E-2</v>
      </c>
    </row>
    <row r="185" spans="1:11" hidden="1" x14ac:dyDescent="0.4">
      <c r="A185" s="138">
        <v>156</v>
      </c>
      <c r="B185" s="147">
        <v>3060</v>
      </c>
      <c r="C185" s="147"/>
      <c r="D185" s="147">
        <v>3060</v>
      </c>
      <c r="E185" s="148" t="s">
        <v>262</v>
      </c>
      <c r="F185" s="149">
        <v>309305138</v>
      </c>
      <c r="G185" s="149">
        <v>13758769</v>
      </c>
      <c r="H185" s="149">
        <v>298196686</v>
      </c>
      <c r="I185" s="149">
        <v>13758769</v>
      </c>
      <c r="J185" s="150">
        <f t="shared" si="4"/>
        <v>11108452</v>
      </c>
      <c r="K185" s="151">
        <f t="shared" si="5"/>
        <v>3.5914217500001566E-2</v>
      </c>
    </row>
    <row r="186" spans="1:11" hidden="1" x14ac:dyDescent="0.4">
      <c r="A186" s="138">
        <v>157</v>
      </c>
      <c r="B186" s="147">
        <v>3105</v>
      </c>
      <c r="C186" s="147"/>
      <c r="D186" s="147">
        <v>3105</v>
      </c>
      <c r="E186" s="148" t="s">
        <v>263</v>
      </c>
      <c r="F186" s="149">
        <v>321496876</v>
      </c>
      <c r="G186" s="149">
        <v>28306077</v>
      </c>
      <c r="H186" s="149">
        <v>317014026</v>
      </c>
      <c r="I186" s="149">
        <v>28306077</v>
      </c>
      <c r="J186" s="150">
        <f t="shared" si="4"/>
        <v>4482850</v>
      </c>
      <c r="K186" s="151">
        <f t="shared" si="5"/>
        <v>1.3943681368773239E-2</v>
      </c>
    </row>
    <row r="187" spans="1:11" hidden="1" x14ac:dyDescent="0.4">
      <c r="A187" s="138">
        <v>158</v>
      </c>
      <c r="B187" s="147">
        <v>3114</v>
      </c>
      <c r="C187" s="147"/>
      <c r="D187" s="147">
        <v>3114</v>
      </c>
      <c r="E187" s="148" t="s">
        <v>264</v>
      </c>
      <c r="F187" s="149">
        <v>650817414</v>
      </c>
      <c r="G187" s="149">
        <v>22792604</v>
      </c>
      <c r="H187" s="149">
        <v>641861799</v>
      </c>
      <c r="I187" s="149">
        <v>22792604</v>
      </c>
      <c r="J187" s="150">
        <f t="shared" si="4"/>
        <v>8955615</v>
      </c>
      <c r="K187" s="151">
        <f t="shared" si="5"/>
        <v>1.3760564495282544E-2</v>
      </c>
    </row>
    <row r="188" spans="1:11" hidden="1" x14ac:dyDescent="0.4">
      <c r="A188" s="138">
        <v>159</v>
      </c>
      <c r="B188" s="147">
        <v>3119</v>
      </c>
      <c r="C188" s="147"/>
      <c r="D188" s="147">
        <v>3119</v>
      </c>
      <c r="E188" s="148" t="s">
        <v>265</v>
      </c>
      <c r="F188" s="149">
        <v>179856318</v>
      </c>
      <c r="G188" s="149">
        <v>0</v>
      </c>
      <c r="H188" s="149">
        <v>174032719</v>
      </c>
      <c r="I188" s="149">
        <v>0</v>
      </c>
      <c r="J188" s="150">
        <f t="shared" si="4"/>
        <v>5823599</v>
      </c>
      <c r="K188" s="151">
        <f t="shared" si="5"/>
        <v>3.2379173913701494E-2</v>
      </c>
    </row>
    <row r="189" spans="1:11" hidden="1" x14ac:dyDescent="0.4">
      <c r="A189" s="138">
        <v>160</v>
      </c>
      <c r="B189" s="147">
        <v>3141</v>
      </c>
      <c r="C189" s="147"/>
      <c r="D189" s="147">
        <v>3141</v>
      </c>
      <c r="E189" s="148" t="s">
        <v>266</v>
      </c>
      <c r="F189" s="149">
        <v>4074091742</v>
      </c>
      <c r="G189" s="149">
        <v>399397242</v>
      </c>
      <c r="H189" s="149">
        <v>4003989422</v>
      </c>
      <c r="I189" s="149">
        <v>399397242</v>
      </c>
      <c r="J189" s="150">
        <f t="shared" si="4"/>
        <v>70102320</v>
      </c>
      <c r="K189" s="151">
        <f t="shared" si="5"/>
        <v>1.7206858470395239E-2</v>
      </c>
    </row>
    <row r="190" spans="1:11" hidden="1" x14ac:dyDescent="0.4">
      <c r="A190" s="138">
        <v>161</v>
      </c>
      <c r="B190" s="147">
        <v>3150</v>
      </c>
      <c r="C190" s="147"/>
      <c r="D190" s="147">
        <v>3150</v>
      </c>
      <c r="E190" s="148" t="s">
        <v>267</v>
      </c>
      <c r="F190" s="149">
        <v>246849656</v>
      </c>
      <c r="G190" s="149">
        <v>35285198</v>
      </c>
      <c r="H190" s="149">
        <v>238994297</v>
      </c>
      <c r="I190" s="149">
        <v>35285198</v>
      </c>
      <c r="J190" s="150">
        <f t="shared" si="4"/>
        <v>7855359</v>
      </c>
      <c r="K190" s="151">
        <f t="shared" si="5"/>
        <v>3.1822442563987204E-2</v>
      </c>
    </row>
    <row r="191" spans="1:11" hidden="1" x14ac:dyDescent="0.4">
      <c r="A191" s="138">
        <v>162</v>
      </c>
      <c r="B191" s="147">
        <v>3154</v>
      </c>
      <c r="C191" s="147"/>
      <c r="D191" s="147">
        <v>3154</v>
      </c>
      <c r="E191" s="148" t="s">
        <v>268</v>
      </c>
      <c r="F191" s="149">
        <v>120518982</v>
      </c>
      <c r="G191" s="149">
        <v>5604983</v>
      </c>
      <c r="H191" s="149">
        <v>116773909</v>
      </c>
      <c r="I191" s="149">
        <v>5604983</v>
      </c>
      <c r="J191" s="150">
        <f t="shared" si="4"/>
        <v>3745073</v>
      </c>
      <c r="K191" s="151">
        <f t="shared" si="5"/>
        <v>3.1074548903839896E-2</v>
      </c>
    </row>
    <row r="192" spans="1:11" hidden="1" x14ac:dyDescent="0.4">
      <c r="A192" s="138">
        <v>163</v>
      </c>
      <c r="B192" s="147">
        <v>3186</v>
      </c>
      <c r="C192" s="147"/>
      <c r="D192" s="147">
        <v>3186</v>
      </c>
      <c r="E192" s="148" t="s">
        <v>269</v>
      </c>
      <c r="F192" s="149">
        <v>92211629</v>
      </c>
      <c r="G192" s="149">
        <v>724581</v>
      </c>
      <c r="H192" s="149">
        <v>89195903</v>
      </c>
      <c r="I192" s="149">
        <v>724581</v>
      </c>
      <c r="J192" s="150">
        <f t="shared" si="4"/>
        <v>3015726</v>
      </c>
      <c r="K192" s="151">
        <f t="shared" si="5"/>
        <v>3.2704400005773675E-2</v>
      </c>
    </row>
    <row r="193" spans="1:11" hidden="1" x14ac:dyDescent="0.4">
      <c r="A193" s="138">
        <v>164</v>
      </c>
      <c r="B193" s="147">
        <v>3195</v>
      </c>
      <c r="C193" s="147"/>
      <c r="D193" s="147">
        <v>3195</v>
      </c>
      <c r="E193" s="148" t="s">
        <v>34</v>
      </c>
      <c r="F193" s="149">
        <v>264258263</v>
      </c>
      <c r="G193" s="149">
        <v>2796601</v>
      </c>
      <c r="H193" s="149">
        <v>256651517</v>
      </c>
      <c r="I193" s="149">
        <v>2796601</v>
      </c>
      <c r="J193" s="150">
        <f t="shared" si="4"/>
        <v>7606746</v>
      </c>
      <c r="K193" s="151">
        <f t="shared" si="5"/>
        <v>2.8785272080593369E-2</v>
      </c>
    </row>
    <row r="194" spans="1:11" hidden="1" x14ac:dyDescent="0.4">
      <c r="A194" s="138">
        <v>165</v>
      </c>
      <c r="B194" s="147">
        <v>3204</v>
      </c>
      <c r="C194" s="147"/>
      <c r="D194" s="147">
        <v>3204</v>
      </c>
      <c r="E194" s="148" t="s">
        <v>270</v>
      </c>
      <c r="F194" s="149">
        <v>201058670</v>
      </c>
      <c r="G194" s="149">
        <v>6559319</v>
      </c>
      <c r="H194" s="149">
        <v>195108806</v>
      </c>
      <c r="I194" s="149">
        <v>6559319</v>
      </c>
      <c r="J194" s="150">
        <f t="shared" si="4"/>
        <v>5949864</v>
      </c>
      <c r="K194" s="151">
        <f t="shared" si="5"/>
        <v>2.9592675610556857E-2</v>
      </c>
    </row>
    <row r="195" spans="1:11" hidden="1" x14ac:dyDescent="0.4">
      <c r="A195" s="138">
        <v>166</v>
      </c>
      <c r="B195" s="147">
        <v>3231</v>
      </c>
      <c r="C195" s="147"/>
      <c r="D195" s="147">
        <v>3231</v>
      </c>
      <c r="E195" s="148" t="s">
        <v>271</v>
      </c>
      <c r="F195" s="149">
        <v>1622124410</v>
      </c>
      <c r="G195" s="149">
        <v>68420200</v>
      </c>
      <c r="H195" s="149">
        <v>1577820780</v>
      </c>
      <c r="I195" s="149">
        <v>68420200</v>
      </c>
      <c r="J195" s="150">
        <f t="shared" si="4"/>
        <v>44303630</v>
      </c>
      <c r="K195" s="151">
        <f t="shared" si="5"/>
        <v>2.7312103638216012E-2</v>
      </c>
    </row>
    <row r="196" spans="1:11" hidden="1" x14ac:dyDescent="0.4">
      <c r="A196" s="138">
        <v>167</v>
      </c>
      <c r="B196" s="147">
        <v>3312</v>
      </c>
      <c r="C196" s="147"/>
      <c r="D196" s="147">
        <v>3312</v>
      </c>
      <c r="E196" s="148" t="s">
        <v>272</v>
      </c>
      <c r="F196" s="149">
        <v>331925600</v>
      </c>
      <c r="G196" s="149">
        <v>33359043</v>
      </c>
      <c r="H196" s="149">
        <v>281160408</v>
      </c>
      <c r="I196" s="149">
        <v>33359043</v>
      </c>
      <c r="J196" s="150">
        <f t="shared" si="4"/>
        <v>50765192</v>
      </c>
      <c r="K196" s="151">
        <f t="shared" si="5"/>
        <v>0.15294147845179762</v>
      </c>
    </row>
    <row r="197" spans="1:11" hidden="1" x14ac:dyDescent="0.4">
      <c r="A197" s="138">
        <v>168</v>
      </c>
      <c r="B197" s="147">
        <v>3330</v>
      </c>
      <c r="C197" s="147"/>
      <c r="D197" s="147">
        <v>3330</v>
      </c>
      <c r="E197" s="148" t="s">
        <v>273</v>
      </c>
      <c r="F197" s="149">
        <v>157997328</v>
      </c>
      <c r="G197" s="149">
        <v>0</v>
      </c>
      <c r="H197" s="149">
        <v>152988465</v>
      </c>
      <c r="I197" s="149">
        <v>0</v>
      </c>
      <c r="J197" s="150">
        <f t="shared" si="4"/>
        <v>5008863</v>
      </c>
      <c r="K197" s="151">
        <f t="shared" si="5"/>
        <v>3.170220068531792E-2</v>
      </c>
    </row>
    <row r="198" spans="1:11" hidden="1" x14ac:dyDescent="0.4">
      <c r="A198" s="138">
        <v>169</v>
      </c>
      <c r="B198" s="147">
        <v>3348</v>
      </c>
      <c r="C198" s="147"/>
      <c r="D198" s="147">
        <v>3348</v>
      </c>
      <c r="E198" s="148" t="s">
        <v>274</v>
      </c>
      <c r="F198" s="149">
        <v>124360899</v>
      </c>
      <c r="G198" s="149">
        <v>2145619</v>
      </c>
      <c r="H198" s="149">
        <v>121241819</v>
      </c>
      <c r="I198" s="149">
        <v>2145619</v>
      </c>
      <c r="J198" s="150">
        <f t="shared" si="4"/>
        <v>3119080</v>
      </c>
      <c r="K198" s="151">
        <f t="shared" si="5"/>
        <v>2.5080873691657696E-2</v>
      </c>
    </row>
    <row r="199" spans="1:11" hidden="1" x14ac:dyDescent="0.4">
      <c r="A199" s="138">
        <v>170</v>
      </c>
      <c r="B199" s="147">
        <v>3375</v>
      </c>
      <c r="C199" s="147"/>
      <c r="D199" s="147">
        <v>3375</v>
      </c>
      <c r="E199" s="148" t="s">
        <v>275</v>
      </c>
      <c r="F199" s="149">
        <v>330019893</v>
      </c>
      <c r="G199" s="149">
        <v>16430555</v>
      </c>
      <c r="H199" s="149">
        <v>317118838</v>
      </c>
      <c r="I199" s="149">
        <v>16430555</v>
      </c>
      <c r="J199" s="150">
        <f t="shared" si="4"/>
        <v>12901055</v>
      </c>
      <c r="K199" s="151">
        <f t="shared" si="5"/>
        <v>3.9091749538867952E-2</v>
      </c>
    </row>
    <row r="200" spans="1:11" hidden="1" x14ac:dyDescent="0.4">
      <c r="A200" s="138">
        <v>171</v>
      </c>
      <c r="B200" s="147">
        <v>3411</v>
      </c>
      <c r="C200" s="147"/>
      <c r="D200" s="147">
        <v>6091</v>
      </c>
      <c r="E200" s="148" t="s">
        <v>63</v>
      </c>
      <c r="F200" s="149">
        <v>176053598</v>
      </c>
      <c r="G200" s="149">
        <v>0</v>
      </c>
      <c r="H200" s="149">
        <v>171331288</v>
      </c>
      <c r="I200" s="149">
        <v>0</v>
      </c>
      <c r="J200" s="150">
        <f t="shared" si="4"/>
        <v>4722310</v>
      </c>
      <c r="K200" s="151">
        <f t="shared" si="5"/>
        <v>2.6823138258157041E-2</v>
      </c>
    </row>
    <row r="201" spans="1:11" hidden="1" x14ac:dyDescent="0.4">
      <c r="A201" s="138">
        <v>172</v>
      </c>
      <c r="B201" s="147">
        <v>3420</v>
      </c>
      <c r="C201" s="147"/>
      <c r="D201" s="147">
        <v>3420</v>
      </c>
      <c r="E201" s="148" t="s">
        <v>276</v>
      </c>
      <c r="F201" s="149">
        <v>194446655</v>
      </c>
      <c r="G201" s="149">
        <v>29595307</v>
      </c>
      <c r="H201" s="149">
        <v>192140784</v>
      </c>
      <c r="I201" s="149">
        <v>29595307</v>
      </c>
      <c r="J201" s="150">
        <f t="shared" si="4"/>
        <v>2305871</v>
      </c>
      <c r="K201" s="151">
        <f t="shared" si="5"/>
        <v>1.1858630327171223E-2</v>
      </c>
    </row>
    <row r="202" spans="1:11" hidden="1" x14ac:dyDescent="0.4">
      <c r="A202" s="138">
        <v>173</v>
      </c>
      <c r="B202" s="147">
        <v>3465</v>
      </c>
      <c r="C202" s="147"/>
      <c r="D202" s="147">
        <v>3465</v>
      </c>
      <c r="E202" s="148" t="s">
        <v>277</v>
      </c>
      <c r="F202" s="149">
        <v>65533734</v>
      </c>
      <c r="G202" s="149">
        <v>600732</v>
      </c>
      <c r="H202" s="149">
        <v>64574158</v>
      </c>
      <c r="I202" s="149">
        <v>600732</v>
      </c>
      <c r="J202" s="150">
        <f t="shared" si="4"/>
        <v>959576</v>
      </c>
      <c r="K202" s="151">
        <f t="shared" si="5"/>
        <v>1.4642474057712018E-2</v>
      </c>
    </row>
    <row r="203" spans="1:11" hidden="1" x14ac:dyDescent="0.4">
      <c r="A203" s="138">
        <v>174</v>
      </c>
      <c r="B203" s="147">
        <v>3537</v>
      </c>
      <c r="C203" s="147"/>
      <c r="D203" s="147">
        <v>3537</v>
      </c>
      <c r="E203" s="148" t="s">
        <v>278</v>
      </c>
      <c r="F203" s="149">
        <v>119103884</v>
      </c>
      <c r="G203" s="149">
        <v>1036153</v>
      </c>
      <c r="H203" s="149">
        <v>116567721</v>
      </c>
      <c r="I203" s="149">
        <v>1036153</v>
      </c>
      <c r="J203" s="150">
        <f t="shared" si="4"/>
        <v>2536163</v>
      </c>
      <c r="K203" s="151">
        <f t="shared" si="5"/>
        <v>2.1293705249780099E-2</v>
      </c>
    </row>
    <row r="204" spans="1:11" hidden="1" x14ac:dyDescent="0.4">
      <c r="A204" s="138">
        <v>175</v>
      </c>
      <c r="B204" s="147">
        <v>3555</v>
      </c>
      <c r="C204" s="147"/>
      <c r="D204" s="147">
        <v>3555</v>
      </c>
      <c r="E204" s="148" t="s">
        <v>279</v>
      </c>
      <c r="F204" s="149">
        <v>152909343</v>
      </c>
      <c r="G204" s="149">
        <v>2039518</v>
      </c>
      <c r="H204" s="149">
        <v>144799038</v>
      </c>
      <c r="I204" s="149">
        <v>2039518</v>
      </c>
      <c r="J204" s="150">
        <f t="shared" si="4"/>
        <v>8110305</v>
      </c>
      <c r="K204" s="151">
        <f t="shared" si="5"/>
        <v>5.303995714637267E-2</v>
      </c>
    </row>
    <row r="205" spans="1:11" hidden="1" x14ac:dyDescent="0.4">
      <c r="A205" s="138">
        <v>176</v>
      </c>
      <c r="B205" s="147">
        <v>3582</v>
      </c>
      <c r="C205" s="147"/>
      <c r="D205" s="147">
        <v>1968</v>
      </c>
      <c r="E205" s="148" t="s">
        <v>280</v>
      </c>
      <c r="F205" s="149">
        <v>172028837</v>
      </c>
      <c r="G205" s="149">
        <v>0</v>
      </c>
      <c r="H205" s="149">
        <v>167847685</v>
      </c>
      <c r="I205" s="149">
        <v>0</v>
      </c>
      <c r="J205" s="150">
        <f t="shared" si="4"/>
        <v>4181152</v>
      </c>
      <c r="K205" s="151">
        <f t="shared" si="5"/>
        <v>2.4304948361651715E-2</v>
      </c>
    </row>
    <row r="206" spans="1:11" hidden="1" x14ac:dyDescent="0.4">
      <c r="A206" s="138">
        <v>177</v>
      </c>
      <c r="B206" s="147">
        <v>3600</v>
      </c>
      <c r="C206" s="147"/>
      <c r="D206" s="147">
        <v>3600</v>
      </c>
      <c r="E206" s="148" t="s">
        <v>281</v>
      </c>
      <c r="F206" s="149">
        <v>502729616</v>
      </c>
      <c r="G206" s="149">
        <v>176093545</v>
      </c>
      <c r="H206" s="149">
        <v>479505152</v>
      </c>
      <c r="I206" s="149">
        <v>176093545</v>
      </c>
      <c r="J206" s="150">
        <f t="shared" si="4"/>
        <v>23224464</v>
      </c>
      <c r="K206" s="151">
        <f t="shared" si="5"/>
        <v>4.6196729336908611E-2</v>
      </c>
    </row>
    <row r="207" spans="1:11" hidden="1" x14ac:dyDescent="0.4">
      <c r="A207" s="138">
        <v>178</v>
      </c>
      <c r="B207" s="147">
        <v>3609</v>
      </c>
      <c r="C207" s="147"/>
      <c r="D207" s="147">
        <v>3609</v>
      </c>
      <c r="E207" s="148" t="s">
        <v>282</v>
      </c>
      <c r="F207" s="149">
        <v>88426602</v>
      </c>
      <c r="G207" s="149">
        <v>0</v>
      </c>
      <c r="H207" s="149">
        <v>87249975</v>
      </c>
      <c r="I207" s="149">
        <v>0</v>
      </c>
      <c r="J207" s="150">
        <f t="shared" si="4"/>
        <v>1176627</v>
      </c>
      <c r="K207" s="151">
        <f t="shared" si="5"/>
        <v>1.3306255961299971E-2</v>
      </c>
    </row>
    <row r="208" spans="1:11" hidden="1" x14ac:dyDescent="0.4">
      <c r="A208" s="138">
        <v>179</v>
      </c>
      <c r="B208" s="147">
        <v>3645</v>
      </c>
      <c r="C208" s="147"/>
      <c r="D208" s="147">
        <v>3645</v>
      </c>
      <c r="E208" s="148" t="s">
        <v>283</v>
      </c>
      <c r="F208" s="149">
        <v>858652158</v>
      </c>
      <c r="G208" s="149">
        <v>21507599</v>
      </c>
      <c r="H208" s="149">
        <v>703363734</v>
      </c>
      <c r="I208" s="149">
        <v>21507599</v>
      </c>
      <c r="J208" s="150">
        <f t="shared" si="4"/>
        <v>155288424</v>
      </c>
      <c r="K208" s="151">
        <f t="shared" si="5"/>
        <v>0.18085137567429255</v>
      </c>
    </row>
    <row r="209" spans="1:11" hidden="1" x14ac:dyDescent="0.4">
      <c r="A209" s="138">
        <v>180</v>
      </c>
      <c r="B209" s="147">
        <v>3691</v>
      </c>
      <c r="C209" s="147"/>
      <c r="D209" s="147">
        <v>3691</v>
      </c>
      <c r="E209" s="148" t="s">
        <v>45</v>
      </c>
      <c r="F209" s="149">
        <v>243593839</v>
      </c>
      <c r="G209" s="149">
        <v>3202485</v>
      </c>
      <c r="H209" s="149">
        <v>238542145</v>
      </c>
      <c r="I209" s="149">
        <v>3202485</v>
      </c>
      <c r="J209" s="150">
        <f t="shared" si="4"/>
        <v>5051694</v>
      </c>
      <c r="K209" s="151">
        <f t="shared" si="5"/>
        <v>2.0738184597517674E-2</v>
      </c>
    </row>
    <row r="210" spans="1:11" hidden="1" x14ac:dyDescent="0.4">
      <c r="A210" s="138">
        <v>181</v>
      </c>
      <c r="B210" s="147">
        <v>3705</v>
      </c>
      <c r="C210" s="147"/>
      <c r="D210" s="147">
        <v>3705</v>
      </c>
      <c r="E210" s="148" t="s">
        <v>284</v>
      </c>
      <c r="F210" s="149">
        <v>29916015</v>
      </c>
      <c r="G210" s="149">
        <v>0</v>
      </c>
      <c r="H210" s="149">
        <v>29626246</v>
      </c>
      <c r="I210" s="149">
        <v>0</v>
      </c>
      <c r="J210" s="150">
        <f t="shared" si="4"/>
        <v>289769</v>
      </c>
      <c r="K210" s="151">
        <f t="shared" si="5"/>
        <v>9.6860828556209772E-3</v>
      </c>
    </row>
    <row r="211" spans="1:11" hidden="1" x14ac:dyDescent="0.4">
      <c r="A211" s="138">
        <v>182</v>
      </c>
      <c r="B211" s="147">
        <v>3715</v>
      </c>
      <c r="C211" s="147"/>
      <c r="D211" s="147">
        <v>3715</v>
      </c>
      <c r="E211" s="148" t="s">
        <v>285</v>
      </c>
      <c r="F211" s="149">
        <v>1453083724</v>
      </c>
      <c r="G211" s="149">
        <v>26499360</v>
      </c>
      <c r="H211" s="149">
        <v>1444900158</v>
      </c>
      <c r="I211" s="149">
        <v>26499360</v>
      </c>
      <c r="J211" s="150">
        <f t="shared" si="4"/>
        <v>8183566</v>
      </c>
      <c r="K211" s="151">
        <f t="shared" si="5"/>
        <v>5.6318613062931811E-3</v>
      </c>
    </row>
    <row r="212" spans="1:11" hidden="1" x14ac:dyDescent="0.4">
      <c r="A212" s="138">
        <v>183</v>
      </c>
      <c r="B212" s="147">
        <v>3744</v>
      </c>
      <c r="C212" s="147"/>
      <c r="D212" s="147">
        <v>3744</v>
      </c>
      <c r="E212" s="148" t="s">
        <v>286</v>
      </c>
      <c r="F212" s="149">
        <v>111896949</v>
      </c>
      <c r="G212" s="149">
        <v>1763350</v>
      </c>
      <c r="H212" s="149">
        <v>108579954</v>
      </c>
      <c r="I212" s="149">
        <v>1763350</v>
      </c>
      <c r="J212" s="150">
        <f t="shared" si="4"/>
        <v>3316995</v>
      </c>
      <c r="K212" s="151">
        <f t="shared" si="5"/>
        <v>2.9643301534521733E-2</v>
      </c>
    </row>
    <row r="213" spans="1:11" hidden="1" x14ac:dyDescent="0.4">
      <c r="A213" s="138">
        <v>184</v>
      </c>
      <c r="B213" s="147">
        <v>3798</v>
      </c>
      <c r="C213" s="147"/>
      <c r="D213" s="147">
        <v>3798</v>
      </c>
      <c r="E213" s="148" t="s">
        <v>287</v>
      </c>
      <c r="F213" s="149">
        <v>114028172</v>
      </c>
      <c r="G213" s="149">
        <v>0</v>
      </c>
      <c r="H213" s="149">
        <v>109754229</v>
      </c>
      <c r="I213" s="149">
        <v>0</v>
      </c>
      <c r="J213" s="150">
        <f t="shared" si="4"/>
        <v>4273943</v>
      </c>
      <c r="K213" s="151">
        <f t="shared" si="5"/>
        <v>3.748146554519878E-2</v>
      </c>
    </row>
    <row r="214" spans="1:11" hidden="1" x14ac:dyDescent="0.4">
      <c r="A214" s="138">
        <v>185</v>
      </c>
      <c r="B214" s="147">
        <v>3816</v>
      </c>
      <c r="C214" s="147"/>
      <c r="D214" s="147">
        <v>3816</v>
      </c>
      <c r="E214" s="148" t="s">
        <v>288</v>
      </c>
      <c r="F214" s="149">
        <v>120106881</v>
      </c>
      <c r="G214" s="149">
        <v>7833307</v>
      </c>
      <c r="H214" s="149">
        <v>117267972</v>
      </c>
      <c r="I214" s="149">
        <v>7833307</v>
      </c>
      <c r="J214" s="150">
        <f t="shared" si="4"/>
        <v>2838909</v>
      </c>
      <c r="K214" s="151">
        <f t="shared" si="5"/>
        <v>2.363652254028643E-2</v>
      </c>
    </row>
    <row r="215" spans="1:11" hidden="1" x14ac:dyDescent="0.4">
      <c r="A215" s="138">
        <v>186</v>
      </c>
      <c r="B215" s="147">
        <v>3841</v>
      </c>
      <c r="C215" s="147"/>
      <c r="D215" s="147">
        <v>3841</v>
      </c>
      <c r="E215" s="148" t="s">
        <v>289</v>
      </c>
      <c r="F215" s="149">
        <v>228071357</v>
      </c>
      <c r="G215" s="149">
        <v>1105860</v>
      </c>
      <c r="H215" s="149">
        <v>171861857</v>
      </c>
      <c r="I215" s="149">
        <v>1105860</v>
      </c>
      <c r="J215" s="150">
        <f t="shared" si="4"/>
        <v>56209500</v>
      </c>
      <c r="K215" s="151">
        <f t="shared" si="5"/>
        <v>0.24645576165006988</v>
      </c>
    </row>
    <row r="216" spans="1:11" hidden="1" x14ac:dyDescent="0.4">
      <c r="A216" s="138">
        <v>187</v>
      </c>
      <c r="B216" s="147">
        <v>3897</v>
      </c>
      <c r="C216" s="147"/>
      <c r="D216" s="147">
        <v>3897</v>
      </c>
      <c r="E216" s="148" t="s">
        <v>290</v>
      </c>
      <c r="F216" s="149">
        <v>61300288</v>
      </c>
      <c r="G216" s="149">
        <v>0</v>
      </c>
      <c r="H216" s="149">
        <v>58980659</v>
      </c>
      <c r="I216" s="149">
        <v>0</v>
      </c>
      <c r="J216" s="150">
        <f t="shared" si="4"/>
        <v>2319629</v>
      </c>
      <c r="K216" s="151">
        <f t="shared" si="5"/>
        <v>3.784042580680861E-2</v>
      </c>
    </row>
    <row r="217" spans="1:11" hidden="1" x14ac:dyDescent="0.4">
      <c r="A217" s="138">
        <v>188</v>
      </c>
      <c r="B217" s="147">
        <v>3906</v>
      </c>
      <c r="C217" s="147"/>
      <c r="D217" s="147">
        <v>3906</v>
      </c>
      <c r="E217" s="148" t="s">
        <v>291</v>
      </c>
      <c r="F217" s="149">
        <v>146839541</v>
      </c>
      <c r="G217" s="149">
        <v>4586942</v>
      </c>
      <c r="H217" s="149">
        <v>140395947</v>
      </c>
      <c r="I217" s="149">
        <v>4586942</v>
      </c>
      <c r="J217" s="150">
        <f t="shared" si="4"/>
        <v>6443594</v>
      </c>
      <c r="K217" s="151">
        <f t="shared" si="5"/>
        <v>4.388187239021675E-2</v>
      </c>
    </row>
    <row r="218" spans="1:11" hidden="1" x14ac:dyDescent="0.4">
      <c r="A218" s="138">
        <v>189</v>
      </c>
      <c r="B218" s="147">
        <v>3942</v>
      </c>
      <c r="C218" s="147"/>
      <c r="D218" s="147">
        <v>3942</v>
      </c>
      <c r="E218" s="148" t="s">
        <v>292</v>
      </c>
      <c r="F218" s="149">
        <v>91637871</v>
      </c>
      <c r="G218" s="149">
        <v>1279402</v>
      </c>
      <c r="H218" s="149">
        <v>89266838</v>
      </c>
      <c r="I218" s="149">
        <v>1279402</v>
      </c>
      <c r="J218" s="150">
        <f t="shared" si="4"/>
        <v>2371033</v>
      </c>
      <c r="K218" s="151">
        <f t="shared" si="5"/>
        <v>2.5873942444603497E-2</v>
      </c>
    </row>
    <row r="219" spans="1:11" hidden="1" x14ac:dyDescent="0.4">
      <c r="A219" s="138">
        <v>190</v>
      </c>
      <c r="B219" s="147">
        <v>3978</v>
      </c>
      <c r="C219" s="147"/>
      <c r="D219" s="147">
        <v>3978</v>
      </c>
      <c r="E219" s="148" t="s">
        <v>293</v>
      </c>
      <c r="F219" s="149">
        <v>107480260</v>
      </c>
      <c r="G219" s="149">
        <v>0</v>
      </c>
      <c r="H219" s="149">
        <v>101012122</v>
      </c>
      <c r="I219" s="149">
        <v>0</v>
      </c>
      <c r="J219" s="150">
        <f t="shared" si="4"/>
        <v>6468138</v>
      </c>
      <c r="K219" s="151">
        <f t="shared" si="5"/>
        <v>6.0179776267753726E-2</v>
      </c>
    </row>
    <row r="220" spans="1:11" hidden="1" x14ac:dyDescent="0.4">
      <c r="A220" s="138">
        <v>191</v>
      </c>
      <c r="B220" s="147">
        <v>3996</v>
      </c>
      <c r="C220" s="147"/>
      <c r="D220" s="147">
        <v>3168</v>
      </c>
      <c r="E220" s="148" t="s">
        <v>33</v>
      </c>
      <c r="F220" s="149">
        <v>142254047</v>
      </c>
      <c r="G220" s="149">
        <v>9183954</v>
      </c>
      <c r="H220" s="149">
        <v>138510257</v>
      </c>
      <c r="I220" s="149">
        <v>9183954</v>
      </c>
      <c r="J220" s="150">
        <f t="shared" si="4"/>
        <v>3743790</v>
      </c>
      <c r="K220" s="151">
        <f t="shared" si="5"/>
        <v>2.631763439390937E-2</v>
      </c>
    </row>
    <row r="221" spans="1:11" hidden="1" x14ac:dyDescent="0.4">
      <c r="A221" s="138">
        <v>192</v>
      </c>
      <c r="B221" s="147">
        <v>4014</v>
      </c>
      <c r="C221" s="147"/>
      <c r="D221" s="147">
        <v>4014</v>
      </c>
      <c r="E221" s="148" t="s">
        <v>294</v>
      </c>
      <c r="F221" s="149">
        <v>99405600</v>
      </c>
      <c r="G221" s="149">
        <v>2784654</v>
      </c>
      <c r="H221" s="149">
        <v>97384501</v>
      </c>
      <c r="I221" s="149">
        <v>2784654</v>
      </c>
      <c r="J221" s="150">
        <f t="shared" si="4"/>
        <v>2021099</v>
      </c>
      <c r="K221" s="151">
        <f t="shared" si="5"/>
        <v>2.0331842471651495E-2</v>
      </c>
    </row>
    <row r="222" spans="1:11" hidden="1" x14ac:dyDescent="0.4">
      <c r="A222" s="138">
        <v>193</v>
      </c>
      <c r="B222" s="147">
        <v>4023</v>
      </c>
      <c r="C222" s="147"/>
      <c r="D222" s="147">
        <v>4023</v>
      </c>
      <c r="E222" s="148" t="s">
        <v>35</v>
      </c>
      <c r="F222" s="149">
        <v>243094593</v>
      </c>
      <c r="G222" s="149">
        <v>0</v>
      </c>
      <c r="H222" s="149">
        <v>218949629</v>
      </c>
      <c r="I222" s="149">
        <v>0</v>
      </c>
      <c r="J222" s="150">
        <f t="shared" si="4"/>
        <v>24144964</v>
      </c>
      <c r="K222" s="151">
        <f t="shared" si="5"/>
        <v>9.9323328018241855E-2</v>
      </c>
    </row>
    <row r="223" spans="1:11" hidden="1" x14ac:dyDescent="0.4">
      <c r="A223" s="138">
        <v>194</v>
      </c>
      <c r="B223" s="147">
        <v>4033</v>
      </c>
      <c r="C223" s="147"/>
      <c r="D223" s="147">
        <v>4033</v>
      </c>
      <c r="E223" s="148" t="s">
        <v>295</v>
      </c>
      <c r="F223" s="149">
        <v>155434293</v>
      </c>
      <c r="G223" s="149">
        <v>1034660</v>
      </c>
      <c r="H223" s="149">
        <v>150554712</v>
      </c>
      <c r="I223" s="149">
        <v>1034660</v>
      </c>
      <c r="J223" s="150">
        <f t="shared" si="4"/>
        <v>4879581</v>
      </c>
      <c r="K223" s="151">
        <f t="shared" si="5"/>
        <v>3.1393207417876566E-2</v>
      </c>
    </row>
    <row r="224" spans="1:11" hidden="1" x14ac:dyDescent="0.4">
      <c r="A224" s="138">
        <v>195</v>
      </c>
      <c r="B224" s="147">
        <v>4041</v>
      </c>
      <c r="C224" s="147"/>
      <c r="D224" s="147">
        <v>4041</v>
      </c>
      <c r="E224" s="148" t="s">
        <v>296</v>
      </c>
      <c r="F224" s="149">
        <v>293675917</v>
      </c>
      <c r="G224" s="149">
        <v>46840192</v>
      </c>
      <c r="H224" s="149">
        <v>284800012</v>
      </c>
      <c r="I224" s="149">
        <v>46840192</v>
      </c>
      <c r="J224" s="150">
        <f t="shared" ref="J224:J287" si="6">F224-H224</f>
        <v>8875905</v>
      </c>
      <c r="K224" s="151">
        <f t="shared" ref="K224:K287" si="7">J224/F224</f>
        <v>3.0223469090248894E-2</v>
      </c>
    </row>
    <row r="225" spans="1:11" hidden="1" x14ac:dyDescent="0.4">
      <c r="A225" s="138">
        <v>196</v>
      </c>
      <c r="B225" s="147">
        <v>4043</v>
      </c>
      <c r="C225" s="147"/>
      <c r="D225" s="147">
        <v>4043</v>
      </c>
      <c r="E225" s="148" t="s">
        <v>297</v>
      </c>
      <c r="F225" s="149">
        <v>235467362</v>
      </c>
      <c r="G225" s="149">
        <v>581869</v>
      </c>
      <c r="H225" s="149">
        <v>229909486</v>
      </c>
      <c r="I225" s="149">
        <v>581869</v>
      </c>
      <c r="J225" s="150">
        <f t="shared" si="6"/>
        <v>5557876</v>
      </c>
      <c r="K225" s="151">
        <f t="shared" si="7"/>
        <v>2.3603593945219464E-2</v>
      </c>
    </row>
    <row r="226" spans="1:11" hidden="1" x14ac:dyDescent="0.4">
      <c r="A226" s="138">
        <v>197</v>
      </c>
      <c r="B226" s="147">
        <v>4068</v>
      </c>
      <c r="C226" s="147"/>
      <c r="D226" s="147">
        <v>4068</v>
      </c>
      <c r="E226" s="148" t="s">
        <v>298</v>
      </c>
      <c r="F226" s="149">
        <v>227252282</v>
      </c>
      <c r="G226" s="149">
        <v>10749105</v>
      </c>
      <c r="H226" s="149">
        <v>206183999</v>
      </c>
      <c r="I226" s="149">
        <v>10749105</v>
      </c>
      <c r="J226" s="150">
        <f t="shared" si="6"/>
        <v>21068283</v>
      </c>
      <c r="K226" s="151">
        <f t="shared" si="7"/>
        <v>9.2708785208150291E-2</v>
      </c>
    </row>
    <row r="227" spans="1:11" hidden="1" x14ac:dyDescent="0.4">
      <c r="A227" s="138">
        <v>198</v>
      </c>
      <c r="B227" s="147">
        <v>4086</v>
      </c>
      <c r="C227" s="147"/>
      <c r="D227" s="147">
        <v>4086</v>
      </c>
      <c r="E227" s="148" t="s">
        <v>299</v>
      </c>
      <c r="F227" s="149">
        <v>358720495</v>
      </c>
      <c r="G227" s="149">
        <v>0</v>
      </c>
      <c r="H227" s="149">
        <v>348258631</v>
      </c>
      <c r="I227" s="149">
        <v>0</v>
      </c>
      <c r="J227" s="150">
        <f t="shared" si="6"/>
        <v>10461864</v>
      </c>
      <c r="K227" s="151">
        <f t="shared" si="7"/>
        <v>2.9164388837052649E-2</v>
      </c>
    </row>
    <row r="228" spans="1:11" hidden="1" x14ac:dyDescent="0.4">
      <c r="A228" s="138">
        <v>199</v>
      </c>
      <c r="B228" s="147">
        <v>4104</v>
      </c>
      <c r="C228" s="147"/>
      <c r="D228" s="147">
        <v>4104</v>
      </c>
      <c r="E228" s="148" t="s">
        <v>300</v>
      </c>
      <c r="F228" s="149">
        <v>873645408</v>
      </c>
      <c r="G228" s="149">
        <v>37732119</v>
      </c>
      <c r="H228" s="149">
        <v>805841545</v>
      </c>
      <c r="I228" s="149">
        <v>37732119</v>
      </c>
      <c r="J228" s="150">
        <f t="shared" si="6"/>
        <v>67803863</v>
      </c>
      <c r="K228" s="151">
        <f t="shared" si="7"/>
        <v>7.761027801338824E-2</v>
      </c>
    </row>
    <row r="229" spans="1:11" hidden="1" x14ac:dyDescent="0.4">
      <c r="A229" s="138">
        <v>200</v>
      </c>
      <c r="B229" s="147">
        <v>4122</v>
      </c>
      <c r="C229" s="147"/>
      <c r="D229" s="147">
        <v>4122</v>
      </c>
      <c r="E229" s="148" t="s">
        <v>37</v>
      </c>
      <c r="F229" s="149">
        <v>113734448</v>
      </c>
      <c r="G229" s="149">
        <v>0</v>
      </c>
      <c r="H229" s="149">
        <v>110204456</v>
      </c>
      <c r="I229" s="149">
        <v>0</v>
      </c>
      <c r="J229" s="150">
        <f t="shared" si="6"/>
        <v>3529992</v>
      </c>
      <c r="K229" s="151">
        <f t="shared" si="7"/>
        <v>3.1037140128380453E-2</v>
      </c>
    </row>
    <row r="230" spans="1:11" hidden="1" x14ac:dyDescent="0.4">
      <c r="A230" s="138">
        <v>201</v>
      </c>
      <c r="B230" s="147">
        <v>4131</v>
      </c>
      <c r="C230" s="147"/>
      <c r="D230" s="147">
        <v>4131</v>
      </c>
      <c r="E230" s="148" t="s">
        <v>301</v>
      </c>
      <c r="F230" s="149">
        <v>1055201103</v>
      </c>
      <c r="G230" s="149">
        <v>36457336</v>
      </c>
      <c r="H230" s="149">
        <v>1024895387</v>
      </c>
      <c r="I230" s="149">
        <v>36457336</v>
      </c>
      <c r="J230" s="150">
        <f t="shared" si="6"/>
        <v>30305716</v>
      </c>
      <c r="K230" s="151">
        <f t="shared" si="7"/>
        <v>2.8720322518464996E-2</v>
      </c>
    </row>
    <row r="231" spans="1:11" hidden="1" x14ac:dyDescent="0.4">
      <c r="A231" s="138">
        <v>202</v>
      </c>
      <c r="B231" s="147">
        <v>4149</v>
      </c>
      <c r="C231" s="147"/>
      <c r="D231" s="147">
        <v>4149</v>
      </c>
      <c r="E231" s="148" t="s">
        <v>40</v>
      </c>
      <c r="F231" s="149">
        <v>379114825</v>
      </c>
      <c r="G231" s="149">
        <v>41440519</v>
      </c>
      <c r="H231" s="149">
        <v>372888859</v>
      </c>
      <c r="I231" s="149">
        <v>41440519</v>
      </c>
      <c r="J231" s="150">
        <f t="shared" si="6"/>
        <v>6225966</v>
      </c>
      <c r="K231" s="151">
        <f t="shared" si="7"/>
        <v>1.6422375463687026E-2</v>
      </c>
    </row>
    <row r="232" spans="1:11" hidden="1" x14ac:dyDescent="0.4">
      <c r="A232" s="138">
        <v>203</v>
      </c>
      <c r="B232" s="147">
        <v>4203</v>
      </c>
      <c r="C232" s="147"/>
      <c r="D232" s="147">
        <v>4203</v>
      </c>
      <c r="E232" s="148" t="s">
        <v>302</v>
      </c>
      <c r="F232" s="149">
        <v>239574272</v>
      </c>
      <c r="G232" s="149">
        <v>6842592</v>
      </c>
      <c r="H232" s="149">
        <v>234709466</v>
      </c>
      <c r="I232" s="149">
        <v>6842592</v>
      </c>
      <c r="J232" s="150">
        <f t="shared" si="6"/>
        <v>4864806</v>
      </c>
      <c r="K232" s="151">
        <f t="shared" si="7"/>
        <v>2.0306045216741803E-2</v>
      </c>
    </row>
    <row r="233" spans="1:11" hidden="1" x14ac:dyDescent="0.4">
      <c r="A233" s="138">
        <v>204</v>
      </c>
      <c r="B233" s="147">
        <v>4212</v>
      </c>
      <c r="C233" s="147"/>
      <c r="D233" s="147">
        <v>4212</v>
      </c>
      <c r="E233" s="148" t="s">
        <v>303</v>
      </c>
      <c r="F233" s="149">
        <v>54575065</v>
      </c>
      <c r="G233" s="149">
        <v>0</v>
      </c>
      <c r="H233" s="149">
        <v>50472323</v>
      </c>
      <c r="I233" s="149">
        <v>0</v>
      </c>
      <c r="J233" s="150">
        <f t="shared" si="6"/>
        <v>4102742</v>
      </c>
      <c r="K233" s="151">
        <f t="shared" si="7"/>
        <v>7.5176126679830799E-2</v>
      </c>
    </row>
    <row r="234" spans="1:11" hidden="1" x14ac:dyDescent="0.4">
      <c r="A234" s="138">
        <v>205</v>
      </c>
      <c r="B234" s="147">
        <v>4269</v>
      </c>
      <c r="C234" s="147"/>
      <c r="D234" s="147">
        <v>4269</v>
      </c>
      <c r="E234" s="148" t="s">
        <v>39</v>
      </c>
      <c r="F234" s="149">
        <v>206877967</v>
      </c>
      <c r="G234" s="149">
        <v>0</v>
      </c>
      <c r="H234" s="149">
        <v>200145020</v>
      </c>
      <c r="I234" s="149">
        <v>0</v>
      </c>
      <c r="J234" s="150">
        <f t="shared" si="6"/>
        <v>6732947</v>
      </c>
      <c r="K234" s="151">
        <f t="shared" si="7"/>
        <v>3.2545500604228193E-2</v>
      </c>
    </row>
    <row r="235" spans="1:11" hidden="1" x14ac:dyDescent="0.4">
      <c r="A235" s="138">
        <v>206</v>
      </c>
      <c r="B235" s="147">
        <v>4271</v>
      </c>
      <c r="C235" s="147"/>
      <c r="D235" s="147">
        <v>4271</v>
      </c>
      <c r="E235" s="148" t="s">
        <v>304</v>
      </c>
      <c r="F235" s="149">
        <v>331666465</v>
      </c>
      <c r="G235" s="149">
        <v>12517219</v>
      </c>
      <c r="H235" s="149">
        <v>322891113</v>
      </c>
      <c r="I235" s="149">
        <v>12517219</v>
      </c>
      <c r="J235" s="150">
        <f t="shared" si="6"/>
        <v>8775352</v>
      </c>
      <c r="K235" s="151">
        <f t="shared" si="7"/>
        <v>2.6458363826442326E-2</v>
      </c>
    </row>
    <row r="236" spans="1:11" hidden="1" x14ac:dyDescent="0.4">
      <c r="A236" s="138">
        <v>207</v>
      </c>
      <c r="B236" s="147">
        <v>4356</v>
      </c>
      <c r="C236" s="147"/>
      <c r="D236" s="147">
        <v>4356</v>
      </c>
      <c r="E236" s="148" t="s">
        <v>305</v>
      </c>
      <c r="F236" s="149">
        <v>202351176</v>
      </c>
      <c r="G236" s="149">
        <v>2698596</v>
      </c>
      <c r="H236" s="149">
        <v>195924624</v>
      </c>
      <c r="I236" s="149">
        <v>2698596</v>
      </c>
      <c r="J236" s="150">
        <f t="shared" si="6"/>
        <v>6426552</v>
      </c>
      <c r="K236" s="151">
        <f t="shared" si="7"/>
        <v>3.1759400301187277E-2</v>
      </c>
    </row>
    <row r="237" spans="1:11" hidden="1" x14ac:dyDescent="0.4">
      <c r="A237" s="138">
        <v>208</v>
      </c>
      <c r="B237" s="147">
        <v>4419</v>
      </c>
      <c r="C237" s="147"/>
      <c r="D237" s="147">
        <v>4419</v>
      </c>
      <c r="E237" s="148" t="s">
        <v>306</v>
      </c>
      <c r="F237" s="149">
        <v>210285403</v>
      </c>
      <c r="G237" s="149">
        <v>23710693</v>
      </c>
      <c r="H237" s="149">
        <v>205392430</v>
      </c>
      <c r="I237" s="149">
        <v>23710693</v>
      </c>
      <c r="J237" s="150">
        <f t="shared" si="6"/>
        <v>4892973</v>
      </c>
      <c r="K237" s="151">
        <f t="shared" si="7"/>
        <v>2.3268248438528091E-2</v>
      </c>
    </row>
    <row r="238" spans="1:11" hidden="1" x14ac:dyDescent="0.4">
      <c r="A238" s="138">
        <v>209</v>
      </c>
      <c r="B238" s="147">
        <v>4437</v>
      </c>
      <c r="C238" s="147"/>
      <c r="D238" s="147">
        <v>4437</v>
      </c>
      <c r="E238" s="148" t="s">
        <v>307</v>
      </c>
      <c r="F238" s="149">
        <v>211253443</v>
      </c>
      <c r="G238" s="149">
        <v>1780000</v>
      </c>
      <c r="H238" s="149">
        <v>194674803</v>
      </c>
      <c r="I238" s="149">
        <v>1780000</v>
      </c>
      <c r="J238" s="150">
        <f t="shared" si="6"/>
        <v>16578640</v>
      </c>
      <c r="K238" s="151">
        <f t="shared" si="7"/>
        <v>7.8477490186988338E-2</v>
      </c>
    </row>
    <row r="239" spans="1:11" hidden="1" x14ac:dyDescent="0.4">
      <c r="A239" s="138">
        <v>210</v>
      </c>
      <c r="B239" s="147">
        <v>4446</v>
      </c>
      <c r="C239" s="147"/>
      <c r="D239" s="147">
        <v>4446</v>
      </c>
      <c r="E239" s="148" t="s">
        <v>308</v>
      </c>
      <c r="F239" s="149">
        <v>263845548</v>
      </c>
      <c r="G239" s="149">
        <v>27711390</v>
      </c>
      <c r="H239" s="149">
        <v>256090639</v>
      </c>
      <c r="I239" s="149">
        <v>27711390</v>
      </c>
      <c r="J239" s="150">
        <f t="shared" si="6"/>
        <v>7754909</v>
      </c>
      <c r="K239" s="151">
        <f t="shared" si="7"/>
        <v>2.9391850871783518E-2</v>
      </c>
    </row>
    <row r="240" spans="1:11" hidden="1" x14ac:dyDescent="0.4">
      <c r="A240" s="138">
        <v>211</v>
      </c>
      <c r="B240" s="147">
        <v>4491</v>
      </c>
      <c r="C240" s="147"/>
      <c r="D240" s="147">
        <v>4491</v>
      </c>
      <c r="E240" s="148" t="s">
        <v>309</v>
      </c>
      <c r="F240" s="149">
        <v>78418462</v>
      </c>
      <c r="G240" s="149">
        <v>0</v>
      </c>
      <c r="H240" s="149">
        <v>76655992</v>
      </c>
      <c r="I240" s="149">
        <v>0</v>
      </c>
      <c r="J240" s="150">
        <f t="shared" si="6"/>
        <v>1762470</v>
      </c>
      <c r="K240" s="151">
        <f t="shared" si="7"/>
        <v>2.2475192130138946E-2</v>
      </c>
    </row>
    <row r="241" spans="1:11" hidden="1" x14ac:dyDescent="0.4">
      <c r="A241" s="138">
        <v>212</v>
      </c>
      <c r="B241" s="147">
        <v>4505</v>
      </c>
      <c r="C241" s="147"/>
      <c r="D241" s="147">
        <v>4505</v>
      </c>
      <c r="E241" s="148" t="s">
        <v>310</v>
      </c>
      <c r="F241" s="149">
        <v>70958242</v>
      </c>
      <c r="G241" s="149">
        <v>0</v>
      </c>
      <c r="H241" s="149">
        <v>68299251</v>
      </c>
      <c r="I241" s="149">
        <v>0</v>
      </c>
      <c r="J241" s="150">
        <f t="shared" si="6"/>
        <v>2658991</v>
      </c>
      <c r="K241" s="151">
        <f t="shared" si="7"/>
        <v>3.7472616641207095E-2</v>
      </c>
    </row>
    <row r="242" spans="1:11" hidden="1" x14ac:dyDescent="0.4">
      <c r="A242" s="138">
        <v>213</v>
      </c>
      <c r="B242" s="147">
        <v>4509</v>
      </c>
      <c r="C242" s="147"/>
      <c r="D242" s="147">
        <v>4509</v>
      </c>
      <c r="E242" s="148" t="s">
        <v>311</v>
      </c>
      <c r="F242" s="149">
        <v>47248024</v>
      </c>
      <c r="G242" s="149">
        <v>1758274</v>
      </c>
      <c r="H242" s="149">
        <v>45521177</v>
      </c>
      <c r="I242" s="149">
        <v>1758274</v>
      </c>
      <c r="J242" s="150">
        <f t="shared" si="6"/>
        <v>1726847</v>
      </c>
      <c r="K242" s="151">
        <f t="shared" si="7"/>
        <v>3.6548554919460761E-2</v>
      </c>
    </row>
    <row r="243" spans="1:11" hidden="1" x14ac:dyDescent="0.4">
      <c r="A243" s="138">
        <v>214</v>
      </c>
      <c r="B243" s="147">
        <v>4518</v>
      </c>
      <c r="C243" s="147"/>
      <c r="D243" s="147">
        <v>4518</v>
      </c>
      <c r="E243" s="148" t="s">
        <v>312</v>
      </c>
      <c r="F243" s="149">
        <v>51309365</v>
      </c>
      <c r="G243" s="149">
        <v>0</v>
      </c>
      <c r="H243" s="149">
        <v>48982025</v>
      </c>
      <c r="I243" s="149">
        <v>0</v>
      </c>
      <c r="J243" s="150">
        <f t="shared" si="6"/>
        <v>2327340</v>
      </c>
      <c r="K243" s="151">
        <f t="shared" si="7"/>
        <v>4.5358971018253688E-2</v>
      </c>
    </row>
    <row r="244" spans="1:11" hidden="1" x14ac:dyDescent="0.4">
      <c r="A244" s="138">
        <v>215</v>
      </c>
      <c r="B244" s="147">
        <v>4527</v>
      </c>
      <c r="C244" s="147"/>
      <c r="D244" s="147">
        <v>4527</v>
      </c>
      <c r="E244" s="148" t="s">
        <v>313</v>
      </c>
      <c r="F244" s="149">
        <v>193833254</v>
      </c>
      <c r="G244" s="149">
        <v>3232813</v>
      </c>
      <c r="H244" s="149">
        <v>187479198</v>
      </c>
      <c r="I244" s="149">
        <v>3232813</v>
      </c>
      <c r="J244" s="150">
        <f t="shared" si="6"/>
        <v>6354056</v>
      </c>
      <c r="K244" s="151">
        <f t="shared" si="7"/>
        <v>3.2781041791724759E-2</v>
      </c>
    </row>
    <row r="245" spans="1:11" hidden="1" x14ac:dyDescent="0.4">
      <c r="A245" s="138">
        <v>216</v>
      </c>
      <c r="B245" s="147">
        <v>4536</v>
      </c>
      <c r="C245" s="147"/>
      <c r="D245" s="147">
        <v>4536</v>
      </c>
      <c r="E245" s="148" t="s">
        <v>314</v>
      </c>
      <c r="F245" s="149">
        <v>421298897</v>
      </c>
      <c r="G245" s="149">
        <v>17890709</v>
      </c>
      <c r="H245" s="149">
        <v>415795519</v>
      </c>
      <c r="I245" s="149">
        <v>17890709</v>
      </c>
      <c r="J245" s="150">
        <f t="shared" si="6"/>
        <v>5503378</v>
      </c>
      <c r="K245" s="151">
        <f t="shared" si="7"/>
        <v>1.3062882526369396E-2</v>
      </c>
    </row>
    <row r="246" spans="1:11" hidden="1" x14ac:dyDescent="0.4">
      <c r="A246" s="138">
        <v>217</v>
      </c>
      <c r="B246" s="147">
        <v>4554</v>
      </c>
      <c r="C246" s="147"/>
      <c r="D246" s="147">
        <v>4554</v>
      </c>
      <c r="E246" s="148" t="s">
        <v>315</v>
      </c>
      <c r="F246" s="149">
        <v>195678426</v>
      </c>
      <c r="G246" s="149">
        <v>22535058</v>
      </c>
      <c r="H246" s="149">
        <v>190189534</v>
      </c>
      <c r="I246" s="149">
        <v>22535058</v>
      </c>
      <c r="J246" s="150">
        <f t="shared" si="6"/>
        <v>5488892</v>
      </c>
      <c r="K246" s="151">
        <f t="shared" si="7"/>
        <v>2.8050573137786788E-2</v>
      </c>
    </row>
    <row r="247" spans="1:11" hidden="1" x14ac:dyDescent="0.4">
      <c r="A247" s="138">
        <v>218</v>
      </c>
      <c r="B247" s="147">
        <v>4572</v>
      </c>
      <c r="C247" s="147"/>
      <c r="D247" s="147">
        <v>4572</v>
      </c>
      <c r="E247" s="148" t="s">
        <v>316</v>
      </c>
      <c r="F247" s="149">
        <v>55043335</v>
      </c>
      <c r="G247" s="149">
        <v>0</v>
      </c>
      <c r="H247" s="149">
        <v>52371709</v>
      </c>
      <c r="I247" s="149">
        <v>0</v>
      </c>
      <c r="J247" s="150">
        <f t="shared" si="6"/>
        <v>2671626</v>
      </c>
      <c r="K247" s="151">
        <f t="shared" si="7"/>
        <v>4.8536775615067654E-2</v>
      </c>
    </row>
    <row r="248" spans="1:11" hidden="1" x14ac:dyDescent="0.4">
      <c r="A248" s="138">
        <v>219</v>
      </c>
      <c r="B248" s="147">
        <v>4581</v>
      </c>
      <c r="C248" s="147"/>
      <c r="D248" s="147">
        <v>4581</v>
      </c>
      <c r="E248" s="148" t="s">
        <v>317</v>
      </c>
      <c r="F248" s="149">
        <v>1023408088</v>
      </c>
      <c r="G248" s="149">
        <v>116373526</v>
      </c>
      <c r="H248" s="149">
        <v>1002359116</v>
      </c>
      <c r="I248" s="149">
        <v>116373526</v>
      </c>
      <c r="J248" s="150">
        <f t="shared" si="6"/>
        <v>21048972</v>
      </c>
      <c r="K248" s="151">
        <f t="shared" si="7"/>
        <v>2.0567525551937988E-2</v>
      </c>
    </row>
    <row r="249" spans="1:11" hidden="1" x14ac:dyDescent="0.4">
      <c r="A249" s="138">
        <v>220</v>
      </c>
      <c r="B249" s="147">
        <v>4599</v>
      </c>
      <c r="C249" s="147"/>
      <c r="D249" s="147">
        <v>4599</v>
      </c>
      <c r="E249" s="148" t="s">
        <v>41</v>
      </c>
      <c r="F249" s="149">
        <v>177987453</v>
      </c>
      <c r="G249" s="149">
        <v>1464636</v>
      </c>
      <c r="H249" s="149">
        <v>171462118</v>
      </c>
      <c r="I249" s="149">
        <v>1464636</v>
      </c>
      <c r="J249" s="150">
        <f t="shared" si="6"/>
        <v>6525335</v>
      </c>
      <c r="K249" s="151">
        <f t="shared" si="7"/>
        <v>3.6661769636087777E-2</v>
      </c>
    </row>
    <row r="250" spans="1:11" hidden="1" x14ac:dyDescent="0.4">
      <c r="A250" s="138">
        <v>221</v>
      </c>
      <c r="B250" s="147">
        <v>4617</v>
      </c>
      <c r="C250" s="147"/>
      <c r="D250" s="147">
        <v>4617</v>
      </c>
      <c r="E250" s="148" t="s">
        <v>318</v>
      </c>
      <c r="F250" s="149">
        <v>274936249</v>
      </c>
      <c r="G250" s="149">
        <v>47226512</v>
      </c>
      <c r="H250" s="149">
        <v>266941089</v>
      </c>
      <c r="I250" s="149">
        <v>47226512</v>
      </c>
      <c r="J250" s="150">
        <f t="shared" si="6"/>
        <v>7995160</v>
      </c>
      <c r="K250" s="151">
        <f t="shared" si="7"/>
        <v>2.9080050481084436E-2</v>
      </c>
    </row>
    <row r="251" spans="1:11" hidden="1" x14ac:dyDescent="0.4">
      <c r="A251" s="138">
        <v>222</v>
      </c>
      <c r="B251" s="147">
        <v>4644</v>
      </c>
      <c r="C251" s="147"/>
      <c r="D251" s="147">
        <v>4644</v>
      </c>
      <c r="E251" s="148" t="s">
        <v>42</v>
      </c>
      <c r="F251" s="149">
        <v>146597409</v>
      </c>
      <c r="G251" s="149">
        <v>0</v>
      </c>
      <c r="H251" s="149">
        <v>143175218</v>
      </c>
      <c r="I251" s="149">
        <v>0</v>
      </c>
      <c r="J251" s="150">
        <f t="shared" si="6"/>
        <v>3422191</v>
      </c>
      <c r="K251" s="151">
        <f t="shared" si="7"/>
        <v>2.3344143824533762E-2</v>
      </c>
    </row>
    <row r="252" spans="1:11" hidden="1" x14ac:dyDescent="0.4">
      <c r="A252" s="138">
        <v>223</v>
      </c>
      <c r="B252" s="147">
        <v>4662</v>
      </c>
      <c r="C252" s="147"/>
      <c r="D252" s="147">
        <v>4662</v>
      </c>
      <c r="E252" s="148" t="s">
        <v>319</v>
      </c>
      <c r="F252" s="149">
        <v>350446487</v>
      </c>
      <c r="G252" s="149">
        <v>12479460</v>
      </c>
      <c r="H252" s="149">
        <v>347558659</v>
      </c>
      <c r="I252" s="149">
        <v>12479460</v>
      </c>
      <c r="J252" s="150">
        <f t="shared" si="6"/>
        <v>2887828</v>
      </c>
      <c r="K252" s="151">
        <f t="shared" si="7"/>
        <v>8.2404250210104113E-3</v>
      </c>
    </row>
    <row r="253" spans="1:11" hidden="1" x14ac:dyDescent="0.4">
      <c r="A253" s="138">
        <v>224</v>
      </c>
      <c r="B253" s="147">
        <v>4689</v>
      </c>
      <c r="C253" s="147"/>
      <c r="D253" s="147">
        <v>4689</v>
      </c>
      <c r="E253" s="148" t="s">
        <v>320</v>
      </c>
      <c r="F253" s="149">
        <v>83689675</v>
      </c>
      <c r="G253" s="149">
        <v>845140</v>
      </c>
      <c r="H253" s="149">
        <v>82849161</v>
      </c>
      <c r="I253" s="149">
        <v>845140</v>
      </c>
      <c r="J253" s="150">
        <f t="shared" si="6"/>
        <v>840514</v>
      </c>
      <c r="K253" s="151">
        <f t="shared" si="7"/>
        <v>1.0043222177646168E-2</v>
      </c>
    </row>
    <row r="254" spans="1:11" hidden="1" x14ac:dyDescent="0.4">
      <c r="A254" s="138">
        <v>225</v>
      </c>
      <c r="B254" s="147">
        <v>4725</v>
      </c>
      <c r="C254" s="147"/>
      <c r="D254" s="147">
        <v>4725</v>
      </c>
      <c r="E254" s="148" t="s">
        <v>321</v>
      </c>
      <c r="F254" s="149">
        <v>596167642</v>
      </c>
      <c r="G254" s="149">
        <v>45678143</v>
      </c>
      <c r="H254" s="149">
        <v>575578795</v>
      </c>
      <c r="I254" s="149">
        <v>45678143</v>
      </c>
      <c r="J254" s="150">
        <f t="shared" si="6"/>
        <v>20588847</v>
      </c>
      <c r="K254" s="151">
        <f t="shared" si="7"/>
        <v>3.4535331255029771E-2</v>
      </c>
    </row>
    <row r="255" spans="1:11" hidden="1" x14ac:dyDescent="0.4">
      <c r="A255" s="138">
        <v>226</v>
      </c>
      <c r="B255" s="147">
        <v>4751</v>
      </c>
      <c r="C255" s="147"/>
      <c r="D255" s="147">
        <v>4751</v>
      </c>
      <c r="E255" s="148" t="s">
        <v>322</v>
      </c>
      <c r="F255" s="149">
        <v>110169084</v>
      </c>
      <c r="G255" s="149">
        <v>0</v>
      </c>
      <c r="H255" s="149">
        <v>104288513</v>
      </c>
      <c r="I255" s="149">
        <v>0</v>
      </c>
      <c r="J255" s="150">
        <f t="shared" si="6"/>
        <v>5880571</v>
      </c>
      <c r="K255" s="151">
        <f t="shared" si="7"/>
        <v>5.3377688063558741E-2</v>
      </c>
    </row>
    <row r="256" spans="1:11" hidden="1" x14ac:dyDescent="0.4">
      <c r="A256" s="138">
        <v>227</v>
      </c>
      <c r="B256" s="147">
        <v>4761</v>
      </c>
      <c r="C256" s="147"/>
      <c r="D256" s="147">
        <v>4761</v>
      </c>
      <c r="E256" s="148" t="s">
        <v>44</v>
      </c>
      <c r="F256" s="149">
        <v>102530857</v>
      </c>
      <c r="G256" s="149">
        <v>3577541</v>
      </c>
      <c r="H256" s="149">
        <v>96730318</v>
      </c>
      <c r="I256" s="149">
        <v>3577541</v>
      </c>
      <c r="J256" s="150">
        <f t="shared" si="6"/>
        <v>5800539</v>
      </c>
      <c r="K256" s="151">
        <f t="shared" si="7"/>
        <v>5.657359325495543E-2</v>
      </c>
    </row>
    <row r="257" spans="1:11" hidden="1" x14ac:dyDescent="0.4">
      <c r="A257" s="138">
        <v>228</v>
      </c>
      <c r="B257" s="147">
        <v>4772</v>
      </c>
      <c r="C257" s="147"/>
      <c r="D257" s="147">
        <v>4772</v>
      </c>
      <c r="E257" s="148" t="s">
        <v>323</v>
      </c>
      <c r="F257" s="149">
        <v>166218421</v>
      </c>
      <c r="G257" s="149">
        <v>17847410</v>
      </c>
      <c r="H257" s="149">
        <v>137459481</v>
      </c>
      <c r="I257" s="149">
        <v>17847410</v>
      </c>
      <c r="J257" s="150">
        <f t="shared" si="6"/>
        <v>28758940</v>
      </c>
      <c r="K257" s="151">
        <f t="shared" si="7"/>
        <v>0.17301897002137928</v>
      </c>
    </row>
    <row r="258" spans="1:11" hidden="1" x14ac:dyDescent="0.4">
      <c r="A258" s="138">
        <v>229</v>
      </c>
      <c r="B258" s="147">
        <v>4773</v>
      </c>
      <c r="C258" s="147"/>
      <c r="D258" s="147">
        <v>4773</v>
      </c>
      <c r="E258" s="148" t="s">
        <v>324</v>
      </c>
      <c r="F258" s="149">
        <v>150260098</v>
      </c>
      <c r="G258" s="149">
        <v>367770</v>
      </c>
      <c r="H258" s="149">
        <v>147206636</v>
      </c>
      <c r="I258" s="149">
        <v>367770</v>
      </c>
      <c r="J258" s="150">
        <f t="shared" si="6"/>
        <v>3053462</v>
      </c>
      <c r="K258" s="151">
        <f t="shared" si="7"/>
        <v>2.0321176683912451E-2</v>
      </c>
    </row>
    <row r="259" spans="1:11" hidden="1" x14ac:dyDescent="0.4">
      <c r="A259" s="138">
        <v>230</v>
      </c>
      <c r="B259" s="147">
        <v>4774</v>
      </c>
      <c r="C259" s="147"/>
      <c r="D259" s="147">
        <v>4774</v>
      </c>
      <c r="E259" s="148" t="s">
        <v>325</v>
      </c>
      <c r="F259" s="149">
        <v>219957715</v>
      </c>
      <c r="G259" s="149">
        <v>8763458</v>
      </c>
      <c r="H259" s="149">
        <v>213652639</v>
      </c>
      <c r="I259" s="149">
        <v>8763458</v>
      </c>
      <c r="J259" s="150">
        <f t="shared" si="6"/>
        <v>6305076</v>
      </c>
      <c r="K259" s="151">
        <f t="shared" si="7"/>
        <v>2.8664945896532887E-2</v>
      </c>
    </row>
    <row r="260" spans="1:11" hidden="1" x14ac:dyDescent="0.4">
      <c r="A260" s="138">
        <v>231</v>
      </c>
      <c r="B260" s="147">
        <v>4775</v>
      </c>
      <c r="C260" s="147"/>
      <c r="D260" s="147">
        <v>4775</v>
      </c>
      <c r="E260" s="148" t="s">
        <v>326</v>
      </c>
      <c r="F260" s="149">
        <v>139614896</v>
      </c>
      <c r="G260" s="149">
        <v>0</v>
      </c>
      <c r="H260" s="149">
        <v>136821426</v>
      </c>
      <c r="I260" s="149">
        <v>0</v>
      </c>
      <c r="J260" s="150">
        <f t="shared" si="6"/>
        <v>2793470</v>
      </c>
      <c r="K260" s="151">
        <f t="shared" si="7"/>
        <v>2.0008395092741393E-2</v>
      </c>
    </row>
    <row r="261" spans="1:11" hidden="1" x14ac:dyDescent="0.4">
      <c r="A261" s="138">
        <v>232</v>
      </c>
      <c r="B261" s="147">
        <v>4776</v>
      </c>
      <c r="C261" s="147"/>
      <c r="D261" s="147">
        <v>4776</v>
      </c>
      <c r="E261" s="148" t="s">
        <v>327</v>
      </c>
      <c r="F261" s="149">
        <v>174404696</v>
      </c>
      <c r="G261" s="149">
        <v>0</v>
      </c>
      <c r="H261" s="149">
        <v>153938289</v>
      </c>
      <c r="I261" s="149">
        <v>0</v>
      </c>
      <c r="J261" s="150">
        <f t="shared" si="6"/>
        <v>20466407</v>
      </c>
      <c r="K261" s="151">
        <f t="shared" si="7"/>
        <v>0.11735009130717443</v>
      </c>
    </row>
    <row r="262" spans="1:11" hidden="1" x14ac:dyDescent="0.4">
      <c r="A262" s="138">
        <v>233</v>
      </c>
      <c r="B262" s="147">
        <v>4777</v>
      </c>
      <c r="C262" s="147"/>
      <c r="D262" s="147">
        <v>4777</v>
      </c>
      <c r="E262" s="148" t="s">
        <v>328</v>
      </c>
      <c r="F262" s="149">
        <v>154649627</v>
      </c>
      <c r="G262" s="149">
        <v>0</v>
      </c>
      <c r="H262" s="149">
        <v>149544863</v>
      </c>
      <c r="I262" s="149">
        <v>0</v>
      </c>
      <c r="J262" s="150">
        <f t="shared" si="6"/>
        <v>5104764</v>
      </c>
      <c r="K262" s="151">
        <f t="shared" si="7"/>
        <v>3.3008576218551113E-2</v>
      </c>
    </row>
    <row r="263" spans="1:11" hidden="1" x14ac:dyDescent="0.4">
      <c r="A263" s="138">
        <v>234</v>
      </c>
      <c r="B263" s="147">
        <v>4778</v>
      </c>
      <c r="C263" s="147"/>
      <c r="D263" s="147">
        <v>4778</v>
      </c>
      <c r="E263" s="148" t="s">
        <v>47</v>
      </c>
      <c r="F263" s="149">
        <v>164916271</v>
      </c>
      <c r="G263" s="149">
        <v>3728026</v>
      </c>
      <c r="H263" s="149">
        <v>155397295</v>
      </c>
      <c r="I263" s="149">
        <v>3728026</v>
      </c>
      <c r="J263" s="150">
        <f t="shared" si="6"/>
        <v>9518976</v>
      </c>
      <c r="K263" s="151">
        <f t="shared" si="7"/>
        <v>5.7720053590103307E-2</v>
      </c>
    </row>
    <row r="264" spans="1:11" hidden="1" x14ac:dyDescent="0.4">
      <c r="A264" s="138">
        <v>235</v>
      </c>
      <c r="B264" s="147">
        <v>4779</v>
      </c>
      <c r="C264" s="147"/>
      <c r="D264" s="147">
        <v>4779</v>
      </c>
      <c r="E264" s="148" t="s">
        <v>329</v>
      </c>
      <c r="F264" s="149">
        <v>234921456</v>
      </c>
      <c r="G264" s="149">
        <v>34393380</v>
      </c>
      <c r="H264" s="149">
        <v>224010333</v>
      </c>
      <c r="I264" s="149">
        <v>34393380</v>
      </c>
      <c r="J264" s="150">
        <f t="shared" si="6"/>
        <v>10911123</v>
      </c>
      <c r="K264" s="151">
        <f t="shared" si="7"/>
        <v>4.6445834219586993E-2</v>
      </c>
    </row>
    <row r="265" spans="1:11" hidden="1" x14ac:dyDescent="0.4">
      <c r="A265" s="138">
        <v>236</v>
      </c>
      <c r="B265" s="147">
        <v>4784</v>
      </c>
      <c r="C265" s="147"/>
      <c r="D265" s="147">
        <v>4784</v>
      </c>
      <c r="E265" s="148" t="s">
        <v>330</v>
      </c>
      <c r="F265" s="149">
        <v>789962932</v>
      </c>
      <c r="G265" s="149">
        <v>41061391</v>
      </c>
      <c r="H265" s="149">
        <v>774669053</v>
      </c>
      <c r="I265" s="149">
        <v>41061391</v>
      </c>
      <c r="J265" s="150">
        <f t="shared" si="6"/>
        <v>15293879</v>
      </c>
      <c r="K265" s="151">
        <f t="shared" si="7"/>
        <v>1.936024891861635E-2</v>
      </c>
    </row>
    <row r="266" spans="1:11" hidden="1" x14ac:dyDescent="0.4">
      <c r="A266" s="138">
        <v>237</v>
      </c>
      <c r="B266" s="147">
        <v>4785</v>
      </c>
      <c r="C266" s="147"/>
      <c r="D266" s="147">
        <v>4785</v>
      </c>
      <c r="E266" s="148" t="s">
        <v>331</v>
      </c>
      <c r="F266" s="149">
        <v>170282248</v>
      </c>
      <c r="G266" s="149">
        <v>0</v>
      </c>
      <c r="H266" s="149">
        <v>166788051</v>
      </c>
      <c r="I266" s="149">
        <v>0</v>
      </c>
      <c r="J266" s="150">
        <f t="shared" si="6"/>
        <v>3494197</v>
      </c>
      <c r="K266" s="151">
        <f t="shared" si="7"/>
        <v>2.0520030954724065E-2</v>
      </c>
    </row>
    <row r="267" spans="1:11" hidden="1" x14ac:dyDescent="0.4">
      <c r="A267" s="138">
        <v>238</v>
      </c>
      <c r="B267" s="147">
        <v>4787</v>
      </c>
      <c r="C267" s="147"/>
      <c r="D267" s="147">
        <v>4787</v>
      </c>
      <c r="E267" s="148" t="s">
        <v>332</v>
      </c>
      <c r="F267" s="149">
        <v>94664489</v>
      </c>
      <c r="G267" s="149">
        <v>0</v>
      </c>
      <c r="H267" s="149">
        <v>94108846</v>
      </c>
      <c r="I267" s="149">
        <v>0</v>
      </c>
      <c r="J267" s="150">
        <f t="shared" si="6"/>
        <v>555643</v>
      </c>
      <c r="K267" s="151">
        <f t="shared" si="7"/>
        <v>5.8696033314033945E-3</v>
      </c>
    </row>
    <row r="268" spans="1:11" hidden="1" x14ac:dyDescent="0.4">
      <c r="A268" s="138">
        <v>239</v>
      </c>
      <c r="B268" s="147">
        <v>4788</v>
      </c>
      <c r="C268" s="147"/>
      <c r="D268" s="147">
        <v>4788</v>
      </c>
      <c r="E268" s="148" t="s">
        <v>333</v>
      </c>
      <c r="F268" s="149">
        <v>185960311</v>
      </c>
      <c r="G268" s="149">
        <v>12060352</v>
      </c>
      <c r="H268" s="149">
        <v>181098598</v>
      </c>
      <c r="I268" s="149">
        <v>12060352</v>
      </c>
      <c r="J268" s="150">
        <f t="shared" si="6"/>
        <v>4861713</v>
      </c>
      <c r="K268" s="151">
        <f t="shared" si="7"/>
        <v>2.6143820548891208E-2</v>
      </c>
    </row>
    <row r="269" spans="1:11" hidden="1" x14ac:dyDescent="0.4">
      <c r="A269" s="138">
        <v>240</v>
      </c>
      <c r="B269" s="147">
        <v>4797</v>
      </c>
      <c r="C269" s="147"/>
      <c r="D269" s="147">
        <v>4797</v>
      </c>
      <c r="E269" s="148" t="s">
        <v>334</v>
      </c>
      <c r="F269" s="149">
        <v>333830075</v>
      </c>
      <c r="G269" s="149">
        <v>45780920</v>
      </c>
      <c r="H269" s="149">
        <v>307930279</v>
      </c>
      <c r="I269" s="149">
        <v>45780920</v>
      </c>
      <c r="J269" s="150">
        <f t="shared" si="6"/>
        <v>25899796</v>
      </c>
      <c r="K269" s="151">
        <f t="shared" si="7"/>
        <v>7.7583770725270937E-2</v>
      </c>
    </row>
    <row r="270" spans="1:11" hidden="1" x14ac:dyDescent="0.4">
      <c r="A270" s="138">
        <v>241</v>
      </c>
      <c r="B270" s="147">
        <v>4824</v>
      </c>
      <c r="C270" s="147"/>
      <c r="D270" s="147">
        <v>5510</v>
      </c>
      <c r="E270" s="148" t="s">
        <v>54</v>
      </c>
      <c r="F270" s="149">
        <v>252065168</v>
      </c>
      <c r="G270" s="149">
        <v>18037992</v>
      </c>
      <c r="H270" s="149">
        <v>237222862</v>
      </c>
      <c r="I270" s="149">
        <v>18037992</v>
      </c>
      <c r="J270" s="150">
        <f t="shared" si="6"/>
        <v>14842306</v>
      </c>
      <c r="K270" s="151">
        <f t="shared" si="7"/>
        <v>5.8882812400323399E-2</v>
      </c>
    </row>
    <row r="271" spans="1:11" hidden="1" x14ac:dyDescent="0.4">
      <c r="A271" s="138">
        <v>242</v>
      </c>
      <c r="B271" s="147">
        <v>4860</v>
      </c>
      <c r="C271" s="147"/>
      <c r="D271" s="147">
        <v>4860</v>
      </c>
      <c r="E271" s="148" t="s">
        <v>335</v>
      </c>
      <c r="F271" s="149">
        <v>111794991</v>
      </c>
      <c r="G271" s="149">
        <v>4727705</v>
      </c>
      <c r="H271" s="149">
        <v>108321475</v>
      </c>
      <c r="I271" s="149">
        <v>4727705</v>
      </c>
      <c r="J271" s="150">
        <f t="shared" si="6"/>
        <v>3473516</v>
      </c>
      <c r="K271" s="151">
        <f t="shared" si="7"/>
        <v>3.1070408154512039E-2</v>
      </c>
    </row>
    <row r="272" spans="1:11" hidden="1" x14ac:dyDescent="0.4">
      <c r="A272" s="138">
        <v>243</v>
      </c>
      <c r="B272" s="147">
        <v>4869</v>
      </c>
      <c r="C272" s="147"/>
      <c r="D272" s="147">
        <v>4869</v>
      </c>
      <c r="E272" s="148" t="s">
        <v>336</v>
      </c>
      <c r="F272" s="149">
        <v>251813760</v>
      </c>
      <c r="G272" s="149">
        <v>4189644</v>
      </c>
      <c r="H272" s="149">
        <v>242008662</v>
      </c>
      <c r="I272" s="149">
        <v>4189644</v>
      </c>
      <c r="J272" s="150">
        <f t="shared" si="6"/>
        <v>9805098</v>
      </c>
      <c r="K272" s="151">
        <f t="shared" si="7"/>
        <v>3.8937896006953708E-2</v>
      </c>
    </row>
    <row r="273" spans="1:11" hidden="1" x14ac:dyDescent="0.4">
      <c r="A273" s="138">
        <v>244</v>
      </c>
      <c r="B273" s="147">
        <v>4878</v>
      </c>
      <c r="C273" s="147"/>
      <c r="D273" s="147">
        <v>4878</v>
      </c>
      <c r="E273" s="148" t="s">
        <v>337</v>
      </c>
      <c r="F273" s="149">
        <v>195780407</v>
      </c>
      <c r="G273" s="149">
        <v>0</v>
      </c>
      <c r="H273" s="149">
        <v>192099826</v>
      </c>
      <c r="I273" s="149">
        <v>0</v>
      </c>
      <c r="J273" s="150">
        <f t="shared" si="6"/>
        <v>3680581</v>
      </c>
      <c r="K273" s="151">
        <f t="shared" si="7"/>
        <v>1.8799536973074123E-2</v>
      </c>
    </row>
    <row r="274" spans="1:11" hidden="1" x14ac:dyDescent="0.4">
      <c r="A274" s="138">
        <v>245</v>
      </c>
      <c r="B274" s="147">
        <v>4890</v>
      </c>
      <c r="C274" s="147"/>
      <c r="D274" s="147">
        <v>4890</v>
      </c>
      <c r="E274" s="148" t="s">
        <v>338</v>
      </c>
      <c r="F274" s="149">
        <v>903337687</v>
      </c>
      <c r="G274" s="149">
        <v>70121515</v>
      </c>
      <c r="H274" s="149">
        <v>895137845</v>
      </c>
      <c r="I274" s="149">
        <v>70121515</v>
      </c>
      <c r="J274" s="150">
        <f t="shared" si="6"/>
        <v>8199842</v>
      </c>
      <c r="K274" s="151">
        <f t="shared" si="7"/>
        <v>9.0772721187265155E-3</v>
      </c>
    </row>
    <row r="275" spans="1:11" hidden="1" x14ac:dyDescent="0.4">
      <c r="A275" s="138">
        <v>246</v>
      </c>
      <c r="B275" s="147">
        <v>4905</v>
      </c>
      <c r="C275" s="147"/>
      <c r="D275" s="147">
        <v>4905</v>
      </c>
      <c r="E275" s="148" t="s">
        <v>339</v>
      </c>
      <c r="F275" s="149">
        <v>71475170</v>
      </c>
      <c r="G275" s="149">
        <v>0</v>
      </c>
      <c r="H275" s="149">
        <v>69369942</v>
      </c>
      <c r="I275" s="149">
        <v>0</v>
      </c>
      <c r="J275" s="150">
        <f t="shared" si="6"/>
        <v>2105228</v>
      </c>
      <c r="K275" s="151">
        <f t="shared" si="7"/>
        <v>2.9453976814605688E-2</v>
      </c>
    </row>
    <row r="276" spans="1:11" hidden="1" x14ac:dyDescent="0.4">
      <c r="A276" s="138">
        <v>247</v>
      </c>
      <c r="B276" s="147">
        <v>4978</v>
      </c>
      <c r="C276" s="147"/>
      <c r="D276" s="147">
        <v>4978</v>
      </c>
      <c r="E276" s="148" t="s">
        <v>340</v>
      </c>
      <c r="F276" s="149">
        <v>97528665</v>
      </c>
      <c r="G276" s="149">
        <v>675160</v>
      </c>
      <c r="H276" s="149">
        <v>88663988</v>
      </c>
      <c r="I276" s="149">
        <v>675160</v>
      </c>
      <c r="J276" s="150">
        <f t="shared" si="6"/>
        <v>8864677</v>
      </c>
      <c r="K276" s="151">
        <f t="shared" si="7"/>
        <v>9.0893041548348888E-2</v>
      </c>
    </row>
    <row r="277" spans="1:11" hidden="1" x14ac:dyDescent="0.4">
      <c r="A277" s="138">
        <v>248</v>
      </c>
      <c r="B277" s="147">
        <v>4995</v>
      </c>
      <c r="C277" s="147"/>
      <c r="D277" s="147">
        <v>4995</v>
      </c>
      <c r="E277" s="148" t="s">
        <v>341</v>
      </c>
      <c r="F277" s="149">
        <v>236585049</v>
      </c>
      <c r="G277" s="149">
        <v>15417262</v>
      </c>
      <c r="H277" s="149">
        <v>234201807</v>
      </c>
      <c r="I277" s="149">
        <v>15417262</v>
      </c>
      <c r="J277" s="150">
        <f t="shared" si="6"/>
        <v>2383242</v>
      </c>
      <c r="K277" s="151">
        <f t="shared" si="7"/>
        <v>1.0073510604636729E-2</v>
      </c>
    </row>
    <row r="278" spans="1:11" hidden="1" x14ac:dyDescent="0.4">
      <c r="A278" s="138">
        <v>249</v>
      </c>
      <c r="B278" s="147">
        <v>5013</v>
      </c>
      <c r="C278" s="147"/>
      <c r="D278" s="147">
        <v>5013</v>
      </c>
      <c r="E278" s="148" t="s">
        <v>342</v>
      </c>
      <c r="F278" s="149">
        <v>504083236</v>
      </c>
      <c r="G278" s="149">
        <v>10000000</v>
      </c>
      <c r="H278" s="149">
        <v>477342511</v>
      </c>
      <c r="I278" s="149">
        <v>10000000</v>
      </c>
      <c r="J278" s="150">
        <f t="shared" si="6"/>
        <v>26740725</v>
      </c>
      <c r="K278" s="151">
        <f t="shared" si="7"/>
        <v>5.304823308982249E-2</v>
      </c>
    </row>
    <row r="279" spans="1:11" hidden="1" x14ac:dyDescent="0.4">
      <c r="A279" s="138">
        <v>250</v>
      </c>
      <c r="B279" s="147">
        <v>5049</v>
      </c>
      <c r="C279" s="147"/>
      <c r="D279" s="147">
        <v>5049</v>
      </c>
      <c r="E279" s="148" t="s">
        <v>343</v>
      </c>
      <c r="F279" s="149">
        <v>653840645</v>
      </c>
      <c r="G279" s="149">
        <v>26715774</v>
      </c>
      <c r="H279" s="149">
        <v>627233526</v>
      </c>
      <c r="I279" s="149">
        <v>26715774</v>
      </c>
      <c r="J279" s="150">
        <f t="shared" si="6"/>
        <v>26607119</v>
      </c>
      <c r="K279" s="151">
        <f t="shared" si="7"/>
        <v>4.0693583678940611E-2</v>
      </c>
    </row>
    <row r="280" spans="1:11" hidden="1" x14ac:dyDescent="0.4">
      <c r="A280" s="138">
        <v>251</v>
      </c>
      <c r="B280" s="147">
        <v>5121</v>
      </c>
      <c r="C280" s="147"/>
      <c r="D280" s="147">
        <v>5121</v>
      </c>
      <c r="E280" s="148" t="s">
        <v>48</v>
      </c>
      <c r="F280" s="149">
        <v>274780195</v>
      </c>
      <c r="G280" s="149">
        <v>69834962</v>
      </c>
      <c r="H280" s="149">
        <v>269522405</v>
      </c>
      <c r="I280" s="149">
        <v>69834962</v>
      </c>
      <c r="J280" s="150">
        <f t="shared" si="6"/>
        <v>5257790</v>
      </c>
      <c r="K280" s="151">
        <f t="shared" si="7"/>
        <v>1.9134530419850675E-2</v>
      </c>
    </row>
    <row r="281" spans="1:11" hidden="1" x14ac:dyDescent="0.4">
      <c r="A281" s="138">
        <v>252</v>
      </c>
      <c r="B281" s="147">
        <v>5139</v>
      </c>
      <c r="C281" s="147"/>
      <c r="D281" s="147">
        <v>5139</v>
      </c>
      <c r="E281" s="148" t="s">
        <v>344</v>
      </c>
      <c r="F281" s="149">
        <v>81689461</v>
      </c>
      <c r="G281" s="149">
        <v>0</v>
      </c>
      <c r="H281" s="149">
        <v>80288544</v>
      </c>
      <c r="I281" s="149">
        <v>0</v>
      </c>
      <c r="J281" s="150">
        <f t="shared" si="6"/>
        <v>1400917</v>
      </c>
      <c r="K281" s="151">
        <f t="shared" si="7"/>
        <v>1.7149299099916939E-2</v>
      </c>
    </row>
    <row r="282" spans="1:11" hidden="1" x14ac:dyDescent="0.4">
      <c r="A282" s="138">
        <v>253</v>
      </c>
      <c r="B282" s="147">
        <v>5157</v>
      </c>
      <c r="C282" s="147"/>
      <c r="D282" s="147">
        <v>6099</v>
      </c>
      <c r="E282" s="148" t="s">
        <v>345</v>
      </c>
      <c r="F282" s="149">
        <v>233466573</v>
      </c>
      <c r="G282" s="149">
        <v>6363231</v>
      </c>
      <c r="H282" s="149">
        <v>226172220</v>
      </c>
      <c r="I282" s="149">
        <v>6363231</v>
      </c>
      <c r="J282" s="150">
        <f t="shared" si="6"/>
        <v>7294353</v>
      </c>
      <c r="K282" s="151">
        <f t="shared" si="7"/>
        <v>3.124367187246116E-2</v>
      </c>
    </row>
    <row r="283" spans="1:11" hidden="1" x14ac:dyDescent="0.4">
      <c r="A283" s="138">
        <v>254</v>
      </c>
      <c r="B283" s="147">
        <v>5163</v>
      </c>
      <c r="C283" s="147"/>
      <c r="D283" s="147">
        <v>5163</v>
      </c>
      <c r="E283" s="148" t="s">
        <v>346</v>
      </c>
      <c r="F283" s="149">
        <v>200590797</v>
      </c>
      <c r="G283" s="149">
        <v>0</v>
      </c>
      <c r="H283" s="149">
        <v>194443576</v>
      </c>
      <c r="I283" s="149">
        <v>0</v>
      </c>
      <c r="J283" s="150">
        <f t="shared" si="6"/>
        <v>6147221</v>
      </c>
      <c r="K283" s="151">
        <f t="shared" si="7"/>
        <v>3.0645578421027959E-2</v>
      </c>
    </row>
    <row r="284" spans="1:11" hidden="1" x14ac:dyDescent="0.4">
      <c r="A284" s="138">
        <v>255</v>
      </c>
      <c r="B284" s="147">
        <v>5166</v>
      </c>
      <c r="C284" s="147"/>
      <c r="D284" s="147">
        <v>5166</v>
      </c>
      <c r="E284" s="148" t="s">
        <v>347</v>
      </c>
      <c r="F284" s="149">
        <v>603548029</v>
      </c>
      <c r="G284" s="149">
        <v>34192965</v>
      </c>
      <c r="H284" s="149">
        <v>596483742</v>
      </c>
      <c r="I284" s="149">
        <v>34192965</v>
      </c>
      <c r="J284" s="150">
        <f t="shared" si="6"/>
        <v>7064287</v>
      </c>
      <c r="K284" s="151">
        <f t="shared" si="7"/>
        <v>1.1704597911958386E-2</v>
      </c>
    </row>
    <row r="285" spans="1:11" hidden="1" x14ac:dyDescent="0.4">
      <c r="A285" s="138">
        <v>256</v>
      </c>
      <c r="B285" s="147">
        <v>5184</v>
      </c>
      <c r="C285" s="147"/>
      <c r="D285" s="147">
        <v>5184</v>
      </c>
      <c r="E285" s="148" t="s">
        <v>348</v>
      </c>
      <c r="F285" s="149">
        <v>280734866</v>
      </c>
      <c r="G285" s="149">
        <v>15894816</v>
      </c>
      <c r="H285" s="149">
        <v>270759743</v>
      </c>
      <c r="I285" s="149">
        <v>15894816</v>
      </c>
      <c r="J285" s="150">
        <f t="shared" si="6"/>
        <v>9975123</v>
      </c>
      <c r="K285" s="151">
        <f t="shared" si="7"/>
        <v>3.5532184306597672E-2</v>
      </c>
    </row>
    <row r="286" spans="1:11" hidden="1" x14ac:dyDescent="0.4">
      <c r="A286" s="138">
        <v>257</v>
      </c>
      <c r="B286" s="147">
        <v>5250</v>
      </c>
      <c r="C286" s="147"/>
      <c r="D286" s="147">
        <v>5250</v>
      </c>
      <c r="E286" s="148" t="s">
        <v>349</v>
      </c>
      <c r="F286" s="149">
        <v>980035045</v>
      </c>
      <c r="G286" s="149">
        <v>87552915</v>
      </c>
      <c r="H286" s="149">
        <v>933358745</v>
      </c>
      <c r="I286" s="149">
        <v>87552915</v>
      </c>
      <c r="J286" s="150">
        <f t="shared" si="6"/>
        <v>46676300</v>
      </c>
      <c r="K286" s="151">
        <f t="shared" si="7"/>
        <v>4.7627174393544261E-2</v>
      </c>
    </row>
    <row r="287" spans="1:11" hidden="1" x14ac:dyDescent="0.4">
      <c r="A287" s="138">
        <v>258</v>
      </c>
      <c r="B287" s="147">
        <v>5256</v>
      </c>
      <c r="C287" s="147"/>
      <c r="D287" s="147">
        <v>5256</v>
      </c>
      <c r="E287" s="148" t="s">
        <v>350</v>
      </c>
      <c r="F287" s="149">
        <v>120206786</v>
      </c>
      <c r="G287" s="149">
        <v>2839012</v>
      </c>
      <c r="H287" s="149">
        <v>114760585</v>
      </c>
      <c r="I287" s="149">
        <v>2839012</v>
      </c>
      <c r="J287" s="150">
        <f t="shared" si="6"/>
        <v>5446201</v>
      </c>
      <c r="K287" s="151">
        <f t="shared" si="7"/>
        <v>4.5306934668397171E-2</v>
      </c>
    </row>
    <row r="288" spans="1:11" hidden="1" x14ac:dyDescent="0.4">
      <c r="A288" s="138">
        <v>259</v>
      </c>
      <c r="B288" s="147">
        <v>5283</v>
      </c>
      <c r="C288" s="147"/>
      <c r="D288" s="147">
        <v>5283</v>
      </c>
      <c r="E288" s="148" t="s">
        <v>351</v>
      </c>
      <c r="F288" s="149">
        <v>211348356</v>
      </c>
      <c r="G288" s="149">
        <v>4149905</v>
      </c>
      <c r="H288" s="149">
        <v>206054569</v>
      </c>
      <c r="I288" s="149">
        <v>4149905</v>
      </c>
      <c r="J288" s="150">
        <f t="shared" ref="J288:J351" si="8">F288-H288</f>
        <v>5293787</v>
      </c>
      <c r="K288" s="151">
        <f t="shared" ref="K288:K351" si="9">J288/F288</f>
        <v>2.5047684780666095E-2</v>
      </c>
    </row>
    <row r="289" spans="1:11" hidden="1" x14ac:dyDescent="0.4">
      <c r="A289" s="138">
        <v>260</v>
      </c>
      <c r="B289" s="147">
        <v>5301</v>
      </c>
      <c r="C289" s="147"/>
      <c r="D289" s="147">
        <v>5301</v>
      </c>
      <c r="E289" s="148" t="s">
        <v>51</v>
      </c>
      <c r="F289" s="149">
        <v>114491439</v>
      </c>
      <c r="G289" s="149">
        <v>0</v>
      </c>
      <c r="H289" s="149">
        <v>109366076</v>
      </c>
      <c r="I289" s="149">
        <v>0</v>
      </c>
      <c r="J289" s="150">
        <f t="shared" si="8"/>
        <v>5125363</v>
      </c>
      <c r="K289" s="151">
        <f t="shared" si="9"/>
        <v>4.4766342748124598E-2</v>
      </c>
    </row>
    <row r="290" spans="1:11" hidden="1" x14ac:dyDescent="0.4">
      <c r="A290" s="138">
        <v>261</v>
      </c>
      <c r="B290" s="147">
        <v>5310</v>
      </c>
      <c r="C290" s="147"/>
      <c r="D290" s="147">
        <v>5310</v>
      </c>
      <c r="E290" s="148" t="s">
        <v>352</v>
      </c>
      <c r="F290" s="149">
        <v>152759043</v>
      </c>
      <c r="G290" s="149">
        <v>7196618</v>
      </c>
      <c r="H290" s="149">
        <v>149543695</v>
      </c>
      <c r="I290" s="149">
        <v>7196618</v>
      </c>
      <c r="J290" s="150">
        <f t="shared" si="8"/>
        <v>3215348</v>
      </c>
      <c r="K290" s="151">
        <f t="shared" si="9"/>
        <v>2.1048495309046941E-2</v>
      </c>
    </row>
    <row r="291" spans="1:11" hidden="1" x14ac:dyDescent="0.4">
      <c r="A291" s="138">
        <v>262</v>
      </c>
      <c r="B291" s="147">
        <v>5319</v>
      </c>
      <c r="C291" s="147"/>
      <c r="D291" s="147">
        <v>5160</v>
      </c>
      <c r="E291" s="148" t="s">
        <v>49</v>
      </c>
      <c r="F291" s="149">
        <v>200028878</v>
      </c>
      <c r="G291" s="149">
        <v>19224996</v>
      </c>
      <c r="H291" s="149">
        <v>187265381</v>
      </c>
      <c r="I291" s="149">
        <v>19224996</v>
      </c>
      <c r="J291" s="150">
        <f t="shared" si="8"/>
        <v>12763497</v>
      </c>
      <c r="K291" s="151">
        <f t="shared" si="9"/>
        <v>6.3808271723645824E-2</v>
      </c>
    </row>
    <row r="292" spans="1:11" hidden="1" x14ac:dyDescent="0.4">
      <c r="A292" s="138">
        <v>263</v>
      </c>
      <c r="B292" s="147">
        <v>5323</v>
      </c>
      <c r="C292" s="147"/>
      <c r="D292" s="147">
        <v>5325</v>
      </c>
      <c r="E292" s="148" t="s">
        <v>52</v>
      </c>
      <c r="F292" s="149">
        <v>259884694</v>
      </c>
      <c r="G292" s="149">
        <v>15800000</v>
      </c>
      <c r="H292" s="149">
        <v>249314065</v>
      </c>
      <c r="I292" s="149">
        <v>15800000</v>
      </c>
      <c r="J292" s="150">
        <f t="shared" si="8"/>
        <v>10570629</v>
      </c>
      <c r="K292" s="151">
        <f t="shared" si="9"/>
        <v>4.0674303812597755E-2</v>
      </c>
    </row>
    <row r="293" spans="1:11" hidden="1" x14ac:dyDescent="0.4">
      <c r="A293" s="138">
        <v>264</v>
      </c>
      <c r="B293" s="147">
        <v>5328</v>
      </c>
      <c r="C293" s="147"/>
      <c r="D293" s="147">
        <v>5328</v>
      </c>
      <c r="E293" s="148" t="s">
        <v>353</v>
      </c>
      <c r="F293" s="149">
        <v>41514454</v>
      </c>
      <c r="G293" s="149">
        <v>0</v>
      </c>
      <c r="H293" s="149">
        <v>39433975</v>
      </c>
      <c r="I293" s="149">
        <v>0</v>
      </c>
      <c r="J293" s="150">
        <f t="shared" si="8"/>
        <v>2080479</v>
      </c>
      <c r="K293" s="151">
        <f t="shared" si="9"/>
        <v>5.0114569735157787E-2</v>
      </c>
    </row>
    <row r="294" spans="1:11" hidden="1" x14ac:dyDescent="0.4">
      <c r="A294" s="138">
        <v>265</v>
      </c>
      <c r="B294" s="147">
        <v>5337</v>
      </c>
      <c r="C294" s="147"/>
      <c r="D294" s="147">
        <v>5337</v>
      </c>
      <c r="E294" s="148" t="s">
        <v>354</v>
      </c>
      <c r="F294" s="149">
        <v>73336264</v>
      </c>
      <c r="G294" s="149">
        <v>0</v>
      </c>
      <c r="H294" s="149">
        <v>71354501</v>
      </c>
      <c r="I294" s="149">
        <v>0</v>
      </c>
      <c r="J294" s="150">
        <f t="shared" si="8"/>
        <v>1981763</v>
      </c>
      <c r="K294" s="151">
        <f t="shared" si="9"/>
        <v>2.7022960973305102E-2</v>
      </c>
    </row>
    <row r="295" spans="1:11" hidden="1" x14ac:dyDescent="0.4">
      <c r="A295" s="138">
        <v>266</v>
      </c>
      <c r="B295" s="147">
        <v>5463</v>
      </c>
      <c r="C295" s="147"/>
      <c r="D295" s="147">
        <v>5463</v>
      </c>
      <c r="E295" s="148" t="s">
        <v>355</v>
      </c>
      <c r="F295" s="149">
        <v>278269793</v>
      </c>
      <c r="G295" s="149">
        <v>2353481</v>
      </c>
      <c r="H295" s="149">
        <v>264219850</v>
      </c>
      <c r="I295" s="149">
        <v>2353481</v>
      </c>
      <c r="J295" s="150">
        <f t="shared" si="8"/>
        <v>14049943</v>
      </c>
      <c r="K295" s="151">
        <f t="shared" si="9"/>
        <v>5.0490363501294586E-2</v>
      </c>
    </row>
    <row r="296" spans="1:11" hidden="1" x14ac:dyDescent="0.4">
      <c r="A296" s="138">
        <v>267</v>
      </c>
      <c r="B296" s="147">
        <v>5486</v>
      </c>
      <c r="C296" s="147"/>
      <c r="D296" s="147">
        <v>5486</v>
      </c>
      <c r="E296" s="148" t="s">
        <v>356</v>
      </c>
      <c r="F296" s="149">
        <v>174463100</v>
      </c>
      <c r="G296" s="149">
        <v>4200790</v>
      </c>
      <c r="H296" s="149">
        <v>170788875</v>
      </c>
      <c r="I296" s="149">
        <v>4200790</v>
      </c>
      <c r="J296" s="150">
        <f t="shared" si="8"/>
        <v>3674225</v>
      </c>
      <c r="K296" s="151">
        <f t="shared" si="9"/>
        <v>2.1060184073308338E-2</v>
      </c>
    </row>
    <row r="297" spans="1:11" hidden="1" x14ac:dyDescent="0.4">
      <c r="A297" s="138">
        <v>268</v>
      </c>
      <c r="B297" s="147">
        <v>5508</v>
      </c>
      <c r="C297" s="147"/>
      <c r="D297" s="147">
        <v>5508</v>
      </c>
      <c r="E297" s="148" t="s">
        <v>357</v>
      </c>
      <c r="F297" s="149">
        <v>155403974</v>
      </c>
      <c r="G297" s="149">
        <v>688194</v>
      </c>
      <c r="H297" s="149">
        <v>153108918</v>
      </c>
      <c r="I297" s="149">
        <v>688194</v>
      </c>
      <c r="J297" s="150">
        <f t="shared" si="8"/>
        <v>2295056</v>
      </c>
      <c r="K297" s="151">
        <f t="shared" si="9"/>
        <v>1.4768322462590307E-2</v>
      </c>
    </row>
    <row r="298" spans="1:11" hidden="1" x14ac:dyDescent="0.4">
      <c r="A298" s="138">
        <v>269</v>
      </c>
      <c r="B298" s="147">
        <v>5607</v>
      </c>
      <c r="C298" s="147"/>
      <c r="D298" s="147">
        <v>5607</v>
      </c>
      <c r="E298" s="148" t="s">
        <v>358</v>
      </c>
      <c r="F298" s="149">
        <v>146933851</v>
      </c>
      <c r="G298" s="149">
        <v>43182499</v>
      </c>
      <c r="H298" s="149">
        <v>139947685</v>
      </c>
      <c r="I298" s="149">
        <v>43182499</v>
      </c>
      <c r="J298" s="150">
        <f t="shared" si="8"/>
        <v>6986166</v>
      </c>
      <c r="K298" s="151">
        <f t="shared" si="9"/>
        <v>4.754633430250188E-2</v>
      </c>
    </row>
    <row r="299" spans="1:11" hidden="1" x14ac:dyDescent="0.4">
      <c r="A299" s="138">
        <v>270</v>
      </c>
      <c r="B299" s="147">
        <v>5616</v>
      </c>
      <c r="C299" s="147"/>
      <c r="D299" s="147">
        <v>5616</v>
      </c>
      <c r="E299" s="148" t="s">
        <v>359</v>
      </c>
      <c r="F299" s="149">
        <v>116075084</v>
      </c>
      <c r="G299" s="149">
        <v>0</v>
      </c>
      <c r="H299" s="149">
        <v>113167517</v>
      </c>
      <c r="I299" s="149">
        <v>0</v>
      </c>
      <c r="J299" s="150">
        <f t="shared" si="8"/>
        <v>2907567</v>
      </c>
      <c r="K299" s="151">
        <f t="shared" si="9"/>
        <v>2.5049019133167288E-2</v>
      </c>
    </row>
    <row r="300" spans="1:11" hidden="1" x14ac:dyDescent="0.4">
      <c r="A300" s="138">
        <v>271</v>
      </c>
      <c r="B300" s="147">
        <v>5625</v>
      </c>
      <c r="C300" s="147"/>
      <c r="D300" s="147">
        <v>5625</v>
      </c>
      <c r="E300" s="148" t="s">
        <v>55</v>
      </c>
      <c r="F300" s="149">
        <v>178114840</v>
      </c>
      <c r="G300" s="149">
        <v>72259</v>
      </c>
      <c r="H300" s="149">
        <v>170613853</v>
      </c>
      <c r="I300" s="149">
        <v>72259</v>
      </c>
      <c r="J300" s="150">
        <f t="shared" si="8"/>
        <v>7500987</v>
      </c>
      <c r="K300" s="151">
        <f t="shared" si="9"/>
        <v>4.2113206288706767E-2</v>
      </c>
    </row>
    <row r="301" spans="1:11" hidden="1" x14ac:dyDescent="0.4">
      <c r="A301" s="138">
        <v>272</v>
      </c>
      <c r="B301" s="147">
        <v>5643</v>
      </c>
      <c r="C301" s="147"/>
      <c r="D301" s="147">
        <v>5643</v>
      </c>
      <c r="E301" s="148" t="s">
        <v>360</v>
      </c>
      <c r="F301" s="149">
        <v>226772845</v>
      </c>
      <c r="G301" s="149">
        <v>29823592</v>
      </c>
      <c r="H301" s="149">
        <v>223696791</v>
      </c>
      <c r="I301" s="149">
        <v>29823592</v>
      </c>
      <c r="J301" s="150">
        <f t="shared" si="8"/>
        <v>3076054</v>
      </c>
      <c r="K301" s="151">
        <f t="shared" si="9"/>
        <v>1.3564472412911695E-2</v>
      </c>
    </row>
    <row r="302" spans="1:11" hidden="1" x14ac:dyDescent="0.4">
      <c r="A302" s="138">
        <v>273</v>
      </c>
      <c r="B302" s="147">
        <v>5697</v>
      </c>
      <c r="C302" s="147"/>
      <c r="D302" s="147">
        <v>5697</v>
      </c>
      <c r="E302" s="148" t="s">
        <v>56</v>
      </c>
      <c r="F302" s="149">
        <v>165843367</v>
      </c>
      <c r="G302" s="149">
        <v>782428</v>
      </c>
      <c r="H302" s="149">
        <v>160947051</v>
      </c>
      <c r="I302" s="149">
        <v>782428</v>
      </c>
      <c r="J302" s="150">
        <f t="shared" si="8"/>
        <v>4896316</v>
      </c>
      <c r="K302" s="151">
        <f t="shared" si="9"/>
        <v>2.9523737298459456E-2</v>
      </c>
    </row>
    <row r="303" spans="1:11" hidden="1" x14ac:dyDescent="0.4">
      <c r="A303" s="138">
        <v>274</v>
      </c>
      <c r="B303" s="147">
        <v>5724</v>
      </c>
      <c r="C303" s="147"/>
      <c r="D303" s="147">
        <v>5724</v>
      </c>
      <c r="E303" s="148" t="s">
        <v>57</v>
      </c>
      <c r="F303" s="149">
        <v>78776601</v>
      </c>
      <c r="G303" s="149">
        <v>0</v>
      </c>
      <c r="H303" s="149">
        <v>76634004</v>
      </c>
      <c r="I303" s="149">
        <v>0</v>
      </c>
      <c r="J303" s="150">
        <f t="shared" si="8"/>
        <v>2142597</v>
      </c>
      <c r="K303" s="151">
        <f t="shared" si="9"/>
        <v>2.7198393594057201E-2</v>
      </c>
    </row>
    <row r="304" spans="1:11" hidden="1" x14ac:dyDescent="0.4">
      <c r="A304" s="138">
        <v>275</v>
      </c>
      <c r="B304" s="147">
        <v>5742</v>
      </c>
      <c r="C304" s="147"/>
      <c r="D304" s="147">
        <v>5742</v>
      </c>
      <c r="E304" s="148" t="s">
        <v>361</v>
      </c>
      <c r="F304" s="149">
        <v>107578457</v>
      </c>
      <c r="G304" s="149">
        <v>0</v>
      </c>
      <c r="H304" s="149">
        <v>103534352</v>
      </c>
      <c r="I304" s="149">
        <v>0</v>
      </c>
      <c r="J304" s="150">
        <f t="shared" si="8"/>
        <v>4044105</v>
      </c>
      <c r="K304" s="151">
        <f t="shared" si="9"/>
        <v>3.7592145423688314E-2</v>
      </c>
    </row>
    <row r="305" spans="1:11" hidden="1" x14ac:dyDescent="0.4">
      <c r="A305" s="138">
        <v>276</v>
      </c>
      <c r="B305" s="147">
        <v>5751</v>
      </c>
      <c r="C305" s="147"/>
      <c r="D305" s="147">
        <v>5751</v>
      </c>
      <c r="E305" s="148" t="s">
        <v>362</v>
      </c>
      <c r="F305" s="149">
        <v>231314032</v>
      </c>
      <c r="G305" s="149">
        <v>9715512</v>
      </c>
      <c r="H305" s="149">
        <v>223726851</v>
      </c>
      <c r="I305" s="149">
        <v>9715512</v>
      </c>
      <c r="J305" s="150">
        <f t="shared" si="8"/>
        <v>7587181</v>
      </c>
      <c r="K305" s="151">
        <f t="shared" si="9"/>
        <v>3.2800349094256415E-2</v>
      </c>
    </row>
    <row r="306" spans="1:11" hidden="1" x14ac:dyDescent="0.4">
      <c r="A306" s="138">
        <v>277</v>
      </c>
      <c r="B306" s="147">
        <v>5805</v>
      </c>
      <c r="C306" s="147"/>
      <c r="D306" s="147">
        <v>5805</v>
      </c>
      <c r="E306" s="148" t="s">
        <v>363</v>
      </c>
      <c r="F306" s="149">
        <v>599358782</v>
      </c>
      <c r="G306" s="149">
        <v>1412000</v>
      </c>
      <c r="H306" s="149">
        <v>584334312</v>
      </c>
      <c r="I306" s="149">
        <v>1412000</v>
      </c>
      <c r="J306" s="150">
        <f t="shared" si="8"/>
        <v>15024470</v>
      </c>
      <c r="K306" s="151">
        <f t="shared" si="9"/>
        <v>2.5067572965002456E-2</v>
      </c>
    </row>
    <row r="307" spans="1:11" hidden="1" x14ac:dyDescent="0.4">
      <c r="A307" s="138">
        <v>278</v>
      </c>
      <c r="B307" s="147">
        <v>5823</v>
      </c>
      <c r="C307" s="147"/>
      <c r="D307" s="147">
        <v>5823</v>
      </c>
      <c r="E307" s="148" t="s">
        <v>58</v>
      </c>
      <c r="F307" s="149">
        <v>150789906</v>
      </c>
      <c r="G307" s="149">
        <v>0</v>
      </c>
      <c r="H307" s="149">
        <v>146923098</v>
      </c>
      <c r="I307" s="149">
        <v>0</v>
      </c>
      <c r="J307" s="150">
        <f t="shared" si="8"/>
        <v>3866808</v>
      </c>
      <c r="K307" s="151">
        <f t="shared" si="9"/>
        <v>2.5643679358749651E-2</v>
      </c>
    </row>
    <row r="308" spans="1:11" hidden="1" x14ac:dyDescent="0.4">
      <c r="A308" s="138">
        <v>279</v>
      </c>
      <c r="B308" s="147">
        <v>5832</v>
      </c>
      <c r="C308" s="147"/>
      <c r="D308" s="147">
        <v>5832</v>
      </c>
      <c r="E308" s="148" t="s">
        <v>364</v>
      </c>
      <c r="F308" s="149">
        <v>87146495</v>
      </c>
      <c r="G308" s="149">
        <v>2300000</v>
      </c>
      <c r="H308" s="149">
        <v>85322916</v>
      </c>
      <c r="I308" s="149">
        <v>2300000</v>
      </c>
      <c r="J308" s="150">
        <f t="shared" si="8"/>
        <v>1823579</v>
      </c>
      <c r="K308" s="151">
        <f t="shared" si="9"/>
        <v>2.0925442841963984E-2</v>
      </c>
    </row>
    <row r="309" spans="1:11" hidden="1" x14ac:dyDescent="0.4">
      <c r="A309" s="138">
        <v>280</v>
      </c>
      <c r="B309" s="147">
        <v>5868</v>
      </c>
      <c r="C309" s="147"/>
      <c r="D309" s="147">
        <v>5868</v>
      </c>
      <c r="E309" s="148" t="s">
        <v>365</v>
      </c>
      <c r="F309" s="149">
        <v>89524008</v>
      </c>
      <c r="G309" s="149">
        <v>0</v>
      </c>
      <c r="H309" s="149">
        <v>85556293</v>
      </c>
      <c r="I309" s="149">
        <v>0</v>
      </c>
      <c r="J309" s="150">
        <f t="shared" si="8"/>
        <v>3967715</v>
      </c>
      <c r="K309" s="151">
        <f t="shared" si="9"/>
        <v>4.432012248602632E-2</v>
      </c>
    </row>
    <row r="310" spans="1:11" hidden="1" x14ac:dyDescent="0.4">
      <c r="A310" s="138">
        <v>281</v>
      </c>
      <c r="B310" s="147">
        <v>5877</v>
      </c>
      <c r="C310" s="147"/>
      <c r="D310" s="147">
        <v>5877</v>
      </c>
      <c r="E310" s="148" t="s">
        <v>59</v>
      </c>
      <c r="F310" s="149">
        <v>512836759</v>
      </c>
      <c r="G310" s="149">
        <v>59378431</v>
      </c>
      <c r="H310" s="149">
        <v>387620901</v>
      </c>
      <c r="I310" s="149">
        <v>59378431</v>
      </c>
      <c r="J310" s="150">
        <f t="shared" si="8"/>
        <v>125215858</v>
      </c>
      <c r="K310" s="151">
        <f t="shared" si="9"/>
        <v>0.24416318799799605</v>
      </c>
    </row>
    <row r="311" spans="1:11" hidden="1" x14ac:dyDescent="0.4">
      <c r="A311" s="138">
        <v>282</v>
      </c>
      <c r="B311" s="147">
        <v>5895</v>
      </c>
      <c r="C311" s="147"/>
      <c r="D311" s="147">
        <v>5895</v>
      </c>
      <c r="E311" s="148" t="s">
        <v>366</v>
      </c>
      <c r="F311" s="149">
        <v>79485090</v>
      </c>
      <c r="G311" s="149">
        <v>0</v>
      </c>
      <c r="H311" s="149">
        <v>76569943</v>
      </c>
      <c r="I311" s="149">
        <v>0</v>
      </c>
      <c r="J311" s="150">
        <f t="shared" si="8"/>
        <v>2915147</v>
      </c>
      <c r="K311" s="151">
        <f t="shared" si="9"/>
        <v>3.6675394089633669E-2</v>
      </c>
    </row>
    <row r="312" spans="1:11" hidden="1" x14ac:dyDescent="0.4">
      <c r="A312" s="138">
        <v>283</v>
      </c>
      <c r="B312" s="147">
        <v>5922</v>
      </c>
      <c r="C312" s="147"/>
      <c r="D312" s="147">
        <v>5922</v>
      </c>
      <c r="E312" s="148" t="s">
        <v>367</v>
      </c>
      <c r="F312" s="149">
        <v>175761287</v>
      </c>
      <c r="G312" s="149">
        <v>1345369</v>
      </c>
      <c r="H312" s="149">
        <v>171533551</v>
      </c>
      <c r="I312" s="149">
        <v>1345369</v>
      </c>
      <c r="J312" s="150">
        <f t="shared" si="8"/>
        <v>4227736</v>
      </c>
      <c r="K312" s="151">
        <f t="shared" si="9"/>
        <v>2.4053852086324334E-2</v>
      </c>
    </row>
    <row r="313" spans="1:11" hidden="1" x14ac:dyDescent="0.4">
      <c r="A313" s="138">
        <v>284</v>
      </c>
      <c r="B313" s="147">
        <v>5949</v>
      </c>
      <c r="C313" s="147"/>
      <c r="D313" s="147">
        <v>5949</v>
      </c>
      <c r="E313" s="148" t="s">
        <v>368</v>
      </c>
      <c r="F313" s="149">
        <v>236609230</v>
      </c>
      <c r="G313" s="149">
        <v>77344122</v>
      </c>
      <c r="H313" s="149">
        <v>224196004</v>
      </c>
      <c r="I313" s="149">
        <v>77344122</v>
      </c>
      <c r="J313" s="150">
        <f t="shared" si="8"/>
        <v>12413226</v>
      </c>
      <c r="K313" s="151">
        <f t="shared" si="9"/>
        <v>5.2462982952947358E-2</v>
      </c>
    </row>
    <row r="314" spans="1:11" hidden="1" x14ac:dyDescent="0.4">
      <c r="A314" s="138">
        <v>285</v>
      </c>
      <c r="B314" s="147">
        <v>5976</v>
      </c>
      <c r="C314" s="147"/>
      <c r="D314" s="147">
        <v>5976</v>
      </c>
      <c r="E314" s="148" t="s">
        <v>369</v>
      </c>
      <c r="F314" s="149">
        <v>213078691</v>
      </c>
      <c r="G314" s="149">
        <v>6307722</v>
      </c>
      <c r="H314" s="149">
        <v>204664043</v>
      </c>
      <c r="I314" s="149">
        <v>6307722</v>
      </c>
      <c r="J314" s="150">
        <f t="shared" si="8"/>
        <v>8414648</v>
      </c>
      <c r="K314" s="151">
        <f t="shared" si="9"/>
        <v>3.9490800138245637E-2</v>
      </c>
    </row>
    <row r="315" spans="1:11" hidden="1" x14ac:dyDescent="0.4">
      <c r="A315" s="138">
        <v>286</v>
      </c>
      <c r="B315" s="147">
        <v>5994</v>
      </c>
      <c r="C315" s="147"/>
      <c r="D315" s="147">
        <v>5994</v>
      </c>
      <c r="E315" s="148" t="s">
        <v>370</v>
      </c>
      <c r="F315" s="149">
        <v>200019718</v>
      </c>
      <c r="G315" s="149">
        <v>115368</v>
      </c>
      <c r="H315" s="149">
        <v>196538236</v>
      </c>
      <c r="I315" s="149">
        <v>115368</v>
      </c>
      <c r="J315" s="150">
        <f t="shared" si="8"/>
        <v>3481482</v>
      </c>
      <c r="K315" s="151">
        <f t="shared" si="9"/>
        <v>1.7405693972631239E-2</v>
      </c>
    </row>
    <row r="316" spans="1:11" hidden="1" x14ac:dyDescent="0.4">
      <c r="A316" s="138">
        <v>287</v>
      </c>
      <c r="B316" s="147">
        <v>6003</v>
      </c>
      <c r="C316" s="147"/>
      <c r="D316" s="147">
        <v>6003</v>
      </c>
      <c r="E316" s="148" t="s">
        <v>371</v>
      </c>
      <c r="F316" s="149">
        <v>89339973</v>
      </c>
      <c r="G316" s="149">
        <v>919725</v>
      </c>
      <c r="H316" s="149">
        <v>84970905</v>
      </c>
      <c r="I316" s="149">
        <v>919725</v>
      </c>
      <c r="J316" s="150">
        <f t="shared" si="8"/>
        <v>4369068</v>
      </c>
      <c r="K316" s="151">
        <f t="shared" si="9"/>
        <v>4.8903842852068023E-2</v>
      </c>
    </row>
    <row r="317" spans="1:11" hidden="1" x14ac:dyDescent="0.4">
      <c r="A317" s="138">
        <v>288</v>
      </c>
      <c r="B317" s="147">
        <v>6012</v>
      </c>
      <c r="C317" s="147"/>
      <c r="D317" s="147">
        <v>6012</v>
      </c>
      <c r="E317" s="148" t="s">
        <v>372</v>
      </c>
      <c r="F317" s="149">
        <v>136918063</v>
      </c>
      <c r="G317" s="149">
        <v>398658</v>
      </c>
      <c r="H317" s="149">
        <v>131331593</v>
      </c>
      <c r="I317" s="149">
        <v>398658</v>
      </c>
      <c r="J317" s="150">
        <f t="shared" si="8"/>
        <v>5586470</v>
      </c>
      <c r="K317" s="151">
        <f t="shared" si="9"/>
        <v>4.0801555891131762E-2</v>
      </c>
    </row>
    <row r="318" spans="1:11" hidden="1" x14ac:dyDescent="0.4">
      <c r="A318" s="138">
        <v>289</v>
      </c>
      <c r="B318" s="147">
        <v>6030</v>
      </c>
      <c r="C318" s="147"/>
      <c r="D318" s="147">
        <v>6030</v>
      </c>
      <c r="E318" s="148" t="s">
        <v>373</v>
      </c>
      <c r="F318" s="149">
        <v>284200200</v>
      </c>
      <c r="G318" s="149">
        <v>63084822</v>
      </c>
      <c r="H318" s="149">
        <v>281073634</v>
      </c>
      <c r="I318" s="149">
        <v>63084822</v>
      </c>
      <c r="J318" s="150">
        <f t="shared" si="8"/>
        <v>3126566</v>
      </c>
      <c r="K318" s="151">
        <f t="shared" si="9"/>
        <v>1.1001280083546739E-2</v>
      </c>
    </row>
    <row r="319" spans="1:11" hidden="1" x14ac:dyDescent="0.4">
      <c r="A319" s="138">
        <v>290</v>
      </c>
      <c r="B319" s="147">
        <v>6039</v>
      </c>
      <c r="C319" s="147"/>
      <c r="D319" s="147">
        <v>6039</v>
      </c>
      <c r="E319" s="148" t="s">
        <v>374</v>
      </c>
      <c r="F319" s="149">
        <v>1922275114</v>
      </c>
      <c r="G319" s="149">
        <v>257457886</v>
      </c>
      <c r="H319" s="149">
        <v>1795947546</v>
      </c>
      <c r="I319" s="149">
        <v>257457886</v>
      </c>
      <c r="J319" s="150">
        <f t="shared" si="8"/>
        <v>126327568</v>
      </c>
      <c r="K319" s="151">
        <f t="shared" si="9"/>
        <v>6.5717735760064566E-2</v>
      </c>
    </row>
    <row r="320" spans="1:11" hidden="1" x14ac:dyDescent="0.4">
      <c r="A320" s="138">
        <v>291</v>
      </c>
      <c r="B320" s="147">
        <v>6048</v>
      </c>
      <c r="C320" s="147"/>
      <c r="D320" s="147">
        <v>6035</v>
      </c>
      <c r="E320" s="148" t="s">
        <v>60</v>
      </c>
      <c r="F320" s="149">
        <v>156692061</v>
      </c>
      <c r="G320" s="149">
        <v>0</v>
      </c>
      <c r="H320" s="149">
        <v>151981105</v>
      </c>
      <c r="I320" s="149">
        <v>0</v>
      </c>
      <c r="J320" s="150">
        <f t="shared" si="8"/>
        <v>4710956</v>
      </c>
      <c r="K320" s="151">
        <f t="shared" si="9"/>
        <v>3.0065058624763382E-2</v>
      </c>
    </row>
    <row r="321" spans="1:11" hidden="1" x14ac:dyDescent="0.4">
      <c r="A321" s="138">
        <v>292</v>
      </c>
      <c r="B321" s="147">
        <v>6092</v>
      </c>
      <c r="C321" s="147"/>
      <c r="D321" s="147">
        <v>6092</v>
      </c>
      <c r="E321" s="148" t="s">
        <v>375</v>
      </c>
      <c r="F321" s="149">
        <v>80852641</v>
      </c>
      <c r="G321" s="149">
        <v>0</v>
      </c>
      <c r="H321" s="149">
        <v>79762188</v>
      </c>
      <c r="I321" s="149">
        <v>0</v>
      </c>
      <c r="J321" s="150">
        <f t="shared" si="8"/>
        <v>1090453</v>
      </c>
      <c r="K321" s="151">
        <f t="shared" si="9"/>
        <v>1.3486918751361505E-2</v>
      </c>
    </row>
    <row r="322" spans="1:11" hidden="1" x14ac:dyDescent="0.4">
      <c r="A322" s="138">
        <v>293</v>
      </c>
      <c r="B322" s="147">
        <v>6093</v>
      </c>
      <c r="C322" s="147"/>
      <c r="D322" s="147">
        <v>6093</v>
      </c>
      <c r="E322" s="148" t="s">
        <v>376</v>
      </c>
      <c r="F322" s="149">
        <v>280865476</v>
      </c>
      <c r="G322" s="149">
        <v>14082067</v>
      </c>
      <c r="H322" s="149">
        <v>277321812</v>
      </c>
      <c r="I322" s="149">
        <v>14082067</v>
      </c>
      <c r="J322" s="150">
        <f t="shared" si="8"/>
        <v>3543664</v>
      </c>
      <c r="K322" s="151">
        <f t="shared" si="9"/>
        <v>1.26169440632853E-2</v>
      </c>
    </row>
    <row r="323" spans="1:11" hidden="1" x14ac:dyDescent="0.4">
      <c r="A323" s="138">
        <v>294</v>
      </c>
      <c r="B323" s="147">
        <v>6094</v>
      </c>
      <c r="C323" s="147"/>
      <c r="D323" s="147">
        <v>6094</v>
      </c>
      <c r="E323" s="148" t="s">
        <v>377</v>
      </c>
      <c r="F323" s="149">
        <v>113776923</v>
      </c>
      <c r="G323" s="149">
        <v>0</v>
      </c>
      <c r="H323" s="149">
        <v>108098996</v>
      </c>
      <c r="I323" s="149">
        <v>0</v>
      </c>
      <c r="J323" s="150">
        <f t="shared" si="8"/>
        <v>5677927</v>
      </c>
      <c r="K323" s="151">
        <f t="shared" si="9"/>
        <v>4.9904030187211165E-2</v>
      </c>
    </row>
    <row r="324" spans="1:11" hidden="1" x14ac:dyDescent="0.4">
      <c r="A324" s="138">
        <v>295</v>
      </c>
      <c r="B324" s="147">
        <v>6095</v>
      </c>
      <c r="C324" s="147"/>
      <c r="D324" s="147">
        <v>6095</v>
      </c>
      <c r="E324" s="148" t="s">
        <v>378</v>
      </c>
      <c r="F324" s="149">
        <v>205357724</v>
      </c>
      <c r="G324" s="149">
        <v>21515690</v>
      </c>
      <c r="H324" s="149">
        <v>201626148</v>
      </c>
      <c r="I324" s="149">
        <v>21515690</v>
      </c>
      <c r="J324" s="150">
        <f t="shared" si="8"/>
        <v>3731576</v>
      </c>
      <c r="K324" s="151">
        <f t="shared" si="9"/>
        <v>1.8171101273015668E-2</v>
      </c>
    </row>
    <row r="325" spans="1:11" hidden="1" x14ac:dyDescent="0.4">
      <c r="A325" s="138">
        <v>296</v>
      </c>
      <c r="B325" s="147">
        <v>6096</v>
      </c>
      <c r="C325" s="147"/>
      <c r="D325" s="147">
        <v>6096</v>
      </c>
      <c r="E325" s="148" t="s">
        <v>379</v>
      </c>
      <c r="F325" s="149">
        <v>182366691</v>
      </c>
      <c r="G325" s="149">
        <v>184907</v>
      </c>
      <c r="H325" s="149">
        <v>171580498</v>
      </c>
      <c r="I325" s="149">
        <v>184907</v>
      </c>
      <c r="J325" s="150">
        <f t="shared" si="8"/>
        <v>10786193</v>
      </c>
      <c r="K325" s="151">
        <f t="shared" si="9"/>
        <v>5.9145630931034442E-2</v>
      </c>
    </row>
    <row r="326" spans="1:11" hidden="1" x14ac:dyDescent="0.4">
      <c r="A326" s="138">
        <v>297</v>
      </c>
      <c r="B326" s="147">
        <v>6097</v>
      </c>
      <c r="C326" s="147"/>
      <c r="D326" s="147">
        <v>6097</v>
      </c>
      <c r="E326" s="148" t="s">
        <v>380</v>
      </c>
      <c r="F326" s="149">
        <v>69476351</v>
      </c>
      <c r="G326" s="149">
        <v>0</v>
      </c>
      <c r="H326" s="149">
        <v>66251785</v>
      </c>
      <c r="I326" s="149">
        <v>0</v>
      </c>
      <c r="J326" s="150">
        <f t="shared" si="8"/>
        <v>3224566</v>
      </c>
      <c r="K326" s="151">
        <f t="shared" si="9"/>
        <v>4.6412426006656564E-2</v>
      </c>
    </row>
    <row r="327" spans="1:11" hidden="1" x14ac:dyDescent="0.4">
      <c r="A327" s="138">
        <v>298</v>
      </c>
      <c r="B327" s="147">
        <v>6098</v>
      </c>
      <c r="C327" s="147"/>
      <c r="D327" s="147">
        <v>6098</v>
      </c>
      <c r="E327" s="148" t="s">
        <v>381</v>
      </c>
      <c r="F327" s="149">
        <v>293630291</v>
      </c>
      <c r="G327" s="149">
        <v>0</v>
      </c>
      <c r="H327" s="149">
        <v>283962595</v>
      </c>
      <c r="I327" s="149">
        <v>0</v>
      </c>
      <c r="J327" s="150">
        <f t="shared" si="8"/>
        <v>9667696</v>
      </c>
      <c r="K327" s="151">
        <f t="shared" si="9"/>
        <v>3.2924723015037981E-2</v>
      </c>
    </row>
    <row r="328" spans="1:11" hidden="1" x14ac:dyDescent="0.4">
      <c r="A328" s="138">
        <v>299</v>
      </c>
      <c r="B328" s="147">
        <v>6100</v>
      </c>
      <c r="C328" s="147"/>
      <c r="D328" s="147">
        <v>6100</v>
      </c>
      <c r="E328" s="148" t="s">
        <v>382</v>
      </c>
      <c r="F328" s="149">
        <v>177279380</v>
      </c>
      <c r="G328" s="149">
        <v>4372521</v>
      </c>
      <c r="H328" s="149">
        <v>173517533</v>
      </c>
      <c r="I328" s="149">
        <v>4372521</v>
      </c>
      <c r="J328" s="150">
        <f t="shared" si="8"/>
        <v>3761847</v>
      </c>
      <c r="K328" s="151">
        <f t="shared" si="9"/>
        <v>2.1219879040641952E-2</v>
      </c>
    </row>
    <row r="329" spans="1:11" hidden="1" x14ac:dyDescent="0.4">
      <c r="A329" s="138">
        <v>300</v>
      </c>
      <c r="B329" s="147">
        <v>6101</v>
      </c>
      <c r="C329" s="147"/>
      <c r="D329" s="147">
        <v>6101</v>
      </c>
      <c r="E329" s="148" t="s">
        <v>383</v>
      </c>
      <c r="F329" s="149">
        <v>1019560854</v>
      </c>
      <c r="G329" s="149">
        <v>348535180</v>
      </c>
      <c r="H329" s="149">
        <v>916860800</v>
      </c>
      <c r="I329" s="149">
        <v>348535180</v>
      </c>
      <c r="J329" s="150">
        <f t="shared" si="8"/>
        <v>102700054</v>
      </c>
      <c r="K329" s="151">
        <f t="shared" si="9"/>
        <v>0.10072969513990383</v>
      </c>
    </row>
    <row r="330" spans="1:11" hidden="1" x14ac:dyDescent="0.4">
      <c r="A330" s="138">
        <v>301</v>
      </c>
      <c r="B330" s="147">
        <v>6102</v>
      </c>
      <c r="C330" s="147"/>
      <c r="D330" s="147">
        <v>6102</v>
      </c>
      <c r="E330" s="148" t="s">
        <v>384</v>
      </c>
      <c r="F330" s="149">
        <v>461472462</v>
      </c>
      <c r="G330" s="149">
        <v>23455119</v>
      </c>
      <c r="H330" s="149">
        <v>456272189</v>
      </c>
      <c r="I330" s="149">
        <v>23455119</v>
      </c>
      <c r="J330" s="150">
        <f t="shared" si="8"/>
        <v>5200273</v>
      </c>
      <c r="K330" s="151">
        <f t="shared" si="9"/>
        <v>1.1268869603751133E-2</v>
      </c>
    </row>
    <row r="331" spans="1:11" hidden="1" x14ac:dyDescent="0.4">
      <c r="A331" s="138">
        <v>302</v>
      </c>
      <c r="B331" s="147">
        <v>6120</v>
      </c>
      <c r="C331" s="147"/>
      <c r="D331" s="147">
        <v>6120</v>
      </c>
      <c r="E331" s="148" t="s">
        <v>385</v>
      </c>
      <c r="F331" s="149">
        <v>773871963</v>
      </c>
      <c r="G331" s="149">
        <v>131605702</v>
      </c>
      <c r="H331" s="149">
        <v>762653120</v>
      </c>
      <c r="I331" s="149">
        <v>131605702</v>
      </c>
      <c r="J331" s="150">
        <f t="shared" si="8"/>
        <v>11218843</v>
      </c>
      <c r="K331" s="151">
        <f t="shared" si="9"/>
        <v>1.4497027333189482E-2</v>
      </c>
    </row>
    <row r="332" spans="1:11" hidden="1" x14ac:dyDescent="0.4">
      <c r="A332" s="138">
        <v>303</v>
      </c>
      <c r="B332" s="147">
        <v>6138</v>
      </c>
      <c r="C332" s="147"/>
      <c r="D332" s="147">
        <v>6138</v>
      </c>
      <c r="E332" s="148" t="s">
        <v>386</v>
      </c>
      <c r="F332" s="149">
        <v>93589385</v>
      </c>
      <c r="G332" s="149">
        <v>0</v>
      </c>
      <c r="H332" s="149">
        <v>91812413</v>
      </c>
      <c r="I332" s="149">
        <v>0</v>
      </c>
      <c r="J332" s="150">
        <f t="shared" si="8"/>
        <v>1776972</v>
      </c>
      <c r="K332" s="151">
        <f t="shared" si="9"/>
        <v>1.8986896858014399E-2</v>
      </c>
    </row>
    <row r="333" spans="1:11" hidden="1" x14ac:dyDescent="0.4">
      <c r="A333" s="138">
        <v>304</v>
      </c>
      <c r="B333" s="147">
        <v>6165</v>
      </c>
      <c r="C333" s="147"/>
      <c r="D333" s="147">
        <v>6165</v>
      </c>
      <c r="E333" s="148" t="s">
        <v>387</v>
      </c>
      <c r="F333" s="149">
        <v>50101200</v>
      </c>
      <c r="G333" s="149">
        <v>643311</v>
      </c>
      <c r="H333" s="149">
        <v>48689906</v>
      </c>
      <c r="I333" s="149">
        <v>643311</v>
      </c>
      <c r="J333" s="150">
        <f t="shared" si="8"/>
        <v>1411294</v>
      </c>
      <c r="K333" s="151">
        <f t="shared" si="9"/>
        <v>2.8168866214781284E-2</v>
      </c>
    </row>
    <row r="334" spans="1:11" hidden="1" x14ac:dyDescent="0.4">
      <c r="A334" s="138">
        <v>305</v>
      </c>
      <c r="B334" s="147">
        <v>6175</v>
      </c>
      <c r="C334" s="147"/>
      <c r="D334" s="147">
        <v>6175</v>
      </c>
      <c r="E334" s="148" t="s">
        <v>388</v>
      </c>
      <c r="F334" s="149">
        <v>191213156</v>
      </c>
      <c r="G334" s="149">
        <v>0</v>
      </c>
      <c r="H334" s="149">
        <v>186271190</v>
      </c>
      <c r="I334" s="149">
        <v>0</v>
      </c>
      <c r="J334" s="150">
        <f t="shared" si="8"/>
        <v>4941966</v>
      </c>
      <c r="K334" s="151">
        <f t="shared" si="9"/>
        <v>2.5845324157507239E-2</v>
      </c>
    </row>
    <row r="335" spans="1:11" hidden="1" x14ac:dyDescent="0.4">
      <c r="A335" s="138">
        <v>306</v>
      </c>
      <c r="B335" s="147">
        <v>6219</v>
      </c>
      <c r="C335" s="147"/>
      <c r="D335" s="147">
        <v>6219</v>
      </c>
      <c r="E335" s="148" t="s">
        <v>389</v>
      </c>
      <c r="F335" s="149">
        <v>339241261</v>
      </c>
      <c r="G335" s="149">
        <v>20453826</v>
      </c>
      <c r="H335" s="149">
        <v>325133165</v>
      </c>
      <c r="I335" s="149">
        <v>20453826</v>
      </c>
      <c r="J335" s="150">
        <f t="shared" si="8"/>
        <v>14108096</v>
      </c>
      <c r="K335" s="151">
        <f t="shared" si="9"/>
        <v>4.1587205395985129E-2</v>
      </c>
    </row>
    <row r="336" spans="1:11" hidden="1" x14ac:dyDescent="0.4">
      <c r="A336" s="138">
        <v>307</v>
      </c>
      <c r="B336" s="147">
        <v>6246</v>
      </c>
      <c r="C336" s="147"/>
      <c r="D336" s="147">
        <v>6246</v>
      </c>
      <c r="E336" s="148" t="s">
        <v>390</v>
      </c>
      <c r="F336" s="149">
        <v>59487316</v>
      </c>
      <c r="G336" s="149">
        <v>0</v>
      </c>
      <c r="H336" s="149">
        <v>58745877</v>
      </c>
      <c r="I336" s="149">
        <v>0</v>
      </c>
      <c r="J336" s="150">
        <f t="shared" si="8"/>
        <v>741439</v>
      </c>
      <c r="K336" s="151">
        <f t="shared" si="9"/>
        <v>1.2463816656310397E-2</v>
      </c>
    </row>
    <row r="337" spans="1:11" hidden="1" x14ac:dyDescent="0.4">
      <c r="A337" s="138">
        <v>308</v>
      </c>
      <c r="B337" s="147">
        <v>6264</v>
      </c>
      <c r="C337" s="147"/>
      <c r="D337" s="147">
        <v>6264</v>
      </c>
      <c r="E337" s="148" t="s">
        <v>69</v>
      </c>
      <c r="F337" s="149">
        <v>282181281</v>
      </c>
      <c r="G337" s="149">
        <v>26425985</v>
      </c>
      <c r="H337" s="149">
        <v>259979783</v>
      </c>
      <c r="I337" s="149">
        <v>26425985</v>
      </c>
      <c r="J337" s="150">
        <f t="shared" si="8"/>
        <v>22201498</v>
      </c>
      <c r="K337" s="151">
        <f t="shared" si="9"/>
        <v>7.8678138823815177E-2</v>
      </c>
    </row>
    <row r="338" spans="1:11" hidden="1" x14ac:dyDescent="0.4">
      <c r="A338" s="138">
        <v>309</v>
      </c>
      <c r="B338" s="147">
        <v>6273</v>
      </c>
      <c r="C338" s="147"/>
      <c r="D338" s="147">
        <v>6273</v>
      </c>
      <c r="E338" s="148" t="s">
        <v>391</v>
      </c>
      <c r="F338" s="149">
        <v>170190132</v>
      </c>
      <c r="G338" s="149">
        <v>2406000</v>
      </c>
      <c r="H338" s="149">
        <v>167400100</v>
      </c>
      <c r="I338" s="149">
        <v>2406000</v>
      </c>
      <c r="J338" s="150">
        <f t="shared" si="8"/>
        <v>2790032</v>
      </c>
      <c r="K338" s="151">
        <f t="shared" si="9"/>
        <v>1.639361793314785E-2</v>
      </c>
    </row>
    <row r="339" spans="1:11" hidden="1" x14ac:dyDescent="0.4">
      <c r="A339" s="138">
        <v>310</v>
      </c>
      <c r="B339" s="147">
        <v>6345</v>
      </c>
      <c r="C339" s="147"/>
      <c r="D339" s="147">
        <v>6345</v>
      </c>
      <c r="E339" s="148" t="s">
        <v>392</v>
      </c>
      <c r="F339" s="149">
        <v>88236213</v>
      </c>
      <c r="G339" s="149">
        <v>0</v>
      </c>
      <c r="H339" s="149">
        <v>86524850</v>
      </c>
      <c r="I339" s="149">
        <v>0</v>
      </c>
      <c r="J339" s="150">
        <f t="shared" si="8"/>
        <v>1711363</v>
      </c>
      <c r="K339" s="151">
        <f t="shared" si="9"/>
        <v>1.9395245351248244E-2</v>
      </c>
    </row>
    <row r="340" spans="1:11" hidden="1" x14ac:dyDescent="0.4">
      <c r="A340" s="138">
        <v>311</v>
      </c>
      <c r="B340" s="147">
        <v>6408</v>
      </c>
      <c r="C340" s="147"/>
      <c r="D340" s="147">
        <v>6408</v>
      </c>
      <c r="E340" s="148" t="s">
        <v>393</v>
      </c>
      <c r="F340" s="149">
        <v>211280948</v>
      </c>
      <c r="G340" s="149">
        <v>6568643</v>
      </c>
      <c r="H340" s="149">
        <v>206764555</v>
      </c>
      <c r="I340" s="149">
        <v>6568643</v>
      </c>
      <c r="J340" s="150">
        <f t="shared" si="8"/>
        <v>4516393</v>
      </c>
      <c r="K340" s="151">
        <f t="shared" si="9"/>
        <v>2.1376243540898916E-2</v>
      </c>
    </row>
    <row r="341" spans="1:11" hidden="1" x14ac:dyDescent="0.4">
      <c r="A341" s="138">
        <v>312</v>
      </c>
      <c r="B341" s="147">
        <v>6417</v>
      </c>
      <c r="C341" s="147"/>
      <c r="D341" s="147">
        <v>6417</v>
      </c>
      <c r="E341" s="148" t="s">
        <v>394</v>
      </c>
      <c r="F341" s="149">
        <v>65063982</v>
      </c>
      <c r="G341" s="149">
        <v>381470</v>
      </c>
      <c r="H341" s="149">
        <v>63679581</v>
      </c>
      <c r="I341" s="149">
        <v>381470</v>
      </c>
      <c r="J341" s="150">
        <f t="shared" si="8"/>
        <v>1384401</v>
      </c>
      <c r="K341" s="151">
        <f t="shared" si="9"/>
        <v>2.1277532629343222E-2</v>
      </c>
    </row>
    <row r="342" spans="1:11" hidden="1" x14ac:dyDescent="0.4">
      <c r="A342" s="138">
        <v>313</v>
      </c>
      <c r="B342" s="147">
        <v>6453</v>
      </c>
      <c r="C342" s="147"/>
      <c r="D342" s="147">
        <v>6453</v>
      </c>
      <c r="E342" s="148" t="s">
        <v>395</v>
      </c>
      <c r="F342" s="149">
        <v>144944285</v>
      </c>
      <c r="G342" s="149">
        <v>27526769</v>
      </c>
      <c r="H342" s="149">
        <v>134184188</v>
      </c>
      <c r="I342" s="149">
        <v>27526769</v>
      </c>
      <c r="J342" s="150">
        <f t="shared" si="8"/>
        <v>10760097</v>
      </c>
      <c r="K342" s="151">
        <f t="shared" si="9"/>
        <v>7.4236090094894042E-2</v>
      </c>
    </row>
    <row r="343" spans="1:11" hidden="1" x14ac:dyDescent="0.4">
      <c r="A343" s="138">
        <v>314</v>
      </c>
      <c r="B343" s="147">
        <v>6460</v>
      </c>
      <c r="C343" s="147"/>
      <c r="D343" s="147">
        <v>6460</v>
      </c>
      <c r="E343" s="148" t="s">
        <v>396</v>
      </c>
      <c r="F343" s="149">
        <v>162927329</v>
      </c>
      <c r="G343" s="149">
        <v>4453335</v>
      </c>
      <c r="H343" s="149">
        <v>158035376</v>
      </c>
      <c r="I343" s="149">
        <v>4453335</v>
      </c>
      <c r="J343" s="150">
        <f t="shared" si="8"/>
        <v>4891953</v>
      </c>
      <c r="K343" s="151">
        <f t="shared" si="9"/>
        <v>3.0025367935664127E-2</v>
      </c>
    </row>
    <row r="344" spans="1:11" hidden="1" x14ac:dyDescent="0.4">
      <c r="A344" s="138">
        <v>315</v>
      </c>
      <c r="B344" s="147">
        <v>6462</v>
      </c>
      <c r="C344" s="147"/>
      <c r="D344" s="147">
        <v>6462</v>
      </c>
      <c r="E344" s="148" t="s">
        <v>397</v>
      </c>
      <c r="F344" s="149">
        <v>91077676</v>
      </c>
      <c r="G344" s="149">
        <v>0</v>
      </c>
      <c r="H344" s="149">
        <v>86814482</v>
      </c>
      <c r="I344" s="149">
        <v>0</v>
      </c>
      <c r="J344" s="150">
        <f t="shared" si="8"/>
        <v>4263194</v>
      </c>
      <c r="K344" s="151">
        <f t="shared" si="9"/>
        <v>4.6808330945993834E-2</v>
      </c>
    </row>
    <row r="345" spans="1:11" hidden="1" x14ac:dyDescent="0.4">
      <c r="A345" s="138">
        <v>316</v>
      </c>
      <c r="B345" s="147">
        <v>6471</v>
      </c>
      <c r="C345" s="147"/>
      <c r="D345" s="147">
        <v>6471</v>
      </c>
      <c r="E345" s="148" t="s">
        <v>398</v>
      </c>
      <c r="F345" s="149">
        <v>104211268</v>
      </c>
      <c r="G345" s="149">
        <v>540000</v>
      </c>
      <c r="H345" s="149">
        <v>101227659</v>
      </c>
      <c r="I345" s="149">
        <v>540000</v>
      </c>
      <c r="J345" s="150">
        <f t="shared" si="8"/>
        <v>2983609</v>
      </c>
      <c r="K345" s="151">
        <f t="shared" si="9"/>
        <v>2.8630387646756204E-2</v>
      </c>
    </row>
    <row r="346" spans="1:11" hidden="1" x14ac:dyDescent="0.4">
      <c r="A346" s="138">
        <v>317</v>
      </c>
      <c r="B346" s="147">
        <v>6509</v>
      </c>
      <c r="C346" s="147"/>
      <c r="D346" s="147">
        <v>6509</v>
      </c>
      <c r="E346" s="148" t="s">
        <v>399</v>
      </c>
      <c r="F346" s="149">
        <v>152693190</v>
      </c>
      <c r="G346" s="149">
        <v>0</v>
      </c>
      <c r="H346" s="149">
        <v>150310595</v>
      </c>
      <c r="I346" s="149">
        <v>0</v>
      </c>
      <c r="J346" s="150">
        <f t="shared" si="8"/>
        <v>2382595</v>
      </c>
      <c r="K346" s="151">
        <f t="shared" si="9"/>
        <v>1.5603806561379718E-2</v>
      </c>
    </row>
    <row r="347" spans="1:11" hidden="1" x14ac:dyDescent="0.4">
      <c r="A347" s="138">
        <v>318</v>
      </c>
      <c r="B347" s="147">
        <v>6512</v>
      </c>
      <c r="C347" s="147"/>
      <c r="D347" s="147">
        <v>6512</v>
      </c>
      <c r="E347" s="148" t="s">
        <v>400</v>
      </c>
      <c r="F347" s="149">
        <v>83566449</v>
      </c>
      <c r="G347" s="149">
        <v>0</v>
      </c>
      <c r="H347" s="149">
        <v>77138792</v>
      </c>
      <c r="I347" s="149">
        <v>0</v>
      </c>
      <c r="J347" s="150">
        <f t="shared" si="8"/>
        <v>6427657</v>
      </c>
      <c r="K347" s="151">
        <f t="shared" si="9"/>
        <v>7.6916718095799433E-2</v>
      </c>
    </row>
    <row r="348" spans="1:11" hidden="1" x14ac:dyDescent="0.4">
      <c r="A348" s="138">
        <v>319</v>
      </c>
      <c r="B348" s="147">
        <v>6516</v>
      </c>
      <c r="C348" s="147"/>
      <c r="D348" s="147">
        <v>6516</v>
      </c>
      <c r="E348" s="148" t="s">
        <v>401</v>
      </c>
      <c r="F348" s="149">
        <v>84818791</v>
      </c>
      <c r="G348" s="149">
        <v>0</v>
      </c>
      <c r="H348" s="149">
        <v>82211417</v>
      </c>
      <c r="I348" s="149">
        <v>0</v>
      </c>
      <c r="J348" s="150">
        <f t="shared" si="8"/>
        <v>2607374</v>
      </c>
      <c r="K348" s="151">
        <f t="shared" si="9"/>
        <v>3.0740523052256191E-2</v>
      </c>
    </row>
    <row r="349" spans="1:11" hidden="1" x14ac:dyDescent="0.4">
      <c r="A349" s="138">
        <v>320</v>
      </c>
      <c r="B349" s="147">
        <v>6534</v>
      </c>
      <c r="C349" s="147"/>
      <c r="D349" s="147">
        <v>6534</v>
      </c>
      <c r="E349" s="148" t="s">
        <v>402</v>
      </c>
      <c r="F349" s="149">
        <v>191992289</v>
      </c>
      <c r="G349" s="149">
        <v>3849820</v>
      </c>
      <c r="H349" s="149">
        <v>181760881</v>
      </c>
      <c r="I349" s="149">
        <v>3849820</v>
      </c>
      <c r="J349" s="150">
        <f t="shared" si="8"/>
        <v>10231408</v>
      </c>
      <c r="K349" s="151">
        <f t="shared" si="9"/>
        <v>5.3290723566507402E-2</v>
      </c>
    </row>
    <row r="350" spans="1:11" hidden="1" x14ac:dyDescent="0.4">
      <c r="A350" s="138">
        <v>321</v>
      </c>
      <c r="B350" s="147">
        <v>6561</v>
      </c>
      <c r="C350" s="147"/>
      <c r="D350" s="147">
        <v>6561</v>
      </c>
      <c r="E350" s="148" t="s">
        <v>403</v>
      </c>
      <c r="F350" s="149">
        <v>195603534</v>
      </c>
      <c r="G350" s="149">
        <v>6964420</v>
      </c>
      <c r="H350" s="149">
        <v>187484539</v>
      </c>
      <c r="I350" s="149">
        <v>6964420</v>
      </c>
      <c r="J350" s="150">
        <f t="shared" si="8"/>
        <v>8118995</v>
      </c>
      <c r="K350" s="151">
        <f t="shared" si="9"/>
        <v>4.1507404462334509E-2</v>
      </c>
    </row>
    <row r="351" spans="1:11" hidden="1" x14ac:dyDescent="0.4">
      <c r="A351" s="138">
        <v>322</v>
      </c>
      <c r="B351" s="147">
        <v>6579</v>
      </c>
      <c r="C351" s="147"/>
      <c r="D351" s="147">
        <v>6579</v>
      </c>
      <c r="E351" s="148" t="s">
        <v>404</v>
      </c>
      <c r="F351" s="149">
        <v>1034353094</v>
      </c>
      <c r="G351" s="149">
        <v>50495810</v>
      </c>
      <c r="H351" s="149">
        <v>979879772</v>
      </c>
      <c r="I351" s="149">
        <v>50495810</v>
      </c>
      <c r="J351" s="150">
        <f t="shared" si="8"/>
        <v>54473322</v>
      </c>
      <c r="K351" s="151">
        <f t="shared" si="9"/>
        <v>5.2664145653921156E-2</v>
      </c>
    </row>
    <row r="352" spans="1:11" hidden="1" x14ac:dyDescent="0.4">
      <c r="A352" s="138">
        <v>323</v>
      </c>
      <c r="B352" s="147">
        <v>6591</v>
      </c>
      <c r="C352" s="147"/>
      <c r="D352" s="147">
        <v>6591</v>
      </c>
      <c r="E352" s="148" t="s">
        <v>405</v>
      </c>
      <c r="F352" s="149">
        <v>104199813</v>
      </c>
      <c r="G352" s="149">
        <v>2912899</v>
      </c>
      <c r="H352" s="149">
        <v>101291413</v>
      </c>
      <c r="I352" s="149">
        <v>2912899</v>
      </c>
      <c r="J352" s="150">
        <f t="shared" ref="J352:J392" si="10">F352-H352</f>
        <v>2908400</v>
      </c>
      <c r="K352" s="151">
        <f t="shared" ref="K352:K392" si="11">J352/F352</f>
        <v>2.7911758344518336E-2</v>
      </c>
    </row>
    <row r="353" spans="1:11" hidden="1" x14ac:dyDescent="0.4">
      <c r="A353" s="138">
        <v>324</v>
      </c>
      <c r="B353" s="147">
        <v>6592</v>
      </c>
      <c r="C353" s="147"/>
      <c r="D353" s="147">
        <v>6592</v>
      </c>
      <c r="E353" s="148" t="s">
        <v>65</v>
      </c>
      <c r="F353" s="149">
        <v>168082212</v>
      </c>
      <c r="G353" s="149">
        <v>2450292</v>
      </c>
      <c r="H353" s="149">
        <v>163764874</v>
      </c>
      <c r="I353" s="149">
        <v>2450292</v>
      </c>
      <c r="J353" s="150">
        <f t="shared" si="10"/>
        <v>4317338</v>
      </c>
      <c r="K353" s="151">
        <f t="shared" si="11"/>
        <v>2.5685870911789286E-2</v>
      </c>
    </row>
    <row r="354" spans="1:11" hidden="1" x14ac:dyDescent="0.4">
      <c r="A354" s="138">
        <v>325</v>
      </c>
      <c r="B354" s="147">
        <v>6615</v>
      </c>
      <c r="C354" s="147"/>
      <c r="D354" s="147">
        <v>6615</v>
      </c>
      <c r="E354" s="148" t="s">
        <v>406</v>
      </c>
      <c r="F354" s="149">
        <v>153892706</v>
      </c>
      <c r="G354" s="149">
        <v>3566551</v>
      </c>
      <c r="H354" s="149">
        <v>136529121</v>
      </c>
      <c r="I354" s="149">
        <v>3566551</v>
      </c>
      <c r="J354" s="150">
        <f t="shared" si="10"/>
        <v>17363585</v>
      </c>
      <c r="K354" s="151">
        <f t="shared" si="11"/>
        <v>0.11282916163680948</v>
      </c>
    </row>
    <row r="355" spans="1:11" hidden="1" x14ac:dyDescent="0.4">
      <c r="A355" s="138">
        <v>326</v>
      </c>
      <c r="B355" s="147">
        <v>6633</v>
      </c>
      <c r="C355" s="147"/>
      <c r="D355" s="147">
        <v>6633</v>
      </c>
      <c r="E355" s="148" t="s">
        <v>407</v>
      </c>
      <c r="F355" s="149">
        <v>207044731</v>
      </c>
      <c r="G355" s="149">
        <v>640</v>
      </c>
      <c r="H355" s="149">
        <v>201605092</v>
      </c>
      <c r="I355" s="149">
        <v>640</v>
      </c>
      <c r="J355" s="150">
        <f t="shared" si="10"/>
        <v>5439639</v>
      </c>
      <c r="K355" s="151">
        <f t="shared" si="11"/>
        <v>2.6272771945111708E-2</v>
      </c>
    </row>
    <row r="356" spans="1:11" hidden="1" x14ac:dyDescent="0.4">
      <c r="A356" s="138">
        <v>327</v>
      </c>
      <c r="B356" s="147">
        <v>6651</v>
      </c>
      <c r="C356" s="147"/>
      <c r="D356" s="147">
        <v>6651</v>
      </c>
      <c r="E356" s="148" t="s">
        <v>408</v>
      </c>
      <c r="F356" s="149">
        <v>95848680</v>
      </c>
      <c r="G356" s="149">
        <v>0</v>
      </c>
      <c r="H356" s="149">
        <v>91330968</v>
      </c>
      <c r="I356" s="149">
        <v>0</v>
      </c>
      <c r="J356" s="150">
        <f t="shared" si="10"/>
        <v>4517712</v>
      </c>
      <c r="K356" s="151">
        <f t="shared" si="11"/>
        <v>4.7133794643807299E-2</v>
      </c>
    </row>
    <row r="357" spans="1:11" hidden="1" x14ac:dyDescent="0.4">
      <c r="A357" s="138">
        <v>328</v>
      </c>
      <c r="B357" s="147">
        <v>6660</v>
      </c>
      <c r="C357" s="147"/>
      <c r="D357" s="147">
        <v>6660</v>
      </c>
      <c r="E357" s="148" t="s">
        <v>66</v>
      </c>
      <c r="F357" s="149">
        <v>372950076</v>
      </c>
      <c r="G357" s="149">
        <v>8713868</v>
      </c>
      <c r="H357" s="149">
        <v>363013377</v>
      </c>
      <c r="I357" s="149">
        <v>8713868</v>
      </c>
      <c r="J357" s="150">
        <f t="shared" si="10"/>
        <v>9936699</v>
      </c>
      <c r="K357" s="151">
        <f t="shared" si="11"/>
        <v>2.6643509787084747E-2</v>
      </c>
    </row>
    <row r="358" spans="1:11" hidden="1" x14ac:dyDescent="0.4">
      <c r="A358" s="138">
        <v>329</v>
      </c>
      <c r="B358" s="147">
        <v>6700</v>
      </c>
      <c r="C358" s="147"/>
      <c r="D358" s="147">
        <v>6700</v>
      </c>
      <c r="E358" s="148" t="s">
        <v>409</v>
      </c>
      <c r="F358" s="149">
        <v>123696273</v>
      </c>
      <c r="G358" s="149">
        <v>1821227</v>
      </c>
      <c r="H358" s="149">
        <v>118989333</v>
      </c>
      <c r="I358" s="149">
        <v>1821227</v>
      </c>
      <c r="J358" s="150">
        <f t="shared" si="10"/>
        <v>4706940</v>
      </c>
      <c r="K358" s="151">
        <f t="shared" si="11"/>
        <v>3.8052399525408495E-2</v>
      </c>
    </row>
    <row r="359" spans="1:11" hidden="1" x14ac:dyDescent="0.4">
      <c r="A359" s="138">
        <v>330</v>
      </c>
      <c r="B359" s="147">
        <v>6741</v>
      </c>
      <c r="C359" s="147"/>
      <c r="D359" s="147">
        <v>6741</v>
      </c>
      <c r="E359" s="148" t="s">
        <v>67</v>
      </c>
      <c r="F359" s="149">
        <v>172483668</v>
      </c>
      <c r="G359" s="149">
        <v>5547738</v>
      </c>
      <c r="H359" s="149">
        <v>169716322</v>
      </c>
      <c r="I359" s="149">
        <v>5547738</v>
      </c>
      <c r="J359" s="150">
        <f t="shared" si="10"/>
        <v>2767346</v>
      </c>
      <c r="K359" s="151">
        <f t="shared" si="11"/>
        <v>1.6044104535160975E-2</v>
      </c>
    </row>
    <row r="360" spans="1:11" hidden="1" x14ac:dyDescent="0.4">
      <c r="A360" s="138">
        <v>331</v>
      </c>
      <c r="B360" s="147">
        <v>6750</v>
      </c>
      <c r="C360" s="147"/>
      <c r="D360" s="147">
        <v>6750</v>
      </c>
      <c r="E360" s="148" t="s">
        <v>410</v>
      </c>
      <c r="F360" s="149">
        <v>78169988</v>
      </c>
      <c r="G360" s="149">
        <v>4377777</v>
      </c>
      <c r="H360" s="149">
        <v>70469892</v>
      </c>
      <c r="I360" s="149">
        <v>4377777</v>
      </c>
      <c r="J360" s="150">
        <f t="shared" si="10"/>
        <v>7700096</v>
      </c>
      <c r="K360" s="151">
        <f t="shared" si="11"/>
        <v>9.8504505335218928E-2</v>
      </c>
    </row>
    <row r="361" spans="1:11" hidden="1" x14ac:dyDescent="0.4">
      <c r="A361" s="138">
        <v>332</v>
      </c>
      <c r="B361" s="147">
        <v>6759</v>
      </c>
      <c r="C361" s="147"/>
      <c r="D361" s="147">
        <v>6759</v>
      </c>
      <c r="E361" s="148" t="s">
        <v>411</v>
      </c>
      <c r="F361" s="149">
        <v>174249649</v>
      </c>
      <c r="G361" s="149">
        <v>6753110</v>
      </c>
      <c r="H361" s="149">
        <v>166222646</v>
      </c>
      <c r="I361" s="149">
        <v>6753110</v>
      </c>
      <c r="J361" s="150">
        <f t="shared" si="10"/>
        <v>8027003</v>
      </c>
      <c r="K361" s="151">
        <f t="shared" si="11"/>
        <v>4.6066107140336335E-2</v>
      </c>
    </row>
    <row r="362" spans="1:11" hidden="1" x14ac:dyDescent="0.4">
      <c r="A362" s="138">
        <v>333</v>
      </c>
      <c r="B362" s="147">
        <v>6762</v>
      </c>
      <c r="C362" s="147"/>
      <c r="D362" s="147">
        <v>6762</v>
      </c>
      <c r="E362" s="148" t="s">
        <v>412</v>
      </c>
      <c r="F362" s="149">
        <v>149995999</v>
      </c>
      <c r="G362" s="149">
        <v>11311128</v>
      </c>
      <c r="H362" s="149">
        <v>147182712</v>
      </c>
      <c r="I362" s="149">
        <v>11311128</v>
      </c>
      <c r="J362" s="150">
        <f t="shared" si="10"/>
        <v>2813287</v>
      </c>
      <c r="K362" s="151">
        <f t="shared" si="11"/>
        <v>1.8755746944956846E-2</v>
      </c>
    </row>
    <row r="363" spans="1:11" hidden="1" x14ac:dyDescent="0.4">
      <c r="A363" s="138">
        <v>334</v>
      </c>
      <c r="B363" s="147">
        <v>6768</v>
      </c>
      <c r="C363" s="147"/>
      <c r="D363" s="147">
        <v>6768</v>
      </c>
      <c r="E363" s="148" t="s">
        <v>413</v>
      </c>
      <c r="F363" s="149">
        <v>335563911</v>
      </c>
      <c r="G363" s="149">
        <v>9847356</v>
      </c>
      <c r="H363" s="149">
        <v>325134525</v>
      </c>
      <c r="I363" s="149">
        <v>9847356</v>
      </c>
      <c r="J363" s="150">
        <f t="shared" si="10"/>
        <v>10429386</v>
      </c>
      <c r="K363" s="151">
        <f t="shared" si="11"/>
        <v>3.1080177748911742E-2</v>
      </c>
    </row>
    <row r="364" spans="1:11" hidden="1" x14ac:dyDescent="0.4">
      <c r="A364" s="138">
        <v>335</v>
      </c>
      <c r="B364" s="147">
        <v>6795</v>
      </c>
      <c r="C364" s="147"/>
      <c r="D364" s="147">
        <v>6795</v>
      </c>
      <c r="E364" s="148" t="s">
        <v>414</v>
      </c>
      <c r="F364" s="149">
        <v>2347350976</v>
      </c>
      <c r="G364" s="149">
        <v>155251665</v>
      </c>
      <c r="H364" s="149">
        <v>2244119582</v>
      </c>
      <c r="I364" s="149">
        <v>155251665</v>
      </c>
      <c r="J364" s="150">
        <f t="shared" si="10"/>
        <v>103231394</v>
      </c>
      <c r="K364" s="151">
        <f t="shared" si="11"/>
        <v>4.3977826518261577E-2</v>
      </c>
    </row>
    <row r="365" spans="1:11" hidden="1" x14ac:dyDescent="0.4">
      <c r="A365" s="138">
        <v>336</v>
      </c>
      <c r="B365" s="147">
        <v>6822</v>
      </c>
      <c r="C365" s="147"/>
      <c r="D365" s="147">
        <v>6822</v>
      </c>
      <c r="E365" s="148" t="s">
        <v>415</v>
      </c>
      <c r="F365" s="149">
        <v>1968768518</v>
      </c>
      <c r="G365" s="149">
        <v>395260816</v>
      </c>
      <c r="H365" s="149">
        <v>1955777049</v>
      </c>
      <c r="I365" s="149">
        <v>395260816</v>
      </c>
      <c r="J365" s="150">
        <f t="shared" si="10"/>
        <v>12991469</v>
      </c>
      <c r="K365" s="151">
        <f t="shared" si="11"/>
        <v>6.5987793289165137E-3</v>
      </c>
    </row>
    <row r="366" spans="1:11" hidden="1" x14ac:dyDescent="0.4">
      <c r="A366" s="138">
        <v>337</v>
      </c>
      <c r="B366" s="147">
        <v>6840</v>
      </c>
      <c r="C366" s="147"/>
      <c r="D366" s="147">
        <v>6840</v>
      </c>
      <c r="E366" s="148" t="s">
        <v>416</v>
      </c>
      <c r="F366" s="149">
        <v>487501943</v>
      </c>
      <c r="G366" s="149">
        <v>57171343</v>
      </c>
      <c r="H366" s="149">
        <v>477239767</v>
      </c>
      <c r="I366" s="149">
        <v>57171343</v>
      </c>
      <c r="J366" s="150">
        <f t="shared" si="10"/>
        <v>10262176</v>
      </c>
      <c r="K366" s="151">
        <f t="shared" si="11"/>
        <v>2.1050533536027365E-2</v>
      </c>
    </row>
    <row r="367" spans="1:11" hidden="1" x14ac:dyDescent="0.4">
      <c r="A367" s="138">
        <v>338</v>
      </c>
      <c r="B367" s="147">
        <v>6854</v>
      </c>
      <c r="C367" s="147"/>
      <c r="D367" s="147">
        <v>6854</v>
      </c>
      <c r="E367" s="148" t="s">
        <v>417</v>
      </c>
      <c r="F367" s="149">
        <v>129527468</v>
      </c>
      <c r="G367" s="149">
        <v>329791</v>
      </c>
      <c r="H367" s="149">
        <v>125190864</v>
      </c>
      <c r="I367" s="149">
        <v>329791</v>
      </c>
      <c r="J367" s="150">
        <f t="shared" si="10"/>
        <v>4336604</v>
      </c>
      <c r="K367" s="151">
        <f t="shared" si="11"/>
        <v>3.3480188155920722E-2</v>
      </c>
    </row>
    <row r="368" spans="1:11" hidden="1" x14ac:dyDescent="0.4">
      <c r="A368" s="138">
        <v>339</v>
      </c>
      <c r="B368" s="147">
        <v>6867</v>
      </c>
      <c r="C368" s="147"/>
      <c r="D368" s="147">
        <v>6867</v>
      </c>
      <c r="E368" s="148" t="s">
        <v>418</v>
      </c>
      <c r="F368" s="149">
        <v>384998061</v>
      </c>
      <c r="G368" s="149">
        <v>12184309</v>
      </c>
      <c r="H368" s="149">
        <v>379144764</v>
      </c>
      <c r="I368" s="149">
        <v>12184309</v>
      </c>
      <c r="J368" s="150">
        <f t="shared" si="10"/>
        <v>5853297</v>
      </c>
      <c r="K368" s="151">
        <f t="shared" si="11"/>
        <v>1.5203445401248397E-2</v>
      </c>
    </row>
    <row r="369" spans="1:11" hidden="1" x14ac:dyDescent="0.4">
      <c r="A369" s="138">
        <v>340</v>
      </c>
      <c r="B369" s="147">
        <v>6921</v>
      </c>
      <c r="C369" s="147"/>
      <c r="D369" s="147">
        <v>6921</v>
      </c>
      <c r="E369" s="148" t="s">
        <v>68</v>
      </c>
      <c r="F369" s="149">
        <v>144222700</v>
      </c>
      <c r="G369" s="149">
        <v>7247963</v>
      </c>
      <c r="H369" s="149">
        <v>142159773</v>
      </c>
      <c r="I369" s="149">
        <v>7247963</v>
      </c>
      <c r="J369" s="150">
        <f t="shared" si="10"/>
        <v>2062927</v>
      </c>
      <c r="K369" s="151">
        <f t="shared" si="11"/>
        <v>1.4303760781069831E-2</v>
      </c>
    </row>
    <row r="370" spans="1:11" hidden="1" x14ac:dyDescent="0.4">
      <c r="A370" s="138">
        <v>341</v>
      </c>
      <c r="B370" s="147">
        <v>6930</v>
      </c>
      <c r="C370" s="147"/>
      <c r="D370" s="147">
        <v>6930</v>
      </c>
      <c r="E370" s="148" t="s">
        <v>419</v>
      </c>
      <c r="F370" s="149">
        <v>239587020</v>
      </c>
      <c r="G370" s="149">
        <v>22210665</v>
      </c>
      <c r="H370" s="149">
        <v>234429725</v>
      </c>
      <c r="I370" s="149">
        <v>22210665</v>
      </c>
      <c r="J370" s="150">
        <f t="shared" si="10"/>
        <v>5157295</v>
      </c>
      <c r="K370" s="151">
        <f t="shared" si="11"/>
        <v>2.1525769634765688E-2</v>
      </c>
    </row>
    <row r="371" spans="1:11" hidden="1" x14ac:dyDescent="0.4">
      <c r="A371" s="138">
        <v>342</v>
      </c>
      <c r="B371" s="147">
        <v>6937</v>
      </c>
      <c r="C371" s="147"/>
      <c r="D371" s="147">
        <v>6937</v>
      </c>
      <c r="E371" s="148" t="s">
        <v>420</v>
      </c>
      <c r="F371" s="149">
        <v>95821819</v>
      </c>
      <c r="G371" s="149">
        <v>47327232</v>
      </c>
      <c r="H371" s="149">
        <v>91004810</v>
      </c>
      <c r="I371" s="149">
        <v>47327232</v>
      </c>
      <c r="J371" s="150">
        <f t="shared" si="10"/>
        <v>4817009</v>
      </c>
      <c r="K371" s="151">
        <f t="shared" si="11"/>
        <v>5.0270481715651842E-2</v>
      </c>
    </row>
    <row r="372" spans="1:11" hidden="1" x14ac:dyDescent="0.4">
      <c r="A372" s="138">
        <v>343</v>
      </c>
      <c r="B372" s="147">
        <v>6943</v>
      </c>
      <c r="C372" s="147"/>
      <c r="D372" s="147">
        <v>6943</v>
      </c>
      <c r="E372" s="148" t="s">
        <v>421</v>
      </c>
      <c r="F372" s="149">
        <v>119345976</v>
      </c>
      <c r="G372" s="149">
        <v>1393281</v>
      </c>
      <c r="H372" s="149">
        <v>116095177</v>
      </c>
      <c r="I372" s="149">
        <v>1393281</v>
      </c>
      <c r="J372" s="150">
        <f t="shared" si="10"/>
        <v>3250799</v>
      </c>
      <c r="K372" s="151">
        <f t="shared" si="11"/>
        <v>2.7238446648590816E-2</v>
      </c>
    </row>
    <row r="373" spans="1:11" hidden="1" x14ac:dyDescent="0.4">
      <c r="A373" s="138">
        <v>344</v>
      </c>
      <c r="B373" s="147">
        <v>6950</v>
      </c>
      <c r="C373" s="147"/>
      <c r="D373" s="147">
        <v>6950</v>
      </c>
      <c r="E373" s="148" t="s">
        <v>422</v>
      </c>
      <c r="F373" s="149">
        <v>410004554</v>
      </c>
      <c r="G373" s="149">
        <v>10101955</v>
      </c>
      <c r="H373" s="149">
        <v>397574545</v>
      </c>
      <c r="I373" s="149">
        <v>10101955</v>
      </c>
      <c r="J373" s="150">
        <f t="shared" si="10"/>
        <v>12430009</v>
      </c>
      <c r="K373" s="151">
        <f t="shared" si="11"/>
        <v>3.0316758384103217E-2</v>
      </c>
    </row>
    <row r="374" spans="1:11" hidden="1" x14ac:dyDescent="0.4">
      <c r="A374" s="138">
        <v>345</v>
      </c>
      <c r="B374" s="147">
        <v>6957</v>
      </c>
      <c r="C374" s="147"/>
      <c r="D374" s="147">
        <v>6957</v>
      </c>
      <c r="E374" s="148" t="s">
        <v>423</v>
      </c>
      <c r="F374" s="149">
        <v>3960032139</v>
      </c>
      <c r="G374" s="149">
        <v>299242620</v>
      </c>
      <c r="H374" s="149">
        <v>3891579030</v>
      </c>
      <c r="I374" s="149">
        <v>299242620</v>
      </c>
      <c r="J374" s="150">
        <f t="shared" si="10"/>
        <v>68453109</v>
      </c>
      <c r="K374" s="151">
        <f t="shared" si="11"/>
        <v>1.7285998344772523E-2</v>
      </c>
    </row>
    <row r="375" spans="1:11" hidden="1" x14ac:dyDescent="0.4">
      <c r="A375" s="138">
        <v>346</v>
      </c>
      <c r="B375" s="147">
        <v>6961</v>
      </c>
      <c r="C375" s="147"/>
      <c r="D375" s="147">
        <v>6961</v>
      </c>
      <c r="E375" s="148" t="s">
        <v>424</v>
      </c>
      <c r="F375" s="149">
        <v>921205127</v>
      </c>
      <c r="G375" s="149">
        <v>69953742</v>
      </c>
      <c r="H375" s="149">
        <v>903439046</v>
      </c>
      <c r="I375" s="149">
        <v>69953742</v>
      </c>
      <c r="J375" s="150">
        <f t="shared" si="10"/>
        <v>17766081</v>
      </c>
      <c r="K375" s="151">
        <f t="shared" si="11"/>
        <v>1.9285694878682542E-2</v>
      </c>
    </row>
    <row r="376" spans="1:11" hidden="1" x14ac:dyDescent="0.4">
      <c r="A376" s="138">
        <v>347</v>
      </c>
      <c r="B376" s="147">
        <v>6969</v>
      </c>
      <c r="C376" s="147"/>
      <c r="D376" s="147">
        <v>6969</v>
      </c>
      <c r="E376" s="148" t="s">
        <v>425</v>
      </c>
      <c r="F376" s="149">
        <v>150489062</v>
      </c>
      <c r="G376" s="149">
        <v>0</v>
      </c>
      <c r="H376" s="149">
        <v>145684491</v>
      </c>
      <c r="I376" s="149">
        <v>0</v>
      </c>
      <c r="J376" s="150">
        <f t="shared" si="10"/>
        <v>4804571</v>
      </c>
      <c r="K376" s="151">
        <f t="shared" si="11"/>
        <v>3.1926380137846828E-2</v>
      </c>
    </row>
    <row r="377" spans="1:11" hidden="1" x14ac:dyDescent="0.4">
      <c r="A377" s="138">
        <v>348</v>
      </c>
      <c r="B377" s="147">
        <v>6975</v>
      </c>
      <c r="C377" s="147"/>
      <c r="D377" s="147">
        <v>6975</v>
      </c>
      <c r="E377" s="148" t="s">
        <v>426</v>
      </c>
      <c r="F377" s="149">
        <v>225241733</v>
      </c>
      <c r="G377" s="149">
        <v>3843991</v>
      </c>
      <c r="H377" s="149">
        <v>219941873</v>
      </c>
      <c r="I377" s="149">
        <v>3843991</v>
      </c>
      <c r="J377" s="150">
        <f t="shared" si="10"/>
        <v>5299860</v>
      </c>
      <c r="K377" s="151">
        <f t="shared" si="11"/>
        <v>2.3529653805318573E-2</v>
      </c>
    </row>
    <row r="378" spans="1:11" hidden="1" x14ac:dyDescent="0.4">
      <c r="A378" s="138">
        <v>349</v>
      </c>
      <c r="B378" s="147">
        <v>6983</v>
      </c>
      <c r="C378" s="147"/>
      <c r="D378" s="147">
        <v>6983</v>
      </c>
      <c r="E378" s="148" t="s">
        <v>427</v>
      </c>
      <c r="F378" s="149">
        <v>209481946</v>
      </c>
      <c r="G378" s="149">
        <v>7923663</v>
      </c>
      <c r="H378" s="149">
        <v>206203321</v>
      </c>
      <c r="I378" s="149">
        <v>7923663</v>
      </c>
      <c r="J378" s="150">
        <f t="shared" si="10"/>
        <v>3278625</v>
      </c>
      <c r="K378" s="151">
        <f t="shared" si="11"/>
        <v>1.565111009614165E-2</v>
      </c>
    </row>
    <row r="379" spans="1:11" hidden="1" x14ac:dyDescent="0.4">
      <c r="A379" s="138">
        <v>350</v>
      </c>
      <c r="B379" s="147">
        <v>6985</v>
      </c>
      <c r="C379" s="147"/>
      <c r="D379" s="147">
        <v>6985</v>
      </c>
      <c r="E379" s="148" t="s">
        <v>428</v>
      </c>
      <c r="F379" s="149">
        <v>194303094</v>
      </c>
      <c r="G379" s="149">
        <v>15233841</v>
      </c>
      <c r="H379" s="149">
        <v>188503648</v>
      </c>
      <c r="I379" s="149">
        <v>15233841</v>
      </c>
      <c r="J379" s="150">
        <f t="shared" si="10"/>
        <v>5799446</v>
      </c>
      <c r="K379" s="151">
        <f t="shared" si="11"/>
        <v>2.9847419722508383E-2</v>
      </c>
    </row>
    <row r="380" spans="1:11" hidden="1" x14ac:dyDescent="0.4">
      <c r="A380" s="138">
        <v>351</v>
      </c>
      <c r="B380" s="147">
        <v>6987</v>
      </c>
      <c r="C380" s="147"/>
      <c r="D380" s="147">
        <v>6987</v>
      </c>
      <c r="E380" s="148" t="s">
        <v>429</v>
      </c>
      <c r="F380" s="149">
        <v>172755901</v>
      </c>
      <c r="G380" s="149">
        <v>2870400</v>
      </c>
      <c r="H380" s="149">
        <v>169755546</v>
      </c>
      <c r="I380" s="149">
        <v>2870400</v>
      </c>
      <c r="J380" s="150">
        <f t="shared" si="10"/>
        <v>3000355</v>
      </c>
      <c r="K380" s="151">
        <f t="shared" si="11"/>
        <v>1.7367597764431791E-2</v>
      </c>
    </row>
    <row r="381" spans="1:11" hidden="1" x14ac:dyDescent="0.4">
      <c r="A381" s="138">
        <v>352</v>
      </c>
      <c r="B381" s="147">
        <v>6990</v>
      </c>
      <c r="C381" s="147"/>
      <c r="D381" s="147">
        <v>6990</v>
      </c>
      <c r="E381" s="148" t="s">
        <v>430</v>
      </c>
      <c r="F381" s="149">
        <v>138383781</v>
      </c>
      <c r="G381" s="149">
        <v>12046374</v>
      </c>
      <c r="H381" s="149">
        <v>135343076</v>
      </c>
      <c r="I381" s="149">
        <v>12046374</v>
      </c>
      <c r="J381" s="150">
        <f t="shared" si="10"/>
        <v>3040705</v>
      </c>
      <c r="K381" s="151">
        <f t="shared" si="11"/>
        <v>2.1972986848798417E-2</v>
      </c>
    </row>
    <row r="382" spans="1:11" hidden="1" x14ac:dyDescent="0.4">
      <c r="A382" s="138">
        <v>353</v>
      </c>
      <c r="B382" s="147">
        <v>6992</v>
      </c>
      <c r="C382" s="147"/>
      <c r="D382" s="147">
        <v>6992</v>
      </c>
      <c r="E382" s="148" t="s">
        <v>431</v>
      </c>
      <c r="F382" s="149">
        <v>248096871</v>
      </c>
      <c r="G382" s="149">
        <v>0</v>
      </c>
      <c r="H382" s="149">
        <v>190966993</v>
      </c>
      <c r="I382" s="149">
        <v>0</v>
      </c>
      <c r="J382" s="150">
        <f t="shared" si="10"/>
        <v>57129878</v>
      </c>
      <c r="K382" s="151">
        <f t="shared" si="11"/>
        <v>0.23027246482282318</v>
      </c>
    </row>
    <row r="383" spans="1:11" hidden="1" x14ac:dyDescent="0.4">
      <c r="A383" s="138">
        <v>354</v>
      </c>
      <c r="B383" s="147">
        <v>7002</v>
      </c>
      <c r="C383" s="147"/>
      <c r="D383" s="147">
        <v>7002</v>
      </c>
      <c r="E383" s="148" t="s">
        <v>432</v>
      </c>
      <c r="F383" s="149">
        <v>73604106</v>
      </c>
      <c r="G383" s="149">
        <v>0</v>
      </c>
      <c r="H383" s="149">
        <v>72413887</v>
      </c>
      <c r="I383" s="149">
        <v>0</v>
      </c>
      <c r="J383" s="150">
        <f t="shared" si="10"/>
        <v>1190219</v>
      </c>
      <c r="K383" s="151">
        <f t="shared" si="11"/>
        <v>1.6170551680907586E-2</v>
      </c>
    </row>
    <row r="384" spans="1:11" hidden="1" x14ac:dyDescent="0.4">
      <c r="A384" s="138">
        <v>355</v>
      </c>
      <c r="B384" s="147">
        <v>7029</v>
      </c>
      <c r="C384" s="147"/>
      <c r="D384" s="147">
        <v>7029</v>
      </c>
      <c r="E384" s="148" t="s">
        <v>433</v>
      </c>
      <c r="F384" s="149">
        <v>268430655</v>
      </c>
      <c r="G384" s="149">
        <v>57521288</v>
      </c>
      <c r="H384" s="149">
        <v>260352847</v>
      </c>
      <c r="I384" s="149">
        <v>57521288</v>
      </c>
      <c r="J384" s="150">
        <f t="shared" si="10"/>
        <v>8077808</v>
      </c>
      <c r="K384" s="151">
        <f t="shared" si="11"/>
        <v>3.0092717987071933E-2</v>
      </c>
    </row>
    <row r="385" spans="1:11" hidden="1" x14ac:dyDescent="0.4">
      <c r="A385" s="138">
        <v>356</v>
      </c>
      <c r="B385" s="147">
        <v>7038</v>
      </c>
      <c r="C385" s="147"/>
      <c r="D385" s="147">
        <v>7038</v>
      </c>
      <c r="E385" s="148" t="s">
        <v>434</v>
      </c>
      <c r="F385" s="149">
        <v>193906250</v>
      </c>
      <c r="G385" s="149">
        <v>1721544</v>
      </c>
      <c r="H385" s="149">
        <v>189235560</v>
      </c>
      <c r="I385" s="149">
        <v>1721544</v>
      </c>
      <c r="J385" s="150">
        <f t="shared" si="10"/>
        <v>4670690</v>
      </c>
      <c r="K385" s="151">
        <f t="shared" si="11"/>
        <v>2.4087361804995971E-2</v>
      </c>
    </row>
    <row r="386" spans="1:11" hidden="1" x14ac:dyDescent="0.4">
      <c r="A386" s="138">
        <v>357</v>
      </c>
      <c r="B386" s="147">
        <v>7047</v>
      </c>
      <c r="C386" s="147"/>
      <c r="D386" s="147">
        <v>7047</v>
      </c>
      <c r="E386" s="148" t="s">
        <v>435</v>
      </c>
      <c r="F386" s="149">
        <v>95405915</v>
      </c>
      <c r="G386" s="149">
        <v>2110534</v>
      </c>
      <c r="H386" s="149">
        <v>93002838</v>
      </c>
      <c r="I386" s="149">
        <v>2110534</v>
      </c>
      <c r="J386" s="150">
        <f t="shared" si="10"/>
        <v>2403077</v>
      </c>
      <c r="K386" s="151">
        <f t="shared" si="11"/>
        <v>2.5187924669031265E-2</v>
      </c>
    </row>
    <row r="387" spans="1:11" hidden="1" x14ac:dyDescent="0.4">
      <c r="A387" s="138">
        <v>358</v>
      </c>
      <c r="B387" s="147">
        <v>7056</v>
      </c>
      <c r="C387" s="147"/>
      <c r="D387" s="147">
        <v>7056</v>
      </c>
      <c r="E387" s="148" t="s">
        <v>436</v>
      </c>
      <c r="F387" s="149">
        <v>355797158</v>
      </c>
      <c r="G387" s="149">
        <v>28403884</v>
      </c>
      <c r="H387" s="149">
        <v>343002769</v>
      </c>
      <c r="I387" s="149">
        <v>28403884</v>
      </c>
      <c r="J387" s="150">
        <f t="shared" si="10"/>
        <v>12794389</v>
      </c>
      <c r="K387" s="151">
        <f t="shared" si="11"/>
        <v>3.5959784141952028E-2</v>
      </c>
    </row>
    <row r="388" spans="1:11" hidden="1" x14ac:dyDescent="0.4">
      <c r="A388" s="138">
        <v>359</v>
      </c>
      <c r="B388" s="147">
        <v>7083</v>
      </c>
      <c r="C388" s="147"/>
      <c r="D388" s="147">
        <v>7083</v>
      </c>
      <c r="E388" s="148" t="s">
        <v>437</v>
      </c>
      <c r="F388" s="149">
        <v>63525247</v>
      </c>
      <c r="G388" s="149">
        <v>0</v>
      </c>
      <c r="H388" s="149">
        <v>62311952</v>
      </c>
      <c r="I388" s="149">
        <v>0</v>
      </c>
      <c r="J388" s="150">
        <f t="shared" si="10"/>
        <v>1213295</v>
      </c>
      <c r="K388" s="151">
        <f t="shared" si="11"/>
        <v>1.9099414127425589E-2</v>
      </c>
    </row>
    <row r="389" spans="1:11" hidden="1" x14ac:dyDescent="0.4">
      <c r="A389" s="138">
        <v>360</v>
      </c>
      <c r="B389" s="147">
        <v>7092</v>
      </c>
      <c r="C389" s="147"/>
      <c r="D389" s="147">
        <v>7092</v>
      </c>
      <c r="E389" s="148" t="s">
        <v>438</v>
      </c>
      <c r="F389" s="149">
        <v>105390641</v>
      </c>
      <c r="G389" s="149">
        <v>4001514</v>
      </c>
      <c r="H389" s="149">
        <v>103987413</v>
      </c>
      <c r="I389" s="149">
        <v>4001514</v>
      </c>
      <c r="J389" s="150">
        <f t="shared" si="10"/>
        <v>1403228</v>
      </c>
      <c r="K389" s="151">
        <f t="shared" si="11"/>
        <v>1.3314540899319514E-2</v>
      </c>
    </row>
    <row r="390" spans="1:11" hidden="1" x14ac:dyDescent="0.4">
      <c r="A390" s="138">
        <v>361</v>
      </c>
      <c r="B390" s="147">
        <v>7098</v>
      </c>
      <c r="C390" s="147"/>
      <c r="D390" s="147">
        <v>7098</v>
      </c>
      <c r="E390" s="148" t="s">
        <v>439</v>
      </c>
      <c r="F390" s="149">
        <v>125873870</v>
      </c>
      <c r="G390" s="149">
        <v>664172</v>
      </c>
      <c r="H390" s="149">
        <v>122122005</v>
      </c>
      <c r="I390" s="149">
        <v>664172</v>
      </c>
      <c r="J390" s="150">
        <f t="shared" si="10"/>
        <v>3751865</v>
      </c>
      <c r="K390" s="151">
        <f t="shared" si="11"/>
        <v>2.9806543645635109E-2</v>
      </c>
    </row>
    <row r="391" spans="1:11" hidden="1" x14ac:dyDescent="0.4">
      <c r="A391" s="138">
        <v>362</v>
      </c>
      <c r="B391" s="147">
        <v>7110</v>
      </c>
      <c r="C391" s="147"/>
      <c r="D391" s="147">
        <v>7110</v>
      </c>
      <c r="E391" s="148" t="s">
        <v>440</v>
      </c>
      <c r="F391" s="149">
        <v>185172956</v>
      </c>
      <c r="G391" s="149">
        <v>2239866</v>
      </c>
      <c r="H391" s="149">
        <v>179001648</v>
      </c>
      <c r="I391" s="149">
        <v>2239866</v>
      </c>
      <c r="J391" s="150">
        <f t="shared" si="10"/>
        <v>6171308</v>
      </c>
      <c r="K391" s="151">
        <f t="shared" si="11"/>
        <v>3.3327264052532599E-2</v>
      </c>
    </row>
    <row r="392" spans="1:11" ht="14" hidden="1" thickBot="1" x14ac:dyDescent="0.45">
      <c r="B392" s="147"/>
      <c r="C392" s="147"/>
      <c r="D392" s="147"/>
      <c r="E392" s="148"/>
      <c r="F392" s="152">
        <f>SUM(F31:F391)</f>
        <v>120122525107</v>
      </c>
      <c r="G392" s="152">
        <f>SUM(G31:G391)</f>
        <v>8352036761</v>
      </c>
      <c r="H392" s="152">
        <f>SUM(H31:H391)</f>
        <v>115515063487</v>
      </c>
      <c r="I392" s="152">
        <f>SUM(I31:I391)</f>
        <v>8352036761</v>
      </c>
      <c r="J392" s="150">
        <f t="shared" si="10"/>
        <v>4607461620</v>
      </c>
      <c r="K392" s="151">
        <f t="shared" si="11"/>
        <v>3.8356350034232718E-2</v>
      </c>
    </row>
    <row r="393" spans="1:11" ht="14" hidden="1" thickTop="1" x14ac:dyDescent="0.4"/>
    <row r="394" spans="1:11" hidden="1" x14ac:dyDescent="0.4"/>
  </sheetData>
  <dataConsolidate/>
  <mergeCells count="1">
    <mergeCell ref="C4:I4"/>
  </mergeCells>
  <dataValidations disablePrompts="1" xWindow="354" yWindow="344" count="3">
    <dataValidation allowBlank="1" showInputMessage="1" showErrorMessage="1" promptTitle="AutoCalculated" prompt="These cells are automatically calculated - enter data in either the yellow or green boxes." sqref="H19:H23"/>
    <dataValidation allowBlank="1" showInputMessage="1" showErrorMessage="1" promptTitle="AutoCalc" prompt="These cells are automatically calculated - enter data in either the yellow or green boxes." sqref="H24"/>
    <dataValidation allowBlank="1" showInputMessage="1" showErrorMessage="1" prompt="Do not enter in these cells - enter in the yellow boxes below." sqref="F10:H10"/>
  </dataValidations>
  <pageMargins left="0.15" right="0.33"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5" sqref="B5"/>
    </sheetView>
  </sheetViews>
  <sheetFormatPr defaultRowHeight="14.35" x14ac:dyDescent="0.5"/>
  <sheetData>
    <row r="1" spans="1:4" x14ac:dyDescent="0.5">
      <c r="A1">
        <v>1</v>
      </c>
      <c r="B1" s="240">
        <v>0</v>
      </c>
      <c r="C1">
        <v>0</v>
      </c>
      <c r="D1">
        <v>6446</v>
      </c>
    </row>
    <row r="2" spans="1:4" x14ac:dyDescent="0.5">
      <c r="A2">
        <v>2</v>
      </c>
      <c r="B2" s="240">
        <v>0.01</v>
      </c>
      <c r="C2">
        <f t="shared" ref="C2:C13" si="0">ROUND(B2*D$1,0)</f>
        <v>64</v>
      </c>
    </row>
    <row r="3" spans="1:4" x14ac:dyDescent="0.5">
      <c r="A3">
        <v>3</v>
      </c>
      <c r="B3" s="288">
        <v>1.2500000000000001E-2</v>
      </c>
      <c r="C3">
        <f t="shared" si="0"/>
        <v>81</v>
      </c>
    </row>
    <row r="4" spans="1:4" x14ac:dyDescent="0.5">
      <c r="A4">
        <v>4</v>
      </c>
      <c r="B4" s="240">
        <v>0.02</v>
      </c>
      <c r="C4">
        <f t="shared" si="0"/>
        <v>129</v>
      </c>
    </row>
    <row r="5" spans="1:4" x14ac:dyDescent="0.5">
      <c r="A5">
        <v>5</v>
      </c>
      <c r="B5" s="288">
        <v>2.4500000000000001E-2</v>
      </c>
      <c r="C5">
        <f t="shared" si="0"/>
        <v>158</v>
      </c>
    </row>
    <row r="6" spans="1:4" x14ac:dyDescent="0.5">
      <c r="A6">
        <v>6</v>
      </c>
      <c r="B6" s="240">
        <v>0.03</v>
      </c>
      <c r="C6">
        <f t="shared" si="0"/>
        <v>193</v>
      </c>
    </row>
    <row r="7" spans="1:4" x14ac:dyDescent="0.5">
      <c r="A7">
        <v>7</v>
      </c>
      <c r="B7" s="240">
        <v>0.04</v>
      </c>
      <c r="C7">
        <f t="shared" si="0"/>
        <v>258</v>
      </c>
    </row>
    <row r="8" spans="1:4" x14ac:dyDescent="0.5">
      <c r="A8">
        <v>8</v>
      </c>
      <c r="B8" s="240">
        <v>0.05</v>
      </c>
      <c r="C8">
        <f t="shared" si="0"/>
        <v>322</v>
      </c>
    </row>
    <row r="9" spans="1:4" x14ac:dyDescent="0.5">
      <c r="A9">
        <v>9</v>
      </c>
      <c r="B9" s="240">
        <v>0.06</v>
      </c>
      <c r="C9">
        <f t="shared" si="0"/>
        <v>387</v>
      </c>
    </row>
    <row r="10" spans="1:4" x14ac:dyDescent="0.5">
      <c r="A10">
        <v>10</v>
      </c>
      <c r="B10" s="240">
        <v>7.0000000000000007E-2</v>
      </c>
      <c r="C10">
        <f t="shared" si="0"/>
        <v>451</v>
      </c>
    </row>
    <row r="11" spans="1:4" x14ac:dyDescent="0.5">
      <c r="A11">
        <v>11</v>
      </c>
      <c r="B11" s="240">
        <v>0.08</v>
      </c>
      <c r="C11">
        <f t="shared" si="0"/>
        <v>516</v>
      </c>
    </row>
    <row r="12" spans="1:4" x14ac:dyDescent="0.5">
      <c r="A12">
        <v>12</v>
      </c>
      <c r="B12" s="240">
        <v>0.09</v>
      </c>
      <c r="C12">
        <f t="shared" si="0"/>
        <v>580</v>
      </c>
    </row>
    <row r="13" spans="1:4" x14ac:dyDescent="0.5">
      <c r="A13">
        <v>13</v>
      </c>
      <c r="B13" s="240">
        <v>0.1</v>
      </c>
      <c r="C13">
        <f t="shared" si="0"/>
        <v>645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InstrumentPanel</vt:lpstr>
      <vt:lpstr>FY2017 Alpha RPDC </vt:lpstr>
      <vt:lpstr>ChgAuthFY12toFY13</vt:lpstr>
      <vt:lpstr>PctChgAuthFY10toFY11</vt:lpstr>
      <vt:lpstr>RealAuthFY12</vt:lpstr>
      <vt:lpstr>RealAuthFY11</vt:lpstr>
      <vt:lpstr>RealAuthFY10</vt:lpstr>
      <vt:lpstr>Valuations</vt:lpstr>
      <vt:lpstr>Sheet1</vt:lpstr>
      <vt:lpstr>FY14RPDC MF</vt:lpstr>
      <vt:lpstr>4V2</vt:lpstr>
      <vt:lpstr>ChgAuthFY12toFY13!Print_Area</vt:lpstr>
      <vt:lpstr>InstrumentPanel!Print_Area</vt:lpstr>
      <vt:lpstr>PctChgAuthFY10toFY11!Print_Area</vt:lpstr>
      <vt:lpstr>RealAuthFY10!Print_Area</vt:lpstr>
      <vt:lpstr>RealAuthFY11!Print_Area</vt:lpstr>
      <vt:lpstr>RealAuthFY12!Print_Area</vt:lpstr>
      <vt:lpstr>ChgAuthFY12toFY13!Print_Titles</vt:lpstr>
      <vt:lpstr>'FY2017 Alpha RPDC '!Print_Titles</vt:lpstr>
      <vt:lpstr>InstrumentPanel!Print_Titles</vt:lpstr>
      <vt:lpstr>PctChgAuthFY10toFY11!Print_Titles</vt:lpstr>
      <vt:lpstr>RealAuthFY10!Print_Titles</vt:lpstr>
      <vt:lpstr>RealAuthFY11!Print_Titles</vt:lpstr>
      <vt:lpstr>RealAuthFY12!Print_Titles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dc:creator>
  <cp:lastModifiedBy>Margaret</cp:lastModifiedBy>
  <cp:lastPrinted>2016-09-29T18:18:56Z</cp:lastPrinted>
  <dcterms:created xsi:type="dcterms:W3CDTF">2010-01-05T21:03:46Z</dcterms:created>
  <dcterms:modified xsi:type="dcterms:W3CDTF">2016-10-24T17:54:49Z</dcterms:modified>
</cp:coreProperties>
</file>