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vn\Documents\My File\Word\Myrtle Beach Golf\Other Leader Listings\"/>
    </mc:Choice>
  </mc:AlternateContent>
  <xr:revisionPtr revIDLastSave="0" documentId="13_ncr:1_{49B694E1-B41D-4AF4-A977-034256867E3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ll-Time Records" sheetId="1" r:id="rId1"/>
    <sheet name="Birdies" sheetId="2" r:id="rId2"/>
    <sheet name="Courses" sheetId="4" r:id="rId3"/>
  </sheets>
  <definedNames>
    <definedName name="_xlnm.Print_Area" localSheetId="0">'All-Time Records'!$A:$D</definedName>
    <definedName name="_xlnm.Print_Area" localSheetId="2">Courses!$A$1:$S$109</definedName>
    <definedName name="_xlnm.Print_Titles" localSheetId="1">Birdies!$73:$73</definedName>
    <definedName name="_xlnm.Print_Titles" localSheetId="2">Courses!$1:$3</definedName>
  </definedNames>
  <calcPr calcId="181029"/>
</workbook>
</file>

<file path=xl/calcChain.xml><?xml version="1.0" encoding="utf-8"?>
<calcChain xmlns="http://schemas.openxmlformats.org/spreadsheetml/2006/main">
  <c r="B41" i="1" l="1"/>
  <c r="C727" i="1"/>
  <c r="C726" i="1"/>
  <c r="C725" i="1"/>
  <c r="C724" i="1"/>
  <c r="B724" i="1"/>
  <c r="B733" i="1" s="1"/>
  <c r="B727" i="1"/>
  <c r="B735" i="1" s="1"/>
  <c r="B726" i="1"/>
  <c r="B734" i="1" s="1"/>
  <c r="B725" i="1"/>
  <c r="B732" i="1" s="1"/>
  <c r="A141" i="1"/>
  <c r="A142" i="1"/>
  <c r="A140" i="1"/>
  <c r="A134" i="1"/>
  <c r="A136" i="1"/>
  <c r="A133" i="1"/>
  <c r="A126" i="1"/>
  <c r="A138" i="1"/>
  <c r="A119" i="1"/>
  <c r="A139" i="1"/>
  <c r="A135" i="1"/>
  <c r="A127" i="1"/>
  <c r="A137" i="1"/>
  <c r="A130" i="1"/>
  <c r="A123" i="1"/>
  <c r="A132" i="1"/>
  <c r="A129" i="1"/>
  <c r="A131" i="1"/>
  <c r="A124" i="1"/>
  <c r="A128" i="1"/>
  <c r="A117" i="1"/>
  <c r="A125" i="1"/>
  <c r="A122" i="1"/>
  <c r="A121" i="1"/>
  <c r="A120" i="1"/>
  <c r="A118" i="1"/>
  <c r="D105" i="1"/>
  <c r="D104" i="1"/>
  <c r="U31" i="2"/>
  <c r="T31" i="2"/>
  <c r="S31" i="2"/>
  <c r="R31" i="2"/>
  <c r="Q31" i="2"/>
  <c r="V31" i="2" l="1"/>
  <c r="U30" i="2"/>
  <c r="T30" i="2"/>
  <c r="S30" i="2"/>
  <c r="R30" i="2"/>
  <c r="Q30" i="2"/>
  <c r="U29" i="2"/>
  <c r="T29" i="2"/>
  <c r="S29" i="2"/>
  <c r="R29" i="2"/>
  <c r="Q29" i="2"/>
  <c r="V30" i="2" l="1"/>
  <c r="V29" i="2"/>
  <c r="D110" i="1"/>
  <c r="D109" i="1"/>
  <c r="D108" i="1"/>
  <c r="D107" i="1"/>
  <c r="D106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B79" i="1"/>
  <c r="B80" i="1"/>
  <c r="B50" i="1" l="1"/>
  <c r="U28" i="2" l="1"/>
  <c r="T28" i="2"/>
  <c r="S28" i="2"/>
  <c r="R28" i="2"/>
  <c r="Q28" i="2"/>
  <c r="V28" i="2" l="1"/>
  <c r="U27" i="2"/>
  <c r="T27" i="2"/>
  <c r="S27" i="2"/>
  <c r="R27" i="2"/>
  <c r="Q27" i="2"/>
  <c r="U26" i="2"/>
  <c r="T26" i="2"/>
  <c r="S26" i="2"/>
  <c r="R26" i="2"/>
  <c r="Q26" i="2"/>
  <c r="V27" i="2" l="1"/>
  <c r="V26" i="2"/>
  <c r="U25" i="2"/>
  <c r="T25" i="2"/>
  <c r="S25" i="2"/>
  <c r="R25" i="2"/>
  <c r="Q25" i="2"/>
  <c r="V25" i="2" l="1"/>
  <c r="U24" i="2"/>
  <c r="T24" i="2"/>
  <c r="S24" i="2"/>
  <c r="R24" i="2"/>
  <c r="Q24" i="2"/>
  <c r="V24" i="2" l="1"/>
  <c r="U23" i="2"/>
  <c r="T23" i="2"/>
  <c r="S23" i="2"/>
  <c r="R23" i="2"/>
  <c r="Q23" i="2"/>
  <c r="V23" i="2" l="1"/>
  <c r="U22" i="2"/>
  <c r="T22" i="2"/>
  <c r="S22" i="2"/>
  <c r="R22" i="2"/>
  <c r="Q22" i="2"/>
  <c r="C733" i="1"/>
  <c r="U21" i="2"/>
  <c r="T21" i="2"/>
  <c r="S21" i="2"/>
  <c r="R21" i="2"/>
  <c r="Q21" i="2"/>
  <c r="U20" i="2"/>
  <c r="T20" i="2"/>
  <c r="S20" i="2"/>
  <c r="R20" i="2"/>
  <c r="Q20" i="2"/>
  <c r="U19" i="2"/>
  <c r="T19" i="2"/>
  <c r="S19" i="2"/>
  <c r="R19" i="2"/>
  <c r="Q19" i="2"/>
  <c r="D717" i="1"/>
  <c r="D716" i="1"/>
  <c r="D718" i="1"/>
  <c r="D719" i="1"/>
  <c r="D710" i="1"/>
  <c r="D708" i="1"/>
  <c r="D711" i="1"/>
  <c r="D709" i="1"/>
  <c r="D701" i="1"/>
  <c r="D702" i="1"/>
  <c r="D703" i="1"/>
  <c r="D700" i="1"/>
  <c r="U18" i="2"/>
  <c r="T18" i="2"/>
  <c r="S18" i="2"/>
  <c r="R18" i="2"/>
  <c r="Q18" i="2"/>
  <c r="R32" i="2"/>
  <c r="S32" i="2"/>
  <c r="T32" i="2"/>
  <c r="U32" i="2"/>
  <c r="U17" i="2"/>
  <c r="T17" i="2"/>
  <c r="S17" i="2"/>
  <c r="R17" i="2"/>
  <c r="Q17" i="2"/>
  <c r="R16" i="2"/>
  <c r="S16" i="2"/>
  <c r="T16" i="2"/>
  <c r="U16" i="2"/>
  <c r="Q16" i="2"/>
  <c r="R15" i="2"/>
  <c r="S15" i="2"/>
  <c r="T15" i="2"/>
  <c r="U15" i="2"/>
  <c r="Q15" i="2"/>
  <c r="R14" i="2"/>
  <c r="S14" i="2"/>
  <c r="T14" i="2"/>
  <c r="U14" i="2"/>
  <c r="Q14" i="2"/>
  <c r="T7" i="2"/>
  <c r="T8" i="2"/>
  <c r="T9" i="2"/>
  <c r="T10" i="2"/>
  <c r="T11" i="2"/>
  <c r="T12" i="2"/>
  <c r="T13" i="2"/>
  <c r="Q12" i="2"/>
  <c r="Q13" i="2"/>
  <c r="Q7" i="2"/>
  <c r="Q8" i="2"/>
  <c r="Q9" i="2"/>
  <c r="Q10" i="2"/>
  <c r="Q11" i="2"/>
  <c r="O33" i="2"/>
  <c r="L33" i="2"/>
  <c r="J33" i="2"/>
  <c r="G33" i="2"/>
  <c r="E33" i="2"/>
  <c r="B33" i="2"/>
  <c r="R13" i="2"/>
  <c r="S13" i="2"/>
  <c r="U13" i="2"/>
  <c r="C33" i="2"/>
  <c r="D33" i="2"/>
  <c r="F33" i="2"/>
  <c r="R12" i="2"/>
  <c r="S12" i="2"/>
  <c r="U12" i="2"/>
  <c r="H33" i="2"/>
  <c r="I33" i="2"/>
  <c r="K33" i="2"/>
  <c r="M33" i="2"/>
  <c r="N33" i="2"/>
  <c r="P33" i="2"/>
  <c r="R109" i="4"/>
  <c r="U7" i="2"/>
  <c r="U8" i="2"/>
  <c r="U9" i="2"/>
  <c r="U10" i="2"/>
  <c r="U11" i="2"/>
  <c r="S7" i="2"/>
  <c r="S8" i="2"/>
  <c r="S9" i="2"/>
  <c r="S10" i="2"/>
  <c r="S11" i="2"/>
  <c r="R6" i="2"/>
  <c r="V6" i="2" s="1"/>
  <c r="R7" i="2"/>
  <c r="R8" i="2"/>
  <c r="R9" i="2"/>
  <c r="R10" i="2"/>
  <c r="R11" i="2"/>
  <c r="B505" i="1"/>
  <c r="C502" i="1" s="1"/>
  <c r="K34" i="2" l="1"/>
  <c r="V20" i="2"/>
  <c r="P34" i="2"/>
  <c r="F34" i="2"/>
  <c r="V14" i="2"/>
  <c r="V7" i="2"/>
  <c r="V13" i="2"/>
  <c r="V8" i="2"/>
  <c r="V15" i="2"/>
  <c r="V19" i="2"/>
  <c r="V22" i="2"/>
  <c r="V11" i="2"/>
  <c r="V10" i="2"/>
  <c r="S33" i="2"/>
  <c r="H40" i="2" s="1"/>
  <c r="Q33" i="2"/>
  <c r="V17" i="2"/>
  <c r="V9" i="2"/>
  <c r="V16" i="2"/>
  <c r="V18" i="2"/>
  <c r="V21" i="2"/>
  <c r="V12" i="2"/>
  <c r="D34" i="2"/>
  <c r="D726" i="1"/>
  <c r="D724" i="1"/>
  <c r="D727" i="1"/>
  <c r="C503" i="1"/>
  <c r="C505" i="1"/>
  <c r="C504" i="1"/>
  <c r="C732" i="1"/>
  <c r="D725" i="1"/>
  <c r="C734" i="1"/>
  <c r="C735" i="1"/>
  <c r="R33" i="2"/>
  <c r="F39" i="2" s="1"/>
  <c r="V32" i="2"/>
  <c r="T33" i="2"/>
  <c r="H41" i="2" s="1"/>
  <c r="N34" i="2"/>
  <c r="H34" i="2"/>
  <c r="J34" i="2"/>
  <c r="I34" i="2"/>
  <c r="C34" i="2"/>
  <c r="U33" i="2"/>
  <c r="O34" i="2"/>
  <c r="E34" i="2"/>
  <c r="M34" i="2"/>
  <c r="U34" i="2" l="1"/>
  <c r="D40" i="2"/>
  <c r="F40" i="2"/>
  <c r="S34" i="2"/>
  <c r="V33" i="2"/>
  <c r="V34" i="2" s="1"/>
  <c r="R34" i="2"/>
  <c r="H39" i="2"/>
  <c r="D39" i="2"/>
  <c r="T34" i="2"/>
  <c r="D41" i="2"/>
  <c r="F41" i="2"/>
  <c r="D42" i="2"/>
  <c r="F42" i="2"/>
  <c r="H4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</author>
  </authors>
  <commentList>
    <comment ref="L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Paul:</t>
        </r>
        <r>
          <rPr>
            <sz val="9"/>
            <color indexed="81"/>
            <rFont val="Tahoma"/>
            <family val="2"/>
          </rPr>
          <t xml:space="preserve">
includes Farmstead Par 6</t>
        </r>
      </text>
    </comment>
    <comment ref="L1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Paul:</t>
        </r>
        <r>
          <rPr>
            <sz val="9"/>
            <color indexed="81"/>
            <rFont val="Tahoma"/>
            <family val="2"/>
          </rPr>
          <t xml:space="preserve">
includes Farmstead Par 6</t>
        </r>
      </text>
    </comment>
    <comment ref="E3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Paul:</t>
        </r>
        <r>
          <rPr>
            <sz val="9"/>
            <color indexed="81"/>
            <rFont val="Tahoma"/>
            <family val="2"/>
          </rPr>
          <t xml:space="preserve">
Missed all of 2007</t>
        </r>
      </text>
    </comment>
    <comment ref="F3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Paul:</t>
        </r>
        <r>
          <rPr>
            <sz val="9"/>
            <color indexed="81"/>
            <rFont val="Tahoma"/>
            <family val="2"/>
          </rPr>
          <t xml:space="preserve">
adjusted for 5 rounds missed in 2017; missed all 5 rounds in 2021</t>
        </r>
      </text>
    </comment>
    <comment ref="K34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Paul:</t>
        </r>
        <r>
          <rPr>
            <sz val="9"/>
            <color indexed="81"/>
            <rFont val="Tahoma"/>
            <family val="2"/>
          </rPr>
          <t xml:space="preserve">
adjusted for 5 rounds missed in 2017; missed all 5 rounds in 2021</t>
        </r>
      </text>
    </comment>
    <comment ref="P34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Paul:</t>
        </r>
        <r>
          <rPr>
            <sz val="9"/>
            <color indexed="81"/>
            <rFont val="Tahoma"/>
            <family val="2"/>
          </rPr>
          <t xml:space="preserve">
adjusted for 5 rounds missed in 2017; missed all 5 rounds in 2021</t>
        </r>
      </text>
    </comment>
    <comment ref="U34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Paul:</t>
        </r>
        <r>
          <rPr>
            <sz val="9"/>
            <color indexed="81"/>
            <rFont val="Tahoma"/>
            <family val="2"/>
          </rPr>
          <t xml:space="preserve">
missed 90 holes in 2017 (5 rounds); missed all 5 rounds in 2021</t>
        </r>
      </text>
    </comment>
  </commentList>
</comments>
</file>

<file path=xl/sharedStrings.xml><?xml version="1.0" encoding="utf-8"?>
<sst xmlns="http://schemas.openxmlformats.org/spreadsheetml/2006/main" count="1596" uniqueCount="864">
  <si>
    <t>ALL-TIME MYRTLE BEACH BIRDIE CHAMPIONSHIP RECORDS</t>
  </si>
  <si>
    <t>Myrtle Beach Birdie Championships</t>
  </si>
  <si>
    <t>#</t>
  </si>
  <si>
    <t>Year(s)</t>
  </si>
  <si>
    <t>Scott</t>
  </si>
  <si>
    <t>Dan</t>
  </si>
  <si>
    <t>Paul</t>
  </si>
  <si>
    <t>Droz</t>
  </si>
  <si>
    <t>Personal Bests - Most Birdies During a Trip</t>
  </si>
  <si>
    <t>Year</t>
  </si>
  <si>
    <t>Course</t>
  </si>
  <si>
    <t>Barefoot Dye (Holes #7 and #8)</t>
  </si>
  <si>
    <t>Glen Dornoch (Holes #2 and #3)</t>
  </si>
  <si>
    <t>Barefoot Dye</t>
  </si>
  <si>
    <t>Grande Dunes</t>
  </si>
  <si>
    <t>Crow Creek</t>
  </si>
  <si>
    <t>Barefoot Fazio</t>
  </si>
  <si>
    <t>Barefoot Norman</t>
  </si>
  <si>
    <t>Personal Bests - Best Score for 18 Holes</t>
  </si>
  <si>
    <t>Score</t>
  </si>
  <si>
    <t>The Wizard</t>
  </si>
  <si>
    <t>Shaftesbury Glen</t>
  </si>
  <si>
    <t>Personal Bests - Best Score for 9 Holes at a Course</t>
  </si>
  <si>
    <t>The Wizard (Front 9)</t>
  </si>
  <si>
    <t>The Wizard Back 9)</t>
  </si>
  <si>
    <t>Grande Dunes (Front 9)</t>
  </si>
  <si>
    <t>Grande Dunes (Back 9)</t>
  </si>
  <si>
    <t>Willbrook (Back 9)</t>
  </si>
  <si>
    <t>Fairway %</t>
  </si>
  <si>
    <t>GIR %</t>
  </si>
  <si>
    <t>Barefoot Love (Holes #10 and #11)</t>
  </si>
  <si>
    <t>Tidewater</t>
  </si>
  <si>
    <t>Tidewater (Front 9)</t>
  </si>
  <si>
    <t>Putts</t>
  </si>
  <si>
    <t>Average</t>
  </si>
  <si>
    <t>TOTALS</t>
  </si>
  <si>
    <t>PAR 3</t>
  </si>
  <si>
    <t>PAR 4</t>
  </si>
  <si>
    <t>PAR 5</t>
  </si>
  <si>
    <t>TOTAL BIRDIES</t>
  </si>
  <si>
    <t>Birdies By Course</t>
  </si>
  <si>
    <t>Paul:</t>
  </si>
  <si>
    <t>1999 - None</t>
  </si>
  <si>
    <t>2000 - None</t>
  </si>
  <si>
    <t>2001 - Witch (2), Barefoot Norman</t>
  </si>
  <si>
    <t>2002 - Shaftesbury Glen, Caledonia, Barefoot Fazio, Carolina National</t>
  </si>
  <si>
    <t>2003 - Sea Trail</t>
  </si>
  <si>
    <t>Scott:</t>
  </si>
  <si>
    <t>1999 - Arrowhead Lakes (2), Ocean Harbor, Wild Wing Avocet</t>
  </si>
  <si>
    <t>2000 - Tidewater, Glen Dornoch (2), Willbrook</t>
  </si>
  <si>
    <t>2001 - Tradition, Pawley's Plantation, Man O War, Barefoot Dye (2)</t>
  </si>
  <si>
    <t>2002 - Barefoot Love (2), Carolina National</t>
  </si>
  <si>
    <t>2003 - Heather Glen, Tidewater, Grande Dunes, Tiger Eye, Barefoot Fazio, Barefoot Love</t>
  </si>
  <si>
    <t>Dan:</t>
  </si>
  <si>
    <t>1999 - Wizard (2)</t>
  </si>
  <si>
    <t>2000 - Tidewater, Glen Dornoch, Belle Terre (2)</t>
  </si>
  <si>
    <t>2002 - Barefoot Fazio, Barefoot Love, True Blue</t>
  </si>
  <si>
    <t>2003 - Heather Glen, Tidewater, Grande Dunes (2)</t>
  </si>
  <si>
    <t>Droz:</t>
  </si>
  <si>
    <t>1999 - Arrowhead Lakes, True Blue</t>
  </si>
  <si>
    <t>2000 - Willbrook</t>
  </si>
  <si>
    <t>2001 - Grande Dunes</t>
  </si>
  <si>
    <t>2002 - Shaftesbury Glen, Thistle (2), True Blue</t>
  </si>
  <si>
    <t>2003 - Diamond Back, Sea Trail</t>
  </si>
  <si>
    <t>Par 3</t>
  </si>
  <si>
    <t>Par 4</t>
  </si>
  <si>
    <t>Par 5</t>
  </si>
  <si>
    <t>Heather Glen</t>
  </si>
  <si>
    <t>Diamond Back Golf Club</t>
  </si>
  <si>
    <t>Sea Trail – Rees Jones Course</t>
  </si>
  <si>
    <t>Tiger’s Eye</t>
  </si>
  <si>
    <t>Prestwick Country Club</t>
  </si>
  <si>
    <t>Thistle Golf Club</t>
  </si>
  <si>
    <t>Caledonia</t>
  </si>
  <si>
    <t>Carolina National (Ibis to Egret)</t>
  </si>
  <si>
    <t>Tradition</t>
  </si>
  <si>
    <t>Pawley's Plantation</t>
  </si>
  <si>
    <t>The Pearl (East Course)</t>
  </si>
  <si>
    <t>Man O War</t>
  </si>
  <si>
    <t>International World Tour</t>
  </si>
  <si>
    <t>Barefoot Resorts - Dye Course</t>
  </si>
  <si>
    <t>Barefoot Resorts - Norman Course</t>
  </si>
  <si>
    <t>Glen Dornoch</t>
  </si>
  <si>
    <t>Wilbrook</t>
  </si>
  <si>
    <t>TPC (Tournament Players Club)</t>
  </si>
  <si>
    <t>Belle Terre</t>
  </si>
  <si>
    <t>Wizard</t>
  </si>
  <si>
    <t>Arrowhead</t>
  </si>
  <si>
    <t>Heritage Club</t>
  </si>
  <si>
    <t>Ocean Harbor</t>
  </si>
  <si>
    <t>True Blue</t>
  </si>
  <si>
    <t>River Club</t>
  </si>
  <si>
    <t>Oyster Bay</t>
  </si>
  <si>
    <t>Legends - Parkland</t>
  </si>
  <si>
    <t>Witch</t>
  </si>
  <si>
    <t>Wachesaw East</t>
  </si>
  <si>
    <t>Litchfield</t>
  </si>
  <si>
    <t>Myrtle Beach National - Southcreek</t>
  </si>
  <si>
    <t>Myrtle Beach National - King's North</t>
  </si>
  <si>
    <t>Cypress Bay</t>
  </si>
  <si>
    <t>Legends - Heathland</t>
  </si>
  <si>
    <t>Years Played</t>
  </si>
  <si>
    <t>Barefoot Resorts – Fazio Course</t>
  </si>
  <si>
    <t>Barefoot Resorts – Love Course</t>
  </si>
  <si>
    <t>Barefoot Love</t>
  </si>
  <si>
    <t>Players (#)</t>
  </si>
  <si>
    <t>Total Birdies</t>
  </si>
  <si>
    <t>2001 - Scott</t>
  </si>
  <si>
    <t>2001 - Paul (2), Dan</t>
  </si>
  <si>
    <t>2001 - Scott, Dan</t>
  </si>
  <si>
    <t>2003 - Droz</t>
  </si>
  <si>
    <t>2003 - Scott, Dan</t>
  </si>
  <si>
    <t>2003 - Droz, Paul</t>
  </si>
  <si>
    <t>2002 - Scott, Paul</t>
  </si>
  <si>
    <t>2002 - Droz (2)</t>
  </si>
  <si>
    <t>2000 - Dan (2)</t>
  </si>
  <si>
    <t>2000 - Scott (2), Dan</t>
  </si>
  <si>
    <t>2000 - Scott, Droz</t>
  </si>
  <si>
    <t>1999 - Scott</t>
  </si>
  <si>
    <t>1999 - Dan (2)</t>
  </si>
  <si>
    <t>Personal Bests - Most Birdies in One Day (includes AM and PM rounds of 1 day)</t>
  </si>
  <si>
    <t>Wild Wing - Avocet Course</t>
  </si>
  <si>
    <t>Wild Wing - Hummingbird Course</t>
  </si>
  <si>
    <t>Wild Wing - Wood Stork</t>
  </si>
  <si>
    <t>2004 - Droz, Paul</t>
  </si>
  <si>
    <t>Farmstead Golf Links</t>
  </si>
  <si>
    <t>Arrowhead (Cypress &amp; Waterways)</t>
  </si>
  <si>
    <t>2004 - Dan (2), Scott; 1999 - Scott (2), Droz</t>
  </si>
  <si>
    <t>International Club</t>
  </si>
  <si>
    <t>2004 - Droz</t>
  </si>
  <si>
    <t>2004 - Dan</t>
  </si>
  <si>
    <t>2004 - Wild Wing - Wood Stork, Farmstead</t>
  </si>
  <si>
    <t>2004 - Arrowhead, Barefoot Fazio, Barefoot Love</t>
  </si>
  <si>
    <t>2004 - Farmstead, Arrowhead (2), Int'l World Tour (2), Heritage</t>
  </si>
  <si>
    <t>2001 - Witch, Tradition, Man O War, Int'l World Tour, Barefoot Norman (2), Grande Dunes (2)</t>
  </si>
  <si>
    <t>2004 - Wild Wing - Wood Stork, International Club, Barefoot Fazio (2)</t>
  </si>
  <si>
    <t>Barefoot Love (Back 9)</t>
  </si>
  <si>
    <t>Heritage (Front 9)</t>
  </si>
  <si>
    <t>Barefoot Fazio/ Barefoot Love</t>
  </si>
  <si>
    <t>Personal Bests - Most Pars on One Course in One Day</t>
  </si>
  <si>
    <t>Year 2001</t>
  </si>
  <si>
    <t># Holes</t>
  </si>
  <si>
    <t>Years</t>
  </si>
  <si>
    <t># All-Time</t>
  </si>
  <si>
    <t>Total</t>
  </si>
  <si>
    <t>% of Total</t>
  </si>
  <si>
    <t>Day One Birdie Breakdown</t>
  </si>
  <si>
    <t>Earliest Birdies Made By Par Type on Day One</t>
  </si>
  <si>
    <t>Hole #</t>
  </si>
  <si>
    <t>Years / Course</t>
  </si>
  <si>
    <t>Total Holes</t>
  </si>
  <si>
    <t>Avg Strokes Per Hole</t>
  </si>
  <si>
    <t>Over Par</t>
  </si>
  <si>
    <t>2005 - Barefoot Love, Grande Dunes, King's North</t>
  </si>
  <si>
    <t>2005 - Blackmoor, Barefoot Love (2), TPC</t>
  </si>
  <si>
    <t>2005 - Barefoot Fazio (3), Barefoot Love (3), Angels Trace South, King's North</t>
  </si>
  <si>
    <t>2005 - Barefoot Fazio, Grande Dunes</t>
  </si>
  <si>
    <t>Angel's Trace - South Course</t>
  </si>
  <si>
    <t>Blackmoor</t>
  </si>
  <si>
    <t>Legends - Moorland</t>
  </si>
  <si>
    <t>2005 - Scott</t>
  </si>
  <si>
    <t>2005 - Dan</t>
  </si>
  <si>
    <t>Barefoot Fazio (Holes #9 and #10)</t>
  </si>
  <si>
    <t>Barefoot Love (Holes #3 and #4)</t>
  </si>
  <si>
    <t>Dan (3), Scott (2), Paul (1)</t>
  </si>
  <si>
    <t>Dan (3), Droz (1)</t>
  </si>
  <si>
    <t>2003 into 2004</t>
  </si>
  <si>
    <t>Angel's Trace South Course</t>
  </si>
  <si>
    <t>Personal Bests - Most Consecutive Pars or Better at a Course</t>
  </si>
  <si>
    <t>Barefoot Love (Front 9)</t>
  </si>
  <si>
    <t>2002/ 2005</t>
  </si>
  <si>
    <t>Long Bay</t>
  </si>
  <si>
    <t>2006 - Droz (3), Scott;  2001 - Dan (2), Paul</t>
  </si>
  <si>
    <t>2006 - Barefoot Fazio, Caledonia, Grande Dunes</t>
  </si>
  <si>
    <t>2006 - Barefoot Love, Caledonia (2), Grande Dunes, Barefoot Norman</t>
  </si>
  <si>
    <t>2006 - Barefoot Love (3), True Blue, Caledonia, Grande Dunes (2)</t>
  </si>
  <si>
    <t>2006 - True Blue, Barefoot Norman (3)</t>
  </si>
  <si>
    <t>Barefoot Love (Holes #2, #3, and #4)</t>
  </si>
  <si>
    <t>Dan (3), Scott (1)</t>
  </si>
  <si>
    <t>Scott (2), Dan (1), Paul (1)</t>
  </si>
  <si>
    <t>Droz (3), Scott (1)</t>
  </si>
  <si>
    <t>Personal Bests - Most Pars or Better (Birdies, Eagles, etc.) on One Course in One Day</t>
  </si>
  <si>
    <t>Barefoot Norman (Back 9)</t>
  </si>
  <si>
    <t>Caledonia (Front 9)</t>
  </si>
  <si>
    <t xml:space="preserve">Grande Dunes </t>
  </si>
  <si>
    <t>Total # of Birdies in One Day by Group</t>
  </si>
  <si>
    <t>Barefoot Fazio &amp; Barefoot Love</t>
  </si>
  <si>
    <t>Dan (3), Droz (1) &amp; Dan (3), Scott (2), Paul (1)</t>
  </si>
  <si>
    <t>Paul (1) &amp; Dan (3), Scott (1)</t>
  </si>
  <si>
    <t>True Blue &amp; Caledonia</t>
  </si>
  <si>
    <t>Droz (1), Dan (1) &amp; Scott (2), Dan (1), Paul (1)</t>
  </si>
  <si>
    <t>Farmstead &amp; Arrowhead</t>
  </si>
  <si>
    <t>Dan (1), Paul (1) &amp; Dan (2), Scott (1)</t>
  </si>
  <si>
    <t>Tidewater &amp; Grande Dunes</t>
  </si>
  <si>
    <t>Scott (1), Dan (1) &amp; Dan (2), Scott (1)</t>
  </si>
  <si>
    <t>Dan (1), Paul (1) &amp; Scott (2), Dan (1)</t>
  </si>
  <si>
    <t>Barefoot Dye &amp; Barefoot Norman</t>
  </si>
  <si>
    <t>Scott (2) &amp; Dan (2), Paul (1)</t>
  </si>
  <si>
    <t>%</t>
  </si>
  <si>
    <t>Hole</t>
  </si>
  <si>
    <t>Hole #4, Par 4 265 yards (Dan &amp; Scott)</t>
  </si>
  <si>
    <t>Hole #6, Par 3 120 yards (Paul &amp; Scott)</t>
  </si>
  <si>
    <t>Hole #13, Par 5 447 yards (Paul &amp; Scott)</t>
  </si>
  <si>
    <t>Hole #17, Par 4 328 yards (Paul &amp; Dan)</t>
  </si>
  <si>
    <t>Hole #15, Par 5 468 yards (Paul &amp; Dan)</t>
  </si>
  <si>
    <t>#4</t>
  </si>
  <si>
    <t>#15</t>
  </si>
  <si>
    <t>Par 5 468 yards (Paul - 1; Dan - 1; Droz - 1)</t>
  </si>
  <si>
    <t>2007 into 2008</t>
  </si>
  <si>
    <t>2007 - Litchfield, Barefoot Love</t>
  </si>
  <si>
    <t>2007 - Barefoot Love (2)</t>
  </si>
  <si>
    <t>2007 - Did Not Play</t>
  </si>
  <si>
    <t>2007 - Litchfield (2), Grande Dunes, Wachesaw Plantation</t>
  </si>
  <si>
    <t>2007 - Droz (2), Paul</t>
  </si>
  <si>
    <t>2007 - Droz</t>
  </si>
  <si>
    <t>2001 thru 2002</t>
  </si>
  <si>
    <t>2003 thru 2004</t>
  </si>
  <si>
    <t>Courses</t>
  </si>
  <si>
    <t>Grande Dunes/Crow Creek/Glen Dornoch/Wachesaw</t>
  </si>
  <si>
    <t>Wilbrook/TPC/Barefoot Love/Fazio/Belle Terre</t>
  </si>
  <si>
    <t>Personal Bests - Consecutive Courses with Birdies</t>
  </si>
  <si>
    <t>Barefoot Love/True Blue/Caledonia/Grande Dunes (AM)/Grande Dunes (PM)</t>
  </si>
  <si>
    <t>Consecutive Courses with Birdies by Group</t>
  </si>
  <si>
    <t>2001-2002</t>
  </si>
  <si>
    <t>2002-2003</t>
  </si>
  <si>
    <t>True Blue/Heather Glen/Tidewater/Grande Dunes/Diamond Back/Sea Trail/Tiger's Eye/Barefoot Fazio/Love</t>
  </si>
  <si>
    <t>2004-2005</t>
  </si>
  <si>
    <t>Wild Wing/Farmstead/Arrowhead/Int'l World Tour/International Club/Barefoot Fazio/Love/Heritage Club/Blackmoor/Fazio/Love/Angel's Trace/TPC/Grande Dunes</t>
  </si>
  <si>
    <t>2006-2007</t>
  </si>
  <si>
    <t>Barefoot Fazio/Love/True Blue/Caledonia/Grande Dunes (AM)/Grande Dunes (PM)/Norman/Litchfield/Love</t>
  </si>
  <si>
    <t>2008 - None</t>
  </si>
  <si>
    <t>2008 - Shaftesbury Glen, Tidewater, Barefoot Fazio (2)</t>
  </si>
  <si>
    <t>2008 - Shaftesbury Glen, Grande Dunes, Tidewater, Man O War</t>
  </si>
  <si>
    <t>N/A</t>
  </si>
  <si>
    <t>2008 - Shaftesbury Glen, Grande Dunes, Barefoot Fazio, Man O War</t>
  </si>
  <si>
    <t>2008 - Droz, Dan, Scott;  2002 - Droz, Paul</t>
  </si>
  <si>
    <t>Leopard's Chase</t>
  </si>
  <si>
    <t>Sandpiper Bay</t>
  </si>
  <si>
    <t>2008 - Droz, Dan;  2001 - Scott, Dan</t>
  </si>
  <si>
    <t>2006: Barefoot Love;  2005: Barefoot Fazio AND Barefoot Love</t>
  </si>
  <si>
    <t>Hole #18, Par 5 468 yards (Droz &amp; Dan)</t>
  </si>
  <si>
    <t>#5</t>
  </si>
  <si>
    <t>Par 4 383 yards (Dan - 2; Droz - 1)</t>
  </si>
  <si>
    <t>2007 into 2009</t>
  </si>
  <si>
    <t>2008 into 2009</t>
  </si>
  <si>
    <t>Scott - 2008 / Shaftesbury Glen (started on back 9, so really hole #11)</t>
  </si>
  <si>
    <t>2009 - Caledonia</t>
  </si>
  <si>
    <t>2009 - Pine Lakes, Barefoot Fazio</t>
  </si>
  <si>
    <t>2009 - Wicked Stick, True Blue, Pine Lakes, Barefoot Love</t>
  </si>
  <si>
    <t>2009 - Wicked Stick (3), True Blue, Caledonia, Grande Dunes (2), Pine Lakes, Dunes Club</t>
  </si>
  <si>
    <t>Wicked Stick</t>
  </si>
  <si>
    <t>2009 - Droz (3), Dan</t>
  </si>
  <si>
    <t>Pine Lakes</t>
  </si>
  <si>
    <t>2009 - Droz</t>
  </si>
  <si>
    <t>The Dunes Golf &amp; Beach Club</t>
  </si>
  <si>
    <t>Wicked Stick - 3 - On a Friday (first day of trip)</t>
  </si>
  <si>
    <t>Droz (3), Dan (1)</t>
  </si>
  <si>
    <t>Grande Dunes &amp; Pine Lakes</t>
  </si>
  <si>
    <t>Droz (2) &amp; Droz (1), Dan (1), Scott (1)</t>
  </si>
  <si>
    <t>Man O War/Wicked Stick/True Blue/Caledonia/Grande Dunes/Pine Lakes</t>
  </si>
  <si>
    <t>Hole #9, Par 4 299 yards (Droz &amp; Scott)</t>
  </si>
  <si>
    <t>2007 thru 2009</t>
  </si>
  <si>
    <t>#11</t>
  </si>
  <si>
    <t>2010 - Barefoot Fazio, Barefoot Love</t>
  </si>
  <si>
    <t>2010 - Farmstead, Grande Dunes, Barefoot Love AM, Barefoot Love PM</t>
  </si>
  <si>
    <t>2010 - Barefoot Fazio PM, Barefoot Love AM, Grande Dunes</t>
  </si>
  <si>
    <t>Myrtlewood - Palmetto Course</t>
  </si>
  <si>
    <t>2010 - Droz</t>
  </si>
  <si>
    <t>2010 - Myrtlewood Palmetto, Barefoot Love AM (2), Grande Dunes</t>
  </si>
  <si>
    <t>2010 - Scott;  2004 - Dan, Paul</t>
  </si>
  <si>
    <t>Personal Bests - Most Birdies on One Course in One Round</t>
  </si>
  <si>
    <t>Hole #1, Par 4 321 yards (Dan &amp; Scott)</t>
  </si>
  <si>
    <t>Hole #10, Par 4 321 yards (Paul &amp; Scott)</t>
  </si>
  <si>
    <t>#3</t>
  </si>
  <si>
    <t>#8</t>
  </si>
  <si>
    <t>#10</t>
  </si>
  <si>
    <t>#13</t>
  </si>
  <si>
    <t>Par 5 499 yards (Scott - 1; Dan - 1; Droz - 1)</t>
  </si>
  <si>
    <t>Hole #13, Par 499 yards (Dan &amp; Droz)</t>
  </si>
  <si>
    <t>Barefoot Fazio - 3 (AM), Barefoot Love - 3 (PM)</t>
  </si>
  <si>
    <t>Barefoot Love - 3 (PM)</t>
  </si>
  <si>
    <t>Grande Dunes - 2 (AM), Pine Lakes - 1 (PM)</t>
  </si>
  <si>
    <t>Barefoot Norman - 3 (AM)</t>
  </si>
  <si>
    <t>Farmstead (AM), Arrowhead - 2 (PM)</t>
  </si>
  <si>
    <t>Tidewater (AM), Grande Dunes - 2 (PM)</t>
  </si>
  <si>
    <t>Tidewater (AM), Glen Dornoch - 2 (PM)</t>
  </si>
  <si>
    <t>Courses w/ the Most Birdies in One Round</t>
  </si>
  <si>
    <t>Droz (2), Scott (1), Droz (1)</t>
  </si>
  <si>
    <t>Barefoot Love (AM)</t>
  </si>
  <si>
    <t>Barefoot Love (AM) &amp; Barefoot Love (PM)</t>
  </si>
  <si>
    <t>Droz (2), Dan (1), Scott (1) &amp; Paul (1), Scott (1)</t>
  </si>
  <si>
    <t>Shaftesbury Glen/Leopard's Chase/Sandpiper Bay/Barefoot Fazio</t>
  </si>
  <si>
    <t>2010 / 2008</t>
  </si>
  <si>
    <t>Barefoot Fazio (Holes #3 - #12)</t>
  </si>
  <si>
    <t>Barefoot Fazio (Front 9)</t>
  </si>
  <si>
    <t>2010 / 2006</t>
  </si>
  <si>
    <t>Myrtlewood - Palmetto</t>
  </si>
  <si>
    <t># of 0 Putts</t>
  </si>
  <si>
    <t>Grande Dunes (Holes #6 - #10) / Caledonia (Holes #2 - #6)</t>
  </si>
  <si>
    <t>2011 - Droz, Scott;  2008 - Scott, Dan;  2003 - Scott, Dan;  2000 - Scott, Dan</t>
  </si>
  <si>
    <t>Grande Dunes - Members Course</t>
  </si>
  <si>
    <t>2011 - Droz, Dan</t>
  </si>
  <si>
    <t>Cape Fear National (Leland)</t>
  </si>
  <si>
    <t>2011 - Dan (2)</t>
  </si>
  <si>
    <t>2011 - Barefoot Fazio AM</t>
  </si>
  <si>
    <t>2011 - Barefoot Love, Grande Dunes, Barefoot Fazio AM, Barefoot Love, Barefoot Fazio PM, Tidewater</t>
  </si>
  <si>
    <t>2011 - Cape Fear National (2), Grande Dunes, Grande Dunes Members Course</t>
  </si>
  <si>
    <t>2011 - Barefoot Love (2), Grande Dunes, Grande Dunes Members, Barefoot Fazio AM, Barefoot Fazio PM, Tidewater</t>
  </si>
  <si>
    <t>Hole #4, Par 4 265 yards (Droz &amp; Scott)</t>
  </si>
  <si>
    <t>Par 5 506 yards (Dan - 2; Paul - 1)</t>
  </si>
  <si>
    <t>#17</t>
  </si>
  <si>
    <t>Barefoot Fazio (AM), Barefoot Love (Mid-day); Barefoot Fazio (PM) - 54 hole day</t>
  </si>
  <si>
    <t>Grande Dunes &amp; Grande Dunes Members Course</t>
  </si>
  <si>
    <t>Droz (1), Scott (1), Dan (1) &amp; Droz (1), Dan (1)</t>
  </si>
  <si>
    <t>Barefoot Fazio (AM), Love (Mid-day), Fazio (PM)</t>
  </si>
  <si>
    <t>Droz (1), Scott (1), Paul (1) &amp; Scott (1) &amp; Droz (1), Scott (1) - Note: 54 hole day!</t>
  </si>
  <si>
    <t>2011 into 2012</t>
  </si>
  <si>
    <t>Cape Fear National (Holes #7 - #11)</t>
  </si>
  <si>
    <t>All-Time Cumulative Average Strokes Over Par</t>
  </si>
  <si>
    <t>2010 / 2007 / 2006</t>
  </si>
  <si>
    <t>2012 - King's North, Pine Lakes, Barefoot Fazio, Barefoot Love, Crow Creek (3)</t>
  </si>
  <si>
    <t>2012 - King's North, Pine Lakes (2), Barefoot Fazio, Barefoot Love</t>
  </si>
  <si>
    <t>2012 - Pine Lakes, Grande Dunes, True Blue</t>
  </si>
  <si>
    <t>2012 - King's North, Grande Dunes, Caledonia, Barefoot Love</t>
  </si>
  <si>
    <t>2012 - Scott, Paul, Droz;  2005 - Dan, Paul</t>
  </si>
  <si>
    <t>2012 - Scott (2), Paul, Dan;  2009 - Droz, Dan, Scott</t>
  </si>
  <si>
    <t>2012 - Paul (3)</t>
  </si>
  <si>
    <t>2006, 2005, 2005</t>
  </si>
  <si>
    <t>Par 4 321 yards (Scott - 2; Paul -2)</t>
  </si>
  <si>
    <t>#9</t>
  </si>
  <si>
    <t>#18</t>
  </si>
  <si>
    <t>Par 4 299 yards (Droz - 1; Scott - 1; Dan - 1)</t>
  </si>
  <si>
    <t>King's North</t>
  </si>
  <si>
    <t>Scott (2), Paul (1), Dan (1)</t>
  </si>
  <si>
    <t>Paul (1), Scott (1) &amp; Paul (1), Scott (1), Droz (1)</t>
  </si>
  <si>
    <t>Pine Lakes &amp; Grande Dunes</t>
  </si>
  <si>
    <t>Scott (2), Paul (1), Dan (1) &amp; Dan (1), Droz (1)</t>
  </si>
  <si>
    <t>Barefoot Fazio (AM), Love, Fazio (PM), Tidewater, King's North, Pine Lakes</t>
  </si>
  <si>
    <t>2012 into 2013</t>
  </si>
  <si>
    <t>Barefoot Fazio, Barefoot Love, Crow Creek</t>
  </si>
  <si>
    <t>2011: Cape Fear National/Barefoot Love/Grande Dunes/Grande Dunes Members/Barefoot Fazio (AM)/ Love/ Fazio (PM)/ Tidewater/</t>
  </si>
  <si>
    <t>2009: Wicked Stick/True Blue/Caledonia/Grande Dunes/Pine Lakes/Fazio/Love/Dunes Club/</t>
  </si>
  <si>
    <t>2010: Myrtlewood Palmetto/Fazio (AM)/Fazio (PM)/Farmstead/Grande Dunes/Love (AM)/Love (PM)/Grande Dunes/</t>
  </si>
  <si>
    <t>2008: Barefoot Fazio (AM)/Fazio (PM)/Grande Dunes/Tidewater/Man O War/</t>
  </si>
  <si>
    <t>Pine Lakes (Front 9)</t>
  </si>
  <si>
    <t>Scott (2), Paul (1), Droz (1), Dan (1)</t>
  </si>
  <si>
    <t>Birdie Count At That Point - Last Person to Birdie Listed Last</t>
  </si>
  <si>
    <t>Paul (2), Dan (1), Droz (1), Scott (1)</t>
  </si>
  <si>
    <t>Dan (5), Scott (2), Droz (1), Paul (1)</t>
  </si>
  <si>
    <t>Paul (1), Dan (1), Droz (1), Scott (1)</t>
  </si>
  <si>
    <t>Dan (3), Paul (2), Droz (1), Scott (1)</t>
  </si>
  <si>
    <t>Dan (4), Scott (1), Paul (1), Droz (1)</t>
  </si>
  <si>
    <t>Strokes Higher Than Par</t>
  </si>
  <si>
    <t>Personal Bests - Best Scoring Average for Trip</t>
  </si>
  <si>
    <t>Personal Bests - Best Scoring Average for Back 9 of Trip</t>
  </si>
  <si>
    <t># of Courses Where Player is Only One to Have Birdied</t>
  </si>
  <si>
    <t>2005 - Dan (3), Scott (2), Paul;  2004 - Scott;  2003 - Scott;  2002 - Scott (2), Dan</t>
  </si>
  <si>
    <t>2013 - Droz (2), Dan, Paul</t>
  </si>
  <si>
    <t>Rivers Edge</t>
  </si>
  <si>
    <t>2013 - Droz, Dan</t>
  </si>
  <si>
    <t>Bald Head Island Club</t>
  </si>
  <si>
    <t>2013 - Droz (2)</t>
  </si>
  <si>
    <t>2013 - Scott;  2001 - Scott (2)</t>
  </si>
  <si>
    <t>2013 - Long Bay, Barefoot Love</t>
  </si>
  <si>
    <t>2013 - Barefoot Love (2), Barefoot Dye, Barefoot Fazio</t>
  </si>
  <si>
    <t>2013 - Barefoot Love, Long Bay, Rivers Edge, Barefoot Fazio</t>
  </si>
  <si>
    <t>2013 - Barefoot Love (2), Long Bay (2), Rivers Edge, Bald Head Island (2)</t>
  </si>
  <si>
    <t>Hole #11, Par 3 109 yards (Droz &amp; Dan)</t>
  </si>
  <si>
    <t>Hole #3, Par 3 122 yards (Scott &amp; Dan)</t>
  </si>
  <si>
    <t>Par 3 122 yards (Droz - 2; Dan - 2; Paul - 1; Scott - 1)</t>
  </si>
  <si>
    <t>Par 5 485 yards (Scott - 2; Dan - 1; Droz - 1)</t>
  </si>
  <si>
    <t>#1</t>
  </si>
  <si>
    <t>#2</t>
  </si>
  <si>
    <t>Par 5 455 yards (Scott - 1; Dan - 1; Droz - 1)</t>
  </si>
  <si>
    <t>Par 3 109 yards (Scott - 1; Dan - 1; Droz - 1)</t>
  </si>
  <si>
    <t>Rivers Edge 2 (AM), Bald Head Island - 1 (PM)</t>
  </si>
  <si>
    <t>Scott (2), Droz (2), Dan (1)</t>
  </si>
  <si>
    <t>Droz (2), Paul (1), Dan (1)</t>
  </si>
  <si>
    <t>2008-2013</t>
  </si>
  <si>
    <t>2013:  Barefoot Love;   2012: King's North/Pine Lakes/Grande Dunes/True Blue/Caledonia/Barefoot Fazio/Barefoot Love/Crow Creek/</t>
  </si>
  <si>
    <t>Droz - 2013 / Barefoot Love</t>
  </si>
  <si>
    <t>Droz (4), Dan (2), Scott (2), Paul (1)</t>
  </si>
  <si>
    <t>Milestone</t>
  </si>
  <si>
    <t>Person</t>
  </si>
  <si>
    <t>#100</t>
  </si>
  <si>
    <t>#200</t>
  </si>
  <si>
    <t>Barefoot Love hole #8</t>
  </si>
  <si>
    <t>True Blue hole #6</t>
  </si>
  <si>
    <t>Milestone Birdies in MBBC History</t>
  </si>
  <si>
    <t>2014 - Founders Club, Barefoot Love, Barefoot Fazio, True Blue, Leopard's Chase</t>
  </si>
  <si>
    <t>2014 - Founders Club (2), Barefoot Fazio, True Blue, Leopard's Chase</t>
  </si>
  <si>
    <t>2014 - Founders Club, Barefoot Fazio (2), Caledonia, True Blue, Tiger's Eye (3)</t>
  </si>
  <si>
    <t>2014 - Caledonia (2), True Blue, Barefoot Love</t>
  </si>
  <si>
    <t>2014 - Dan (2), Droz, Scott</t>
  </si>
  <si>
    <t>Founders Club</t>
  </si>
  <si>
    <t>2014 - Droz (3);  2003 - Scott</t>
  </si>
  <si>
    <t>2014 - Scott, Dan</t>
  </si>
  <si>
    <t>Tiger's Eye (Holes #5 and #6)</t>
  </si>
  <si>
    <t>Hole #14, Par 3 138 yards (Paul &amp; Dan)</t>
  </si>
  <si>
    <t>Par 4 265 yards (Dan - 3; Scott - 3; Droz - 1; Paul - 1)</t>
  </si>
  <si>
    <t>Par 4 332 yards (Paul - 1; Scott - 1; Dan - 1; Droz - 1)</t>
  </si>
  <si>
    <t>Par 4 305 yards (Droz -2; Scott - 2)</t>
  </si>
  <si>
    <t>#6</t>
  </si>
  <si>
    <t>Par 3 120 yards (Paul - 2; Scott - 1)</t>
  </si>
  <si>
    <t>2014 - (1);  2013 - (1);  2012 - (1);  2010 - (1);  2007 - (1);  2005 - (1)</t>
  </si>
  <si>
    <t>Caledonia - 2 (AM), True Blue - 1 (PM)</t>
  </si>
  <si>
    <t>Tiger's Eye - 3 (AM)</t>
  </si>
  <si>
    <t>Crow Creek - 3 (last day of trip)</t>
  </si>
  <si>
    <t>Dan (2), Droz (1), Scott (1)</t>
  </si>
  <si>
    <t>Barefoot Love &amp; Barefoot Fazio</t>
  </si>
  <si>
    <t>Scott (1) &amp; Droz (2), Scott (1), Dan (1)</t>
  </si>
  <si>
    <t>Caledonia &amp; True Blue</t>
  </si>
  <si>
    <t>Paul (2), Droz (1) &amp; Paul (1), Droz (1), Scott (1), Dan (1)</t>
  </si>
  <si>
    <t>Tiger's Eye &amp; Leopard's Chase</t>
  </si>
  <si>
    <t>Droz (3) &amp; Scott (1), Dan (1)</t>
  </si>
  <si>
    <t>2013: Long Bay/Rivers Edge/Bald Head Island/Barefoot Dye/Barefoot Fazio/Barefoot Love</t>
  </si>
  <si>
    <t>Barefoot Love/Norman/Tidewater/Grande Dunes (same year as above)</t>
  </si>
  <si>
    <t>Paul (1), Dan (3), Scott (3), Droz (3)</t>
  </si>
  <si>
    <t>2014, 2012, 2008, 2007</t>
  </si>
  <si>
    <t>Tiger's Eye</t>
  </si>
  <si>
    <t>Founders Club (Back 9)</t>
  </si>
  <si>
    <t>Founders Club (Front 9)</t>
  </si>
  <si>
    <t>Tiger's Eye (Front 9)</t>
  </si>
  <si>
    <t>Leopard's Chase (Front 9)</t>
  </si>
  <si>
    <t>Personal Bests - Best Opening Round Score</t>
  </si>
  <si>
    <t>Shaftsbury Glen</t>
  </si>
  <si>
    <t>2010 / 2002</t>
  </si>
  <si>
    <t>Myrtlewood Palmetto / Shaftsbury Glen</t>
  </si>
  <si>
    <t>Total All-Time - Most Group Birdies in Opening Round</t>
  </si>
  <si>
    <t>Dan (2), Scott (1), Droz (1)</t>
  </si>
  <si>
    <t>Paul (2), Dan (1)</t>
  </si>
  <si>
    <t>Droz (2), Droz (1)</t>
  </si>
  <si>
    <t>Dan (1), Scott (1), Droz (1)</t>
  </si>
  <si>
    <t>Paul (1), Scott (1), Droz (1)</t>
  </si>
  <si>
    <t>Droz (2), Scott (2), Dan (1)</t>
  </si>
  <si>
    <t>Total All-Time - Most Group Birdies in Final Round of Last Day</t>
  </si>
  <si>
    <t>Dan (2), Droz (1)</t>
  </si>
  <si>
    <t>Paul (3)</t>
  </si>
  <si>
    <t>Dan (1), Scott (1), Paul (1), Droz (1) - only time in MBBC history where all 4 players birdied same course</t>
  </si>
  <si>
    <t>2015 - Wachesaw Plantation Club, Barefoot Fazio (2), Caledonia</t>
  </si>
  <si>
    <t>2015 - Wachesaw Plantation Club (2), Barefoot Fazio, Grande Dunes (3)</t>
  </si>
  <si>
    <t>2015 - Wachesaw Plantation Club, Barefoot Love, True Blue</t>
  </si>
  <si>
    <t>2015 - Barefoot Fazio (3), International World Tour, Grande Dunes (2)</t>
  </si>
  <si>
    <t>Wachesaw Plantation Club</t>
  </si>
  <si>
    <t>2015 - Scott (2), Paul, Dan</t>
  </si>
  <si>
    <t>2015 - Droz;  2004 - Dan (2);  2001 - Dan</t>
  </si>
  <si>
    <t>2015 - Dan; 2014 - Dan, Droz, Paul, Scott; 2012 - Dan;  2009 - Droz, Dan; 2006 - Dan, Droz; 2002 - Dan, Droz; 1999 - Droz</t>
  </si>
  <si>
    <t>2015 - Paul;  2014 - Paul (2), Droz;  2012 - Droz;  2009 - Droz, Paul;  2006 - Scott (2), Dan, Paul;  2002 - Paul</t>
  </si>
  <si>
    <t>2015, 2014, 2009, 2006</t>
  </si>
  <si>
    <t>2015: Barefoot Fazio;  2014:  Tiger's Eye;  2009: Wicked Stick;  2006: Barefoot Norman</t>
  </si>
  <si>
    <t>Wachesaw Plantation Club (Holes #4 and #5)</t>
  </si>
  <si>
    <t>Grande Dunes (Holes #10 and #11)</t>
  </si>
  <si>
    <t>Hole #11, Par 3 154 yards (Paul &amp; Droz)</t>
  </si>
  <si>
    <t>Hole #11, Par 3 124 yards (Scott &amp; Droz)</t>
  </si>
  <si>
    <t>Par 3 124 yards (Dan - 2; Droz - 2, Scott - 1)</t>
  </si>
  <si>
    <t>Par 4 321 yards (Dan -2; Scott - 1; Paul - 1)</t>
  </si>
  <si>
    <t>Par 5 477 yards (Scott - 3; Droz - 1)</t>
  </si>
  <si>
    <t>2015 - (1);  2013 - (1);  2010 - (1);  2009 - (1);  2006 - (3);  2005 - (3);  2002 - (1)</t>
  </si>
  <si>
    <t>2015 - (1);  2014 - (2);  2009 - (1);  2006 - (1);  2002 - (1)</t>
  </si>
  <si>
    <t>Barefoot Fazio - 3 (AM)</t>
  </si>
  <si>
    <t>Grande Dunes - 3 (last day of trip)</t>
  </si>
  <si>
    <t xml:space="preserve">Wachesaw Plantation Club </t>
  </si>
  <si>
    <t>Droz (3), Paul (2), Scott (1)</t>
  </si>
  <si>
    <t>Scott (3), Droz (2)</t>
  </si>
  <si>
    <t>Droz (3), Paul (2), Scott (1) &amp; Dan (1)</t>
  </si>
  <si>
    <t>2015: Wachesaw Plantation Club;   2014: Founders Club/Barefoot Love/Fazio/Caledonia/True Blue/Tiger's Eye/Leopard's Chase/Barefoot Love</t>
  </si>
  <si>
    <t>2015: Barefoot Fazio/Barefoot Love/International World Tour/True Blue/Caledonia/Grande Dunes</t>
  </si>
  <si>
    <t>Man O' War/Int'l World Tour/Barefoot Dye/Norman/Grande Dunes/Shaftsbury Glen/Thistle</t>
  </si>
  <si>
    <t>2013-2015</t>
  </si>
  <si>
    <t>2015 into 2016</t>
  </si>
  <si>
    <t>Scott (2), Paul (2), Dan (1), Droz (1)</t>
  </si>
  <si>
    <t>#250</t>
  </si>
  <si>
    <t>True Blue hole #10</t>
  </si>
  <si>
    <t>#150</t>
  </si>
  <si>
    <t>Barefoot Fazio (AM) hole #3</t>
  </si>
  <si>
    <t>#50</t>
  </si>
  <si>
    <t>Heather Glen hole #14</t>
  </si>
  <si>
    <t>Note: We played 9 courses in 2002 (53 is Dan's best in 2004 for 8 courses)</t>
  </si>
  <si>
    <t>Note: We played 9 courses in 2002  (52 is Scott's best in 2012 for 8 courses)</t>
  </si>
  <si>
    <t>2014 / 2001 / 2001</t>
  </si>
  <si>
    <t>Founders Club (Holes #9 - #15) / Barefoot Dye (Holes #3 - #9) / Grande Dunes (Holes #6 - #12)</t>
  </si>
  <si>
    <t>International World Tour (Back 9)</t>
  </si>
  <si>
    <t>Note: We played 9 courses in 2002 (53 is Dan's best in 2006 for 8 courses)</t>
  </si>
  <si>
    <t>Note: We played 9 courses in 2002 (50 is Dan's best in 2005 and 2004 for 8 courses)</t>
  </si>
  <si>
    <t>Note: We played 9 courses in 2003 (42 is Scott's best in 2012 for 8 courses)</t>
  </si>
  <si>
    <t>2016, 2003, 2000, 1999, 1998, 1997</t>
  </si>
  <si>
    <t>2016 - Paiute Wolf, Paiute Snow, Wolf Creek</t>
  </si>
  <si>
    <t>2016 - Reflection Bay, Paiute Snow, Coyote Springs AM</t>
  </si>
  <si>
    <t>2016 - Rio Secco, Reflection Bay, Paiute Wolf, Paiute Snow, Wolf Creek</t>
  </si>
  <si>
    <t>2016 - Rio Secco, Paiute Wolf, Coyote Springs AM</t>
  </si>
  <si>
    <t>Las Vegas - Paiute Golf Wolf Course</t>
  </si>
  <si>
    <t>Las Vegas - Paiute Golf Snow Course</t>
  </si>
  <si>
    <t>2016 - Paul, Scott, Dan</t>
  </si>
  <si>
    <t>Las Vegas - Coyote Springs</t>
  </si>
  <si>
    <t>Las Vegas - Wolf Creek</t>
  </si>
  <si>
    <t>Las Vegas - Rio Secco</t>
  </si>
  <si>
    <t>Las Vegas - Reflection Bay</t>
  </si>
  <si>
    <t>2016 - Scott, Droz</t>
  </si>
  <si>
    <t>Reflection Bay</t>
  </si>
  <si>
    <t>Hole #18, Par 5 502 yards (Scott &amp; Dan)</t>
  </si>
  <si>
    <t>Grande Dunes, Rio Secco, Reflection Bay, Paiute Wolf, Paiute Snow, Wolf Creek</t>
  </si>
  <si>
    <t>2015-2016</t>
  </si>
  <si>
    <t>2016: Rio Secco/Reflection Bay/Paiute Wolf/Paiute Snow/Wolf Creek/Coyote Springs (AM)</t>
  </si>
  <si>
    <t>Scott (2), Droz (2), Dan (1), Paul (1)</t>
  </si>
  <si>
    <t>Surf Club</t>
  </si>
  <si>
    <t>2017 - Paul, Dan</t>
  </si>
  <si>
    <t xml:space="preserve">2011 - Droz (2), Scott (2);  2010 - Droz (2), Scott (2), Dan, Paul; 2009 - Dan; 2007 - Scott (2), Paul; 2006 - Dan (3), Scott;  </t>
  </si>
  <si>
    <t xml:space="preserve">2017 - Scott (2);  2015 - Dan;  2014 - Scott, Paul;  2013 - Droz (2), Scott (2), Dan, Paul;  2012 - Paul, Scott, Droz; </t>
  </si>
  <si>
    <t>2017 - Paul</t>
  </si>
  <si>
    <t>2017 - Legends-Heathland, Barefoot Fazio (2), Surf Club, Grande Dunes</t>
  </si>
  <si>
    <t>2017 - Surf Club, Grande Dunes (2)</t>
  </si>
  <si>
    <t>2017 - None (Only Played 2 Rounds)</t>
  </si>
  <si>
    <t>2017 - Barefoot Fazio, Barefoot Love (2)</t>
  </si>
  <si>
    <t>Barefoot Love (Holes #13 and #14)</t>
  </si>
  <si>
    <t>Grande Dunes (Holes #2 and #3)</t>
  </si>
  <si>
    <t>Hole #5, Par 5 517 yards (Paul &amp; Dan)</t>
  </si>
  <si>
    <t>Par 5 447 yards (Droz - 2; Scott - 2; Paul - 1)</t>
  </si>
  <si>
    <t>Par 3 154 yards (Scott - 2; Paul - 1; Droz - 1)</t>
  </si>
  <si>
    <t>#14</t>
  </si>
  <si>
    <t>Par 4 361 yards (Scott - 2; Dan - 1)</t>
  </si>
  <si>
    <t>Par 4 378 yards (Dan - 2; Droz - 1)</t>
  </si>
  <si>
    <t>2017 - (1); 2015 - (1);  2014 - (1);  2013 - (1);  2012 - (1);  2011 AM - (1);  2011 PM - (1); 2009 - (1); 2008 - (2);  2004 - (1);  2003 - (1)</t>
  </si>
  <si>
    <t>2017 - (2);  2015 - (2);  2012 - (1);  2011 - (1);  2010 - (1);  2006 - (1);  2002 - (1)</t>
  </si>
  <si>
    <t>2017 - (2); 2014 - (1); 2013 - (2); 2012 - (1); 2011 - (2)  2010 - (2); 2007 - (2); 2006 - (1); 2005 - (2); 2004 - (1); 2003 - (1); 2002 - (2)</t>
  </si>
  <si>
    <t>Surf Club/True Blue/Caledonia/Grande Dunes</t>
  </si>
  <si>
    <t>Dan (2), Paul (1)</t>
  </si>
  <si>
    <t>Scott - 2016 / Las Vegas - Rio Secco;   Droz - 2004 / Wild Wing Wood Stork (rental clubs)</t>
  </si>
  <si>
    <t>Personal Bests - Best Scoring Average for Front 9 of Trip (must play at least half of the rounds)</t>
  </si>
  <si>
    <t>2017 / 2005</t>
  </si>
  <si>
    <t>Most Birdies Made on One Hole All-Time (2000-present)</t>
  </si>
  <si>
    <t>Personal Bests - Total Birdies All-Time (1999-present)</t>
  </si>
  <si>
    <t>Personal Bests - Most Birdies on a Course All-Time (1999-present)</t>
  </si>
  <si>
    <t>Personal Bests - Most Individual Courses Birdied (1999-present)</t>
  </si>
  <si>
    <t>DragonRidge, Barefoot Dye, Blackmoor, Wild Wing Avocet, Pawley's Plantation, TPC of MB, Ocean Harbor</t>
  </si>
  <si>
    <t>Arroyo Golf Club at Red Rock</t>
  </si>
  <si>
    <t>Droz (2), Dan (1), Scott (1)</t>
  </si>
  <si>
    <t>Courses w/ the Most Birdies All-Time (1999-present)</t>
  </si>
  <si>
    <t>All-time Group Longest Birdie Droughts (2000-present)</t>
  </si>
  <si>
    <t>Total All-Time - Day One Birdies (1999-present)</t>
  </si>
  <si>
    <t>Total All-Time - First to Birdie on the Trip (1999-present)</t>
  </si>
  <si>
    <t>Droz (2), Scott (1)</t>
  </si>
  <si>
    <t>Total All-Time - Last Day (Last Round) Birdies (2000-present)</t>
  </si>
  <si>
    <t>All-Time Birdie Breakdown By Type (2000-present) - Does not include the 8 birdies made in 1999 since we did not keep a breakdown</t>
  </si>
  <si>
    <t>2018 - Wolf Creek</t>
  </si>
  <si>
    <t>2018 - Arroyo Golf Club at Red Rock</t>
  </si>
  <si>
    <t>2018 - Reflection Bay, Arroyo Golf Club, Wolf Creek, DragonRidge Country Club (2)</t>
  </si>
  <si>
    <t>Las Vegas - Arroyo Golf Club at Red Rock</t>
  </si>
  <si>
    <t>Las Vegas - Primm Valley - Lakes Course</t>
  </si>
  <si>
    <t>Las Vegas - Primm Valley - Desert Course</t>
  </si>
  <si>
    <t>Las Vegas - DragonRidge Country Club</t>
  </si>
  <si>
    <t>For the Trip, Fastest # of Holes for All 4 Players to Have at Least One Birdie (Need all 4 to Qualify) - (2000 - present)</t>
  </si>
  <si>
    <t>Droz (4), Scott (3), Dan (1), Paul (1)</t>
  </si>
  <si>
    <t>#300</t>
  </si>
  <si>
    <t>Personal Bests - Most Pars Made During a Trip (2000-present)</t>
  </si>
  <si>
    <t>Personal Bests - Total Eagles All-Time (1999-present)</t>
  </si>
  <si>
    <t>2018:  Arroyo Golf Club at Red Rock / Hole #11, Par 5, 468 yards</t>
  </si>
  <si>
    <t>Year:  Course / Hole / Par</t>
  </si>
  <si>
    <t>2018 - Droz (2 - one was eagle), Dan, Scott</t>
  </si>
  <si>
    <t>Las Vegas - Arroyo Golf Club at Red Rock (Back 9)</t>
  </si>
  <si>
    <t>Personal Bests - Best Scoring Average for All Par 3's of a Trip (2000-present)</t>
  </si>
  <si>
    <t>Personal Bests - Best Scoring Average for All Par 4's of a Trip (2000-present)</t>
  </si>
  <si>
    <t>Personal Bests - Best Scoring Average for All Par 5's of a Trip (2000-present) - must play at least half of the rounds</t>
  </si>
  <si>
    <t>Personal Bests - Fairway Accuracy for Trip (2002-present)</t>
  </si>
  <si>
    <t>Personal Bests - Total Fairways Hit During Trip (2002-present)</t>
  </si>
  <si>
    <t>Personal Bests - Fairways Hit on 1 Course (2002-present)</t>
  </si>
  <si>
    <t>Personal Bests - Greens in Regulation Accuracy for Trip (2002-present) - must play at least half of the rounds</t>
  </si>
  <si>
    <t>Personal Bests - Total Greens in Regulation Hit During Trip (2002-present)</t>
  </si>
  <si>
    <t>Personal Bests - Greens in Regulation on 1 Course (2002-present)</t>
  </si>
  <si>
    <t>Putting Bests - Lowest Putts One Round (2003-present)</t>
  </si>
  <si>
    <t>Putting Bests - Total 0 Putts (Chip-ins) for Trip (2003-present)</t>
  </si>
  <si>
    <t>Putting Bests - Avg Putts Per Hole over a Trip (2003-present)</t>
  </si>
  <si>
    <t>Putting Bests - Lowest # of Three Putts or More over a Trip (2003-present)</t>
  </si>
  <si>
    <t>Personal Bests - Greens in Regulation Successfully Converted to Birdies (2002-present) - (Chip-ins for birdie distort this calculation)</t>
  </si>
  <si>
    <t>2018 - Droz (eagle)</t>
  </si>
  <si>
    <t>2018 - Reflection Bay (2), Arroyo Golf Club (2 - one was eagle), Wolf Creek, Primm Valley - Lakes Course (eagle)</t>
  </si>
  <si>
    <t>2018:  Primm Valley - Lakes Course / Hole #11, Par 5, 485 yards</t>
  </si>
  <si>
    <t>Includes 2 eagles in 2018</t>
  </si>
  <si>
    <t>Las Vegas - Bali Hai Golf Club</t>
  </si>
  <si>
    <t>Las Vegas - Spanish Trail Country Club Canyon/Lakes</t>
  </si>
  <si>
    <t>Las Vegas - Cascata</t>
  </si>
  <si>
    <t>2018 - Scott (2); no chance to birdie in 2019 as team format only</t>
  </si>
  <si>
    <t>2019, 2011, 2003, 2001, 1999</t>
  </si>
  <si>
    <t>Myrtle Beach Par Championships (does not include birdies or better) - minimum of 4 qualifying rounds per trip</t>
  </si>
  <si>
    <t>All-Time Total Strokes (2000-present)  - minimum of 4 qualifying rounds per trip (so did not include 2019)</t>
  </si>
  <si>
    <t>Royal New Kent (Holes #4 and #5)</t>
  </si>
  <si>
    <t>Hole #10, Par 4 282 yards (Dan &amp; Droz)</t>
  </si>
  <si>
    <t>Royal New Kent (VA)</t>
  </si>
  <si>
    <t>Droz (2), Dan (2), Scott (1)</t>
  </si>
  <si>
    <t>Kisiack Golf Club (VA)</t>
  </si>
  <si>
    <t>Paul (2), Dan (1), Droz (1)</t>
  </si>
  <si>
    <t>Dan (3), Droz (2), Scott (1), Paul (1)</t>
  </si>
  <si>
    <t>Royal New Kent (VA) hole #11</t>
  </si>
  <si>
    <t>King's Colony - Blackheath (VA)</t>
  </si>
  <si>
    <t>Kiskiack Golf Club (VA)</t>
  </si>
  <si>
    <t>2020 / 2008</t>
  </si>
  <si>
    <t>Royal New Kent / Grande Dunes</t>
  </si>
  <si>
    <t>2020 - Ford's Colony-Blackheath, Kisiack (2)</t>
  </si>
  <si>
    <t>2020 - Royal New Kent (2), Kingsmill, Kisiack</t>
  </si>
  <si>
    <t>2020 - Royal New Kent, Golden Horseshoe</t>
  </si>
  <si>
    <t>2020 - Royal New Kent (2), Golden Horseshoe (2), Kisiack</t>
  </si>
  <si>
    <t>BIRDIES BY YEAR BY PAR TYPE</t>
  </si>
  <si>
    <t>Williamsburg, VA-Royal New Kent</t>
  </si>
  <si>
    <t>2020 - Droz (2), Dan (2), Scott</t>
  </si>
  <si>
    <t>Williamsburg, VA-Kisiack Golf Club</t>
  </si>
  <si>
    <t>2020 - Paul (2), Dan, Droz</t>
  </si>
  <si>
    <t>Williamsburg, VA-Golden Horseshoe - Gold Course</t>
  </si>
  <si>
    <t>2020 - Droz (2), Scott</t>
  </si>
  <si>
    <t>Williamsburg, VA-Ford's Colony Blackheath</t>
  </si>
  <si>
    <t>2020 - Paul</t>
  </si>
  <si>
    <t>no chance to birdie, team format only</t>
  </si>
  <si>
    <t>Williamsburg, VA-Ford's Colony Blue Heron</t>
  </si>
  <si>
    <t>Williamsburg, VA-Kingsmill - River Course</t>
  </si>
  <si>
    <t>2020 - Dan</t>
  </si>
  <si>
    <t>Las Vegas - SouthShore Country Club</t>
  </si>
  <si>
    <t>2021 - Paul;  2018 - Paul, Scott, Droz; 2016 - Paul, Scott</t>
  </si>
  <si>
    <t>Las Vegas - Royal Links Golf Club</t>
  </si>
  <si>
    <t>2021 - Dan, Scott</t>
  </si>
  <si>
    <t>Las Vegas - Anthem Country Club</t>
  </si>
  <si>
    <t>2021 - Reflection Bay (3), Wolf Creek</t>
  </si>
  <si>
    <t>2021 - Reflection Bay, SouthShore Country Club, Royal Links Golf Club</t>
  </si>
  <si>
    <t>2021 - Reflection Bay, Royal Links Golf Club</t>
  </si>
  <si>
    <t>2021 - Did Not Play</t>
  </si>
  <si>
    <t>2019 - None (Only Played 2 Rounds in Birdie Format)</t>
  </si>
  <si>
    <t>2019 - SouthShore Country Club (Only Played 2 Rounds in Birdie Format)</t>
  </si>
  <si>
    <t>2021, 2012</t>
  </si>
  <si>
    <t>2021: Reflection Bay;  2012: Crow Creek</t>
  </si>
  <si>
    <t>Reflection (Holes #10 and #11)</t>
  </si>
  <si>
    <t>Reflection Bay - 3 (first day of trip)</t>
  </si>
  <si>
    <t>Paul (3), Dan (1), Scott (1)</t>
  </si>
  <si>
    <t xml:space="preserve">2021, 2017, 2012, 2007, 2006, 2002  </t>
  </si>
  <si>
    <t>2021, 2017, 2016, 2005, 2004, 2003, 2002, 2001, 2000, 1999</t>
  </si>
  <si>
    <t>Reflection Bay (Holes #7 - #14)</t>
  </si>
  <si>
    <t>Reflection Bay (Front 9)</t>
  </si>
  <si>
    <t>2021, 2020, 2017, 2015, 2011, 2006, 2002</t>
  </si>
  <si>
    <t>2021 / 2004</t>
  </si>
  <si>
    <t>Reflection Bay / Barefoot Fazio &amp; Barefoot Love</t>
  </si>
  <si>
    <t>2021 - Reflection Bay</t>
  </si>
  <si>
    <t>2001 - Witch</t>
  </si>
  <si>
    <t>2009 - Wicked Stick</t>
  </si>
  <si>
    <t>2015 - Wachesaw Plantation / 2013 - Barefoot Love</t>
  </si>
  <si>
    <t>Personal Bests - Most Birdies in Opening Round (1999-present)</t>
  </si>
  <si>
    <t>Personal Bests - Most Birdies in Final Round of Trip (1999-present)</t>
  </si>
  <si>
    <t>2012 - Crow Creek</t>
  </si>
  <si>
    <t>2015 - Grande Dunes</t>
  </si>
  <si>
    <t>2006 - Barefoot Norman</t>
  </si>
  <si>
    <t>2018 - DragonRidge Country Club</t>
  </si>
  <si>
    <t>2020 - Kiskiack Golf Club (VA)</t>
  </si>
  <si>
    <t>missed 2021 MBBC</t>
  </si>
  <si>
    <t>Paul (3), Dan (1), Scott (1) - Droz missed MBBC this year</t>
  </si>
  <si>
    <t>2022 - Dan, Droz;  2021 - Paul (3), Dan, Scott; 2018 - Droz (2), Scott; 2016 - Scott, Dan</t>
  </si>
  <si>
    <t>2022 - Droz (2), Dan;  2016 - Paul, Scott, Droz</t>
  </si>
  <si>
    <t>2022 - Droz;  2021 - Dan;  2019 - Scott, Dan</t>
  </si>
  <si>
    <t>2022 - Droz (2), Paul, Dan;  2016 - Dan (AM), Droz (AM)</t>
  </si>
  <si>
    <t>2022 - Droz, Scott</t>
  </si>
  <si>
    <t>Las Vegas - Chimera Golf Club</t>
  </si>
  <si>
    <t>2022 - Coyote Springs Golf Club</t>
  </si>
  <si>
    <t>2022 - Paiute Wolf, Reflection Bay, Coyote Springs</t>
  </si>
  <si>
    <t>2022 - Chimera Golf Club</t>
  </si>
  <si>
    <t>2022 - Paiute Wolf (2), Reflection Bay, SouthShore, Coyote Springs (2), Chimera Golf Club</t>
  </si>
  <si>
    <t>Hole #3, Par 5 524 yards (Dan &amp; Droz)</t>
  </si>
  <si>
    <t>Coyote Springs</t>
  </si>
  <si>
    <t>Las Vegas - Paiute Wolf Course</t>
  </si>
  <si>
    <t>2022 - Paiute Wolf Course / 2020 - Royal New Kent (VA) / 2018 - Reflection Bay / 2013 - Barefoot Love / 2007 - Litchfield Country Club</t>
  </si>
  <si>
    <t>Las Vegas - Paiute Golf Resort - Wolf Course</t>
  </si>
  <si>
    <t>Droz (2), Dan (1)</t>
  </si>
  <si>
    <t>2022 (putt went into before Dan's on same hole), 2020, 2018, 2014 (putt went in before Scott's on same hole), 2013, 2010, 2009, 2004</t>
  </si>
  <si>
    <t>SouthShore Country Club (Back 9)</t>
  </si>
  <si>
    <t>2022 / 2012 / 2012 / 2009</t>
  </si>
  <si>
    <t>Reflection Bay / Caledonia &amp; Crow Creek / Wicked Stick</t>
  </si>
  <si>
    <t>2022 (5 rounds)</t>
  </si>
  <si>
    <t>Par 4 318 yards (Paul - 1; Scott - 1; Dan - 1)</t>
  </si>
  <si>
    <t>2022 - Birdied all 5 Courses in Las Vegas</t>
  </si>
  <si>
    <t>2011 - Birdied 6 of 8 Courses</t>
  </si>
  <si>
    <t>Year:  Description</t>
  </si>
  <si>
    <t>Personal Bests - % of Courses Birdied During Trip All-Time (2000-present)</t>
  </si>
  <si>
    <t>Total Birdies By Year by Entire Group (8 Courses per Trip in Myrtle Beach Unless Noted Below)</t>
  </si>
  <si>
    <t>Notes</t>
  </si>
  <si>
    <t>Avg Birdies Per Course</t>
  </si>
  <si>
    <t>2023, 2006, 2005, 2004, 2001</t>
  </si>
  <si>
    <t xml:space="preserve">2023 - Dan (2), Scott, Droz; 2017 - Dan (2), Paul; 2015 - Scott (3), Droz (2);  2012 - Droz, Dan;  2011 - Droz, Scott, Dan; </t>
  </si>
  <si>
    <t xml:space="preserve"> 2010 - Droz, Scott, Dan;  2009 - Droz (2);  2008 - Droz, Dan;  2007 - Droz;  2006 (AM) - Dan, Scott, Paul;  </t>
  </si>
  <si>
    <t>2006 (PM) - Dan;  2005 - Paul, Droz;  2003 - Dan (2), Scott;  2001 - Dan (2), Droz</t>
  </si>
  <si>
    <t>2023 - None</t>
  </si>
  <si>
    <t xml:space="preserve">2023 - Droz (2), Dan (2); 2017 - Paul (2), Scott; 2015 - Droz (3), Paul (2), Scott;  2014 - Droz (2), Scott, Dan;  2013 - </t>
  </si>
  <si>
    <t>2008 (PM) - Scott (2);  2006 - Paul;  2005 - Dan (3), Droz;  2004 - Droz (2), Scott;  2003 - Scott;  2002 - Dan, Paul</t>
  </si>
  <si>
    <t xml:space="preserve">Scott, Dan;  2012 - Paul, Scott;  2011 - Droz (2), Scott (2), Paul;  2010 - Dan, Paul;  2009 - Scott;  2008 (AM) - Droz;  </t>
  </si>
  <si>
    <t>Pinehurst #8</t>
  </si>
  <si>
    <t>2023 - Droz, Dan, Scott</t>
  </si>
  <si>
    <t>2023 - Droz, Scott</t>
  </si>
  <si>
    <t>Pinehurst #4</t>
  </si>
  <si>
    <t>2023 - Grande Dunes (2), Barefoot Fazio (2), Pinehurst #8, Pinehurst #2 (2)</t>
  </si>
  <si>
    <t>2023 - Grande Dunes, Pinehurst #8, Pinehurst #4, Pinehurst #2</t>
  </si>
  <si>
    <t>2023 - Grande Dunes, Barefoot Fazio (2), Pinehurst #8, Pinehurst #4, Pinehurst #2</t>
  </si>
  <si>
    <t>2023 - Dan (2), Droz, Scott</t>
  </si>
  <si>
    <t>Pinehurst #2</t>
  </si>
  <si>
    <t>2021-2023</t>
  </si>
  <si>
    <t>2021: Wolf Creek; 2022: Paiute Wolf/Reflection Bay/SouthShore/Coyote Springs/Chimera; 2023: Grande Dunes/Barefoot Fazio</t>
  </si>
  <si>
    <t>2020 (DNP in 2021), 2022 (birdied all), 2023</t>
  </si>
  <si>
    <t>Kisiack, Paiute Wolf Course, Reflection Bay, SouthShore, Coyote Springs, Chimera Golf Club, Grande Dunes, Barefoot Fazio</t>
  </si>
  <si>
    <t>2023 - (2); 2017 - (2); 2012 - (1);  2011 - (1);  2010 - (1);  2008 - (1);  2006 (AM) - (1);  2006 (PM) - (1);  2003 - (2);  2001 - (2)</t>
  </si>
  <si>
    <t>2023 - (1); 2015 - (2);  2012 - (1);  2011 - (1);  2010 - (1);  2009 - (2);  2008 - (1);  2007 - (1);  2005 - (1);  2001 - (1)</t>
  </si>
  <si>
    <t>Dan (2), Droz (2)</t>
  </si>
  <si>
    <t>2023 (2), 2022, 2021, 2020 (2), 2019, 2015, 2014 (2), 2013, 2011 (2), 2009, 2008, 2003, 2001, 2000, 1999 (2)</t>
  </si>
  <si>
    <t>2023 - Grande Dunes / 2020 - Royal New Kent (VA) / 2014 - Founders Club / 2011 - Cape Fear National / 1999 - Wizard</t>
  </si>
  <si>
    <t>2023 - Pinehurst #2 / 2017 - Grande Dunes / 2001 - Grande Dunes / 2000 - Belle Terre</t>
  </si>
  <si>
    <t>#350</t>
  </si>
  <si>
    <t>2023 - Birdied 4 of 6 Courses; 2001 - Birdied 6 of 9 Courses</t>
  </si>
  <si>
    <t>Hole #12, Par 4 335 yards (Dan &amp; Scott)</t>
  </si>
  <si>
    <t>Hole #10, Par 5 455 yards (Dan &amp; Scott)</t>
  </si>
  <si>
    <t>2023 - (2); 2015 - (3);  2014 - (2);  2011 - (2);  2008 - (1);  2005 - (1);  2004 - (2)</t>
  </si>
  <si>
    <t>Pinehurst #4 (Front 9)</t>
  </si>
  <si>
    <t>2023, 2016, 2008, 2006, 2005</t>
  </si>
  <si>
    <t>2023, 2016, 2014, 2013, 2012, 2009, 2006, 2001</t>
  </si>
  <si>
    <t>2023 (6 rounds)</t>
  </si>
  <si>
    <t>Par 4 328 yards (Paul - 2, Dan - 2, Scott - 1)</t>
  </si>
  <si>
    <t>Par 3 127 yards (Droz - 4; Dan - 1)</t>
  </si>
  <si>
    <t>Par 5 440 yards (Paul - 2; Scott -1, Droz - 1)</t>
  </si>
  <si>
    <t>Par 4 282 yards (Paul - 1, Dan - 1, Scott - 1)</t>
  </si>
  <si>
    <t>Par 4 499 yards (Droz - 2, Dan - 1, Scott - 1)</t>
  </si>
  <si>
    <t>Course / Holes</t>
  </si>
  <si>
    <t>Grande Dunes (Holes #12 -Scott, #13 -Droz, #14-Dan)</t>
  </si>
  <si>
    <t>Group Bests - Most Consecutive Hole Birdies By Group on One Course</t>
  </si>
  <si>
    <t>Barefoot Love (Holes #2-Dan, #3-Dan, #4- Dan AND Scott)</t>
  </si>
  <si>
    <t>Pine Lakes Country Club (Holes #9-Dan, #10-Scott, #11-Paul)</t>
  </si>
  <si>
    <t>Reflection Bay (Holes #10-Paul, #11-Paul, #12-Scott)</t>
  </si>
  <si>
    <t>2018 into 2020</t>
  </si>
  <si>
    <t>Tralee Golf Links, Dooks Golf Links, Waterville Golf Links</t>
  </si>
  <si>
    <t>2024 - Tralee Golf Links, Lahinch Golf Club</t>
  </si>
  <si>
    <t>2024 - Old Head Golf Links</t>
  </si>
  <si>
    <t>2024 - Tralee Golf Links, Dooks Golf Links, Waterville Golf Links</t>
  </si>
  <si>
    <t>2024 - Old Head Golf Links, Tralee Golf Links, Ballybunion Golf Club, Lahinch Golf Club (2)</t>
  </si>
  <si>
    <t>Tralee Golf Links - Ireland</t>
  </si>
  <si>
    <t>Lahinch Golf Club - Old Course - Ireland</t>
  </si>
  <si>
    <t>Lahinch Golf Club Old Course - Ireland</t>
  </si>
  <si>
    <t>2024 - Droz, Dan, Paul</t>
  </si>
  <si>
    <t>2024 - Droz (2), Dan</t>
  </si>
  <si>
    <t>Old Head Golf Links - Ireland</t>
  </si>
  <si>
    <t>2024 - Scott, Droz</t>
  </si>
  <si>
    <t>Ballybunion Golf Club Old Course - Ireland</t>
  </si>
  <si>
    <t>Dooks Golf Links - Ireland</t>
  </si>
  <si>
    <t>Waterville Golf Links - Ireland</t>
  </si>
  <si>
    <t>2024 - Paul</t>
  </si>
  <si>
    <t>2024 - Droz</t>
  </si>
  <si>
    <t>We played 8 courses</t>
  </si>
  <si>
    <t>We played 6 courses in Myrtle Beach/Pinehurst</t>
  </si>
  <si>
    <t>We were rained out on 13 holes</t>
  </si>
  <si>
    <t>We played 9 courses</t>
  </si>
  <si>
    <t>We played 6 courses in Williamsburg, VA</t>
  </si>
  <si>
    <t>We played 7 courses in Las Vegas</t>
  </si>
  <si>
    <t>We played 6 courses in Las Vegas</t>
  </si>
  <si>
    <t>We played 5 courses in Las Vegas</t>
  </si>
  <si>
    <t>We played 7 courses (Droz missed 5 rounds)</t>
  </si>
  <si>
    <t>We played 5 courses in Las Vegas (Droz missed entire trip)</t>
  </si>
  <si>
    <t>We played 7 courses</t>
  </si>
  <si>
    <t>We played 8 courses (Dan missed entire trip)</t>
  </si>
  <si>
    <t>We played 2 courses in Las Vegas with Individual Scores (rest was team format)</t>
  </si>
  <si>
    <t>We played 6 courses in Ireland</t>
  </si>
  <si>
    <t>Most Birdies Made on the Same Hole in One Round  - 23 times!</t>
  </si>
  <si>
    <t>Kisiack Golf Club - Williamsburg, VA</t>
  </si>
  <si>
    <t>Reflection Bay - Las Vegas</t>
  </si>
  <si>
    <t>Paiute Golf Resort - Wolf Course - Las Vegas</t>
  </si>
  <si>
    <t>Hole # 7, Par 3 121 yards (Droz &amp; Dan)</t>
  </si>
  <si>
    <t>2024, 2023 (2), 2020, 2017 (2), 2010, 2008, 2005, 2004, 2002, 2001 (2), 2000 (2)</t>
  </si>
  <si>
    <t>2024 - Lahinch / 2015 - Grande Dunes</t>
  </si>
  <si>
    <t>Scot (1), Droz (2), Dan (1), Paul (1)</t>
  </si>
  <si>
    <t>Tralee Golf Links - Ireland hole #7 (Dan birdied same hole after Droz made putt)</t>
  </si>
  <si>
    <t>Lahinch Golf Club - Ireland (Front 9)</t>
  </si>
  <si>
    <t>Cart Partner Birdie Championships - # of Annual Wins For Most Birdies by Cart Partner (2001-present)  - minimum of 4 qualifying rounds per trip (did not include 2019 or 2024 -caddies only)</t>
  </si>
  <si>
    <t>2024 (6 rounds)</t>
  </si>
  <si>
    <t>Wizard, Cape Fear, Belle Terre, Heritage Club, Angel's Trace South, Kingsmill Golf Club (VA)</t>
  </si>
  <si>
    <t>Ballybunion, Primm Valley - Lakes, Thistle, Bald Head Island, Diamond Back, Dunes Golf, Wachesaw East, Myrtlewood Palmetto, International Club</t>
  </si>
  <si>
    <t>Of Each Person's Total Birdies Between 2000-2025, % Coming From Par 3's, Par 4's and Par 5's</t>
  </si>
  <si>
    <t>2025 - Landing, Preserve, Great Waters, National</t>
  </si>
  <si>
    <t>2025 - Preserve</t>
  </si>
  <si>
    <t>2025 - Landing, National</t>
  </si>
  <si>
    <t>2025 - Landing, Preserve (2), National</t>
  </si>
  <si>
    <t xml:space="preserve">From MBBC I through MBBC XXIX, we have played a total of 208 rounds of golf on 99 different courses (birdies tracked beginning 1999) - this includes 160 rounds played on 62 different courses in Myrtle Beach, </t>
  </si>
  <si>
    <t>28 rounds played on 17 courses in Las Vegas, 6 rounds played on 6 courses in Ireland, 6 rounds played on 6 courses in Williamsburg, 5 rounds played on 5 courses in Reynolds Lake Oconee, and 3 rounds played on 3 courses at Pinehurst</t>
  </si>
  <si>
    <t>Reynolds Lake Oconee - The Preserve</t>
  </si>
  <si>
    <t>2025 - Droz (2), Paul, Dan</t>
  </si>
  <si>
    <t>Reynolds Lake Oconee - The Landing</t>
  </si>
  <si>
    <t>Reynolds Lake Oconee - The National</t>
  </si>
  <si>
    <t>2025 - Scott, Paul, Droz</t>
  </si>
  <si>
    <t>Reynolds Lake Oconee - Great Waters</t>
  </si>
  <si>
    <t>2025 - Paul</t>
  </si>
  <si>
    <t>Reynolds Lake Oconee - The Oconee</t>
  </si>
  <si>
    <t>2025 (tiebreaker), 2024, 2022, 2020, 2018, 2015 (tiebreaker), 2014, 2013, 2011, 2010 (tiebreaker), 2009, 2008 (tiebreaker), 2007, 2002 (tie)</t>
  </si>
  <si>
    <t>2021, 2019 (Pts Format), 2017, 2012, 2002 (tie)</t>
  </si>
  <si>
    <t>2025 - Birdied 4 of 5 Courses</t>
  </si>
  <si>
    <t>We played 5 courses in Reynolds Lake Oconee</t>
  </si>
  <si>
    <t>Per Course</t>
  </si>
  <si>
    <t xml:space="preserve">Avg Birdies </t>
  </si>
  <si>
    <t>Sorted by Average Birdies Per Course Per Year (Normalizes # of Rounds Played Each Year)</t>
  </si>
  <si>
    <t>Personal Bests - Most Consecutive Hole Birdied By Individual on One Course</t>
  </si>
  <si>
    <t>Reynolds-Great Waters, Dooks Golf Links, Waterville Golf Links, Ford's Colony Blackheath (VA), Crow Creek, Legends-Heathland</t>
  </si>
  <si>
    <t>Droz (2), Dan (1), Paul (1)</t>
  </si>
  <si>
    <t>2025 - present</t>
  </si>
  <si>
    <t>Reynolds Lake Oconee - The Preserve, Great Waters, The National (current streak)</t>
  </si>
  <si>
    <t>2023-2025</t>
  </si>
  <si>
    <t>2025: Reynolds Lake Oconee- The Landing, 2024: Old Head/Tralee/Dooks/Waterville/Ballybunion/Lahinch Golf Club, 2023: Pinehurst #8/Pinehurst #4/Pinehurst #2/</t>
  </si>
  <si>
    <t>2025-present</t>
  </si>
  <si>
    <t>Current Individual Longest Birdie Droughts (Going into 2026)</t>
  </si>
  <si>
    <t>2025 into 2026</t>
  </si>
  <si>
    <t>All-time Individual Longest Birdie Droughts (Since 2000)</t>
  </si>
  <si>
    <t>All-time Individual Longest Birdie Droughts Carried into the Following Year (Since 2000)</t>
  </si>
  <si>
    <t>2025, 2024, 2023, 2022 (2), 2020 (2), 2018 (2), 2016, 2014, 2013 (2), 2012, 2010, 2009 (3), 2008, 2007 (2), 2004, 2002</t>
  </si>
  <si>
    <t>2025, 2024, 2023, 2021, 2020, 2019, 2018, 2016, 2015 (2), 2014, 2013 (2), 2012, 2008, 2005, 2003, 2000</t>
  </si>
  <si>
    <t>2025, 2021 (3), 2017, 2015, 2012, 2007, 2004, 2002, 2001 (2)</t>
  </si>
  <si>
    <t>Scott (1), Droz (1), Paul (1)</t>
  </si>
  <si>
    <t>2025 - Scott, Droz, Paul</t>
  </si>
  <si>
    <t>2025, 2024, 2023, 2016, 2015, 2008, 2005, 2000</t>
  </si>
  <si>
    <t>2025, 2024 (2), 2023, 2022, 2020, 2015 (2), 2011, 2010, 2009, 2008, 2007, 2006 (3), 2002, 2001</t>
  </si>
  <si>
    <t>2025, 2021, 2020 (2), 2017, 2014, 2013, 2012 (3), 2005</t>
  </si>
  <si>
    <t>2025, 2023, 2022, 2018 (2), 2015 (3), 2011, 2006</t>
  </si>
  <si>
    <t>Scott (1), Paul (1), Droz (1)</t>
  </si>
  <si>
    <t>Scott (1), Droz (1), Paul (1), Dan (1)</t>
  </si>
  <si>
    <t>2025, 2024, 2023, 2022, 2020, 2018, 2015, 2013, 2011, 2010, 2009, 2008, 2007, 2006</t>
  </si>
  <si>
    <t>Reynolds Lake Oconee - The National (Holes #2 - #10)</t>
  </si>
  <si>
    <t>Reynolds Lake Oconee - Great Waters (Back 9)</t>
  </si>
  <si>
    <t>Reynolds Lake Oconee - The Landing (Front 9)</t>
  </si>
  <si>
    <t>Reynolds Lake Oconee - The National (Front 9)</t>
  </si>
  <si>
    <t>Total Par for the 3,279 Holes = 13,065 or avg of 3.98 strokes per hole</t>
  </si>
  <si>
    <t>2025, 2022, 2018, 2010, 2007, 2004</t>
  </si>
  <si>
    <t>2025 / 2011 / 2010 / 2006</t>
  </si>
  <si>
    <t>Reynolds Lake Oconee - The National / Barefoot Fazio (AM) &amp; Barefoot Fazio (PM) / Grande Dunes / Caledonia</t>
  </si>
  <si>
    <t>2025 (5 rounds)</t>
  </si>
  <si>
    <t>Personal Bests - Total Birdies All-Time in Las Vegas (2016, 2018-2019, 2021, 2022) - 50 total birdies</t>
  </si>
  <si>
    <t>missed 2007 MBBC</t>
  </si>
  <si>
    <t>only played two rounds in 2017</t>
  </si>
  <si>
    <t>5 Courses</t>
  </si>
  <si>
    <t>6 Courses</t>
  </si>
  <si>
    <t>7 Courses</t>
  </si>
  <si>
    <t>8 Courses</t>
  </si>
  <si>
    <t># of trips</t>
  </si>
  <si>
    <t>total MBBC</t>
  </si>
  <si>
    <t>9 Courses</t>
  </si>
  <si>
    <t>Droz 7 (2022), Paul 4 (2025, 2021), Dan 3 (2022, 2021), Scott 2 (2025)</t>
  </si>
  <si>
    <t>Dan 7 (2023), Droz 6 (2023, 2018), Scott 5 (2018), Paul 3 (2024, 2020)</t>
  </si>
  <si>
    <t>Paul 5 (2017), Scott 5 (2016), Dan 4 (2000), Droz 3 (2016)</t>
  </si>
  <si>
    <t>2019, 2021, 2022, 2025</t>
  </si>
  <si>
    <t>1997, 2018, 2020, 2023, 2024</t>
  </si>
  <si>
    <t>1998, 1999, 2000, 2016, 2017</t>
  </si>
  <si>
    <t>2001, 2002, 2003</t>
  </si>
  <si>
    <t>Dan 8 (2001), Scott 6 (2003), Paul 4 (2002), Droz 4 (2002)</t>
  </si>
  <si>
    <t>2004 - 2015</t>
  </si>
  <si>
    <t>Droz 9 (2009), Dan 8 (2005), Paul 7 (2012), Scott (2015, 2011)</t>
  </si>
  <si>
    <t>Personal Bests - Highest Birdie Average During a Trip (# of Birdies on Trip / # of Rounds Played on Trip)</t>
  </si>
  <si>
    <t>Birdies/Round</t>
  </si>
  <si>
    <t>7 birdies in 5 rounds in 2022 Las Vegas</t>
  </si>
  <si>
    <t>Personal Bests - Total Birdies All-Time in Myrtle Beach (1997-2015, 2017, part of 2023) - 275 total birdies</t>
  </si>
  <si>
    <t>7 birdies in 6 rounds in 2023 Myrtle Beach/Pinehurst</t>
  </si>
  <si>
    <t>9 birdies in 8 rounds in 2009 Myrtle Beach</t>
  </si>
  <si>
    <t>8 birdies in 8 rounds in 2005 Myrtle Beach</t>
  </si>
  <si>
    <t>8 birdies in 8 rounds in 2014 Myrtle Beach</t>
  </si>
  <si>
    <t>6 birdies in 6 rounds in 2018 Las Vegas</t>
  </si>
  <si>
    <t>6 birdies in 6 rounds in 2023 Myrtle Beach/Pinehurst</t>
  </si>
  <si>
    <t>8 birdies in 9 rounds in 2001 Myrtle Beach</t>
  </si>
  <si>
    <t>7 birdies in 8 rounds in 2012 Myrtle Beach</t>
  </si>
  <si>
    <t>5 birdies in 6 rounds in 2018 Las Vegas</t>
  </si>
  <si>
    <t>Personal Bests - Most Birdies Listed By # of Rounds Played in a Trip</t>
  </si>
  <si>
    <t>2009 (8 rounds)</t>
  </si>
  <si>
    <t>2005 (8 rounds), 2001 (9 rounds)</t>
  </si>
  <si>
    <t>2012 (8 rounds)</t>
  </si>
  <si>
    <t>2015 (8 rounds), 2011 (8 rounds), 2003 (9 rounds)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</si>
</sst>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  <numFmt numFmtId="167" formatCode="0.000"/>
  </numFmts>
  <fonts count="16" x14ac:knownFonts="1">
    <font>
      <sz val="10"/>
      <name val="Arial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u/>
      <sz val="12"/>
      <name val="Times New Roman"/>
      <family val="1"/>
    </font>
    <font>
      <i/>
      <sz val="10"/>
      <name val="Arial"/>
      <family val="2"/>
    </font>
    <font>
      <sz val="10"/>
      <color indexed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0" fontId="5" fillId="2" borderId="0" xfId="0" applyFont="1" applyFill="1" applyAlignment="1">
      <alignment horizontal="center"/>
    </xf>
    <xf numFmtId="0" fontId="0" fillId="2" borderId="1" xfId="0" applyFill="1" applyBorder="1"/>
    <xf numFmtId="0" fontId="0" fillId="3" borderId="0" xfId="0" applyFill="1"/>
    <xf numFmtId="0" fontId="5" fillId="3" borderId="0" xfId="0" applyFont="1" applyFill="1" applyAlignment="1">
      <alignment horizontal="center"/>
    </xf>
    <xf numFmtId="0" fontId="0" fillId="3" borderId="1" xfId="0" applyFill="1" applyBorder="1"/>
    <xf numFmtId="0" fontId="6" fillId="3" borderId="0" xfId="0" applyFont="1" applyFill="1"/>
    <xf numFmtId="0" fontId="6" fillId="2" borderId="0" xfId="0" applyFont="1" applyFill="1"/>
    <xf numFmtId="0" fontId="0" fillId="4" borderId="0" xfId="0" applyFill="1"/>
    <xf numFmtId="0" fontId="5" fillId="4" borderId="0" xfId="0" applyFont="1" applyFill="1" applyAlignment="1">
      <alignment horizontal="center"/>
    </xf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6" fillId="4" borderId="4" xfId="0" applyFont="1" applyFill="1" applyBorder="1" applyAlignment="1">
      <alignment horizontal="center"/>
    </xf>
    <xf numFmtId="0" fontId="6" fillId="3" borderId="5" xfId="0" applyFont="1" applyFill="1" applyBorder="1"/>
    <xf numFmtId="0" fontId="6" fillId="3" borderId="6" xfId="0" applyFont="1" applyFill="1" applyBorder="1"/>
    <xf numFmtId="165" fontId="0" fillId="0" borderId="0" xfId="2" applyNumberFormat="1" applyFont="1"/>
    <xf numFmtId="0" fontId="6" fillId="2" borderId="5" xfId="0" applyFont="1" applyFill="1" applyBorder="1"/>
    <xf numFmtId="0" fontId="6" fillId="2" borderId="6" xfId="0" applyFont="1" applyFill="1" applyBorder="1"/>
    <xf numFmtId="0" fontId="6" fillId="4" borderId="5" xfId="0" applyFont="1" applyFill="1" applyBorder="1" applyAlignment="1">
      <alignment horizontal="left"/>
    </xf>
    <xf numFmtId="0" fontId="0" fillId="4" borderId="6" xfId="0" applyFill="1" applyBorder="1"/>
    <xf numFmtId="9" fontId="0" fillId="0" borderId="0" xfId="2" applyFont="1"/>
    <xf numFmtId="165" fontId="0" fillId="0" borderId="0" xfId="0" applyNumberFormat="1"/>
    <xf numFmtId="0" fontId="5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0" fillId="3" borderId="7" xfId="0" applyFill="1" applyBorder="1"/>
    <xf numFmtId="0" fontId="9" fillId="0" borderId="0" xfId="0" applyFont="1"/>
    <xf numFmtId="0" fontId="6" fillId="0" borderId="1" xfId="0" applyFont="1" applyBorder="1" applyAlignment="1">
      <alignment horizontal="center"/>
    </xf>
    <xf numFmtId="164" fontId="0" fillId="4" borderId="0" xfId="1" applyNumberFormat="1" applyFont="1" applyFill="1"/>
    <xf numFmtId="164" fontId="0" fillId="4" borderId="1" xfId="1" applyNumberFormat="1" applyFont="1" applyFill="1" applyBorder="1"/>
    <xf numFmtId="0" fontId="6" fillId="0" borderId="0" xfId="0" applyFont="1" applyAlignment="1">
      <alignment horizontal="center"/>
    </xf>
    <xf numFmtId="0" fontId="6" fillId="3" borderId="7" xfId="0" applyFont="1" applyFill="1" applyBorder="1" applyAlignment="1">
      <alignment horizontal="center"/>
    </xf>
    <xf numFmtId="9" fontId="0" fillId="0" borderId="0" xfId="2" applyFont="1" applyFill="1" applyAlignment="1">
      <alignment horizontal="center"/>
    </xf>
    <xf numFmtId="2" fontId="0" fillId="0" borderId="0" xfId="1" applyNumberFormat="1" applyFont="1" applyFill="1" applyAlignment="1">
      <alignment horizontal="center"/>
    </xf>
    <xf numFmtId="165" fontId="1" fillId="0" borderId="0" xfId="2" applyNumberFormat="1" applyFill="1" applyAlignment="1">
      <alignment horizontal="center"/>
    </xf>
    <xf numFmtId="10" fontId="0" fillId="0" borderId="0" xfId="2" applyNumberFormat="1" applyFont="1" applyFill="1" applyAlignment="1">
      <alignment horizontal="center"/>
    </xf>
    <xf numFmtId="43" fontId="0" fillId="0" borderId="0" xfId="1" applyFont="1" applyFill="1"/>
    <xf numFmtId="1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164" fontId="0" fillId="0" borderId="8" xfId="1" applyNumberFormat="1" applyFont="1" applyFill="1" applyBorder="1" applyAlignment="1">
      <alignment horizontal="center"/>
    </xf>
    <xf numFmtId="0" fontId="0" fillId="0" borderId="0" xfId="0" applyAlignment="1">
      <alignment horizontal="left" indent="2"/>
    </xf>
    <xf numFmtId="0" fontId="4" fillId="5" borderId="0" xfId="0" applyFont="1" applyFill="1" applyAlignment="1">
      <alignment horizontal="center"/>
    </xf>
    <xf numFmtId="0" fontId="0" fillId="5" borderId="0" xfId="0" applyFill="1" applyAlignment="1">
      <alignment horizontal="left"/>
    </xf>
    <xf numFmtId="0" fontId="0" fillId="5" borderId="0" xfId="0" applyFill="1"/>
    <xf numFmtId="0" fontId="0" fillId="5" borderId="0" xfId="0" applyFill="1" applyAlignment="1">
      <alignment horizontal="center"/>
    </xf>
    <xf numFmtId="0" fontId="9" fillId="5" borderId="0" xfId="0" applyFont="1" applyFill="1"/>
    <xf numFmtId="0" fontId="1" fillId="5" borderId="0" xfId="0" applyFont="1" applyFill="1" applyAlignment="1">
      <alignment horizontal="center"/>
    </xf>
    <xf numFmtId="0" fontId="1" fillId="5" borderId="0" xfId="0" applyFont="1" applyFill="1"/>
    <xf numFmtId="0" fontId="4" fillId="5" borderId="0" xfId="0" applyFont="1" applyFill="1" applyAlignment="1">
      <alignment horizontal="left"/>
    </xf>
    <xf numFmtId="1" fontId="0" fillId="5" borderId="0" xfId="1" applyNumberFormat="1" applyFont="1" applyFill="1" applyAlignment="1">
      <alignment horizontal="center"/>
    </xf>
    <xf numFmtId="0" fontId="14" fillId="0" borderId="0" xfId="0" applyFont="1"/>
    <xf numFmtId="0" fontId="9" fillId="0" borderId="0" xfId="0" applyFont="1" applyAlignment="1">
      <alignment horizontal="left" indent="2"/>
    </xf>
    <xf numFmtId="0" fontId="2" fillId="0" borderId="0" xfId="0" applyFont="1"/>
    <xf numFmtId="0" fontId="4" fillId="0" borderId="8" xfId="0" applyFont="1" applyBorder="1" applyAlignment="1">
      <alignment horizontal="center"/>
    </xf>
    <xf numFmtId="0" fontId="10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8" xfId="0" applyBorder="1"/>
    <xf numFmtId="166" fontId="0" fillId="0" borderId="0" xfId="0" applyNumberFormat="1" applyAlignment="1">
      <alignment horizontal="left"/>
    </xf>
    <xf numFmtId="0" fontId="0" fillId="0" borderId="8" xfId="0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6" fontId="0" fillId="0" borderId="0" xfId="0" applyNumberFormat="1" applyAlignment="1">
      <alignment horizontal="left"/>
    </xf>
    <xf numFmtId="0" fontId="4" fillId="0" borderId="8" xfId="0" applyFont="1" applyBorder="1" applyAlignment="1">
      <alignment horizontal="left"/>
    </xf>
    <xf numFmtId="0" fontId="1" fillId="0" borderId="0" xfId="0" applyFont="1"/>
    <xf numFmtId="2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164" fontId="0" fillId="0" borderId="0" xfId="0" applyNumberFormat="1"/>
    <xf numFmtId="37" fontId="3" fillId="0" borderId="0" xfId="0" applyNumberFormat="1" applyFont="1"/>
    <xf numFmtId="43" fontId="0" fillId="0" borderId="0" xfId="0" applyNumberFormat="1" applyAlignment="1">
      <alignment horizontal="left"/>
    </xf>
    <xf numFmtId="0" fontId="10" fillId="5" borderId="0" xfId="0" applyFont="1" applyFill="1"/>
    <xf numFmtId="0" fontId="14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9" fontId="1" fillId="0" borderId="0" xfId="2" applyFont="1" applyFill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indent="1"/>
    </xf>
    <xf numFmtId="0" fontId="1" fillId="0" borderId="1" xfId="0" applyFont="1" applyBorder="1" applyAlignment="1">
      <alignment horizontal="center"/>
    </xf>
    <xf numFmtId="9" fontId="1" fillId="0" borderId="1" xfId="2" applyFont="1" applyFill="1" applyBorder="1" applyAlignment="1">
      <alignment horizontal="center"/>
    </xf>
    <xf numFmtId="0" fontId="1" fillId="5" borderId="0" xfId="0" applyFont="1" applyFill="1" applyAlignment="1">
      <alignment horizontal="left"/>
    </xf>
    <xf numFmtId="2" fontId="0" fillId="5" borderId="0" xfId="1" applyNumberFormat="1" applyFont="1" applyFill="1" applyAlignment="1">
      <alignment horizontal="center"/>
    </xf>
    <xf numFmtId="2" fontId="0" fillId="5" borderId="0" xfId="0" applyNumberFormat="1" applyFill="1" applyAlignment="1">
      <alignment horizontal="left"/>
    </xf>
    <xf numFmtId="167" fontId="0" fillId="0" borderId="0" xfId="0" applyNumberFormat="1" applyAlignment="1">
      <alignment horizontal="left"/>
    </xf>
    <xf numFmtId="0" fontId="6" fillId="3" borderId="5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13" fillId="5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9" fillId="0" borderId="0" xfId="0" applyFont="1" applyFill="1"/>
    <xf numFmtId="0" fontId="0" fillId="0" borderId="0" xfId="0" applyFill="1"/>
    <xf numFmtId="2" fontId="0" fillId="0" borderId="0" xfId="0" applyNumberFormat="1" applyFill="1" applyAlignment="1">
      <alignment horizontal="left"/>
    </xf>
    <xf numFmtId="2" fontId="0" fillId="5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0" xfId="0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165" fontId="1" fillId="5" borderId="0" xfId="2" applyNumberFormat="1" applyFill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left" indent="1"/>
    </xf>
    <xf numFmtId="0" fontId="6" fillId="5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43" fontId="0" fillId="0" borderId="0" xfId="1" applyNumberFormat="1" applyFont="1" applyAlignment="1">
      <alignment horizontal="center"/>
    </xf>
    <xf numFmtId="0" fontId="15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32"/>
  <sheetViews>
    <sheetView tabSelected="1" zoomScale="85" workbookViewId="0"/>
  </sheetViews>
  <sheetFormatPr defaultColWidth="9.140625" defaultRowHeight="12.75" x14ac:dyDescent="0.2"/>
  <cols>
    <col min="1" max="1" width="11.85546875" customWidth="1"/>
    <col min="2" max="2" width="12.5703125" customWidth="1"/>
    <col min="3" max="3" width="69.42578125" customWidth="1"/>
    <col min="4" max="4" width="117" customWidth="1"/>
  </cols>
  <sheetData>
    <row r="1" spans="1:4" ht="15.75" x14ac:dyDescent="0.25">
      <c r="A1" s="56" t="s">
        <v>0</v>
      </c>
    </row>
    <row r="4" spans="1:4" x14ac:dyDescent="0.2">
      <c r="A4" s="1" t="s">
        <v>1</v>
      </c>
    </row>
    <row r="5" spans="1:4" x14ac:dyDescent="0.2">
      <c r="A5" s="1"/>
      <c r="B5" s="57" t="s">
        <v>2</v>
      </c>
      <c r="C5" s="57" t="s">
        <v>3</v>
      </c>
    </row>
    <row r="6" spans="1:4" s="47" customFormat="1" x14ac:dyDescent="0.2">
      <c r="A6" s="47" t="s">
        <v>7</v>
      </c>
      <c r="B6" s="48">
        <v>14</v>
      </c>
      <c r="C6" s="94" t="s">
        <v>786</v>
      </c>
      <c r="D6" s="78"/>
    </row>
    <row r="7" spans="1:4" x14ac:dyDescent="0.2">
      <c r="A7" s="59" t="s">
        <v>4</v>
      </c>
      <c r="B7" s="60">
        <v>6</v>
      </c>
      <c r="C7" s="60" t="s">
        <v>485</v>
      </c>
    </row>
    <row r="8" spans="1:4" x14ac:dyDescent="0.2">
      <c r="A8" t="s">
        <v>5</v>
      </c>
      <c r="B8" s="2">
        <v>5</v>
      </c>
      <c r="C8" s="2" t="s">
        <v>678</v>
      </c>
    </row>
    <row r="9" spans="1:4" x14ac:dyDescent="0.2">
      <c r="A9" t="s">
        <v>6</v>
      </c>
      <c r="B9" s="2">
        <v>5</v>
      </c>
      <c r="C9" s="2" t="s">
        <v>787</v>
      </c>
      <c r="D9" s="58"/>
    </row>
    <row r="12" spans="1:4" x14ac:dyDescent="0.2">
      <c r="A12" s="1" t="s">
        <v>8</v>
      </c>
    </row>
    <row r="13" spans="1:4" x14ac:dyDescent="0.2">
      <c r="A13" s="1"/>
      <c r="B13" s="57" t="s">
        <v>2</v>
      </c>
      <c r="C13" s="57" t="s">
        <v>9</v>
      </c>
    </row>
    <row r="14" spans="1:4" x14ac:dyDescent="0.2">
      <c r="A14" t="s">
        <v>7</v>
      </c>
      <c r="B14" s="2">
        <v>9</v>
      </c>
      <c r="C14" s="2" t="s">
        <v>860</v>
      </c>
    </row>
    <row r="15" spans="1:4" x14ac:dyDescent="0.2">
      <c r="A15" t="s">
        <v>5</v>
      </c>
      <c r="B15" s="2">
        <v>8</v>
      </c>
      <c r="C15" s="2" t="s">
        <v>861</v>
      </c>
    </row>
    <row r="16" spans="1:4" x14ac:dyDescent="0.2">
      <c r="A16" t="s">
        <v>6</v>
      </c>
      <c r="B16" s="2">
        <v>7</v>
      </c>
      <c r="C16" s="2" t="s">
        <v>862</v>
      </c>
    </row>
    <row r="17" spans="1:3" x14ac:dyDescent="0.2">
      <c r="A17" t="s">
        <v>4</v>
      </c>
      <c r="B17" s="2">
        <v>6</v>
      </c>
      <c r="C17" s="2" t="s">
        <v>863</v>
      </c>
    </row>
    <row r="18" spans="1:3" x14ac:dyDescent="0.2">
      <c r="C18" s="2"/>
    </row>
    <row r="19" spans="1:3" x14ac:dyDescent="0.2">
      <c r="C19" s="2"/>
    </row>
    <row r="20" spans="1:3" x14ac:dyDescent="0.2">
      <c r="A20" s="115" t="s">
        <v>846</v>
      </c>
    </row>
    <row r="21" spans="1:3" x14ac:dyDescent="0.2">
      <c r="A21" s="1"/>
      <c r="B21" s="57" t="s">
        <v>847</v>
      </c>
      <c r="C21" s="57" t="s">
        <v>9</v>
      </c>
    </row>
    <row r="22" spans="1:3" x14ac:dyDescent="0.2">
      <c r="A22" t="s">
        <v>7</v>
      </c>
      <c r="B22" s="114">
        <v>1.4</v>
      </c>
      <c r="C22" s="61" t="s">
        <v>848</v>
      </c>
    </row>
    <row r="23" spans="1:3" x14ac:dyDescent="0.2">
      <c r="A23" t="s">
        <v>5</v>
      </c>
      <c r="B23" s="114">
        <v>1.1666666666666667</v>
      </c>
      <c r="C23" s="61" t="s">
        <v>850</v>
      </c>
    </row>
    <row r="24" spans="1:3" x14ac:dyDescent="0.2">
      <c r="A24" t="s">
        <v>7</v>
      </c>
      <c r="B24" s="114">
        <v>1.125</v>
      </c>
      <c r="C24" s="61" t="s">
        <v>851</v>
      </c>
    </row>
    <row r="25" spans="1:3" x14ac:dyDescent="0.2">
      <c r="A25" t="s">
        <v>5</v>
      </c>
      <c r="B25" s="114">
        <v>1</v>
      </c>
      <c r="C25" s="61" t="s">
        <v>852</v>
      </c>
    </row>
    <row r="26" spans="1:3" x14ac:dyDescent="0.2">
      <c r="A26" t="s">
        <v>7</v>
      </c>
      <c r="B26" s="114">
        <v>1</v>
      </c>
      <c r="C26" s="61" t="s">
        <v>853</v>
      </c>
    </row>
    <row r="27" spans="1:3" x14ac:dyDescent="0.2">
      <c r="A27" t="s">
        <v>7</v>
      </c>
      <c r="B27" s="114">
        <v>1</v>
      </c>
      <c r="C27" s="61" t="s">
        <v>854</v>
      </c>
    </row>
    <row r="28" spans="1:3" x14ac:dyDescent="0.2">
      <c r="A28" t="s">
        <v>7</v>
      </c>
      <c r="B28" s="114">
        <v>1</v>
      </c>
      <c r="C28" s="61" t="s">
        <v>855</v>
      </c>
    </row>
    <row r="29" spans="1:3" x14ac:dyDescent="0.2">
      <c r="A29" t="s">
        <v>5</v>
      </c>
      <c r="B29" s="114">
        <v>0.88888888888888884</v>
      </c>
      <c r="C29" s="61" t="s">
        <v>856</v>
      </c>
    </row>
    <row r="30" spans="1:3" x14ac:dyDescent="0.2">
      <c r="A30" t="s">
        <v>6</v>
      </c>
      <c r="B30" s="114">
        <v>0.875</v>
      </c>
      <c r="C30" s="61" t="s">
        <v>857</v>
      </c>
    </row>
    <row r="31" spans="1:3" x14ac:dyDescent="0.2">
      <c r="A31" t="s">
        <v>4</v>
      </c>
      <c r="B31" s="114">
        <v>0.83333333333333337</v>
      </c>
      <c r="C31" s="61" t="s">
        <v>858</v>
      </c>
    </row>
    <row r="32" spans="1:3" x14ac:dyDescent="0.2">
      <c r="C32" s="2"/>
    </row>
    <row r="33" spans="1:4" x14ac:dyDescent="0.2">
      <c r="C33" s="2"/>
    </row>
    <row r="34" spans="1:4" s="54" customFormat="1" x14ac:dyDescent="0.2">
      <c r="A34" s="115" t="s">
        <v>859</v>
      </c>
    </row>
    <row r="35" spans="1:4" x14ac:dyDescent="0.2">
      <c r="A35" s="1"/>
      <c r="B35" s="57" t="s">
        <v>833</v>
      </c>
      <c r="C35" s="57" t="s">
        <v>9</v>
      </c>
      <c r="D35" s="64" t="s">
        <v>101</v>
      </c>
    </row>
    <row r="36" spans="1:4" s="47" customFormat="1" x14ac:dyDescent="0.2">
      <c r="A36" s="47" t="s">
        <v>829</v>
      </c>
      <c r="B36" s="48">
        <v>4</v>
      </c>
      <c r="C36" s="48" t="s">
        <v>836</v>
      </c>
      <c r="D36" s="47" t="s">
        <v>839</v>
      </c>
    </row>
    <row r="37" spans="1:4" x14ac:dyDescent="0.2">
      <c r="A37" t="s">
        <v>830</v>
      </c>
      <c r="B37" s="2">
        <v>5</v>
      </c>
      <c r="C37" s="2" t="s">
        <v>837</v>
      </c>
      <c r="D37" t="s">
        <v>840</v>
      </c>
    </row>
    <row r="38" spans="1:4" x14ac:dyDescent="0.2">
      <c r="A38" t="s">
        <v>831</v>
      </c>
      <c r="B38" s="2">
        <v>5</v>
      </c>
      <c r="C38" s="2" t="s">
        <v>838</v>
      </c>
      <c r="D38" t="s">
        <v>841</v>
      </c>
    </row>
    <row r="39" spans="1:4" x14ac:dyDescent="0.2">
      <c r="A39" t="s">
        <v>832</v>
      </c>
      <c r="B39" s="2">
        <v>12</v>
      </c>
      <c r="C39" s="2" t="s">
        <v>845</v>
      </c>
      <c r="D39" t="s">
        <v>844</v>
      </c>
    </row>
    <row r="40" spans="1:4" x14ac:dyDescent="0.2">
      <c r="A40" t="s">
        <v>835</v>
      </c>
      <c r="B40" s="2">
        <v>3</v>
      </c>
      <c r="C40" s="2" t="s">
        <v>843</v>
      </c>
      <c r="D40" t="s">
        <v>842</v>
      </c>
    </row>
    <row r="41" spans="1:4" x14ac:dyDescent="0.2">
      <c r="A41" s="109" t="s">
        <v>834</v>
      </c>
      <c r="B41" s="108">
        <f>SUM(B36:B40)</f>
        <v>29</v>
      </c>
      <c r="C41" s="2"/>
    </row>
    <row r="42" spans="1:4" x14ac:dyDescent="0.2">
      <c r="C42" s="2"/>
    </row>
    <row r="43" spans="1:4" x14ac:dyDescent="0.2">
      <c r="C43" s="2"/>
    </row>
    <row r="44" spans="1:4" x14ac:dyDescent="0.2">
      <c r="A44" s="1" t="s">
        <v>530</v>
      </c>
    </row>
    <row r="45" spans="1:4" x14ac:dyDescent="0.2">
      <c r="A45" s="1"/>
      <c r="B45" s="57" t="s">
        <v>2</v>
      </c>
      <c r="C45" s="60"/>
    </row>
    <row r="46" spans="1:4" x14ac:dyDescent="0.2">
      <c r="A46" t="s">
        <v>7</v>
      </c>
      <c r="B46" s="2">
        <v>109</v>
      </c>
      <c r="C46" s="61" t="s">
        <v>576</v>
      </c>
    </row>
    <row r="47" spans="1:4" x14ac:dyDescent="0.2">
      <c r="A47" t="s">
        <v>5</v>
      </c>
      <c r="B47" s="2">
        <v>100</v>
      </c>
      <c r="C47" s="2"/>
    </row>
    <row r="48" spans="1:4" x14ac:dyDescent="0.2">
      <c r="A48" t="s">
        <v>4</v>
      </c>
      <c r="B48" s="2">
        <v>98</v>
      </c>
      <c r="C48" s="2"/>
    </row>
    <row r="49" spans="1:3" x14ac:dyDescent="0.2">
      <c r="A49" t="s">
        <v>6</v>
      </c>
      <c r="B49" s="2">
        <v>63</v>
      </c>
      <c r="C49" s="2"/>
    </row>
    <row r="50" spans="1:3" ht="13.5" thickBot="1" x14ac:dyDescent="0.25">
      <c r="B50" s="62">
        <f>SUM(B46:B49)</f>
        <v>370</v>
      </c>
      <c r="C50" s="2"/>
    </row>
    <row r="51" spans="1:3" ht="13.5" thickTop="1" x14ac:dyDescent="0.2">
      <c r="B51" s="2"/>
      <c r="C51" s="2"/>
    </row>
    <row r="52" spans="1:3" x14ac:dyDescent="0.2">
      <c r="B52" s="2"/>
      <c r="C52" s="2"/>
    </row>
    <row r="53" spans="1:3" x14ac:dyDescent="0.2">
      <c r="A53" s="1" t="s">
        <v>849</v>
      </c>
      <c r="B53" s="2"/>
      <c r="C53" s="2"/>
    </row>
    <row r="54" spans="1:3" x14ac:dyDescent="0.2">
      <c r="A54" s="1"/>
      <c r="B54" s="57" t="s">
        <v>2</v>
      </c>
      <c r="C54" s="60"/>
    </row>
    <row r="55" spans="1:3" x14ac:dyDescent="0.2">
      <c r="A55" t="s">
        <v>5</v>
      </c>
      <c r="B55" s="2">
        <v>79</v>
      </c>
      <c r="C55" s="61" t="s">
        <v>827</v>
      </c>
    </row>
    <row r="56" spans="1:3" x14ac:dyDescent="0.2">
      <c r="A56" t="s">
        <v>7</v>
      </c>
      <c r="B56" s="2">
        <v>76</v>
      </c>
      <c r="C56" s="61" t="s">
        <v>828</v>
      </c>
    </row>
    <row r="57" spans="1:3" x14ac:dyDescent="0.2">
      <c r="A57" t="s">
        <v>4</v>
      </c>
      <c r="B57" s="2">
        <v>76</v>
      </c>
      <c r="C57" s="2"/>
    </row>
    <row r="58" spans="1:3" x14ac:dyDescent="0.2">
      <c r="A58" t="s">
        <v>6</v>
      </c>
      <c r="B58" s="2">
        <v>44</v>
      </c>
      <c r="C58" s="2"/>
    </row>
    <row r="59" spans="1:3" x14ac:dyDescent="0.2">
      <c r="B59" s="2"/>
      <c r="C59" s="2"/>
    </row>
    <row r="60" spans="1:3" x14ac:dyDescent="0.2">
      <c r="B60" s="2"/>
      <c r="C60" s="2"/>
    </row>
    <row r="61" spans="1:3" x14ac:dyDescent="0.2">
      <c r="A61" s="1" t="s">
        <v>826</v>
      </c>
      <c r="B61" s="2"/>
      <c r="C61" s="2"/>
    </row>
    <row r="62" spans="1:3" x14ac:dyDescent="0.2">
      <c r="A62" s="1"/>
      <c r="B62" s="57" t="s">
        <v>2</v>
      </c>
      <c r="C62" s="60"/>
    </row>
    <row r="63" spans="1:3" x14ac:dyDescent="0.2">
      <c r="A63" t="s">
        <v>7</v>
      </c>
      <c r="B63" s="2">
        <v>16</v>
      </c>
      <c r="C63" s="61" t="s">
        <v>647</v>
      </c>
    </row>
    <row r="64" spans="1:3" x14ac:dyDescent="0.2">
      <c r="A64" t="s">
        <v>4</v>
      </c>
      <c r="B64" s="2">
        <v>14</v>
      </c>
      <c r="C64" s="2"/>
    </row>
    <row r="65" spans="1:3" x14ac:dyDescent="0.2">
      <c r="A65" t="s">
        <v>5</v>
      </c>
      <c r="B65" s="2">
        <v>11</v>
      </c>
      <c r="C65" s="2"/>
    </row>
    <row r="66" spans="1:3" x14ac:dyDescent="0.2">
      <c r="A66" t="s">
        <v>6</v>
      </c>
      <c r="B66" s="2">
        <v>9</v>
      </c>
      <c r="C66" s="2"/>
    </row>
    <row r="67" spans="1:3" x14ac:dyDescent="0.2">
      <c r="B67" s="2"/>
      <c r="C67" s="2"/>
    </row>
    <row r="68" spans="1:3" x14ac:dyDescent="0.2">
      <c r="B68" s="2"/>
      <c r="C68" s="2"/>
    </row>
    <row r="69" spans="1:3" x14ac:dyDescent="0.2">
      <c r="A69" s="1" t="s">
        <v>554</v>
      </c>
    </row>
    <row r="70" spans="1:3" x14ac:dyDescent="0.2">
      <c r="A70" s="1"/>
      <c r="B70" s="57" t="s">
        <v>2</v>
      </c>
      <c r="C70" s="57" t="s">
        <v>556</v>
      </c>
    </row>
    <row r="71" spans="1:3" x14ac:dyDescent="0.2">
      <c r="A71" t="s">
        <v>7</v>
      </c>
      <c r="B71" s="2">
        <v>2</v>
      </c>
      <c r="C71" s="2" t="s">
        <v>555</v>
      </c>
    </row>
    <row r="72" spans="1:3" x14ac:dyDescent="0.2">
      <c r="B72" s="2"/>
      <c r="C72" s="2" t="s">
        <v>575</v>
      </c>
    </row>
    <row r="73" spans="1:3" x14ac:dyDescent="0.2">
      <c r="B73" s="2"/>
      <c r="C73" s="2"/>
    </row>
    <row r="74" spans="1:3" x14ac:dyDescent="0.2">
      <c r="B74" s="2"/>
      <c r="C74" s="2"/>
    </row>
    <row r="75" spans="1:3" x14ac:dyDescent="0.2">
      <c r="A75" s="1" t="s">
        <v>674</v>
      </c>
    </row>
    <row r="76" spans="1:3" x14ac:dyDescent="0.2">
      <c r="A76" s="1"/>
      <c r="B76" s="57" t="s">
        <v>198</v>
      </c>
      <c r="C76" s="57" t="s">
        <v>673</v>
      </c>
    </row>
    <row r="77" spans="1:3" x14ac:dyDescent="0.2">
      <c r="A77" t="s">
        <v>7</v>
      </c>
      <c r="B77" s="36">
        <v>1</v>
      </c>
      <c r="C77" s="2" t="s">
        <v>671</v>
      </c>
    </row>
    <row r="78" spans="1:3" x14ac:dyDescent="0.2">
      <c r="A78" t="s">
        <v>6</v>
      </c>
      <c r="B78" s="36">
        <v>0.8</v>
      </c>
      <c r="C78" s="2" t="s">
        <v>788</v>
      </c>
    </row>
    <row r="79" spans="1:3" x14ac:dyDescent="0.2">
      <c r="A79" t="s">
        <v>4</v>
      </c>
      <c r="B79" s="36">
        <f>6/8</f>
        <v>0.75</v>
      </c>
      <c r="C79" s="2" t="s">
        <v>672</v>
      </c>
    </row>
    <row r="80" spans="1:3" x14ac:dyDescent="0.2">
      <c r="A80" t="s">
        <v>5</v>
      </c>
      <c r="B80" s="36">
        <f>6/9</f>
        <v>0.66666666666666663</v>
      </c>
      <c r="C80" s="2" t="s">
        <v>706</v>
      </c>
    </row>
    <row r="81" spans="1:4" x14ac:dyDescent="0.2">
      <c r="B81" s="2"/>
      <c r="C81" s="2"/>
    </row>
    <row r="82" spans="1:4" x14ac:dyDescent="0.2">
      <c r="B82" s="2"/>
      <c r="C82" s="2"/>
    </row>
    <row r="83" spans="1:4" x14ac:dyDescent="0.2">
      <c r="A83" s="1" t="s">
        <v>675</v>
      </c>
      <c r="B83" s="2"/>
      <c r="C83" s="2"/>
    </row>
    <row r="84" spans="1:4" x14ac:dyDescent="0.2">
      <c r="A84" s="57" t="s">
        <v>2</v>
      </c>
      <c r="B84" s="57" t="s">
        <v>9</v>
      </c>
      <c r="C84" s="63" t="s">
        <v>676</v>
      </c>
      <c r="D84" s="64" t="s">
        <v>677</v>
      </c>
    </row>
    <row r="85" spans="1:4" x14ac:dyDescent="0.2">
      <c r="A85" s="60">
        <v>22</v>
      </c>
      <c r="B85" s="60">
        <v>2014</v>
      </c>
      <c r="C85" s="30" t="s">
        <v>743</v>
      </c>
      <c r="D85" s="73">
        <f>22/8</f>
        <v>2.75</v>
      </c>
    </row>
    <row r="86" spans="1:4" x14ac:dyDescent="0.2">
      <c r="A86" s="60">
        <v>19</v>
      </c>
      <c r="B86" s="60">
        <v>2015</v>
      </c>
      <c r="C86" s="30" t="s">
        <v>743</v>
      </c>
      <c r="D86" s="73">
        <f>19/8</f>
        <v>2.375</v>
      </c>
    </row>
    <row r="87" spans="1:4" x14ac:dyDescent="0.2">
      <c r="A87" s="60">
        <v>19</v>
      </c>
      <c r="B87" s="60">
        <v>2012</v>
      </c>
      <c r="C87" s="30" t="s">
        <v>743</v>
      </c>
      <c r="D87" s="73">
        <f>19/8</f>
        <v>2.375</v>
      </c>
    </row>
    <row r="88" spans="1:4" x14ac:dyDescent="0.2">
      <c r="A88" s="60">
        <v>19</v>
      </c>
      <c r="B88" s="60">
        <v>2006</v>
      </c>
      <c r="C88" s="30" t="s">
        <v>743</v>
      </c>
      <c r="D88" s="73">
        <f>19/8</f>
        <v>2.375</v>
      </c>
    </row>
    <row r="89" spans="1:4" x14ac:dyDescent="0.2">
      <c r="A89" s="60">
        <v>18</v>
      </c>
      <c r="B89" s="60">
        <v>2011</v>
      </c>
      <c r="C89" s="30" t="s">
        <v>743</v>
      </c>
      <c r="D89" s="73">
        <f>18/8</f>
        <v>2.25</v>
      </c>
    </row>
    <row r="90" spans="1:4" x14ac:dyDescent="0.2">
      <c r="A90" s="60">
        <v>17</v>
      </c>
      <c r="B90" s="60">
        <v>2023</v>
      </c>
      <c r="C90" s="30" t="s">
        <v>744</v>
      </c>
      <c r="D90" s="73">
        <f>17/6</f>
        <v>2.8333333333333335</v>
      </c>
    </row>
    <row r="91" spans="1:4" x14ac:dyDescent="0.2">
      <c r="A91" s="60">
        <v>17</v>
      </c>
      <c r="B91" s="60">
        <v>2013</v>
      </c>
      <c r="C91" s="30" t="s">
        <v>743</v>
      </c>
      <c r="D91" s="73">
        <f>17/8</f>
        <v>2.125</v>
      </c>
    </row>
    <row r="92" spans="1:4" x14ac:dyDescent="0.2">
      <c r="A92" s="60">
        <v>17</v>
      </c>
      <c r="B92" s="60">
        <v>2005</v>
      </c>
      <c r="C92" s="30" t="s">
        <v>745</v>
      </c>
      <c r="D92" s="73">
        <f>17/7.5</f>
        <v>2.2666666666666666</v>
      </c>
    </row>
    <row r="93" spans="1:4" x14ac:dyDescent="0.2">
      <c r="A93" s="2">
        <v>17</v>
      </c>
      <c r="B93" s="2">
        <v>2001</v>
      </c>
      <c r="C93" s="30" t="s">
        <v>746</v>
      </c>
      <c r="D93" s="73">
        <f>17/9</f>
        <v>1.8888888888888888</v>
      </c>
    </row>
    <row r="94" spans="1:4" x14ac:dyDescent="0.2">
      <c r="A94" s="2">
        <v>16</v>
      </c>
      <c r="B94" s="2">
        <v>2009</v>
      </c>
      <c r="C94" s="30" t="s">
        <v>743</v>
      </c>
      <c r="D94" s="73">
        <f>16/8</f>
        <v>2</v>
      </c>
    </row>
    <row r="95" spans="1:4" x14ac:dyDescent="0.2">
      <c r="A95" s="2">
        <v>15</v>
      </c>
      <c r="B95" s="2">
        <v>2004</v>
      </c>
      <c r="C95" s="30" t="s">
        <v>743</v>
      </c>
      <c r="D95" s="73">
        <f>15/8</f>
        <v>1.875</v>
      </c>
    </row>
    <row r="96" spans="1:4" x14ac:dyDescent="0.2">
      <c r="A96" s="2">
        <v>14</v>
      </c>
      <c r="B96" s="2">
        <v>2020</v>
      </c>
      <c r="C96" s="30" t="s">
        <v>747</v>
      </c>
      <c r="D96" s="73">
        <f>14/6</f>
        <v>2.3333333333333335</v>
      </c>
    </row>
    <row r="97" spans="1:4" x14ac:dyDescent="0.2">
      <c r="A97" s="2">
        <v>14</v>
      </c>
      <c r="B97" s="2">
        <v>2016</v>
      </c>
      <c r="C97" s="30" t="s">
        <v>748</v>
      </c>
      <c r="D97" s="73">
        <f>14/7</f>
        <v>2</v>
      </c>
    </row>
    <row r="98" spans="1:4" x14ac:dyDescent="0.2">
      <c r="A98" s="2">
        <v>14</v>
      </c>
      <c r="B98" s="2">
        <v>2002</v>
      </c>
      <c r="C98" s="30" t="s">
        <v>746</v>
      </c>
      <c r="D98" s="73">
        <f>14/9</f>
        <v>1.5555555555555556</v>
      </c>
    </row>
    <row r="99" spans="1:4" x14ac:dyDescent="0.2">
      <c r="A99" s="2">
        <v>13</v>
      </c>
      <c r="B99" s="2">
        <v>2018</v>
      </c>
      <c r="C99" s="30" t="s">
        <v>749</v>
      </c>
      <c r="D99" s="73">
        <f>13/6</f>
        <v>2.1666666666666665</v>
      </c>
    </row>
    <row r="100" spans="1:4" x14ac:dyDescent="0.2">
      <c r="A100" s="2">
        <v>13</v>
      </c>
      <c r="B100" s="2">
        <v>2010</v>
      </c>
      <c r="C100" s="30" t="s">
        <v>743</v>
      </c>
      <c r="D100" s="73">
        <f>13/8</f>
        <v>1.625</v>
      </c>
    </row>
    <row r="101" spans="1:4" x14ac:dyDescent="0.2">
      <c r="A101" s="2">
        <v>13</v>
      </c>
      <c r="B101" s="2">
        <v>2003</v>
      </c>
      <c r="C101" s="30" t="s">
        <v>746</v>
      </c>
      <c r="D101" s="73">
        <f>13/9</f>
        <v>1.4444444444444444</v>
      </c>
    </row>
    <row r="102" spans="1:4" x14ac:dyDescent="0.2">
      <c r="A102" s="2">
        <v>12</v>
      </c>
      <c r="B102" s="2">
        <v>2022</v>
      </c>
      <c r="C102" s="30" t="s">
        <v>750</v>
      </c>
      <c r="D102" s="73">
        <f>12/5</f>
        <v>2.4</v>
      </c>
    </row>
    <row r="103" spans="1:4" x14ac:dyDescent="0.2">
      <c r="A103" s="2">
        <v>12</v>
      </c>
      <c r="B103" s="2">
        <v>2008</v>
      </c>
      <c r="C103" s="30" t="s">
        <v>743</v>
      </c>
      <c r="D103" s="73">
        <f>12/8</f>
        <v>1.5</v>
      </c>
    </row>
    <row r="104" spans="1:4" s="47" customFormat="1" x14ac:dyDescent="0.2">
      <c r="A104" s="48">
        <v>11</v>
      </c>
      <c r="B104" s="48">
        <v>2025</v>
      </c>
      <c r="C104" s="49" t="s">
        <v>789</v>
      </c>
      <c r="D104" s="89">
        <f>11/5</f>
        <v>2.2000000000000002</v>
      </c>
    </row>
    <row r="105" spans="1:4" s="97" customFormat="1" x14ac:dyDescent="0.2">
      <c r="A105" s="95">
        <v>11</v>
      </c>
      <c r="B105" s="95">
        <v>2024</v>
      </c>
      <c r="C105" s="96" t="s">
        <v>756</v>
      </c>
      <c r="D105" s="98">
        <f>11/6</f>
        <v>1.8333333333333333</v>
      </c>
    </row>
    <row r="106" spans="1:4" x14ac:dyDescent="0.2">
      <c r="A106" s="2">
        <v>11</v>
      </c>
      <c r="B106" s="2">
        <v>2017</v>
      </c>
      <c r="C106" s="30" t="s">
        <v>751</v>
      </c>
      <c r="D106" s="73">
        <f>11/7</f>
        <v>1.5714285714285714</v>
      </c>
    </row>
    <row r="107" spans="1:4" x14ac:dyDescent="0.2">
      <c r="A107" s="2">
        <v>9</v>
      </c>
      <c r="B107" s="2">
        <v>2021</v>
      </c>
      <c r="C107" s="30" t="s">
        <v>752</v>
      </c>
      <c r="D107" s="73">
        <f>9/5</f>
        <v>1.8</v>
      </c>
    </row>
    <row r="108" spans="1:4" x14ac:dyDescent="0.2">
      <c r="A108" s="2">
        <v>9</v>
      </c>
      <c r="B108" s="2">
        <v>2000</v>
      </c>
      <c r="C108" s="30" t="s">
        <v>753</v>
      </c>
      <c r="D108" s="73">
        <f>9/7</f>
        <v>1.2857142857142858</v>
      </c>
    </row>
    <row r="109" spans="1:4" x14ac:dyDescent="0.2">
      <c r="A109" s="2">
        <v>8</v>
      </c>
      <c r="B109" s="2">
        <v>2007</v>
      </c>
      <c r="C109" s="30" t="s">
        <v>754</v>
      </c>
      <c r="D109" s="73">
        <f>8/8</f>
        <v>1</v>
      </c>
    </row>
    <row r="110" spans="1:4" x14ac:dyDescent="0.2">
      <c r="A110" s="2">
        <v>8</v>
      </c>
      <c r="B110" s="2">
        <v>1999</v>
      </c>
      <c r="C110" s="30" t="s">
        <v>753</v>
      </c>
      <c r="D110" s="73">
        <f>8/7</f>
        <v>1.1428571428571428</v>
      </c>
    </row>
    <row r="111" spans="1:4" x14ac:dyDescent="0.2">
      <c r="A111" s="2">
        <v>2</v>
      </c>
      <c r="B111" s="2">
        <v>2019</v>
      </c>
      <c r="C111" s="30" t="s">
        <v>755</v>
      </c>
      <c r="D111" s="73"/>
    </row>
    <row r="112" spans="1:4" x14ac:dyDescent="0.2">
      <c r="A112" s="2"/>
      <c r="B112" s="2"/>
      <c r="C112" s="30"/>
    </row>
    <row r="113" spans="1:4" x14ac:dyDescent="0.2">
      <c r="A113" s="2"/>
      <c r="B113" s="2"/>
      <c r="C113" s="2"/>
    </row>
    <row r="114" spans="1:4" x14ac:dyDescent="0.2">
      <c r="A114" s="1" t="s">
        <v>792</v>
      </c>
      <c r="B114" s="2"/>
      <c r="C114" s="2"/>
    </row>
    <row r="115" spans="1:4" x14ac:dyDescent="0.2">
      <c r="A115" s="67" t="s">
        <v>791</v>
      </c>
      <c r="B115" s="2"/>
      <c r="C115" s="2"/>
    </row>
    <row r="116" spans="1:4" x14ac:dyDescent="0.2">
      <c r="A116" s="66" t="s">
        <v>790</v>
      </c>
      <c r="B116" s="71" t="s">
        <v>9</v>
      </c>
      <c r="C116" s="57" t="s">
        <v>2</v>
      </c>
      <c r="D116" s="63" t="s">
        <v>676</v>
      </c>
    </row>
    <row r="117" spans="1:4" x14ac:dyDescent="0.2">
      <c r="A117" s="74">
        <f>17/6</f>
        <v>2.8333333333333335</v>
      </c>
      <c r="B117" s="68">
        <v>2023</v>
      </c>
      <c r="C117" s="60">
        <v>17</v>
      </c>
      <c r="D117" s="30" t="s">
        <v>744</v>
      </c>
    </row>
    <row r="118" spans="1:4" x14ac:dyDescent="0.2">
      <c r="A118" s="74">
        <f>22/8</f>
        <v>2.75</v>
      </c>
      <c r="B118" s="68">
        <v>2014</v>
      </c>
      <c r="C118" s="60">
        <v>22</v>
      </c>
      <c r="D118" s="30" t="s">
        <v>743</v>
      </c>
    </row>
    <row r="119" spans="1:4" x14ac:dyDescent="0.2">
      <c r="A119" s="74">
        <f>12/5</f>
        <v>2.4</v>
      </c>
      <c r="B119" s="61">
        <v>2022</v>
      </c>
      <c r="C119" s="2">
        <v>12</v>
      </c>
      <c r="D119" s="30" t="s">
        <v>750</v>
      </c>
    </row>
    <row r="120" spans="1:4" x14ac:dyDescent="0.2">
      <c r="A120" s="74">
        <f>19/8</f>
        <v>2.375</v>
      </c>
      <c r="B120" s="68">
        <v>2015</v>
      </c>
      <c r="C120" s="60">
        <v>19</v>
      </c>
      <c r="D120" s="30" t="s">
        <v>743</v>
      </c>
    </row>
    <row r="121" spans="1:4" x14ac:dyDescent="0.2">
      <c r="A121" s="74">
        <f>19/8</f>
        <v>2.375</v>
      </c>
      <c r="B121" s="68">
        <v>2012</v>
      </c>
      <c r="C121" s="60">
        <v>19</v>
      </c>
      <c r="D121" s="30" t="s">
        <v>743</v>
      </c>
    </row>
    <row r="122" spans="1:4" x14ac:dyDescent="0.2">
      <c r="A122" s="74">
        <f>19/8</f>
        <v>2.375</v>
      </c>
      <c r="B122" s="68">
        <v>2006</v>
      </c>
      <c r="C122" s="60">
        <v>19</v>
      </c>
      <c r="D122" s="30" t="s">
        <v>743</v>
      </c>
    </row>
    <row r="123" spans="1:4" x14ac:dyDescent="0.2">
      <c r="A123" s="74">
        <f>14/6</f>
        <v>2.3333333333333335</v>
      </c>
      <c r="B123" s="61">
        <v>2020</v>
      </c>
      <c r="C123" s="2">
        <v>14</v>
      </c>
      <c r="D123" s="30" t="s">
        <v>747</v>
      </c>
    </row>
    <row r="124" spans="1:4" x14ac:dyDescent="0.2">
      <c r="A124" s="74">
        <f>17/7.5</f>
        <v>2.2666666666666666</v>
      </c>
      <c r="B124" s="68">
        <v>2005</v>
      </c>
      <c r="C124" s="60">
        <v>17</v>
      </c>
      <c r="D124" s="30" t="s">
        <v>745</v>
      </c>
    </row>
    <row r="125" spans="1:4" x14ac:dyDescent="0.2">
      <c r="A125" s="74">
        <f>18/8</f>
        <v>2.25</v>
      </c>
      <c r="B125" s="68">
        <v>2011</v>
      </c>
      <c r="C125" s="60">
        <v>18</v>
      </c>
      <c r="D125" s="30" t="s">
        <v>743</v>
      </c>
    </row>
    <row r="126" spans="1:4" s="47" customFormat="1" x14ac:dyDescent="0.2">
      <c r="A126" s="99">
        <f>11/5</f>
        <v>2.2000000000000002</v>
      </c>
      <c r="B126" s="46">
        <v>2025</v>
      </c>
      <c r="C126" s="48">
        <v>11</v>
      </c>
      <c r="D126" s="49" t="s">
        <v>789</v>
      </c>
    </row>
    <row r="127" spans="1:4" x14ac:dyDescent="0.2">
      <c r="A127" s="74">
        <f>13/6</f>
        <v>2.1666666666666665</v>
      </c>
      <c r="B127" s="61">
        <v>2018</v>
      </c>
      <c r="C127" s="2">
        <v>13</v>
      </c>
      <c r="D127" s="30" t="s">
        <v>749</v>
      </c>
    </row>
    <row r="128" spans="1:4" x14ac:dyDescent="0.2">
      <c r="A128" s="74">
        <f>17/8</f>
        <v>2.125</v>
      </c>
      <c r="B128" s="68">
        <v>2013</v>
      </c>
      <c r="C128" s="60">
        <v>17</v>
      </c>
      <c r="D128" s="30" t="s">
        <v>743</v>
      </c>
    </row>
    <row r="129" spans="1:4" x14ac:dyDescent="0.2">
      <c r="A129" s="74">
        <f>16/8</f>
        <v>2</v>
      </c>
      <c r="B129" s="61">
        <v>2009</v>
      </c>
      <c r="C129" s="2">
        <v>16</v>
      </c>
      <c r="D129" s="30" t="s">
        <v>743</v>
      </c>
    </row>
    <row r="130" spans="1:4" x14ac:dyDescent="0.2">
      <c r="A130" s="74">
        <f>14/7</f>
        <v>2</v>
      </c>
      <c r="B130" s="61">
        <v>2016</v>
      </c>
      <c r="C130" s="2">
        <v>14</v>
      </c>
      <c r="D130" s="30" t="s">
        <v>748</v>
      </c>
    </row>
    <row r="131" spans="1:4" x14ac:dyDescent="0.2">
      <c r="A131" s="74">
        <f>17/9</f>
        <v>1.8888888888888888</v>
      </c>
      <c r="B131" s="61">
        <v>2001</v>
      </c>
      <c r="C131" s="2">
        <v>17</v>
      </c>
      <c r="D131" s="30" t="s">
        <v>746</v>
      </c>
    </row>
    <row r="132" spans="1:4" x14ac:dyDescent="0.2">
      <c r="A132" s="74">
        <f>15/8</f>
        <v>1.875</v>
      </c>
      <c r="B132" s="61">
        <v>2004</v>
      </c>
      <c r="C132" s="2">
        <v>15</v>
      </c>
      <c r="D132" s="30" t="s">
        <v>743</v>
      </c>
    </row>
    <row r="133" spans="1:4" x14ac:dyDescent="0.2">
      <c r="A133" s="100">
        <f>11/6</f>
        <v>1.8333333333333333</v>
      </c>
      <c r="B133" s="101">
        <v>2024</v>
      </c>
      <c r="C133" s="95">
        <v>11</v>
      </c>
      <c r="D133" s="96" t="s">
        <v>756</v>
      </c>
    </row>
    <row r="134" spans="1:4" x14ac:dyDescent="0.2">
      <c r="A134" s="74">
        <f>9/5</f>
        <v>1.8</v>
      </c>
      <c r="B134" s="61">
        <v>2021</v>
      </c>
      <c r="C134" s="2">
        <v>9</v>
      </c>
      <c r="D134" s="30" t="s">
        <v>752</v>
      </c>
    </row>
    <row r="135" spans="1:4" x14ac:dyDescent="0.2">
      <c r="A135" s="74">
        <f>13/8</f>
        <v>1.625</v>
      </c>
      <c r="B135" s="61">
        <v>2010</v>
      </c>
      <c r="C135" s="2">
        <v>13</v>
      </c>
      <c r="D135" s="30" t="s">
        <v>743</v>
      </c>
    </row>
    <row r="136" spans="1:4" s="97" customFormat="1" x14ac:dyDescent="0.2">
      <c r="A136" s="100">
        <f>11/7</f>
        <v>1.5714285714285714</v>
      </c>
      <c r="B136" s="101">
        <v>2017</v>
      </c>
      <c r="C136" s="95">
        <v>11</v>
      </c>
      <c r="D136" s="96" t="s">
        <v>751</v>
      </c>
    </row>
    <row r="137" spans="1:4" s="97" customFormat="1" x14ac:dyDescent="0.2">
      <c r="A137" s="74">
        <f>14/9</f>
        <v>1.5555555555555556</v>
      </c>
      <c r="B137" s="61">
        <v>2002</v>
      </c>
      <c r="C137" s="2">
        <v>14</v>
      </c>
      <c r="D137" s="30" t="s">
        <v>746</v>
      </c>
    </row>
    <row r="138" spans="1:4" x14ac:dyDescent="0.2">
      <c r="A138" s="74">
        <f>12/8</f>
        <v>1.5</v>
      </c>
      <c r="B138" s="61">
        <v>2008</v>
      </c>
      <c r="C138" s="2">
        <v>12</v>
      </c>
      <c r="D138" s="30" t="s">
        <v>743</v>
      </c>
    </row>
    <row r="139" spans="1:4" x14ac:dyDescent="0.2">
      <c r="A139" s="74">
        <f>13/9</f>
        <v>1.4444444444444444</v>
      </c>
      <c r="B139" s="61">
        <v>2003</v>
      </c>
      <c r="C139" s="2">
        <v>13</v>
      </c>
      <c r="D139" s="30" t="s">
        <v>746</v>
      </c>
    </row>
    <row r="140" spans="1:4" x14ac:dyDescent="0.2">
      <c r="A140" s="74">
        <f>9/7</f>
        <v>1.2857142857142858</v>
      </c>
      <c r="B140" s="61">
        <v>2000</v>
      </c>
      <c r="C140" s="2">
        <v>9</v>
      </c>
      <c r="D140" s="30" t="s">
        <v>753</v>
      </c>
    </row>
    <row r="141" spans="1:4" x14ac:dyDescent="0.2">
      <c r="A141" s="74">
        <f>8/7</f>
        <v>1.1428571428571428</v>
      </c>
      <c r="B141" s="61">
        <v>1999</v>
      </c>
      <c r="C141" s="2">
        <v>8</v>
      </c>
      <c r="D141" s="30" t="s">
        <v>753</v>
      </c>
    </row>
    <row r="142" spans="1:4" x14ac:dyDescent="0.2">
      <c r="A142" s="74">
        <f>8/8</f>
        <v>1</v>
      </c>
      <c r="B142" s="61">
        <v>2007</v>
      </c>
      <c r="C142" s="2">
        <v>8</v>
      </c>
      <c r="D142" s="30" t="s">
        <v>754</v>
      </c>
    </row>
    <row r="143" spans="1:4" x14ac:dyDescent="0.2">
      <c r="A143" s="74"/>
      <c r="B143" s="61">
        <v>2019</v>
      </c>
      <c r="C143" s="2">
        <v>2</v>
      </c>
      <c r="D143" s="30" t="s">
        <v>755</v>
      </c>
    </row>
    <row r="144" spans="1:4" x14ac:dyDescent="0.2">
      <c r="A144" s="2"/>
      <c r="B144" s="2"/>
      <c r="C144" s="30"/>
      <c r="D144" s="65"/>
    </row>
    <row r="145" spans="1:4" x14ac:dyDescent="0.2">
      <c r="A145" s="2"/>
      <c r="B145" s="2"/>
      <c r="C145" s="30"/>
      <c r="D145" s="65"/>
    </row>
    <row r="146" spans="1:4" x14ac:dyDescent="0.2">
      <c r="A146" s="1" t="s">
        <v>270</v>
      </c>
      <c r="C146" s="2"/>
    </row>
    <row r="147" spans="1:4" x14ac:dyDescent="0.2">
      <c r="B147" s="57" t="s">
        <v>2</v>
      </c>
      <c r="C147" s="57" t="s">
        <v>9</v>
      </c>
      <c r="D147" s="63" t="s">
        <v>10</v>
      </c>
    </row>
    <row r="148" spans="1:4" x14ac:dyDescent="0.2">
      <c r="A148" t="s">
        <v>7</v>
      </c>
      <c r="B148" s="2">
        <v>3</v>
      </c>
      <c r="C148" s="2" t="s">
        <v>448</v>
      </c>
      <c r="D148" t="s">
        <v>449</v>
      </c>
    </row>
    <row r="149" spans="1:4" x14ac:dyDescent="0.2">
      <c r="A149" t="s">
        <v>5</v>
      </c>
      <c r="B149" s="2">
        <v>3</v>
      </c>
      <c r="C149" s="2" t="s">
        <v>327</v>
      </c>
      <c r="D149" t="s">
        <v>239</v>
      </c>
    </row>
    <row r="150" spans="1:4" x14ac:dyDescent="0.2">
      <c r="A150" t="s">
        <v>6</v>
      </c>
      <c r="B150" s="2">
        <v>3</v>
      </c>
      <c r="C150" s="2" t="s">
        <v>624</v>
      </c>
      <c r="D150" t="s">
        <v>625</v>
      </c>
    </row>
    <row r="151" spans="1:4" x14ac:dyDescent="0.2">
      <c r="A151" t="s">
        <v>4</v>
      </c>
      <c r="B151" s="2">
        <v>3</v>
      </c>
      <c r="C151" s="2">
        <v>2015</v>
      </c>
      <c r="D151" t="s">
        <v>14</v>
      </c>
    </row>
    <row r="152" spans="1:4" x14ac:dyDescent="0.2">
      <c r="C152" s="2"/>
    </row>
    <row r="154" spans="1:4" x14ac:dyDescent="0.2">
      <c r="A154" s="1" t="s">
        <v>793</v>
      </c>
    </row>
    <row r="155" spans="1:4" x14ac:dyDescent="0.2">
      <c r="B155" s="57" t="s">
        <v>2</v>
      </c>
      <c r="C155" s="57" t="s">
        <v>9</v>
      </c>
      <c r="D155" s="63" t="s">
        <v>10</v>
      </c>
    </row>
    <row r="156" spans="1:4" x14ac:dyDescent="0.2">
      <c r="A156" t="s">
        <v>5</v>
      </c>
      <c r="B156" s="60">
        <v>3</v>
      </c>
      <c r="C156" s="60">
        <v>2006</v>
      </c>
      <c r="D156" s="61" t="s">
        <v>177</v>
      </c>
    </row>
    <row r="157" spans="1:4" x14ac:dyDescent="0.2">
      <c r="A157" t="s">
        <v>6</v>
      </c>
      <c r="B157" s="60">
        <v>2</v>
      </c>
      <c r="C157" s="60">
        <v>2021</v>
      </c>
      <c r="D157" s="61" t="s">
        <v>626</v>
      </c>
    </row>
    <row r="158" spans="1:4" x14ac:dyDescent="0.2">
      <c r="A158" t="s">
        <v>5</v>
      </c>
      <c r="B158" s="60">
        <v>2</v>
      </c>
      <c r="C158" s="60">
        <v>2017</v>
      </c>
      <c r="D158" s="61" t="s">
        <v>514</v>
      </c>
    </row>
    <row r="159" spans="1:4" x14ac:dyDescent="0.2">
      <c r="A159" t="s">
        <v>5</v>
      </c>
      <c r="B159" s="60">
        <v>2</v>
      </c>
      <c r="C159" s="60">
        <v>2005</v>
      </c>
      <c r="D159" s="61" t="s">
        <v>162</v>
      </c>
    </row>
    <row r="160" spans="1:4" x14ac:dyDescent="0.2">
      <c r="A160" t="s">
        <v>5</v>
      </c>
      <c r="B160" s="60">
        <v>2</v>
      </c>
      <c r="C160" s="60">
        <v>2005</v>
      </c>
      <c r="D160" s="61" t="s">
        <v>163</v>
      </c>
    </row>
    <row r="161" spans="1:4" x14ac:dyDescent="0.2">
      <c r="A161" t="s">
        <v>4</v>
      </c>
      <c r="B161" s="60">
        <v>2</v>
      </c>
      <c r="C161" s="60">
        <v>2017</v>
      </c>
      <c r="D161" s="61" t="s">
        <v>513</v>
      </c>
    </row>
    <row r="162" spans="1:4" x14ac:dyDescent="0.2">
      <c r="A162" t="s">
        <v>4</v>
      </c>
      <c r="B162" s="60">
        <v>2</v>
      </c>
      <c r="C162" s="60">
        <v>2015</v>
      </c>
      <c r="D162" s="61" t="s">
        <v>450</v>
      </c>
    </row>
    <row r="163" spans="1:4" x14ac:dyDescent="0.2">
      <c r="A163" t="s">
        <v>4</v>
      </c>
      <c r="B163" s="60">
        <v>2</v>
      </c>
      <c r="C163" s="60">
        <v>2015</v>
      </c>
      <c r="D163" s="61" t="s">
        <v>451</v>
      </c>
    </row>
    <row r="164" spans="1:4" x14ac:dyDescent="0.2">
      <c r="A164" t="s">
        <v>4</v>
      </c>
      <c r="B164" s="60">
        <v>2</v>
      </c>
      <c r="C164" s="60">
        <v>2002</v>
      </c>
      <c r="D164" s="61" t="s">
        <v>30</v>
      </c>
    </row>
    <row r="165" spans="1:4" x14ac:dyDescent="0.2">
      <c r="A165" t="s">
        <v>4</v>
      </c>
      <c r="B165" s="2">
        <v>2</v>
      </c>
      <c r="C165" s="2">
        <v>2001</v>
      </c>
      <c r="D165" t="s">
        <v>11</v>
      </c>
    </row>
    <row r="166" spans="1:4" x14ac:dyDescent="0.2">
      <c r="A166" t="s">
        <v>4</v>
      </c>
      <c r="B166" s="2">
        <v>2</v>
      </c>
      <c r="C166" s="2">
        <v>2000</v>
      </c>
      <c r="D166" t="s">
        <v>12</v>
      </c>
    </row>
    <row r="167" spans="1:4" x14ac:dyDescent="0.2">
      <c r="A167" t="s">
        <v>7</v>
      </c>
      <c r="B167" s="2">
        <v>2</v>
      </c>
      <c r="C167" s="2">
        <v>2020</v>
      </c>
      <c r="D167" s="61" t="s">
        <v>584</v>
      </c>
    </row>
    <row r="168" spans="1:4" x14ac:dyDescent="0.2">
      <c r="A168" t="s">
        <v>7</v>
      </c>
      <c r="B168" s="2">
        <v>2</v>
      </c>
      <c r="C168" s="2">
        <v>2014</v>
      </c>
      <c r="D168" t="s">
        <v>397</v>
      </c>
    </row>
    <row r="172" spans="1:4" x14ac:dyDescent="0.2">
      <c r="A172" s="1" t="s">
        <v>721</v>
      </c>
    </row>
    <row r="173" spans="1:4" x14ac:dyDescent="0.2">
      <c r="B173" s="57" t="s">
        <v>2</v>
      </c>
      <c r="C173" s="57" t="s">
        <v>9</v>
      </c>
      <c r="D173" s="63" t="s">
        <v>719</v>
      </c>
    </row>
    <row r="174" spans="1:4" x14ac:dyDescent="0.2">
      <c r="B174" s="60">
        <v>3</v>
      </c>
      <c r="C174" s="60">
        <v>2023</v>
      </c>
      <c r="D174" s="61" t="s">
        <v>720</v>
      </c>
    </row>
    <row r="175" spans="1:4" x14ac:dyDescent="0.2">
      <c r="B175" s="60">
        <v>3</v>
      </c>
      <c r="C175" s="60">
        <v>2021</v>
      </c>
      <c r="D175" s="61" t="s">
        <v>724</v>
      </c>
    </row>
    <row r="176" spans="1:4" x14ac:dyDescent="0.2">
      <c r="B176" s="60">
        <v>3</v>
      </c>
      <c r="C176" s="60">
        <v>2012</v>
      </c>
      <c r="D176" s="61" t="s">
        <v>723</v>
      </c>
    </row>
    <row r="177" spans="1:4" x14ac:dyDescent="0.2">
      <c r="B177" s="60">
        <v>3</v>
      </c>
      <c r="C177" s="60">
        <v>2006</v>
      </c>
      <c r="D177" s="61" t="s">
        <v>722</v>
      </c>
    </row>
    <row r="180" spans="1:4" x14ac:dyDescent="0.2">
      <c r="A180" s="1" t="s">
        <v>757</v>
      </c>
    </row>
    <row r="181" spans="1:4" x14ac:dyDescent="0.2">
      <c r="A181" s="57" t="s">
        <v>2</v>
      </c>
      <c r="B181" s="57" t="s">
        <v>9</v>
      </c>
      <c r="C181" s="63" t="s">
        <v>10</v>
      </c>
      <c r="D181" s="64" t="s">
        <v>199</v>
      </c>
    </row>
    <row r="182" spans="1:4" s="97" customFormat="1" x14ac:dyDescent="0.2">
      <c r="A182" s="102">
        <v>2</v>
      </c>
      <c r="B182" s="102">
        <v>2024</v>
      </c>
      <c r="C182" s="101" t="s">
        <v>731</v>
      </c>
      <c r="D182" s="97" t="s">
        <v>761</v>
      </c>
    </row>
    <row r="183" spans="1:4" x14ac:dyDescent="0.2">
      <c r="A183" s="60">
        <v>2</v>
      </c>
      <c r="B183" s="60">
        <v>2023</v>
      </c>
      <c r="C183" s="61" t="s">
        <v>686</v>
      </c>
      <c r="D183" t="s">
        <v>707</v>
      </c>
    </row>
    <row r="184" spans="1:4" x14ac:dyDescent="0.2">
      <c r="A184" s="60">
        <v>2</v>
      </c>
      <c r="B184" s="60">
        <v>2023</v>
      </c>
      <c r="C184" s="61" t="s">
        <v>694</v>
      </c>
      <c r="D184" t="s">
        <v>708</v>
      </c>
    </row>
    <row r="185" spans="1:4" x14ac:dyDescent="0.2">
      <c r="A185" s="60">
        <v>2</v>
      </c>
      <c r="B185" s="60">
        <v>2022</v>
      </c>
      <c r="C185" s="61" t="s">
        <v>760</v>
      </c>
      <c r="D185" t="s">
        <v>659</v>
      </c>
    </row>
    <row r="186" spans="1:4" x14ac:dyDescent="0.2">
      <c r="A186" s="60">
        <v>2</v>
      </c>
      <c r="B186" s="60">
        <v>2020</v>
      </c>
      <c r="C186" s="61" t="s">
        <v>758</v>
      </c>
      <c r="D186" t="s">
        <v>585</v>
      </c>
    </row>
    <row r="187" spans="1:4" x14ac:dyDescent="0.2">
      <c r="A187" s="60">
        <v>2</v>
      </c>
      <c r="B187" s="60">
        <v>2017</v>
      </c>
      <c r="C187" s="61" t="s">
        <v>504</v>
      </c>
      <c r="D187" t="s">
        <v>515</v>
      </c>
    </row>
    <row r="188" spans="1:4" x14ac:dyDescent="0.2">
      <c r="A188" s="60">
        <v>2</v>
      </c>
      <c r="B188" s="60">
        <v>2016</v>
      </c>
      <c r="C188" t="s">
        <v>759</v>
      </c>
      <c r="D188" t="s">
        <v>499</v>
      </c>
    </row>
    <row r="189" spans="1:4" x14ac:dyDescent="0.2">
      <c r="A189" s="60">
        <v>2</v>
      </c>
      <c r="B189" s="60">
        <v>2015</v>
      </c>
      <c r="C189" t="s">
        <v>16</v>
      </c>
      <c r="D189" t="s">
        <v>452</v>
      </c>
    </row>
    <row r="190" spans="1:4" x14ac:dyDescent="0.2">
      <c r="A190" s="60">
        <v>2</v>
      </c>
      <c r="B190" s="60">
        <v>2015</v>
      </c>
      <c r="C190" s="61" t="s">
        <v>14</v>
      </c>
      <c r="D190" t="s">
        <v>453</v>
      </c>
    </row>
    <row r="191" spans="1:4" x14ac:dyDescent="0.2">
      <c r="A191" s="2">
        <v>2</v>
      </c>
      <c r="B191" s="2">
        <v>2014</v>
      </c>
      <c r="C191" t="s">
        <v>90</v>
      </c>
      <c r="D191" t="s">
        <v>398</v>
      </c>
    </row>
    <row r="192" spans="1:4" x14ac:dyDescent="0.2">
      <c r="A192" s="2">
        <v>2</v>
      </c>
      <c r="B192" s="2">
        <v>2013</v>
      </c>
      <c r="C192" t="s">
        <v>104</v>
      </c>
      <c r="D192" t="s">
        <v>367</v>
      </c>
    </row>
    <row r="193" spans="1:4" x14ac:dyDescent="0.2">
      <c r="A193" s="2">
        <v>2</v>
      </c>
      <c r="B193" s="2">
        <v>2013</v>
      </c>
      <c r="C193" t="s">
        <v>16</v>
      </c>
      <c r="D193" t="s">
        <v>368</v>
      </c>
    </row>
    <row r="194" spans="1:4" x14ac:dyDescent="0.2">
      <c r="A194" s="2">
        <v>2</v>
      </c>
      <c r="B194" s="2">
        <v>2011</v>
      </c>
      <c r="C194" t="s">
        <v>104</v>
      </c>
      <c r="D194" t="s">
        <v>308</v>
      </c>
    </row>
    <row r="195" spans="1:4" x14ac:dyDescent="0.2">
      <c r="A195" s="60">
        <v>2</v>
      </c>
      <c r="B195" s="60">
        <v>2010</v>
      </c>
      <c r="C195" s="61" t="s">
        <v>104</v>
      </c>
      <c r="D195" t="s">
        <v>271</v>
      </c>
    </row>
    <row r="196" spans="1:4" x14ac:dyDescent="0.2">
      <c r="A196" s="60">
        <v>2</v>
      </c>
      <c r="B196" s="60">
        <v>2010</v>
      </c>
      <c r="C196" s="61" t="s">
        <v>104</v>
      </c>
      <c r="D196" t="s">
        <v>272</v>
      </c>
    </row>
    <row r="197" spans="1:4" x14ac:dyDescent="0.2">
      <c r="A197" s="60">
        <v>2</v>
      </c>
      <c r="B197" s="60">
        <v>2010</v>
      </c>
      <c r="C197" s="61" t="s">
        <v>14</v>
      </c>
      <c r="D197" t="s">
        <v>278</v>
      </c>
    </row>
    <row r="198" spans="1:4" x14ac:dyDescent="0.2">
      <c r="A198" s="2">
        <v>2</v>
      </c>
      <c r="B198" s="2">
        <v>2009</v>
      </c>
      <c r="C198" t="s">
        <v>252</v>
      </c>
      <c r="D198" t="s">
        <v>260</v>
      </c>
    </row>
    <row r="199" spans="1:4" x14ac:dyDescent="0.2">
      <c r="A199" s="2">
        <v>2</v>
      </c>
      <c r="B199" s="2">
        <v>2008</v>
      </c>
      <c r="C199" t="s">
        <v>78</v>
      </c>
      <c r="D199" t="s">
        <v>240</v>
      </c>
    </row>
    <row r="200" spans="1:4" x14ac:dyDescent="0.2">
      <c r="A200" s="2">
        <v>2</v>
      </c>
      <c r="B200" s="2">
        <v>2006</v>
      </c>
      <c r="C200" t="s">
        <v>104</v>
      </c>
      <c r="D200" t="s">
        <v>200</v>
      </c>
    </row>
    <row r="201" spans="1:4" x14ac:dyDescent="0.2">
      <c r="A201" s="2">
        <v>2</v>
      </c>
      <c r="B201" s="2">
        <v>2006</v>
      </c>
      <c r="C201" t="s">
        <v>73</v>
      </c>
      <c r="D201" t="s">
        <v>201</v>
      </c>
    </row>
    <row r="202" spans="1:4" x14ac:dyDescent="0.2">
      <c r="A202" s="2">
        <v>2</v>
      </c>
      <c r="B202" s="2">
        <v>2005</v>
      </c>
      <c r="C202" t="s">
        <v>104</v>
      </c>
      <c r="D202" t="s">
        <v>202</v>
      </c>
    </row>
    <row r="203" spans="1:4" x14ac:dyDescent="0.2">
      <c r="A203" s="2">
        <v>2</v>
      </c>
      <c r="B203" s="2">
        <v>2002</v>
      </c>
      <c r="C203" t="s">
        <v>16</v>
      </c>
      <c r="D203" t="s">
        <v>203</v>
      </c>
    </row>
    <row r="204" spans="1:4" x14ac:dyDescent="0.2">
      <c r="A204" s="2">
        <v>2</v>
      </c>
      <c r="B204" s="2">
        <v>2001</v>
      </c>
      <c r="C204" t="s">
        <v>17</v>
      </c>
      <c r="D204" t="s">
        <v>204</v>
      </c>
    </row>
    <row r="205" spans="1:4" x14ac:dyDescent="0.2">
      <c r="B205" s="2"/>
    </row>
    <row r="207" spans="1:4" x14ac:dyDescent="0.2">
      <c r="A207" s="1" t="s">
        <v>529</v>
      </c>
    </row>
    <row r="208" spans="1:4" x14ac:dyDescent="0.2">
      <c r="A208" s="57" t="s">
        <v>2</v>
      </c>
      <c r="B208" s="57" t="s">
        <v>199</v>
      </c>
      <c r="C208" s="63" t="s">
        <v>10</v>
      </c>
      <c r="D208" s="64" t="s">
        <v>199</v>
      </c>
    </row>
    <row r="209" spans="1:4" x14ac:dyDescent="0.2">
      <c r="A209" s="2">
        <v>8</v>
      </c>
      <c r="B209" s="2" t="s">
        <v>205</v>
      </c>
      <c r="C209" t="s">
        <v>104</v>
      </c>
      <c r="D209" t="s">
        <v>399</v>
      </c>
    </row>
    <row r="210" spans="1:4" x14ac:dyDescent="0.2">
      <c r="A210" s="2">
        <v>6</v>
      </c>
      <c r="B210" s="2" t="s">
        <v>273</v>
      </c>
      <c r="C210" t="s">
        <v>16</v>
      </c>
      <c r="D210" t="s">
        <v>369</v>
      </c>
    </row>
    <row r="211" spans="1:4" x14ac:dyDescent="0.2">
      <c r="A211" s="2">
        <v>5</v>
      </c>
      <c r="B211" s="2" t="s">
        <v>274</v>
      </c>
      <c r="C211" t="s">
        <v>16</v>
      </c>
      <c r="D211" t="s">
        <v>715</v>
      </c>
    </row>
    <row r="212" spans="1:4" x14ac:dyDescent="0.2">
      <c r="A212" s="2">
        <v>5</v>
      </c>
      <c r="B212" s="2" t="s">
        <v>310</v>
      </c>
      <c r="C212" t="s">
        <v>16</v>
      </c>
      <c r="D212" t="s">
        <v>714</v>
      </c>
    </row>
    <row r="213" spans="1:4" x14ac:dyDescent="0.2">
      <c r="A213" s="2">
        <v>5</v>
      </c>
      <c r="B213" s="2" t="s">
        <v>276</v>
      </c>
      <c r="C213" t="s">
        <v>104</v>
      </c>
      <c r="D213" t="s">
        <v>516</v>
      </c>
    </row>
    <row r="214" spans="1:4" x14ac:dyDescent="0.2">
      <c r="A214" s="2">
        <v>5</v>
      </c>
      <c r="B214" s="2" t="s">
        <v>262</v>
      </c>
      <c r="C214" t="s">
        <v>14</v>
      </c>
      <c r="D214" t="s">
        <v>454</v>
      </c>
    </row>
    <row r="215" spans="1:4" x14ac:dyDescent="0.2">
      <c r="A215" s="2">
        <v>4</v>
      </c>
      <c r="B215" s="2" t="s">
        <v>276</v>
      </c>
      <c r="C215" t="s">
        <v>14</v>
      </c>
      <c r="D215" t="s">
        <v>718</v>
      </c>
    </row>
    <row r="216" spans="1:4" x14ac:dyDescent="0.2">
      <c r="A216" s="2">
        <v>4</v>
      </c>
      <c r="B216" s="2" t="s">
        <v>205</v>
      </c>
      <c r="C216" t="s">
        <v>16</v>
      </c>
      <c r="D216" t="s">
        <v>716</v>
      </c>
    </row>
    <row r="217" spans="1:4" x14ac:dyDescent="0.2">
      <c r="A217" s="2">
        <v>4</v>
      </c>
      <c r="B217" s="2" t="s">
        <v>329</v>
      </c>
      <c r="C217" t="s">
        <v>16</v>
      </c>
      <c r="D217" t="s">
        <v>400</v>
      </c>
    </row>
    <row r="218" spans="1:4" x14ac:dyDescent="0.2">
      <c r="A218" s="2">
        <v>4</v>
      </c>
      <c r="B218" s="2" t="s">
        <v>262</v>
      </c>
      <c r="C218" t="s">
        <v>16</v>
      </c>
      <c r="D218" t="s">
        <v>517</v>
      </c>
    </row>
    <row r="219" spans="1:4" x14ac:dyDescent="0.2">
      <c r="A219" s="2">
        <v>4</v>
      </c>
      <c r="B219" s="2" t="s">
        <v>330</v>
      </c>
      <c r="C219" t="s">
        <v>16</v>
      </c>
      <c r="D219" t="s">
        <v>401</v>
      </c>
    </row>
    <row r="220" spans="1:4" x14ac:dyDescent="0.2">
      <c r="A220" s="2">
        <v>4</v>
      </c>
      <c r="B220" s="2" t="s">
        <v>371</v>
      </c>
      <c r="C220" t="s">
        <v>104</v>
      </c>
      <c r="D220" t="s">
        <v>455</v>
      </c>
    </row>
    <row r="221" spans="1:4" x14ac:dyDescent="0.2">
      <c r="A221" s="2">
        <v>4</v>
      </c>
      <c r="B221" s="2" t="s">
        <v>274</v>
      </c>
      <c r="C221" t="s">
        <v>104</v>
      </c>
      <c r="D221" t="s">
        <v>370</v>
      </c>
    </row>
    <row r="222" spans="1:4" x14ac:dyDescent="0.2">
      <c r="A222" s="2">
        <v>4</v>
      </c>
      <c r="B222" s="2" t="s">
        <v>275</v>
      </c>
      <c r="C222" t="s">
        <v>104</v>
      </c>
      <c r="D222" t="s">
        <v>328</v>
      </c>
    </row>
    <row r="223" spans="1:4" x14ac:dyDescent="0.2">
      <c r="A223" s="2">
        <v>4</v>
      </c>
      <c r="B223" s="2" t="s">
        <v>310</v>
      </c>
      <c r="C223" t="s">
        <v>14</v>
      </c>
      <c r="D223" t="s">
        <v>456</v>
      </c>
    </row>
    <row r="224" spans="1:4" x14ac:dyDescent="0.2">
      <c r="A224" s="2">
        <v>3</v>
      </c>
      <c r="B224" s="2" t="s">
        <v>206</v>
      </c>
      <c r="C224" t="s">
        <v>16</v>
      </c>
      <c r="D224" t="s">
        <v>717</v>
      </c>
    </row>
    <row r="225" spans="1:4" x14ac:dyDescent="0.2">
      <c r="A225" s="2">
        <v>3</v>
      </c>
      <c r="B225" s="2" t="s">
        <v>262</v>
      </c>
      <c r="C225" t="s">
        <v>498</v>
      </c>
      <c r="D225" t="s">
        <v>670</v>
      </c>
    </row>
    <row r="226" spans="1:4" x14ac:dyDescent="0.2">
      <c r="A226" s="2">
        <v>3</v>
      </c>
      <c r="B226" s="2" t="s">
        <v>372</v>
      </c>
      <c r="C226" t="s">
        <v>104</v>
      </c>
      <c r="D226" t="s">
        <v>373</v>
      </c>
    </row>
    <row r="227" spans="1:4" x14ac:dyDescent="0.2">
      <c r="A227" s="2">
        <v>3</v>
      </c>
      <c r="B227" s="2" t="s">
        <v>262</v>
      </c>
      <c r="C227" t="s">
        <v>104</v>
      </c>
      <c r="D227" t="s">
        <v>374</v>
      </c>
    </row>
    <row r="228" spans="1:4" x14ac:dyDescent="0.2">
      <c r="A228" s="2">
        <v>3</v>
      </c>
      <c r="B228" s="2" t="s">
        <v>518</v>
      </c>
      <c r="C228" t="s">
        <v>104</v>
      </c>
      <c r="D228" t="s">
        <v>519</v>
      </c>
    </row>
    <row r="229" spans="1:4" x14ac:dyDescent="0.2">
      <c r="A229" s="2">
        <v>3</v>
      </c>
      <c r="B229" s="2" t="s">
        <v>206</v>
      </c>
      <c r="C229" t="s">
        <v>17</v>
      </c>
      <c r="D229" t="s">
        <v>207</v>
      </c>
    </row>
    <row r="230" spans="1:4" x14ac:dyDescent="0.2">
      <c r="A230" s="2">
        <v>3</v>
      </c>
      <c r="B230" s="2" t="s">
        <v>402</v>
      </c>
      <c r="C230" t="s">
        <v>73</v>
      </c>
      <c r="D230" t="s">
        <v>403</v>
      </c>
    </row>
    <row r="231" spans="1:4" x14ac:dyDescent="0.2">
      <c r="A231" s="2">
        <v>3</v>
      </c>
      <c r="B231" s="2" t="s">
        <v>273</v>
      </c>
      <c r="C231" t="s">
        <v>14</v>
      </c>
      <c r="D231" t="s">
        <v>520</v>
      </c>
    </row>
    <row r="232" spans="1:4" x14ac:dyDescent="0.2">
      <c r="A232" s="2">
        <v>3</v>
      </c>
      <c r="B232" s="2" t="s">
        <v>205</v>
      </c>
      <c r="C232" t="s">
        <v>14</v>
      </c>
      <c r="D232" t="s">
        <v>309</v>
      </c>
    </row>
    <row r="233" spans="1:4" x14ac:dyDescent="0.2">
      <c r="A233" s="2">
        <v>3</v>
      </c>
      <c r="B233" s="2" t="s">
        <v>241</v>
      </c>
      <c r="C233" t="s">
        <v>14</v>
      </c>
      <c r="D233" t="s">
        <v>242</v>
      </c>
    </row>
    <row r="234" spans="1:4" x14ac:dyDescent="0.2">
      <c r="A234" s="2">
        <v>3</v>
      </c>
      <c r="B234" s="2" t="s">
        <v>276</v>
      </c>
      <c r="C234" t="s">
        <v>14</v>
      </c>
      <c r="D234" t="s">
        <v>277</v>
      </c>
    </row>
    <row r="235" spans="1:4" x14ac:dyDescent="0.2">
      <c r="A235" s="2">
        <v>3</v>
      </c>
      <c r="B235" s="2" t="s">
        <v>329</v>
      </c>
      <c r="C235" t="s">
        <v>252</v>
      </c>
      <c r="D235" t="s">
        <v>331</v>
      </c>
    </row>
    <row r="238" spans="1:4" x14ac:dyDescent="0.2">
      <c r="A238" s="1" t="s">
        <v>531</v>
      </c>
    </row>
    <row r="239" spans="1:4" x14ac:dyDescent="0.2">
      <c r="B239" s="66" t="s">
        <v>2</v>
      </c>
      <c r="C239" s="64" t="s">
        <v>10</v>
      </c>
      <c r="D239" s="64" t="s">
        <v>142</v>
      </c>
    </row>
    <row r="240" spans="1:4" x14ac:dyDescent="0.2">
      <c r="A240" t="s">
        <v>4</v>
      </c>
      <c r="B240" s="2">
        <v>19</v>
      </c>
      <c r="C240" t="s">
        <v>104</v>
      </c>
      <c r="D240" t="s">
        <v>523</v>
      </c>
    </row>
    <row r="241" spans="1:4" x14ac:dyDescent="0.2">
      <c r="A241" t="s">
        <v>5</v>
      </c>
      <c r="B241" s="2">
        <v>14</v>
      </c>
      <c r="C241" t="s">
        <v>14</v>
      </c>
      <c r="D241" t="s">
        <v>699</v>
      </c>
    </row>
    <row r="242" spans="1:4" x14ac:dyDescent="0.2">
      <c r="A242" t="s">
        <v>7</v>
      </c>
      <c r="B242" s="2">
        <v>13</v>
      </c>
      <c r="C242" t="s">
        <v>16</v>
      </c>
      <c r="D242" t="s">
        <v>709</v>
      </c>
    </row>
    <row r="243" spans="1:4" x14ac:dyDescent="0.2">
      <c r="A243" t="s">
        <v>4</v>
      </c>
      <c r="B243" s="2">
        <v>12</v>
      </c>
      <c r="C243" t="s">
        <v>16</v>
      </c>
      <c r="D243" t="s">
        <v>521</v>
      </c>
    </row>
    <row r="244" spans="1:4" x14ac:dyDescent="0.2">
      <c r="A244" t="s">
        <v>7</v>
      </c>
      <c r="B244" s="2">
        <v>12</v>
      </c>
      <c r="C244" t="s">
        <v>14</v>
      </c>
      <c r="D244" t="s">
        <v>700</v>
      </c>
    </row>
    <row r="245" spans="1:4" x14ac:dyDescent="0.2">
      <c r="A245" t="s">
        <v>5</v>
      </c>
      <c r="B245" s="2">
        <v>11</v>
      </c>
      <c r="C245" t="s">
        <v>104</v>
      </c>
      <c r="D245" t="s">
        <v>457</v>
      </c>
    </row>
    <row r="246" spans="1:4" x14ac:dyDescent="0.2">
      <c r="A246" t="s">
        <v>6</v>
      </c>
      <c r="B246" s="2">
        <v>9</v>
      </c>
      <c r="C246" t="s">
        <v>16</v>
      </c>
      <c r="D246" t="s">
        <v>522</v>
      </c>
    </row>
    <row r="247" spans="1:4" x14ac:dyDescent="0.2">
      <c r="A247" t="s">
        <v>6</v>
      </c>
      <c r="B247" s="2">
        <v>6</v>
      </c>
      <c r="C247" t="s">
        <v>104</v>
      </c>
      <c r="D247" t="s">
        <v>404</v>
      </c>
    </row>
    <row r="248" spans="1:4" x14ac:dyDescent="0.2">
      <c r="A248" t="s">
        <v>6</v>
      </c>
      <c r="B248" s="2">
        <v>6</v>
      </c>
      <c r="C248" t="s">
        <v>73</v>
      </c>
      <c r="D248" t="s">
        <v>458</v>
      </c>
    </row>
    <row r="251" spans="1:4" x14ac:dyDescent="0.2">
      <c r="A251" s="1" t="s">
        <v>532</v>
      </c>
    </row>
    <row r="252" spans="1:4" x14ac:dyDescent="0.2">
      <c r="B252" s="66" t="s">
        <v>2</v>
      </c>
      <c r="C252" s="64" t="s">
        <v>355</v>
      </c>
    </row>
    <row r="253" spans="1:4" x14ac:dyDescent="0.2">
      <c r="A253" t="s">
        <v>7</v>
      </c>
      <c r="B253" s="2">
        <v>52</v>
      </c>
      <c r="C253" s="2">
        <v>9</v>
      </c>
      <c r="D253" t="s">
        <v>770</v>
      </c>
    </row>
    <row r="254" spans="1:4" x14ac:dyDescent="0.2">
      <c r="A254" t="s">
        <v>5</v>
      </c>
      <c r="B254" s="2">
        <v>46</v>
      </c>
      <c r="C254" s="2">
        <v>6</v>
      </c>
      <c r="D254" t="s">
        <v>769</v>
      </c>
    </row>
    <row r="255" spans="1:4" x14ac:dyDescent="0.2">
      <c r="A255" t="s">
        <v>4</v>
      </c>
      <c r="B255" s="2">
        <v>46</v>
      </c>
      <c r="C255" s="2">
        <v>7</v>
      </c>
      <c r="D255" t="s">
        <v>533</v>
      </c>
    </row>
    <row r="256" spans="1:4" x14ac:dyDescent="0.2">
      <c r="A256" t="s">
        <v>6</v>
      </c>
      <c r="B256" s="2">
        <v>34</v>
      </c>
      <c r="C256" s="2">
        <v>6</v>
      </c>
      <c r="D256" t="s">
        <v>794</v>
      </c>
    </row>
    <row r="257" spans="1:4" x14ac:dyDescent="0.2">
      <c r="B257" s="2"/>
    </row>
    <row r="258" spans="1:4" x14ac:dyDescent="0.2">
      <c r="B258" s="2"/>
    </row>
    <row r="259" spans="1:4" x14ac:dyDescent="0.2">
      <c r="A259" s="1" t="s">
        <v>120</v>
      </c>
    </row>
    <row r="260" spans="1:4" x14ac:dyDescent="0.2">
      <c r="B260" s="57" t="s">
        <v>2</v>
      </c>
      <c r="C260" s="57" t="s">
        <v>9</v>
      </c>
      <c r="D260" s="63" t="s">
        <v>10</v>
      </c>
    </row>
    <row r="261" spans="1:4" x14ac:dyDescent="0.2">
      <c r="A261" t="s">
        <v>5</v>
      </c>
      <c r="B261" s="60">
        <v>6</v>
      </c>
      <c r="C261" s="60">
        <v>2005</v>
      </c>
      <c r="D261" s="61" t="s">
        <v>279</v>
      </c>
    </row>
    <row r="262" spans="1:4" x14ac:dyDescent="0.2">
      <c r="A262" t="s">
        <v>6</v>
      </c>
      <c r="B262" s="60">
        <v>3</v>
      </c>
      <c r="C262" s="60">
        <v>2021</v>
      </c>
      <c r="D262" s="61" t="s">
        <v>627</v>
      </c>
    </row>
    <row r="263" spans="1:4" x14ac:dyDescent="0.2">
      <c r="A263" t="s">
        <v>6</v>
      </c>
      <c r="B263" s="2">
        <v>3</v>
      </c>
      <c r="C263" s="2">
        <v>2014</v>
      </c>
      <c r="D263" t="s">
        <v>405</v>
      </c>
    </row>
    <row r="264" spans="1:4" x14ac:dyDescent="0.2">
      <c r="A264" t="s">
        <v>6</v>
      </c>
      <c r="B264" s="2">
        <v>3</v>
      </c>
      <c r="C264" s="2">
        <v>2012</v>
      </c>
      <c r="D264" t="s">
        <v>407</v>
      </c>
    </row>
    <row r="265" spans="1:4" x14ac:dyDescent="0.2">
      <c r="A265" t="s">
        <v>5</v>
      </c>
      <c r="B265" s="2">
        <v>3</v>
      </c>
      <c r="C265" s="2">
        <v>2006</v>
      </c>
      <c r="D265" t="s">
        <v>280</v>
      </c>
    </row>
    <row r="266" spans="1:4" x14ac:dyDescent="0.2">
      <c r="A266" t="s">
        <v>5</v>
      </c>
      <c r="B266" s="2">
        <v>3</v>
      </c>
      <c r="C266" s="2">
        <v>2004</v>
      </c>
      <c r="D266" t="s">
        <v>283</v>
      </c>
    </row>
    <row r="267" spans="1:4" x14ac:dyDescent="0.2">
      <c r="A267" t="s">
        <v>5</v>
      </c>
      <c r="B267" s="2">
        <v>3</v>
      </c>
      <c r="C267" s="2">
        <v>2003</v>
      </c>
      <c r="D267" t="s">
        <v>284</v>
      </c>
    </row>
    <row r="268" spans="1:4" x14ac:dyDescent="0.2">
      <c r="A268" t="s">
        <v>7</v>
      </c>
      <c r="B268" s="2">
        <v>3</v>
      </c>
      <c r="C268" s="2">
        <v>2015</v>
      </c>
      <c r="D268" t="s">
        <v>459</v>
      </c>
    </row>
    <row r="269" spans="1:4" x14ac:dyDescent="0.2">
      <c r="A269" t="s">
        <v>7</v>
      </c>
      <c r="B269" s="2">
        <v>3</v>
      </c>
      <c r="C269" s="2">
        <v>2014</v>
      </c>
      <c r="D269" t="s">
        <v>406</v>
      </c>
    </row>
    <row r="270" spans="1:4" x14ac:dyDescent="0.2">
      <c r="A270" t="s">
        <v>7</v>
      </c>
      <c r="B270" s="2">
        <v>3</v>
      </c>
      <c r="C270" s="2">
        <v>2013</v>
      </c>
      <c r="D270" t="s">
        <v>375</v>
      </c>
    </row>
    <row r="271" spans="1:4" x14ac:dyDescent="0.2">
      <c r="A271" t="s">
        <v>7</v>
      </c>
      <c r="B271" s="2">
        <v>3</v>
      </c>
      <c r="C271" s="2">
        <v>2009</v>
      </c>
      <c r="D271" t="s">
        <v>255</v>
      </c>
    </row>
    <row r="272" spans="1:4" x14ac:dyDescent="0.2">
      <c r="A272" t="s">
        <v>7</v>
      </c>
      <c r="B272" s="2">
        <v>3</v>
      </c>
      <c r="C272" s="2">
        <v>2009</v>
      </c>
      <c r="D272" t="s">
        <v>281</v>
      </c>
    </row>
    <row r="273" spans="1:4" x14ac:dyDescent="0.2">
      <c r="A273" t="s">
        <v>7</v>
      </c>
      <c r="B273" s="2">
        <v>3</v>
      </c>
      <c r="C273" s="2">
        <v>2006</v>
      </c>
      <c r="D273" t="s">
        <v>282</v>
      </c>
    </row>
    <row r="274" spans="1:4" x14ac:dyDescent="0.2">
      <c r="A274" t="s">
        <v>4</v>
      </c>
      <c r="B274" s="2">
        <v>3</v>
      </c>
      <c r="C274" s="2">
        <v>2015</v>
      </c>
      <c r="D274" t="s">
        <v>460</v>
      </c>
    </row>
    <row r="275" spans="1:4" x14ac:dyDescent="0.2">
      <c r="A275" t="s">
        <v>4</v>
      </c>
      <c r="B275" s="2">
        <v>3</v>
      </c>
      <c r="C275" s="2">
        <v>2011</v>
      </c>
      <c r="D275" t="s">
        <v>311</v>
      </c>
    </row>
    <row r="276" spans="1:4" x14ac:dyDescent="0.2">
      <c r="A276" t="s">
        <v>4</v>
      </c>
      <c r="B276" s="2">
        <v>3</v>
      </c>
      <c r="C276" s="2">
        <v>2000</v>
      </c>
      <c r="D276" t="s">
        <v>285</v>
      </c>
    </row>
    <row r="277" spans="1:4" x14ac:dyDescent="0.2">
      <c r="B277" s="2"/>
      <c r="C277" s="2"/>
    </row>
    <row r="279" spans="1:4" x14ac:dyDescent="0.2">
      <c r="A279" s="1" t="s">
        <v>286</v>
      </c>
    </row>
    <row r="280" spans="1:4" x14ac:dyDescent="0.2">
      <c r="A280" s="57" t="s">
        <v>2</v>
      </c>
      <c r="B280" s="57" t="s">
        <v>9</v>
      </c>
      <c r="C280" s="63" t="s">
        <v>10</v>
      </c>
      <c r="D280" s="64" t="s">
        <v>105</v>
      </c>
    </row>
    <row r="281" spans="1:4" x14ac:dyDescent="0.2">
      <c r="A281" s="60">
        <v>6</v>
      </c>
      <c r="B281" s="60">
        <v>2015</v>
      </c>
      <c r="C281" s="61" t="s">
        <v>16</v>
      </c>
      <c r="D281" t="s">
        <v>462</v>
      </c>
    </row>
    <row r="282" spans="1:4" x14ac:dyDescent="0.2">
      <c r="A282" s="60">
        <v>6</v>
      </c>
      <c r="B282" s="60">
        <v>2005</v>
      </c>
      <c r="C282" s="61" t="s">
        <v>104</v>
      </c>
      <c r="D282" t="s">
        <v>164</v>
      </c>
    </row>
    <row r="283" spans="1:4" x14ac:dyDescent="0.2">
      <c r="A283" s="60">
        <v>5</v>
      </c>
      <c r="B283" s="60">
        <v>2021</v>
      </c>
      <c r="C283" s="61" t="s">
        <v>498</v>
      </c>
      <c r="D283" t="s">
        <v>628</v>
      </c>
    </row>
    <row r="284" spans="1:4" x14ac:dyDescent="0.2">
      <c r="A284" s="60">
        <v>5</v>
      </c>
      <c r="B284" s="60">
        <v>2020</v>
      </c>
      <c r="C284" s="61" t="s">
        <v>586</v>
      </c>
      <c r="D284" t="s">
        <v>587</v>
      </c>
    </row>
    <row r="285" spans="1:4" x14ac:dyDescent="0.2">
      <c r="A285" s="60">
        <v>5</v>
      </c>
      <c r="B285" s="60">
        <v>2015</v>
      </c>
      <c r="C285" s="61" t="s">
        <v>14</v>
      </c>
      <c r="D285" t="s">
        <v>463</v>
      </c>
    </row>
    <row r="286" spans="1:4" x14ac:dyDescent="0.2">
      <c r="A286" s="60">
        <v>5</v>
      </c>
      <c r="B286" s="60">
        <v>2013</v>
      </c>
      <c r="C286" s="61" t="s">
        <v>104</v>
      </c>
      <c r="D286" t="s">
        <v>376</v>
      </c>
    </row>
    <row r="287" spans="1:4" s="47" customFormat="1" x14ac:dyDescent="0.2">
      <c r="A287" s="45">
        <v>4</v>
      </c>
      <c r="B287" s="45">
        <v>2025</v>
      </c>
      <c r="C287" s="46" t="s">
        <v>778</v>
      </c>
      <c r="D287" s="47" t="s">
        <v>795</v>
      </c>
    </row>
    <row r="288" spans="1:4" x14ac:dyDescent="0.2">
      <c r="A288" s="60">
        <v>4</v>
      </c>
      <c r="B288" s="60">
        <v>2023</v>
      </c>
      <c r="C288" s="61" t="s">
        <v>14</v>
      </c>
      <c r="D288" t="s">
        <v>408</v>
      </c>
    </row>
    <row r="289" spans="1:4" x14ac:dyDescent="0.2">
      <c r="A289" s="60">
        <v>4</v>
      </c>
      <c r="B289" s="60">
        <v>2023</v>
      </c>
      <c r="C289" s="61" t="s">
        <v>16</v>
      </c>
      <c r="D289" t="s">
        <v>701</v>
      </c>
    </row>
    <row r="290" spans="1:4" x14ac:dyDescent="0.2">
      <c r="A290" s="60">
        <v>4</v>
      </c>
      <c r="B290" s="60">
        <v>2023</v>
      </c>
      <c r="C290" s="61" t="s">
        <v>694</v>
      </c>
      <c r="D290" t="s">
        <v>408</v>
      </c>
    </row>
    <row r="291" spans="1:4" x14ac:dyDescent="0.2">
      <c r="A291" s="60">
        <v>4</v>
      </c>
      <c r="B291" s="60">
        <v>2022</v>
      </c>
      <c r="C291" s="61" t="s">
        <v>660</v>
      </c>
      <c r="D291" t="s">
        <v>377</v>
      </c>
    </row>
    <row r="292" spans="1:4" x14ac:dyDescent="0.2">
      <c r="A292" s="60">
        <v>4</v>
      </c>
      <c r="B292" s="60">
        <v>2020</v>
      </c>
      <c r="C292" s="61" t="s">
        <v>588</v>
      </c>
      <c r="D292" t="s">
        <v>589</v>
      </c>
    </row>
    <row r="293" spans="1:4" x14ac:dyDescent="0.2">
      <c r="A293" s="60">
        <v>4</v>
      </c>
      <c r="B293" s="60">
        <v>2018</v>
      </c>
      <c r="C293" s="61" t="s">
        <v>534</v>
      </c>
      <c r="D293" t="s">
        <v>535</v>
      </c>
    </row>
    <row r="294" spans="1:4" x14ac:dyDescent="0.2">
      <c r="A294" s="60">
        <v>4</v>
      </c>
      <c r="B294" s="60">
        <v>2015</v>
      </c>
      <c r="C294" s="61" t="s">
        <v>461</v>
      </c>
      <c r="D294" t="s">
        <v>333</v>
      </c>
    </row>
    <row r="295" spans="1:4" x14ac:dyDescent="0.2">
      <c r="A295" s="60">
        <v>4</v>
      </c>
      <c r="B295" s="60">
        <v>2014</v>
      </c>
      <c r="C295" s="61" t="s">
        <v>90</v>
      </c>
      <c r="D295" t="s">
        <v>438</v>
      </c>
    </row>
    <row r="296" spans="1:4" x14ac:dyDescent="0.2">
      <c r="A296" s="60">
        <v>4</v>
      </c>
      <c r="B296" s="60">
        <v>2014</v>
      </c>
      <c r="C296" s="61" t="s">
        <v>394</v>
      </c>
      <c r="D296" t="s">
        <v>408</v>
      </c>
    </row>
    <row r="297" spans="1:4" x14ac:dyDescent="0.2">
      <c r="A297" s="60">
        <v>4</v>
      </c>
      <c r="B297" s="60">
        <v>2013</v>
      </c>
      <c r="C297" s="61" t="s">
        <v>171</v>
      </c>
      <c r="D297" t="s">
        <v>377</v>
      </c>
    </row>
    <row r="298" spans="1:4" x14ac:dyDescent="0.2">
      <c r="A298" s="60">
        <v>4</v>
      </c>
      <c r="B298" s="60">
        <v>2012</v>
      </c>
      <c r="C298" s="61" t="s">
        <v>252</v>
      </c>
      <c r="D298" t="s">
        <v>333</v>
      </c>
    </row>
    <row r="299" spans="1:4" x14ac:dyDescent="0.2">
      <c r="A299" s="60">
        <v>4</v>
      </c>
      <c r="B299" s="60">
        <v>2010</v>
      </c>
      <c r="C299" s="61" t="s">
        <v>288</v>
      </c>
      <c r="D299" t="s">
        <v>287</v>
      </c>
    </row>
    <row r="300" spans="1:4" x14ac:dyDescent="0.2">
      <c r="A300" s="60">
        <v>4</v>
      </c>
      <c r="B300" s="60">
        <v>2009</v>
      </c>
      <c r="C300" s="61" t="s">
        <v>250</v>
      </c>
      <c r="D300" t="s">
        <v>256</v>
      </c>
    </row>
    <row r="301" spans="1:4" x14ac:dyDescent="0.2">
      <c r="A301" s="60">
        <v>4</v>
      </c>
      <c r="B301" s="60">
        <v>2006</v>
      </c>
      <c r="C301" s="61" t="s">
        <v>104</v>
      </c>
      <c r="D301" t="s">
        <v>178</v>
      </c>
    </row>
    <row r="302" spans="1:4" x14ac:dyDescent="0.2">
      <c r="A302" s="60">
        <v>4</v>
      </c>
      <c r="B302" s="60">
        <v>2006</v>
      </c>
      <c r="C302" s="61" t="s">
        <v>73</v>
      </c>
      <c r="D302" t="s">
        <v>179</v>
      </c>
    </row>
    <row r="303" spans="1:4" x14ac:dyDescent="0.2">
      <c r="A303" s="60">
        <v>4</v>
      </c>
      <c r="B303" s="60">
        <v>2006</v>
      </c>
      <c r="C303" s="61" t="s">
        <v>17</v>
      </c>
      <c r="D303" t="s">
        <v>180</v>
      </c>
    </row>
    <row r="304" spans="1:4" x14ac:dyDescent="0.2">
      <c r="A304" s="60">
        <v>4</v>
      </c>
      <c r="B304" s="60">
        <v>2005</v>
      </c>
      <c r="C304" s="61" t="s">
        <v>16</v>
      </c>
      <c r="D304" t="s">
        <v>165</v>
      </c>
    </row>
    <row r="307" spans="1:4" x14ac:dyDescent="0.2">
      <c r="A307" s="1" t="s">
        <v>185</v>
      </c>
    </row>
    <row r="308" spans="1:4" x14ac:dyDescent="0.2">
      <c r="A308" s="57" t="s">
        <v>2</v>
      </c>
      <c r="B308" s="57" t="s">
        <v>9</v>
      </c>
      <c r="C308" s="63" t="s">
        <v>10</v>
      </c>
      <c r="D308" s="64" t="s">
        <v>105</v>
      </c>
    </row>
    <row r="309" spans="1:4" x14ac:dyDescent="0.2">
      <c r="A309" s="60">
        <v>10</v>
      </c>
      <c r="B309" s="60">
        <v>2005</v>
      </c>
      <c r="C309" s="61" t="s">
        <v>186</v>
      </c>
      <c r="D309" t="s">
        <v>187</v>
      </c>
    </row>
    <row r="310" spans="1:4" x14ac:dyDescent="0.2">
      <c r="A310" s="60">
        <v>7</v>
      </c>
      <c r="B310" s="60">
        <v>2015</v>
      </c>
      <c r="C310" s="61" t="s">
        <v>186</v>
      </c>
      <c r="D310" t="s">
        <v>464</v>
      </c>
    </row>
    <row r="311" spans="1:4" x14ac:dyDescent="0.2">
      <c r="A311" s="60">
        <v>7</v>
      </c>
      <c r="B311" s="60">
        <v>2014</v>
      </c>
      <c r="C311" s="61" t="s">
        <v>411</v>
      </c>
      <c r="D311" t="s">
        <v>412</v>
      </c>
    </row>
    <row r="312" spans="1:4" x14ac:dyDescent="0.2">
      <c r="A312" s="60">
        <v>6</v>
      </c>
      <c r="B312" s="60">
        <v>2012</v>
      </c>
      <c r="C312" s="61" t="s">
        <v>335</v>
      </c>
      <c r="D312" t="s">
        <v>336</v>
      </c>
    </row>
    <row r="313" spans="1:4" x14ac:dyDescent="0.2">
      <c r="A313" s="60">
        <v>6</v>
      </c>
      <c r="B313" s="60">
        <v>2011</v>
      </c>
      <c r="C313" s="61" t="s">
        <v>314</v>
      </c>
      <c r="D313" t="s">
        <v>315</v>
      </c>
    </row>
    <row r="314" spans="1:4" x14ac:dyDescent="0.2">
      <c r="A314" s="60">
        <v>6</v>
      </c>
      <c r="B314" s="60">
        <v>2010</v>
      </c>
      <c r="C314" s="61" t="s">
        <v>289</v>
      </c>
      <c r="D314" t="s">
        <v>290</v>
      </c>
    </row>
    <row r="315" spans="1:4" x14ac:dyDescent="0.2">
      <c r="A315" s="60">
        <v>6</v>
      </c>
      <c r="B315" s="60">
        <v>2006</v>
      </c>
      <c r="C315" s="61" t="s">
        <v>189</v>
      </c>
      <c r="D315" t="s">
        <v>190</v>
      </c>
    </row>
    <row r="316" spans="1:4" x14ac:dyDescent="0.2">
      <c r="A316" s="60">
        <v>6</v>
      </c>
      <c r="B316" s="60">
        <v>2005</v>
      </c>
      <c r="C316" s="61" t="s">
        <v>104</v>
      </c>
      <c r="D316" t="s">
        <v>164</v>
      </c>
    </row>
    <row r="317" spans="1:4" x14ac:dyDescent="0.2">
      <c r="A317" s="60">
        <v>5</v>
      </c>
      <c r="B317" s="60">
        <v>2021</v>
      </c>
      <c r="C317" s="61" t="s">
        <v>498</v>
      </c>
      <c r="D317" t="s">
        <v>628</v>
      </c>
    </row>
    <row r="318" spans="1:4" x14ac:dyDescent="0.2">
      <c r="A318" s="60">
        <v>5</v>
      </c>
      <c r="B318" s="60">
        <v>2020</v>
      </c>
      <c r="C318" s="61" t="s">
        <v>586</v>
      </c>
      <c r="D318" t="s">
        <v>587</v>
      </c>
    </row>
    <row r="319" spans="1:4" x14ac:dyDescent="0.2">
      <c r="A319" s="60">
        <v>5</v>
      </c>
      <c r="B319" s="60">
        <v>2015</v>
      </c>
      <c r="C319" s="61" t="s">
        <v>14</v>
      </c>
      <c r="D319" t="s">
        <v>463</v>
      </c>
    </row>
    <row r="320" spans="1:4" x14ac:dyDescent="0.2">
      <c r="A320" s="60">
        <v>5</v>
      </c>
      <c r="B320" s="60">
        <v>2014</v>
      </c>
      <c r="C320" s="61" t="s">
        <v>409</v>
      </c>
      <c r="D320" t="s">
        <v>410</v>
      </c>
    </row>
    <row r="321" spans="1:4" x14ac:dyDescent="0.2">
      <c r="A321" s="60">
        <v>5</v>
      </c>
      <c r="B321" s="60">
        <v>2014</v>
      </c>
      <c r="C321" s="61" t="s">
        <v>413</v>
      </c>
      <c r="D321" t="s">
        <v>414</v>
      </c>
    </row>
    <row r="322" spans="1:4" x14ac:dyDescent="0.2">
      <c r="A322" s="60">
        <v>5</v>
      </c>
      <c r="B322" s="60">
        <v>2013</v>
      </c>
      <c r="C322" s="61" t="s">
        <v>104</v>
      </c>
      <c r="D322" t="s">
        <v>376</v>
      </c>
    </row>
    <row r="323" spans="1:4" x14ac:dyDescent="0.2">
      <c r="A323" s="60">
        <v>5</v>
      </c>
      <c r="B323" s="60">
        <v>2012</v>
      </c>
      <c r="C323" s="61" t="s">
        <v>186</v>
      </c>
      <c r="D323" t="s">
        <v>334</v>
      </c>
    </row>
    <row r="324" spans="1:4" x14ac:dyDescent="0.2">
      <c r="A324" s="60">
        <v>5</v>
      </c>
      <c r="B324" s="60">
        <v>2011</v>
      </c>
      <c r="C324" s="61" t="s">
        <v>312</v>
      </c>
      <c r="D324" t="s">
        <v>313</v>
      </c>
    </row>
    <row r="325" spans="1:4" x14ac:dyDescent="0.2">
      <c r="A325" s="60">
        <v>5</v>
      </c>
      <c r="B325" s="60">
        <v>2009</v>
      </c>
      <c r="C325" s="61" t="s">
        <v>257</v>
      </c>
      <c r="D325" t="s">
        <v>258</v>
      </c>
    </row>
    <row r="326" spans="1:4" x14ac:dyDescent="0.2">
      <c r="A326" s="60">
        <v>5</v>
      </c>
      <c r="B326" s="60">
        <v>2006</v>
      </c>
      <c r="C326" s="61" t="s">
        <v>186</v>
      </c>
      <c r="D326" t="s">
        <v>188</v>
      </c>
    </row>
    <row r="327" spans="1:4" x14ac:dyDescent="0.2">
      <c r="A327" s="60">
        <v>5</v>
      </c>
      <c r="B327" s="60">
        <v>2004</v>
      </c>
      <c r="C327" s="61" t="s">
        <v>191</v>
      </c>
      <c r="D327" t="s">
        <v>192</v>
      </c>
    </row>
    <row r="328" spans="1:4" x14ac:dyDescent="0.2">
      <c r="A328" s="60">
        <v>5</v>
      </c>
      <c r="B328" s="60">
        <v>2003</v>
      </c>
      <c r="C328" s="61" t="s">
        <v>193</v>
      </c>
      <c r="D328" t="s">
        <v>194</v>
      </c>
    </row>
    <row r="329" spans="1:4" x14ac:dyDescent="0.2">
      <c r="A329" s="60">
        <v>5</v>
      </c>
      <c r="B329" s="60">
        <v>2002</v>
      </c>
      <c r="C329" s="61" t="s">
        <v>186</v>
      </c>
      <c r="D329" t="s">
        <v>195</v>
      </c>
    </row>
    <row r="330" spans="1:4" x14ac:dyDescent="0.2">
      <c r="A330" s="60">
        <v>5</v>
      </c>
      <c r="B330" s="60">
        <v>2001</v>
      </c>
      <c r="C330" s="61" t="s">
        <v>196</v>
      </c>
      <c r="D330" t="s">
        <v>197</v>
      </c>
    </row>
    <row r="331" spans="1:4" x14ac:dyDescent="0.2">
      <c r="A331" s="60"/>
      <c r="B331" s="60"/>
      <c r="C331" s="61"/>
    </row>
    <row r="332" spans="1:4" x14ac:dyDescent="0.2">
      <c r="A332" s="60"/>
      <c r="B332" s="60"/>
      <c r="C332" s="61"/>
    </row>
    <row r="333" spans="1:4" x14ac:dyDescent="0.2">
      <c r="A333" s="1" t="s">
        <v>220</v>
      </c>
    </row>
    <row r="334" spans="1:4" x14ac:dyDescent="0.2">
      <c r="B334" s="57" t="s">
        <v>2</v>
      </c>
      <c r="C334" s="57" t="s">
        <v>9</v>
      </c>
      <c r="D334" s="63" t="s">
        <v>10</v>
      </c>
    </row>
    <row r="335" spans="1:4" x14ac:dyDescent="0.2">
      <c r="A335" t="s">
        <v>7</v>
      </c>
      <c r="B335" s="60">
        <v>8</v>
      </c>
      <c r="C335" s="67" t="s">
        <v>697</v>
      </c>
      <c r="D335" s="61" t="s">
        <v>698</v>
      </c>
    </row>
    <row r="336" spans="1:4" x14ac:dyDescent="0.2">
      <c r="A336" s="68" t="s">
        <v>7</v>
      </c>
      <c r="B336" s="60">
        <v>6</v>
      </c>
      <c r="C336" s="2" t="s">
        <v>244</v>
      </c>
      <c r="D336" t="s">
        <v>259</v>
      </c>
    </row>
    <row r="337" spans="1:4" x14ac:dyDescent="0.2">
      <c r="A337" s="68" t="s">
        <v>4</v>
      </c>
      <c r="B337" s="60">
        <v>6</v>
      </c>
      <c r="C337" s="2" t="s">
        <v>469</v>
      </c>
      <c r="D337" t="s">
        <v>500</v>
      </c>
    </row>
    <row r="338" spans="1:4" x14ac:dyDescent="0.2">
      <c r="A338" s="68" t="s">
        <v>4</v>
      </c>
      <c r="B338" s="60">
        <v>6</v>
      </c>
      <c r="C338" s="2" t="s">
        <v>316</v>
      </c>
      <c r="D338" t="s">
        <v>337</v>
      </c>
    </row>
    <row r="339" spans="1:4" x14ac:dyDescent="0.2">
      <c r="A339" s="68" t="s">
        <v>5</v>
      </c>
      <c r="B339" s="60">
        <v>5</v>
      </c>
      <c r="C339" s="2">
        <v>2006</v>
      </c>
      <c r="D339" t="s">
        <v>221</v>
      </c>
    </row>
    <row r="340" spans="1:4" s="47" customFormat="1" x14ac:dyDescent="0.2">
      <c r="A340" s="52" t="s">
        <v>6</v>
      </c>
      <c r="B340" s="45">
        <v>3</v>
      </c>
      <c r="C340" s="48" t="s">
        <v>796</v>
      </c>
      <c r="D340" s="47" t="s">
        <v>797</v>
      </c>
    </row>
    <row r="341" spans="1:4" s="97" customFormat="1" x14ac:dyDescent="0.2">
      <c r="A341" s="103" t="s">
        <v>6</v>
      </c>
      <c r="B341" s="102">
        <v>3</v>
      </c>
      <c r="C341" s="95">
        <v>2024</v>
      </c>
      <c r="D341" s="97" t="s">
        <v>726</v>
      </c>
    </row>
    <row r="342" spans="1:4" x14ac:dyDescent="0.2">
      <c r="A342" s="68" t="s">
        <v>6</v>
      </c>
      <c r="B342" s="60">
        <v>3</v>
      </c>
      <c r="C342" s="2" t="s">
        <v>338</v>
      </c>
      <c r="D342" t="s">
        <v>339</v>
      </c>
    </row>
    <row r="343" spans="1:4" x14ac:dyDescent="0.2">
      <c r="A343" s="60"/>
      <c r="B343" s="60"/>
      <c r="C343" s="61"/>
    </row>
    <row r="344" spans="1:4" x14ac:dyDescent="0.2">
      <c r="A344" s="60"/>
      <c r="B344" s="60"/>
      <c r="C344" s="61"/>
    </row>
    <row r="345" spans="1:4" x14ac:dyDescent="0.2">
      <c r="A345" s="1" t="s">
        <v>222</v>
      </c>
    </row>
    <row r="346" spans="1:4" x14ac:dyDescent="0.2">
      <c r="A346" s="57" t="s">
        <v>2</v>
      </c>
      <c r="B346" s="57" t="s">
        <v>9</v>
      </c>
      <c r="C346" s="63" t="s">
        <v>10</v>
      </c>
      <c r="D346" s="64"/>
    </row>
    <row r="347" spans="1:4" x14ac:dyDescent="0.2">
      <c r="A347" s="60">
        <v>38</v>
      </c>
      <c r="B347" s="60" t="s">
        <v>378</v>
      </c>
      <c r="C347" t="s">
        <v>379</v>
      </c>
    </row>
    <row r="348" spans="1:4" x14ac:dyDescent="0.2">
      <c r="A348" s="60"/>
      <c r="B348" s="69"/>
      <c r="C348" t="s">
        <v>340</v>
      </c>
    </row>
    <row r="349" spans="1:4" x14ac:dyDescent="0.2">
      <c r="A349" s="60"/>
      <c r="B349" s="69"/>
      <c r="C349" s="61" t="s">
        <v>342</v>
      </c>
    </row>
    <row r="350" spans="1:4" x14ac:dyDescent="0.2">
      <c r="A350" s="60"/>
      <c r="B350" s="69"/>
      <c r="C350" s="61" t="s">
        <v>341</v>
      </c>
    </row>
    <row r="351" spans="1:4" x14ac:dyDescent="0.2">
      <c r="A351" s="60"/>
      <c r="B351" s="69"/>
      <c r="C351" s="61" t="s">
        <v>343</v>
      </c>
    </row>
    <row r="352" spans="1:4" x14ac:dyDescent="0.2">
      <c r="A352" s="60">
        <v>15</v>
      </c>
      <c r="B352" s="60" t="s">
        <v>468</v>
      </c>
      <c r="C352" s="61" t="s">
        <v>465</v>
      </c>
    </row>
    <row r="353" spans="1:3" x14ac:dyDescent="0.2">
      <c r="A353" s="60"/>
      <c r="B353" s="69"/>
      <c r="C353" s="70" t="s">
        <v>415</v>
      </c>
    </row>
    <row r="354" spans="1:3" x14ac:dyDescent="0.2">
      <c r="A354" s="60">
        <v>14</v>
      </c>
      <c r="B354" s="60" t="s">
        <v>226</v>
      </c>
      <c r="C354" s="61" t="s">
        <v>227</v>
      </c>
    </row>
    <row r="355" spans="1:3" x14ac:dyDescent="0.2">
      <c r="A355" s="60">
        <v>12</v>
      </c>
      <c r="B355" s="67" t="s">
        <v>501</v>
      </c>
      <c r="C355" s="61" t="s">
        <v>502</v>
      </c>
    </row>
    <row r="356" spans="1:3" x14ac:dyDescent="0.2">
      <c r="A356" s="60"/>
      <c r="B356" s="67"/>
      <c r="C356" s="61" t="s">
        <v>466</v>
      </c>
    </row>
    <row r="357" spans="1:3" s="97" customFormat="1" x14ac:dyDescent="0.2">
      <c r="A357" s="102">
        <v>10</v>
      </c>
      <c r="B357" s="102" t="s">
        <v>798</v>
      </c>
      <c r="C357" s="101" t="s">
        <v>799</v>
      </c>
    </row>
    <row r="358" spans="1:3" x14ac:dyDescent="0.2">
      <c r="A358" s="60">
        <v>9</v>
      </c>
      <c r="B358" s="60" t="s">
        <v>224</v>
      </c>
      <c r="C358" s="61" t="s">
        <v>225</v>
      </c>
    </row>
    <row r="359" spans="1:3" x14ac:dyDescent="0.2">
      <c r="A359" s="60">
        <v>9</v>
      </c>
      <c r="B359" s="60" t="s">
        <v>228</v>
      </c>
      <c r="C359" s="61" t="s">
        <v>229</v>
      </c>
    </row>
    <row r="360" spans="1:3" x14ac:dyDescent="0.2">
      <c r="A360" s="60">
        <v>8</v>
      </c>
      <c r="B360" s="67" t="s">
        <v>695</v>
      </c>
      <c r="C360" s="61" t="s">
        <v>696</v>
      </c>
    </row>
    <row r="361" spans="1:3" x14ac:dyDescent="0.2">
      <c r="A361" s="60">
        <v>7</v>
      </c>
      <c r="B361" s="60" t="s">
        <v>223</v>
      </c>
      <c r="C361" s="61" t="s">
        <v>467</v>
      </c>
    </row>
    <row r="362" spans="1:3" s="47" customFormat="1" x14ac:dyDescent="0.2">
      <c r="A362" s="45">
        <v>3</v>
      </c>
      <c r="B362" s="45" t="s">
        <v>800</v>
      </c>
      <c r="C362" s="47" t="s">
        <v>797</v>
      </c>
    </row>
    <row r="363" spans="1:3" x14ac:dyDescent="0.2">
      <c r="A363" s="60"/>
      <c r="B363" s="60"/>
      <c r="C363" s="61"/>
    </row>
    <row r="364" spans="1:3" x14ac:dyDescent="0.2">
      <c r="A364" s="60"/>
      <c r="B364" s="60"/>
      <c r="C364" s="61"/>
    </row>
    <row r="365" spans="1:3" x14ac:dyDescent="0.2">
      <c r="A365" s="1" t="s">
        <v>536</v>
      </c>
    </row>
    <row r="366" spans="1:3" x14ac:dyDescent="0.2">
      <c r="A366" s="57" t="s">
        <v>2</v>
      </c>
      <c r="B366" s="57" t="s">
        <v>10</v>
      </c>
    </row>
    <row r="367" spans="1:3" x14ac:dyDescent="0.2">
      <c r="A367" s="2">
        <v>43</v>
      </c>
      <c r="B367" t="s">
        <v>104</v>
      </c>
    </row>
    <row r="368" spans="1:3" x14ac:dyDescent="0.2">
      <c r="A368" s="2">
        <v>43</v>
      </c>
      <c r="B368" t="s">
        <v>16</v>
      </c>
    </row>
    <row r="369" spans="1:2" x14ac:dyDescent="0.2">
      <c r="A369" s="2">
        <v>37</v>
      </c>
      <c r="B369" t="s">
        <v>14</v>
      </c>
    </row>
    <row r="370" spans="1:2" x14ac:dyDescent="0.2">
      <c r="A370" s="2">
        <v>13</v>
      </c>
      <c r="B370" t="s">
        <v>90</v>
      </c>
    </row>
    <row r="371" spans="1:2" x14ac:dyDescent="0.2">
      <c r="A371" s="2">
        <v>12</v>
      </c>
      <c r="B371" t="s">
        <v>73</v>
      </c>
    </row>
    <row r="372" spans="1:2" x14ac:dyDescent="0.2">
      <c r="A372" s="2">
        <v>12</v>
      </c>
      <c r="B372" t="s">
        <v>496</v>
      </c>
    </row>
    <row r="373" spans="1:2" x14ac:dyDescent="0.2">
      <c r="A373" s="2">
        <v>8</v>
      </c>
      <c r="B373" t="s">
        <v>31</v>
      </c>
    </row>
    <row r="374" spans="1:2" x14ac:dyDescent="0.2">
      <c r="A374" s="2">
        <v>7</v>
      </c>
      <c r="B374" t="s">
        <v>252</v>
      </c>
    </row>
    <row r="375" spans="1:2" x14ac:dyDescent="0.2">
      <c r="A375" s="2">
        <v>7</v>
      </c>
      <c r="B375" t="s">
        <v>17</v>
      </c>
    </row>
    <row r="376" spans="1:2" x14ac:dyDescent="0.2">
      <c r="A376" s="2">
        <v>6</v>
      </c>
      <c r="B376" t="s">
        <v>661</v>
      </c>
    </row>
    <row r="377" spans="1:2" x14ac:dyDescent="0.2">
      <c r="A377" s="2">
        <v>6</v>
      </c>
      <c r="B377" t="s">
        <v>493</v>
      </c>
    </row>
    <row r="378" spans="1:2" x14ac:dyDescent="0.2">
      <c r="A378" s="2">
        <v>6</v>
      </c>
      <c r="B378" t="s">
        <v>494</v>
      </c>
    </row>
    <row r="379" spans="1:2" x14ac:dyDescent="0.2">
      <c r="A379" s="2">
        <v>6</v>
      </c>
      <c r="B379" t="s">
        <v>87</v>
      </c>
    </row>
    <row r="380" spans="1:2" x14ac:dyDescent="0.2">
      <c r="A380" s="2">
        <v>5</v>
      </c>
      <c r="B380" t="s">
        <v>586</v>
      </c>
    </row>
    <row r="381" spans="1:2" x14ac:dyDescent="0.2">
      <c r="A381" s="2">
        <v>5</v>
      </c>
      <c r="B381" t="s">
        <v>332</v>
      </c>
    </row>
    <row r="382" spans="1:2" x14ac:dyDescent="0.2">
      <c r="A382" s="2">
        <v>5</v>
      </c>
      <c r="B382" t="s">
        <v>21</v>
      </c>
    </row>
    <row r="383" spans="1:2" x14ac:dyDescent="0.2">
      <c r="A383" s="2"/>
    </row>
    <row r="385" spans="1:3" x14ac:dyDescent="0.2">
      <c r="A385" s="1" t="s">
        <v>803</v>
      </c>
    </row>
    <row r="386" spans="1:3" x14ac:dyDescent="0.2">
      <c r="B386" s="66" t="s">
        <v>141</v>
      </c>
      <c r="C386" s="66" t="s">
        <v>9</v>
      </c>
    </row>
    <row r="387" spans="1:3" x14ac:dyDescent="0.2">
      <c r="A387" t="s">
        <v>6</v>
      </c>
      <c r="B387" s="2">
        <v>301</v>
      </c>
      <c r="C387" t="s">
        <v>261</v>
      </c>
    </row>
    <row r="388" spans="1:3" x14ac:dyDescent="0.2">
      <c r="A388" t="s">
        <v>4</v>
      </c>
      <c r="B388" s="2">
        <v>145</v>
      </c>
      <c r="C388" t="s">
        <v>215</v>
      </c>
    </row>
    <row r="389" spans="1:3" x14ac:dyDescent="0.2">
      <c r="A389" t="s">
        <v>5</v>
      </c>
      <c r="B389" s="2">
        <v>142</v>
      </c>
      <c r="C389" t="s">
        <v>216</v>
      </c>
    </row>
    <row r="390" spans="1:3" x14ac:dyDescent="0.2">
      <c r="A390" t="s">
        <v>7</v>
      </c>
      <c r="B390" s="2">
        <v>130</v>
      </c>
      <c r="C390" t="s">
        <v>140</v>
      </c>
    </row>
    <row r="393" spans="1:3" x14ac:dyDescent="0.2">
      <c r="A393" s="1" t="s">
        <v>801</v>
      </c>
    </row>
    <row r="394" spans="1:3" x14ac:dyDescent="0.2">
      <c r="B394" s="66" t="s">
        <v>141</v>
      </c>
      <c r="C394" s="66" t="s">
        <v>9</v>
      </c>
    </row>
    <row r="395" spans="1:3" s="47" customFormat="1" x14ac:dyDescent="0.2">
      <c r="A395" s="47" t="s">
        <v>5</v>
      </c>
      <c r="B395" s="48">
        <v>51</v>
      </c>
      <c r="C395" s="47" t="s">
        <v>802</v>
      </c>
    </row>
    <row r="396" spans="1:3" s="97" customFormat="1" x14ac:dyDescent="0.2">
      <c r="A396" s="97" t="s">
        <v>4</v>
      </c>
      <c r="B396" s="95">
        <v>16</v>
      </c>
      <c r="C396" s="97" t="s">
        <v>802</v>
      </c>
    </row>
    <row r="397" spans="1:3" s="97" customFormat="1" x14ac:dyDescent="0.2">
      <c r="A397" s="97" t="s">
        <v>6</v>
      </c>
      <c r="B397" s="95">
        <v>3</v>
      </c>
      <c r="C397" s="97" t="s">
        <v>802</v>
      </c>
    </row>
    <row r="398" spans="1:3" s="97" customFormat="1" ht="12" customHeight="1" x14ac:dyDescent="0.2">
      <c r="A398" s="97" t="s">
        <v>7</v>
      </c>
      <c r="B398" s="95">
        <v>2</v>
      </c>
      <c r="C398" s="97" t="s">
        <v>802</v>
      </c>
    </row>
    <row r="401" spans="1:4" x14ac:dyDescent="0.2">
      <c r="A401" s="1" t="s">
        <v>804</v>
      </c>
    </row>
    <row r="402" spans="1:4" x14ac:dyDescent="0.2">
      <c r="B402" s="66" t="s">
        <v>141</v>
      </c>
      <c r="C402" s="66" t="s">
        <v>9</v>
      </c>
    </row>
    <row r="403" spans="1:4" x14ac:dyDescent="0.2">
      <c r="A403" t="s">
        <v>6</v>
      </c>
      <c r="B403" s="2">
        <v>254</v>
      </c>
      <c r="C403" t="s">
        <v>243</v>
      </c>
    </row>
    <row r="404" spans="1:4" x14ac:dyDescent="0.2">
      <c r="A404" t="s">
        <v>5</v>
      </c>
      <c r="B404" s="2">
        <v>122</v>
      </c>
      <c r="C404" t="s">
        <v>166</v>
      </c>
    </row>
    <row r="405" spans="1:4" x14ac:dyDescent="0.2">
      <c r="A405" t="s">
        <v>4</v>
      </c>
      <c r="B405" s="2">
        <v>114</v>
      </c>
      <c r="C405" t="s">
        <v>208</v>
      </c>
      <c r="D405" s="54"/>
    </row>
    <row r="406" spans="1:4" x14ac:dyDescent="0.2">
      <c r="A406" t="s">
        <v>7</v>
      </c>
      <c r="B406" s="2">
        <v>79</v>
      </c>
      <c r="C406" t="s">
        <v>725</v>
      </c>
    </row>
    <row r="409" spans="1:4" x14ac:dyDescent="0.2">
      <c r="A409" s="1" t="s">
        <v>537</v>
      </c>
    </row>
    <row r="410" spans="1:4" x14ac:dyDescent="0.2">
      <c r="A410" s="66" t="s">
        <v>9</v>
      </c>
      <c r="B410" s="66" t="s">
        <v>141</v>
      </c>
      <c r="C410" s="66" t="s">
        <v>217</v>
      </c>
    </row>
    <row r="411" spans="1:4" x14ac:dyDescent="0.2">
      <c r="A411" s="61">
        <v>2008</v>
      </c>
      <c r="B411" s="2">
        <v>61</v>
      </c>
      <c r="C411" t="s">
        <v>291</v>
      </c>
    </row>
    <row r="412" spans="1:4" x14ac:dyDescent="0.2">
      <c r="A412" s="61">
        <v>2007</v>
      </c>
      <c r="B412" s="2">
        <v>58</v>
      </c>
      <c r="C412" t="s">
        <v>218</v>
      </c>
    </row>
    <row r="413" spans="1:4" x14ac:dyDescent="0.2">
      <c r="A413" s="61">
        <v>2000</v>
      </c>
      <c r="B413" s="2">
        <v>58</v>
      </c>
      <c r="C413" t="s">
        <v>219</v>
      </c>
    </row>
    <row r="414" spans="1:4" x14ac:dyDescent="0.2">
      <c r="A414" s="61">
        <v>2017</v>
      </c>
      <c r="B414" s="2">
        <v>50</v>
      </c>
      <c r="C414" t="s">
        <v>524</v>
      </c>
    </row>
    <row r="415" spans="1:4" x14ac:dyDescent="0.2">
      <c r="A415" s="61">
        <v>2007</v>
      </c>
      <c r="B415" s="2">
        <v>48</v>
      </c>
      <c r="C415" t="s">
        <v>416</v>
      </c>
    </row>
    <row r="416" spans="1:4" x14ac:dyDescent="0.2">
      <c r="A416" s="61"/>
    </row>
    <row r="418" spans="1:3" x14ac:dyDescent="0.2">
      <c r="A418" s="1" t="s">
        <v>538</v>
      </c>
      <c r="B418" s="2"/>
      <c r="C418" s="2"/>
    </row>
    <row r="419" spans="1:3" x14ac:dyDescent="0.2">
      <c r="B419" s="57" t="s">
        <v>2</v>
      </c>
      <c r="C419" s="57" t="s">
        <v>142</v>
      </c>
    </row>
    <row r="420" spans="1:3" s="47" customFormat="1" x14ac:dyDescent="0.2">
      <c r="A420" s="47" t="s">
        <v>7</v>
      </c>
      <c r="B420" s="48">
        <v>22</v>
      </c>
      <c r="C420" s="46" t="s">
        <v>805</v>
      </c>
    </row>
    <row r="421" spans="1:3" x14ac:dyDescent="0.2">
      <c r="A421" t="s">
        <v>5</v>
      </c>
      <c r="B421" s="2">
        <v>20</v>
      </c>
      <c r="C421" s="61" t="s">
        <v>702</v>
      </c>
    </row>
    <row r="422" spans="1:3" s="47" customFormat="1" x14ac:dyDescent="0.2">
      <c r="A422" s="47" t="s">
        <v>4</v>
      </c>
      <c r="B422" s="48">
        <v>18</v>
      </c>
      <c r="C422" s="46" t="s">
        <v>806</v>
      </c>
    </row>
    <row r="423" spans="1:3" s="47" customFormat="1" x14ac:dyDescent="0.2">
      <c r="A423" s="47" t="s">
        <v>6</v>
      </c>
      <c r="B423" s="48">
        <v>12</v>
      </c>
      <c r="C423" s="46" t="s">
        <v>807</v>
      </c>
    </row>
    <row r="424" spans="1:3" x14ac:dyDescent="0.2">
      <c r="B424" s="2"/>
      <c r="C424" s="61"/>
    </row>
    <row r="425" spans="1:3" x14ac:dyDescent="0.2">
      <c r="B425" s="2"/>
      <c r="C425" s="61"/>
    </row>
    <row r="426" spans="1:3" x14ac:dyDescent="0.2">
      <c r="A426" s="1" t="s">
        <v>640</v>
      </c>
      <c r="B426" s="2"/>
      <c r="C426" s="61"/>
    </row>
    <row r="427" spans="1:3" x14ac:dyDescent="0.2">
      <c r="A427" t="s">
        <v>6</v>
      </c>
      <c r="B427" s="2">
        <v>3</v>
      </c>
      <c r="C427" s="61" t="s">
        <v>636</v>
      </c>
    </row>
    <row r="428" spans="1:3" x14ac:dyDescent="0.2">
      <c r="A428" t="s">
        <v>7</v>
      </c>
      <c r="B428" s="2">
        <v>3</v>
      </c>
      <c r="C428" s="61" t="s">
        <v>638</v>
      </c>
    </row>
    <row r="429" spans="1:3" x14ac:dyDescent="0.2">
      <c r="A429" t="s">
        <v>5</v>
      </c>
      <c r="B429" s="2">
        <v>2</v>
      </c>
      <c r="C429" s="61" t="s">
        <v>703</v>
      </c>
    </row>
    <row r="430" spans="1:3" x14ac:dyDescent="0.2">
      <c r="A430" t="s">
        <v>7</v>
      </c>
      <c r="B430" s="2">
        <v>2</v>
      </c>
      <c r="C430" s="61" t="s">
        <v>662</v>
      </c>
    </row>
    <row r="431" spans="1:3" x14ac:dyDescent="0.2">
      <c r="A431" t="s">
        <v>4</v>
      </c>
      <c r="B431" s="2">
        <v>2</v>
      </c>
      <c r="C431" s="61" t="s">
        <v>639</v>
      </c>
    </row>
    <row r="432" spans="1:3" x14ac:dyDescent="0.2">
      <c r="A432" t="s">
        <v>6</v>
      </c>
      <c r="B432" s="2">
        <v>2</v>
      </c>
      <c r="C432" s="61" t="s">
        <v>637</v>
      </c>
    </row>
    <row r="433" spans="1:4" x14ac:dyDescent="0.2">
      <c r="B433" s="2"/>
      <c r="C433" s="61"/>
    </row>
    <row r="434" spans="1:4" x14ac:dyDescent="0.2">
      <c r="B434" s="2"/>
      <c r="C434" s="2"/>
    </row>
    <row r="435" spans="1:4" x14ac:dyDescent="0.2">
      <c r="A435" s="1" t="s">
        <v>428</v>
      </c>
      <c r="B435" s="2"/>
      <c r="C435" s="2"/>
    </row>
    <row r="436" spans="1:4" x14ac:dyDescent="0.2">
      <c r="A436" s="57" t="s">
        <v>2</v>
      </c>
      <c r="B436" s="57" t="s">
        <v>9</v>
      </c>
      <c r="C436" s="63" t="s">
        <v>10</v>
      </c>
      <c r="D436" s="64" t="s">
        <v>105</v>
      </c>
    </row>
    <row r="437" spans="1:4" x14ac:dyDescent="0.2">
      <c r="A437" s="60">
        <v>5</v>
      </c>
      <c r="B437" s="60">
        <v>2021</v>
      </c>
      <c r="C437" s="2" t="s">
        <v>496</v>
      </c>
      <c r="D437" t="s">
        <v>648</v>
      </c>
    </row>
    <row r="438" spans="1:4" x14ac:dyDescent="0.2">
      <c r="A438" s="60">
        <v>5</v>
      </c>
      <c r="B438" s="60">
        <v>2020</v>
      </c>
      <c r="C438" s="2" t="s">
        <v>586</v>
      </c>
      <c r="D438" t="s">
        <v>587</v>
      </c>
    </row>
    <row r="439" spans="1:4" x14ac:dyDescent="0.2">
      <c r="A439" s="60">
        <v>5</v>
      </c>
      <c r="B439" s="60">
        <v>2013</v>
      </c>
      <c r="C439" s="2" t="s">
        <v>104</v>
      </c>
      <c r="D439" t="s">
        <v>434</v>
      </c>
    </row>
    <row r="440" spans="1:4" x14ac:dyDescent="0.2">
      <c r="A440" s="60">
        <v>4</v>
      </c>
      <c r="B440" s="60">
        <v>2023</v>
      </c>
      <c r="C440" s="2" t="s">
        <v>14</v>
      </c>
      <c r="D440" t="s">
        <v>429</v>
      </c>
    </row>
    <row r="441" spans="1:4" x14ac:dyDescent="0.2">
      <c r="A441" s="60">
        <v>4</v>
      </c>
      <c r="B441" s="60">
        <v>2015</v>
      </c>
      <c r="C441" s="2" t="s">
        <v>443</v>
      </c>
      <c r="D441" t="s">
        <v>333</v>
      </c>
    </row>
    <row r="442" spans="1:4" x14ac:dyDescent="0.2">
      <c r="A442" s="2">
        <v>4</v>
      </c>
      <c r="B442" s="2">
        <v>2014</v>
      </c>
      <c r="C442" s="2" t="s">
        <v>394</v>
      </c>
      <c r="D442" t="s">
        <v>429</v>
      </c>
    </row>
    <row r="443" spans="1:4" x14ac:dyDescent="0.2">
      <c r="A443" s="2">
        <v>4</v>
      </c>
      <c r="B443" s="2">
        <v>2009</v>
      </c>
      <c r="C443" s="2" t="s">
        <v>250</v>
      </c>
      <c r="D443" t="s">
        <v>256</v>
      </c>
    </row>
    <row r="444" spans="1:4" s="47" customFormat="1" x14ac:dyDescent="0.2">
      <c r="A444" s="48">
        <v>3</v>
      </c>
      <c r="B444" s="48">
        <v>2025</v>
      </c>
      <c r="C444" s="48" t="s">
        <v>780</v>
      </c>
      <c r="D444" s="47" t="s">
        <v>808</v>
      </c>
    </row>
    <row r="445" spans="1:4" x14ac:dyDescent="0.2">
      <c r="A445" s="2">
        <v>3</v>
      </c>
      <c r="B445" s="2">
        <v>2022</v>
      </c>
      <c r="C445" s="2" t="s">
        <v>663</v>
      </c>
      <c r="D445" t="s">
        <v>664</v>
      </c>
    </row>
    <row r="446" spans="1:4" x14ac:dyDescent="0.2">
      <c r="A446" s="2">
        <v>3</v>
      </c>
      <c r="B446" s="2">
        <v>2018</v>
      </c>
      <c r="C446" s="2" t="s">
        <v>496</v>
      </c>
      <c r="D446" t="s">
        <v>540</v>
      </c>
    </row>
    <row r="447" spans="1:4" x14ac:dyDescent="0.2">
      <c r="A447" s="2">
        <v>3</v>
      </c>
      <c r="B447" s="2">
        <v>2012</v>
      </c>
      <c r="C447" s="2" t="s">
        <v>98</v>
      </c>
      <c r="D447" t="s">
        <v>433</v>
      </c>
    </row>
    <row r="448" spans="1:4" x14ac:dyDescent="0.2">
      <c r="A448" s="2">
        <v>3</v>
      </c>
      <c r="B448" s="2">
        <v>2008</v>
      </c>
      <c r="C448" s="2" t="s">
        <v>425</v>
      </c>
      <c r="D448" t="s">
        <v>432</v>
      </c>
    </row>
    <row r="449" spans="1:4" x14ac:dyDescent="0.2">
      <c r="A449" s="2">
        <v>3</v>
      </c>
      <c r="B449" s="2">
        <v>2007</v>
      </c>
      <c r="C449" s="2" t="s">
        <v>96</v>
      </c>
      <c r="D449" t="s">
        <v>431</v>
      </c>
    </row>
    <row r="450" spans="1:4" x14ac:dyDescent="0.2">
      <c r="A450" s="2">
        <v>3</v>
      </c>
      <c r="B450" s="2">
        <v>2001</v>
      </c>
      <c r="C450" s="2" t="s">
        <v>94</v>
      </c>
      <c r="D450" t="s">
        <v>430</v>
      </c>
    </row>
    <row r="451" spans="1:4" x14ac:dyDescent="0.2">
      <c r="A451" s="2"/>
      <c r="B451" s="2"/>
      <c r="C451" s="2"/>
    </row>
    <row r="452" spans="1:4" x14ac:dyDescent="0.2">
      <c r="B452" s="2"/>
      <c r="C452" s="2"/>
    </row>
    <row r="453" spans="1:4" x14ac:dyDescent="0.2">
      <c r="A453" s="1" t="s">
        <v>424</v>
      </c>
      <c r="B453" s="2"/>
      <c r="C453" s="2"/>
    </row>
    <row r="454" spans="1:4" x14ac:dyDescent="0.2">
      <c r="B454" s="57" t="s">
        <v>19</v>
      </c>
      <c r="C454" s="57" t="s">
        <v>9</v>
      </c>
      <c r="D454" s="63" t="s">
        <v>10</v>
      </c>
    </row>
    <row r="455" spans="1:4" ht="13.5" customHeight="1" x14ac:dyDescent="0.2">
      <c r="A455" t="s">
        <v>5</v>
      </c>
      <c r="B455" s="2">
        <v>74</v>
      </c>
      <c r="C455" s="2">
        <v>1999</v>
      </c>
      <c r="D455" t="s">
        <v>86</v>
      </c>
    </row>
    <row r="456" spans="1:4" x14ac:dyDescent="0.2">
      <c r="A456" t="s">
        <v>7</v>
      </c>
      <c r="B456" s="2">
        <v>79</v>
      </c>
      <c r="C456" s="2">
        <v>2023</v>
      </c>
      <c r="D456" t="s">
        <v>14</v>
      </c>
    </row>
    <row r="457" spans="1:4" x14ac:dyDescent="0.2">
      <c r="A457" t="s">
        <v>6</v>
      </c>
      <c r="B457" s="2">
        <v>85</v>
      </c>
      <c r="C457" s="2">
        <v>2021</v>
      </c>
      <c r="D457" t="s">
        <v>498</v>
      </c>
    </row>
    <row r="458" spans="1:4" x14ac:dyDescent="0.2">
      <c r="A458" t="s">
        <v>4</v>
      </c>
      <c r="B458" s="2">
        <v>86</v>
      </c>
      <c r="C458" s="2" t="s">
        <v>426</v>
      </c>
      <c r="D458" t="s">
        <v>427</v>
      </c>
    </row>
    <row r="459" spans="1:4" x14ac:dyDescent="0.2">
      <c r="B459" s="2"/>
      <c r="C459" s="2"/>
    </row>
    <row r="460" spans="1:4" x14ac:dyDescent="0.2">
      <c r="B460" s="2"/>
      <c r="C460" s="2"/>
    </row>
    <row r="461" spans="1:4" x14ac:dyDescent="0.2">
      <c r="A461" s="1" t="s">
        <v>539</v>
      </c>
      <c r="B461" s="2"/>
      <c r="C461" s="2"/>
    </row>
    <row r="462" spans="1:4" x14ac:dyDescent="0.2">
      <c r="B462" s="57" t="s">
        <v>2</v>
      </c>
      <c r="C462" s="57" t="s">
        <v>142</v>
      </c>
    </row>
    <row r="463" spans="1:4" s="47" customFormat="1" x14ac:dyDescent="0.2">
      <c r="A463" s="47" t="s">
        <v>4</v>
      </c>
      <c r="B463" s="48">
        <v>8</v>
      </c>
      <c r="C463" s="48" t="s">
        <v>810</v>
      </c>
    </row>
    <row r="464" spans="1:4" x14ac:dyDescent="0.2">
      <c r="A464" t="s">
        <v>7</v>
      </c>
      <c r="B464" s="2">
        <v>8</v>
      </c>
      <c r="C464" s="61" t="s">
        <v>665</v>
      </c>
    </row>
    <row r="465" spans="1:3" x14ac:dyDescent="0.2">
      <c r="A465" t="s">
        <v>6</v>
      </c>
      <c r="B465" s="2">
        <v>6</v>
      </c>
      <c r="C465" s="2" t="s">
        <v>629</v>
      </c>
    </row>
    <row r="466" spans="1:3" x14ac:dyDescent="0.2">
      <c r="A466" t="s">
        <v>5</v>
      </c>
      <c r="B466" s="2">
        <v>5</v>
      </c>
      <c r="C466" s="2" t="s">
        <v>581</v>
      </c>
    </row>
    <row r="467" spans="1:3" x14ac:dyDescent="0.2">
      <c r="B467" s="2"/>
      <c r="C467" s="2"/>
    </row>
    <row r="468" spans="1:3" x14ac:dyDescent="0.2">
      <c r="B468" s="2"/>
      <c r="C468" s="2"/>
    </row>
    <row r="469" spans="1:3" x14ac:dyDescent="0.2">
      <c r="A469" s="1" t="s">
        <v>541</v>
      </c>
      <c r="B469" s="2"/>
      <c r="C469" s="2"/>
    </row>
    <row r="470" spans="1:3" x14ac:dyDescent="0.2">
      <c r="B470" s="57" t="s">
        <v>2</v>
      </c>
      <c r="C470" s="57" t="s">
        <v>142</v>
      </c>
    </row>
    <row r="471" spans="1:3" s="47" customFormat="1" x14ac:dyDescent="0.2">
      <c r="A471" s="47" t="s">
        <v>7</v>
      </c>
      <c r="B471" s="48">
        <v>18</v>
      </c>
      <c r="C471" s="46" t="s">
        <v>811</v>
      </c>
    </row>
    <row r="472" spans="1:3" s="104" customFormat="1" x14ac:dyDescent="0.2">
      <c r="A472" s="104" t="s">
        <v>5</v>
      </c>
      <c r="B472" s="105">
        <v>15</v>
      </c>
      <c r="C472" s="106" t="s">
        <v>762</v>
      </c>
    </row>
    <row r="473" spans="1:3" s="47" customFormat="1" x14ac:dyDescent="0.2">
      <c r="A473" s="47" t="s">
        <v>6</v>
      </c>
      <c r="B473" s="48">
        <v>11</v>
      </c>
      <c r="C473" s="48" t="s">
        <v>812</v>
      </c>
    </row>
    <row r="474" spans="1:3" s="47" customFormat="1" x14ac:dyDescent="0.2">
      <c r="A474" s="47" t="s">
        <v>4</v>
      </c>
      <c r="B474" s="48">
        <v>10</v>
      </c>
      <c r="C474" s="48" t="s">
        <v>813</v>
      </c>
    </row>
    <row r="475" spans="1:3" x14ac:dyDescent="0.2">
      <c r="B475" s="2"/>
      <c r="C475" s="2"/>
    </row>
    <row r="476" spans="1:3" x14ac:dyDescent="0.2">
      <c r="B476" s="2"/>
      <c r="C476" s="61"/>
    </row>
    <row r="477" spans="1:3" x14ac:dyDescent="0.2">
      <c r="A477" s="1" t="s">
        <v>641</v>
      </c>
      <c r="B477" s="2"/>
      <c r="C477" s="61"/>
    </row>
    <row r="478" spans="1:3" x14ac:dyDescent="0.2">
      <c r="A478" t="s">
        <v>4</v>
      </c>
      <c r="B478" s="2">
        <v>3</v>
      </c>
      <c r="C478" s="61" t="s">
        <v>643</v>
      </c>
    </row>
    <row r="479" spans="1:3" x14ac:dyDescent="0.2">
      <c r="A479" t="s">
        <v>6</v>
      </c>
      <c r="B479" s="2">
        <v>3</v>
      </c>
      <c r="C479" s="61" t="s">
        <v>642</v>
      </c>
    </row>
    <row r="480" spans="1:3" x14ac:dyDescent="0.2">
      <c r="A480" t="s">
        <v>7</v>
      </c>
      <c r="B480" s="2">
        <v>3</v>
      </c>
      <c r="C480" s="61" t="s">
        <v>644</v>
      </c>
    </row>
    <row r="481" spans="1:4" x14ac:dyDescent="0.2">
      <c r="A481" t="s">
        <v>5</v>
      </c>
      <c r="B481" s="2">
        <v>2</v>
      </c>
      <c r="C481" s="61" t="s">
        <v>704</v>
      </c>
    </row>
    <row r="482" spans="1:4" x14ac:dyDescent="0.2">
      <c r="A482" t="s">
        <v>6</v>
      </c>
      <c r="B482" s="2">
        <v>2</v>
      </c>
      <c r="C482" s="61" t="s">
        <v>646</v>
      </c>
    </row>
    <row r="483" spans="1:4" x14ac:dyDescent="0.2">
      <c r="A483" t="s">
        <v>4</v>
      </c>
      <c r="B483" s="2">
        <v>2</v>
      </c>
      <c r="C483" s="61" t="s">
        <v>645</v>
      </c>
    </row>
    <row r="484" spans="1:4" s="97" customFormat="1" x14ac:dyDescent="0.2">
      <c r="A484" s="97" t="s">
        <v>7</v>
      </c>
      <c r="B484" s="95">
        <v>2</v>
      </c>
      <c r="C484" s="101" t="s">
        <v>763</v>
      </c>
    </row>
    <row r="485" spans="1:4" x14ac:dyDescent="0.2">
      <c r="B485" s="2"/>
      <c r="C485" s="61"/>
    </row>
    <row r="486" spans="1:4" x14ac:dyDescent="0.2">
      <c r="B486" s="2"/>
      <c r="C486" s="2"/>
    </row>
    <row r="487" spans="1:4" x14ac:dyDescent="0.2">
      <c r="A487" s="1" t="s">
        <v>435</v>
      </c>
      <c r="B487" s="2"/>
      <c r="C487" s="2"/>
    </row>
    <row r="488" spans="1:4" x14ac:dyDescent="0.2">
      <c r="A488" s="57" t="s">
        <v>2</v>
      </c>
      <c r="B488" s="57" t="s">
        <v>9</v>
      </c>
      <c r="C488" s="63" t="s">
        <v>10</v>
      </c>
      <c r="D488" s="64" t="s">
        <v>105</v>
      </c>
    </row>
    <row r="489" spans="1:4" x14ac:dyDescent="0.2">
      <c r="A489" s="60">
        <v>5</v>
      </c>
      <c r="B489" s="60">
        <v>2015</v>
      </c>
      <c r="C489" s="2" t="s">
        <v>14</v>
      </c>
      <c r="D489" t="s">
        <v>463</v>
      </c>
    </row>
    <row r="490" spans="1:4" x14ac:dyDescent="0.2">
      <c r="A490" s="60">
        <v>4</v>
      </c>
      <c r="B490" s="60">
        <v>2023</v>
      </c>
      <c r="C490" s="2" t="s">
        <v>694</v>
      </c>
      <c r="D490" t="s">
        <v>408</v>
      </c>
    </row>
    <row r="491" spans="1:4" x14ac:dyDescent="0.2">
      <c r="A491" s="60">
        <v>4</v>
      </c>
      <c r="B491" s="60">
        <v>2020</v>
      </c>
      <c r="C491" s="2" t="s">
        <v>588</v>
      </c>
      <c r="D491" t="s">
        <v>589</v>
      </c>
    </row>
    <row r="492" spans="1:4" x14ac:dyDescent="0.2">
      <c r="A492" s="2">
        <v>4</v>
      </c>
      <c r="B492" s="2">
        <v>2006</v>
      </c>
      <c r="C492" s="2" t="s">
        <v>17</v>
      </c>
      <c r="D492" t="s">
        <v>180</v>
      </c>
    </row>
    <row r="493" spans="1:4" s="47" customFormat="1" x14ac:dyDescent="0.2">
      <c r="A493" s="48">
        <v>3</v>
      </c>
      <c r="B493" s="48">
        <v>2025</v>
      </c>
      <c r="C493" s="48" t="s">
        <v>781</v>
      </c>
      <c r="D493" s="47" t="s">
        <v>814</v>
      </c>
    </row>
    <row r="494" spans="1:4" s="97" customFormat="1" x14ac:dyDescent="0.2">
      <c r="A494" s="95">
        <v>3</v>
      </c>
      <c r="B494" s="95">
        <v>2024</v>
      </c>
      <c r="C494" s="95" t="s">
        <v>732</v>
      </c>
      <c r="D494" s="97" t="s">
        <v>664</v>
      </c>
    </row>
    <row r="495" spans="1:4" x14ac:dyDescent="0.2">
      <c r="A495" s="2">
        <v>3</v>
      </c>
      <c r="B495" s="2">
        <v>2017</v>
      </c>
      <c r="C495" s="2" t="s">
        <v>14</v>
      </c>
      <c r="D495" t="s">
        <v>525</v>
      </c>
    </row>
    <row r="496" spans="1:4" x14ac:dyDescent="0.2">
      <c r="A496" s="2">
        <v>3</v>
      </c>
      <c r="B496" s="2">
        <v>2012</v>
      </c>
      <c r="C496" s="2" t="s">
        <v>15</v>
      </c>
      <c r="D496" t="s">
        <v>437</v>
      </c>
    </row>
    <row r="497" spans="1:4" x14ac:dyDescent="0.2">
      <c r="A497" s="60">
        <v>3</v>
      </c>
      <c r="B497" s="60">
        <v>2001</v>
      </c>
      <c r="C497" s="2" t="s">
        <v>14</v>
      </c>
      <c r="D497" t="s">
        <v>436</v>
      </c>
    </row>
    <row r="498" spans="1:4" x14ac:dyDescent="0.2">
      <c r="A498" s="2"/>
      <c r="B498" s="2"/>
      <c r="C498" s="2"/>
    </row>
    <row r="499" spans="1:4" x14ac:dyDescent="0.2">
      <c r="A499" s="2"/>
      <c r="B499" s="2"/>
      <c r="C499" s="2"/>
    </row>
    <row r="500" spans="1:4" s="72" customFormat="1" x14ac:dyDescent="0.2">
      <c r="A500" s="1" t="s">
        <v>542</v>
      </c>
      <c r="B500" s="67"/>
      <c r="C500" s="67"/>
    </row>
    <row r="501" spans="1:4" s="72" customFormat="1" x14ac:dyDescent="0.2">
      <c r="A501" s="1"/>
      <c r="B501" s="80" t="s">
        <v>143</v>
      </c>
      <c r="C501" s="80" t="s">
        <v>145</v>
      </c>
      <c r="D501" s="81" t="s">
        <v>146</v>
      </c>
    </row>
    <row r="502" spans="1:4" s="72" customFormat="1" x14ac:dyDescent="0.2">
      <c r="A502" s="72" t="s">
        <v>64</v>
      </c>
      <c r="B502" s="67">
        <v>90</v>
      </c>
      <c r="C502" s="82">
        <f>B502/$B$505</f>
        <v>0.24861878453038674</v>
      </c>
      <c r="D502" s="83">
        <v>21</v>
      </c>
    </row>
    <row r="503" spans="1:4" s="72" customFormat="1" x14ac:dyDescent="0.2">
      <c r="A503" s="72" t="s">
        <v>65</v>
      </c>
      <c r="B503" s="67">
        <v>166</v>
      </c>
      <c r="C503" s="82">
        <f>B503/$B$505</f>
        <v>0.4585635359116022</v>
      </c>
      <c r="D503" s="83">
        <v>27</v>
      </c>
    </row>
    <row r="504" spans="1:4" s="72" customFormat="1" x14ac:dyDescent="0.2">
      <c r="A504" s="72" t="s">
        <v>66</v>
      </c>
      <c r="B504" s="67">
        <v>106</v>
      </c>
      <c r="C504" s="82">
        <f>B504/$B$505</f>
        <v>0.29281767955801102</v>
      </c>
      <c r="D504" s="83">
        <v>23</v>
      </c>
    </row>
    <row r="505" spans="1:4" s="72" customFormat="1" ht="13.5" thickBot="1" x14ac:dyDescent="0.25">
      <c r="A505" s="84" t="s">
        <v>144</v>
      </c>
      <c r="B505" s="85">
        <f>SUM(B502:B504)</f>
        <v>362</v>
      </c>
      <c r="C505" s="86">
        <f>B505/$B$505</f>
        <v>1</v>
      </c>
    </row>
    <row r="506" spans="1:4" s="54" customFormat="1" ht="13.5" thickTop="1" x14ac:dyDescent="0.2">
      <c r="B506" s="79"/>
      <c r="C506" s="79"/>
    </row>
    <row r="507" spans="1:4" x14ac:dyDescent="0.2">
      <c r="B507" s="2"/>
      <c r="C507" s="2"/>
    </row>
    <row r="508" spans="1:4" x14ac:dyDescent="0.2">
      <c r="A508" s="1" t="s">
        <v>147</v>
      </c>
      <c r="B508" s="2"/>
      <c r="C508" s="2"/>
    </row>
    <row r="509" spans="1:4" x14ac:dyDescent="0.2">
      <c r="B509" s="57" t="s">
        <v>148</v>
      </c>
      <c r="C509" s="57" t="s">
        <v>149</v>
      </c>
    </row>
    <row r="510" spans="1:4" x14ac:dyDescent="0.2">
      <c r="A510" s="59" t="s">
        <v>64</v>
      </c>
      <c r="B510" s="2">
        <v>2</v>
      </c>
      <c r="C510" s="61" t="s">
        <v>245</v>
      </c>
    </row>
    <row r="511" spans="1:4" x14ac:dyDescent="0.2">
      <c r="A511" s="59" t="s">
        <v>65</v>
      </c>
      <c r="B511" s="2">
        <v>1</v>
      </c>
      <c r="C511" s="61" t="s">
        <v>526</v>
      </c>
    </row>
    <row r="512" spans="1:4" x14ac:dyDescent="0.2">
      <c r="A512" s="59" t="s">
        <v>66</v>
      </c>
      <c r="B512" s="2">
        <v>2</v>
      </c>
      <c r="C512" s="61" t="s">
        <v>380</v>
      </c>
    </row>
    <row r="513" spans="1:3" x14ac:dyDescent="0.2">
      <c r="B513" s="2"/>
      <c r="C513" s="2"/>
    </row>
    <row r="514" spans="1:3" x14ac:dyDescent="0.2">
      <c r="B514" s="2"/>
      <c r="C514" s="2"/>
    </row>
    <row r="515" spans="1:3" x14ac:dyDescent="0.2">
      <c r="A515" s="1" t="s">
        <v>550</v>
      </c>
      <c r="B515" s="2"/>
      <c r="C515" s="2"/>
    </row>
    <row r="516" spans="1:3" x14ac:dyDescent="0.2">
      <c r="A516" s="66" t="s">
        <v>141</v>
      </c>
      <c r="B516" s="57" t="s">
        <v>9</v>
      </c>
      <c r="C516" s="71" t="s">
        <v>346</v>
      </c>
    </row>
    <row r="517" spans="1:3" x14ac:dyDescent="0.2">
      <c r="A517" s="60">
        <v>27</v>
      </c>
      <c r="B517" s="2">
        <v>2012</v>
      </c>
      <c r="C517" s="61" t="s">
        <v>345</v>
      </c>
    </row>
    <row r="518" spans="1:3" x14ac:dyDescent="0.2">
      <c r="A518" s="60">
        <v>27</v>
      </c>
      <c r="B518" s="2">
        <v>2001</v>
      </c>
      <c r="C518" s="61" t="s">
        <v>347</v>
      </c>
    </row>
    <row r="519" spans="1:3" s="97" customFormat="1" x14ac:dyDescent="0.2">
      <c r="A519" s="102">
        <v>36</v>
      </c>
      <c r="B519" s="95">
        <v>2024</v>
      </c>
      <c r="C519" s="101" t="s">
        <v>764</v>
      </c>
    </row>
    <row r="520" spans="1:3" s="47" customFormat="1" x14ac:dyDescent="0.2">
      <c r="A520" s="45">
        <v>39</v>
      </c>
      <c r="B520" s="48">
        <v>2025</v>
      </c>
      <c r="C520" s="46" t="s">
        <v>815</v>
      </c>
    </row>
    <row r="521" spans="1:3" x14ac:dyDescent="0.2">
      <c r="A521" s="60">
        <v>42</v>
      </c>
      <c r="B521" s="2">
        <v>2016</v>
      </c>
      <c r="C521" s="61" t="s">
        <v>503</v>
      </c>
    </row>
    <row r="522" spans="1:3" x14ac:dyDescent="0.2">
      <c r="A522" s="60">
        <v>44</v>
      </c>
      <c r="B522" s="2">
        <v>2018</v>
      </c>
      <c r="C522" s="61" t="s">
        <v>551</v>
      </c>
    </row>
    <row r="523" spans="1:3" x14ac:dyDescent="0.2">
      <c r="A523" s="60">
        <v>44</v>
      </c>
      <c r="B523" s="2">
        <v>2015</v>
      </c>
      <c r="C523" s="61" t="s">
        <v>470</v>
      </c>
    </row>
    <row r="524" spans="1:3" x14ac:dyDescent="0.2">
      <c r="A524" s="60">
        <v>45</v>
      </c>
      <c r="B524" s="2">
        <v>2020</v>
      </c>
      <c r="C524" s="61" t="s">
        <v>590</v>
      </c>
    </row>
    <row r="525" spans="1:3" x14ac:dyDescent="0.2">
      <c r="A525" s="60">
        <v>48</v>
      </c>
      <c r="B525" s="2">
        <v>2004</v>
      </c>
      <c r="C525" s="61" t="s">
        <v>350</v>
      </c>
    </row>
    <row r="526" spans="1:3" x14ac:dyDescent="0.2">
      <c r="A526" s="60">
        <v>49</v>
      </c>
      <c r="B526" s="2">
        <v>2005</v>
      </c>
      <c r="C526" s="61" t="s">
        <v>348</v>
      </c>
    </row>
    <row r="527" spans="1:3" x14ac:dyDescent="0.2">
      <c r="A527" s="60">
        <v>54</v>
      </c>
      <c r="B527" s="2">
        <v>2013</v>
      </c>
      <c r="C527" s="61" t="s">
        <v>381</v>
      </c>
    </row>
    <row r="528" spans="1:3" x14ac:dyDescent="0.2">
      <c r="A528" s="60">
        <v>57</v>
      </c>
      <c r="B528" s="2">
        <v>2010</v>
      </c>
      <c r="C528" s="61" t="s">
        <v>349</v>
      </c>
    </row>
    <row r="529" spans="1:4" x14ac:dyDescent="0.2">
      <c r="A529" s="60">
        <v>58</v>
      </c>
      <c r="B529" s="2">
        <v>2014</v>
      </c>
      <c r="C529" s="61" t="s">
        <v>417</v>
      </c>
    </row>
    <row r="530" spans="1:4" x14ac:dyDescent="0.2">
      <c r="A530" s="60">
        <v>70</v>
      </c>
      <c r="B530" s="2">
        <v>2006</v>
      </c>
      <c r="C530" s="61" t="s">
        <v>351</v>
      </c>
    </row>
    <row r="531" spans="1:4" x14ac:dyDescent="0.2">
      <c r="A531" s="2"/>
      <c r="B531" s="2"/>
      <c r="C531" s="2"/>
    </row>
    <row r="532" spans="1:4" x14ac:dyDescent="0.2">
      <c r="B532" s="2"/>
      <c r="C532" s="2"/>
    </row>
    <row r="533" spans="1:4" x14ac:dyDescent="0.2">
      <c r="A533" s="1" t="s">
        <v>388</v>
      </c>
      <c r="B533" s="2"/>
      <c r="C533" s="2"/>
    </row>
    <row r="534" spans="1:4" x14ac:dyDescent="0.2">
      <c r="A534" s="64" t="s">
        <v>382</v>
      </c>
      <c r="B534" s="66" t="s">
        <v>9</v>
      </c>
      <c r="C534" s="66" t="s">
        <v>383</v>
      </c>
      <c r="D534" s="64" t="s">
        <v>10</v>
      </c>
    </row>
    <row r="535" spans="1:4" x14ac:dyDescent="0.2">
      <c r="A535" s="2" t="s">
        <v>475</v>
      </c>
      <c r="B535" s="2">
        <v>2003</v>
      </c>
      <c r="C535" s="2" t="s">
        <v>4</v>
      </c>
      <c r="D535" t="s">
        <v>476</v>
      </c>
    </row>
    <row r="536" spans="1:4" x14ac:dyDescent="0.2">
      <c r="A536" s="2" t="s">
        <v>384</v>
      </c>
      <c r="B536" s="2">
        <v>2006</v>
      </c>
      <c r="C536" s="2" t="s">
        <v>5</v>
      </c>
      <c r="D536" t="s">
        <v>387</v>
      </c>
    </row>
    <row r="537" spans="1:4" x14ac:dyDescent="0.2">
      <c r="A537" s="2" t="s">
        <v>473</v>
      </c>
      <c r="B537" s="2">
        <v>2010</v>
      </c>
      <c r="C537" s="2" t="s">
        <v>6</v>
      </c>
      <c r="D537" t="s">
        <v>474</v>
      </c>
    </row>
    <row r="538" spans="1:4" x14ac:dyDescent="0.2">
      <c r="A538" s="2" t="s">
        <v>385</v>
      </c>
      <c r="B538" s="2">
        <v>2013</v>
      </c>
      <c r="C538" s="2" t="s">
        <v>4</v>
      </c>
      <c r="D538" t="s">
        <v>386</v>
      </c>
    </row>
    <row r="539" spans="1:4" x14ac:dyDescent="0.2">
      <c r="A539" s="2" t="s">
        <v>471</v>
      </c>
      <c r="B539" s="2">
        <v>2015</v>
      </c>
      <c r="C539" s="2" t="s">
        <v>5</v>
      </c>
      <c r="D539" s="72" t="s">
        <v>472</v>
      </c>
    </row>
    <row r="540" spans="1:4" x14ac:dyDescent="0.2">
      <c r="A540" s="2" t="s">
        <v>552</v>
      </c>
      <c r="B540" s="2">
        <v>2020</v>
      </c>
      <c r="C540" s="2" t="s">
        <v>4</v>
      </c>
      <c r="D540" s="72" t="s">
        <v>591</v>
      </c>
    </row>
    <row r="541" spans="1:4" s="97" customFormat="1" x14ac:dyDescent="0.2">
      <c r="A541" s="95" t="s">
        <v>705</v>
      </c>
      <c r="B541" s="95">
        <v>2024</v>
      </c>
      <c r="C541" s="95" t="s">
        <v>7</v>
      </c>
      <c r="D541" s="104" t="s">
        <v>765</v>
      </c>
    </row>
    <row r="542" spans="1:4" x14ac:dyDescent="0.2">
      <c r="A542" s="2"/>
      <c r="B542" s="2"/>
      <c r="C542" s="2"/>
    </row>
    <row r="543" spans="1:4" x14ac:dyDescent="0.2">
      <c r="B543" s="2"/>
      <c r="C543" s="2"/>
    </row>
    <row r="544" spans="1:4" s="72" customFormat="1" x14ac:dyDescent="0.2">
      <c r="A544" s="1" t="s">
        <v>582</v>
      </c>
    </row>
    <row r="545" spans="1:4" s="72" customFormat="1" x14ac:dyDescent="0.2">
      <c r="A545" s="1"/>
      <c r="B545" s="80" t="s">
        <v>2</v>
      </c>
      <c r="C545" s="80" t="s">
        <v>3</v>
      </c>
    </row>
    <row r="546" spans="1:4" s="51" customFormat="1" x14ac:dyDescent="0.2">
      <c r="A546" s="51" t="s">
        <v>7</v>
      </c>
      <c r="B546" s="50">
        <v>14</v>
      </c>
      <c r="C546" s="87" t="s">
        <v>816</v>
      </c>
    </row>
    <row r="547" spans="1:4" s="72" customFormat="1" ht="11.25" customHeight="1" x14ac:dyDescent="0.2">
      <c r="A547" s="72" t="s">
        <v>5</v>
      </c>
      <c r="B547" s="67">
        <v>10</v>
      </c>
      <c r="C547" s="67" t="s">
        <v>630</v>
      </c>
    </row>
    <row r="548" spans="1:4" s="72" customFormat="1" x14ac:dyDescent="0.2">
      <c r="A548" s="72" t="s">
        <v>4</v>
      </c>
      <c r="B548" s="67">
        <v>4</v>
      </c>
      <c r="C548" s="67" t="s">
        <v>418</v>
      </c>
    </row>
    <row r="549" spans="1:4" s="72" customFormat="1" x14ac:dyDescent="0.2">
      <c r="A549" s="72" t="s">
        <v>6</v>
      </c>
      <c r="B549" s="67">
        <v>1</v>
      </c>
      <c r="C549" s="67">
        <v>2008</v>
      </c>
    </row>
    <row r="550" spans="1:4" s="72" customFormat="1" x14ac:dyDescent="0.2">
      <c r="B550" s="67"/>
      <c r="C550" s="67"/>
    </row>
    <row r="551" spans="1:4" s="72" customFormat="1" x14ac:dyDescent="0.2">
      <c r="B551" s="67"/>
      <c r="C551" s="67"/>
    </row>
    <row r="552" spans="1:4" x14ac:dyDescent="0.2">
      <c r="A552" s="1" t="s">
        <v>553</v>
      </c>
    </row>
    <row r="553" spans="1:4" x14ac:dyDescent="0.2">
      <c r="B553" s="57" t="s">
        <v>2</v>
      </c>
      <c r="C553" s="57" t="s">
        <v>9</v>
      </c>
    </row>
    <row r="554" spans="1:4" x14ac:dyDescent="0.2">
      <c r="A554" t="s">
        <v>5</v>
      </c>
      <c r="B554" s="2">
        <v>65</v>
      </c>
      <c r="C554" s="2">
        <v>2002</v>
      </c>
      <c r="D554" s="30" t="s">
        <v>477</v>
      </c>
    </row>
    <row r="555" spans="1:4" x14ac:dyDescent="0.2">
      <c r="A555" t="s">
        <v>7</v>
      </c>
      <c r="B555" s="2">
        <v>56</v>
      </c>
      <c r="C555" s="2">
        <v>2009</v>
      </c>
    </row>
    <row r="556" spans="1:4" x14ac:dyDescent="0.2">
      <c r="A556" t="s">
        <v>4</v>
      </c>
      <c r="B556" s="2">
        <v>54</v>
      </c>
      <c r="C556" s="2">
        <v>2002</v>
      </c>
      <c r="D556" s="30" t="s">
        <v>478</v>
      </c>
    </row>
    <row r="557" spans="1:4" x14ac:dyDescent="0.2">
      <c r="A557" t="s">
        <v>6</v>
      </c>
      <c r="B557" s="2">
        <v>43</v>
      </c>
      <c r="C557" s="2" t="s">
        <v>292</v>
      </c>
    </row>
    <row r="558" spans="1:4" x14ac:dyDescent="0.2">
      <c r="B558" s="2"/>
      <c r="C558" s="2"/>
    </row>
    <row r="559" spans="1:4" x14ac:dyDescent="0.2">
      <c r="B559" s="2"/>
      <c r="C559" s="2"/>
    </row>
    <row r="560" spans="1:4" x14ac:dyDescent="0.2">
      <c r="A560" s="1" t="s">
        <v>139</v>
      </c>
      <c r="B560" s="2"/>
      <c r="C560" s="2"/>
    </row>
    <row r="561" spans="1:4" x14ac:dyDescent="0.2">
      <c r="B561" s="57" t="s">
        <v>2</v>
      </c>
      <c r="C561" s="57" t="s">
        <v>9</v>
      </c>
      <c r="D561" s="63" t="s">
        <v>10</v>
      </c>
    </row>
    <row r="562" spans="1:4" s="47" customFormat="1" x14ac:dyDescent="0.2">
      <c r="A562" s="47" t="s">
        <v>7</v>
      </c>
      <c r="B562" s="45">
        <v>13</v>
      </c>
      <c r="C562" s="45">
        <v>2025</v>
      </c>
      <c r="D562" s="46" t="s">
        <v>783</v>
      </c>
    </row>
    <row r="563" spans="1:4" x14ac:dyDescent="0.2">
      <c r="A563" t="s">
        <v>5</v>
      </c>
      <c r="B563" s="60">
        <v>13</v>
      </c>
      <c r="C563" s="60">
        <v>2004</v>
      </c>
      <c r="D563" s="61" t="s">
        <v>104</v>
      </c>
    </row>
    <row r="564" spans="1:4" s="47" customFormat="1" x14ac:dyDescent="0.2">
      <c r="A564" s="47" t="s">
        <v>7</v>
      </c>
      <c r="B564" s="45">
        <v>12</v>
      </c>
      <c r="C564" s="45">
        <v>2025</v>
      </c>
      <c r="D564" s="46" t="s">
        <v>781</v>
      </c>
    </row>
    <row r="565" spans="1:4" x14ac:dyDescent="0.2">
      <c r="A565" t="s">
        <v>7</v>
      </c>
      <c r="B565" s="2">
        <v>12</v>
      </c>
      <c r="C565" s="2">
        <v>2013</v>
      </c>
      <c r="D565" t="s">
        <v>16</v>
      </c>
    </row>
    <row r="566" spans="1:4" x14ac:dyDescent="0.2">
      <c r="A566" t="s">
        <v>7</v>
      </c>
      <c r="B566" s="2">
        <v>12</v>
      </c>
      <c r="C566" s="2">
        <v>2010</v>
      </c>
      <c r="D566" t="s">
        <v>16</v>
      </c>
    </row>
    <row r="567" spans="1:4" x14ac:dyDescent="0.2">
      <c r="A567" t="s">
        <v>5</v>
      </c>
      <c r="B567" s="2">
        <v>12</v>
      </c>
      <c r="C567" s="2">
        <v>2021</v>
      </c>
      <c r="D567" t="s">
        <v>498</v>
      </c>
    </row>
    <row r="568" spans="1:4" x14ac:dyDescent="0.2">
      <c r="A568" t="s">
        <v>5</v>
      </c>
      <c r="B568" s="60">
        <v>12</v>
      </c>
      <c r="C568" s="60">
        <v>2001</v>
      </c>
      <c r="D568" s="61" t="s">
        <v>13</v>
      </c>
    </row>
    <row r="569" spans="1:4" x14ac:dyDescent="0.2">
      <c r="A569" t="s">
        <v>7</v>
      </c>
      <c r="B569" s="60">
        <v>11</v>
      </c>
      <c r="C569" s="60">
        <v>2023</v>
      </c>
      <c r="D569" s="61" t="s">
        <v>14</v>
      </c>
    </row>
    <row r="570" spans="1:4" x14ac:dyDescent="0.2">
      <c r="A570" t="s">
        <v>7</v>
      </c>
      <c r="B570" s="60">
        <v>11</v>
      </c>
      <c r="C570" s="60">
        <v>2015</v>
      </c>
      <c r="D570" s="61" t="s">
        <v>79</v>
      </c>
    </row>
    <row r="571" spans="1:4" x14ac:dyDescent="0.2">
      <c r="A571" t="s">
        <v>7</v>
      </c>
      <c r="B571" s="2">
        <v>11</v>
      </c>
      <c r="C571" s="2">
        <v>2009</v>
      </c>
      <c r="D571" t="s">
        <v>104</v>
      </c>
    </row>
    <row r="572" spans="1:4" x14ac:dyDescent="0.2">
      <c r="A572" t="s">
        <v>5</v>
      </c>
      <c r="B572" s="60">
        <v>11</v>
      </c>
      <c r="C572" s="60">
        <v>2020</v>
      </c>
      <c r="D572" s="61" t="s">
        <v>588</v>
      </c>
    </row>
    <row r="573" spans="1:4" x14ac:dyDescent="0.2">
      <c r="A573" t="s">
        <v>4</v>
      </c>
      <c r="B573" s="60">
        <v>11</v>
      </c>
      <c r="C573" s="60">
        <v>2008</v>
      </c>
      <c r="D573" s="61" t="s">
        <v>14</v>
      </c>
    </row>
    <row r="574" spans="1:4" x14ac:dyDescent="0.2">
      <c r="A574" t="s">
        <v>6</v>
      </c>
      <c r="B574" s="2">
        <v>9</v>
      </c>
      <c r="C574" s="2">
        <v>2005</v>
      </c>
      <c r="D574" t="s">
        <v>167</v>
      </c>
    </row>
    <row r="575" spans="1:4" x14ac:dyDescent="0.2">
      <c r="B575" s="2"/>
      <c r="C575" s="2"/>
    </row>
    <row r="577" spans="1:4" x14ac:dyDescent="0.2">
      <c r="A577" s="1" t="s">
        <v>181</v>
      </c>
      <c r="B577" s="2"/>
      <c r="C577" s="2"/>
    </row>
    <row r="578" spans="1:4" x14ac:dyDescent="0.2">
      <c r="B578" s="57" t="s">
        <v>2</v>
      </c>
      <c r="C578" s="57" t="s">
        <v>9</v>
      </c>
      <c r="D578" s="63" t="s">
        <v>10</v>
      </c>
    </row>
    <row r="579" spans="1:4" s="47" customFormat="1" x14ac:dyDescent="0.2">
      <c r="A579" s="47" t="s">
        <v>7</v>
      </c>
      <c r="B579" s="45">
        <v>13</v>
      </c>
      <c r="C579" s="45">
        <v>2025</v>
      </c>
      <c r="D579" s="46" t="s">
        <v>783</v>
      </c>
    </row>
    <row r="580" spans="1:4" s="47" customFormat="1" x14ac:dyDescent="0.2">
      <c r="A580" s="47" t="s">
        <v>7</v>
      </c>
      <c r="B580" s="45">
        <v>13</v>
      </c>
      <c r="C580" s="45">
        <v>2025</v>
      </c>
      <c r="D580" s="46" t="s">
        <v>781</v>
      </c>
    </row>
    <row r="581" spans="1:4" x14ac:dyDescent="0.2">
      <c r="A581" t="s">
        <v>5</v>
      </c>
      <c r="B581" s="60">
        <v>13</v>
      </c>
      <c r="C581" s="60">
        <v>2021</v>
      </c>
      <c r="D581" s="61" t="s">
        <v>498</v>
      </c>
    </row>
    <row r="582" spans="1:4" x14ac:dyDescent="0.2">
      <c r="A582" t="s">
        <v>5</v>
      </c>
      <c r="B582" s="60">
        <v>13</v>
      </c>
      <c r="C582" s="60">
        <v>2004</v>
      </c>
      <c r="D582" s="61" t="s">
        <v>104</v>
      </c>
    </row>
    <row r="583" spans="1:4" x14ac:dyDescent="0.2">
      <c r="A583" t="s">
        <v>7</v>
      </c>
      <c r="B583" s="60">
        <v>12</v>
      </c>
      <c r="C583" s="60">
        <v>2023</v>
      </c>
      <c r="D583" s="61" t="s">
        <v>14</v>
      </c>
    </row>
    <row r="584" spans="1:4" x14ac:dyDescent="0.2">
      <c r="A584" t="s">
        <v>7</v>
      </c>
      <c r="B584" s="60">
        <v>12</v>
      </c>
      <c r="C584" s="60">
        <v>2015</v>
      </c>
      <c r="D584" s="61" t="s">
        <v>79</v>
      </c>
    </row>
    <row r="585" spans="1:4" x14ac:dyDescent="0.2">
      <c r="A585" t="s">
        <v>7</v>
      </c>
      <c r="B585" s="2">
        <v>12</v>
      </c>
      <c r="C585" s="2">
        <v>2013</v>
      </c>
      <c r="D585" t="s">
        <v>16</v>
      </c>
    </row>
    <row r="586" spans="1:4" x14ac:dyDescent="0.2">
      <c r="A586" t="s">
        <v>7</v>
      </c>
      <c r="B586" s="2">
        <v>12</v>
      </c>
      <c r="C586" s="2">
        <v>2010</v>
      </c>
      <c r="D586" t="s">
        <v>16</v>
      </c>
    </row>
    <row r="587" spans="1:4" x14ac:dyDescent="0.2">
      <c r="A587" t="s">
        <v>5</v>
      </c>
      <c r="B587" s="60">
        <v>12</v>
      </c>
      <c r="C587" s="60">
        <v>2020</v>
      </c>
      <c r="D587" s="61" t="s">
        <v>588</v>
      </c>
    </row>
    <row r="588" spans="1:4" x14ac:dyDescent="0.2">
      <c r="A588" t="s">
        <v>5</v>
      </c>
      <c r="B588" s="60">
        <v>12</v>
      </c>
      <c r="C588" s="60">
        <v>2001</v>
      </c>
      <c r="D588" s="61" t="s">
        <v>13</v>
      </c>
    </row>
    <row r="589" spans="1:4" x14ac:dyDescent="0.2">
      <c r="A589" t="s">
        <v>5</v>
      </c>
      <c r="B589" s="60">
        <v>12</v>
      </c>
      <c r="C589" s="60">
        <v>2001</v>
      </c>
      <c r="D589" s="61" t="s">
        <v>14</v>
      </c>
    </row>
    <row r="590" spans="1:4" x14ac:dyDescent="0.2">
      <c r="A590" t="s">
        <v>5</v>
      </c>
      <c r="B590" s="60">
        <v>11</v>
      </c>
      <c r="C590" s="60">
        <v>2017</v>
      </c>
      <c r="D590" s="61" t="s">
        <v>14</v>
      </c>
    </row>
    <row r="591" spans="1:4" x14ac:dyDescent="0.2">
      <c r="A591" t="s">
        <v>4</v>
      </c>
      <c r="B591" s="2">
        <v>11</v>
      </c>
      <c r="C591" s="2">
        <v>2008</v>
      </c>
      <c r="D591" s="61" t="s">
        <v>14</v>
      </c>
    </row>
    <row r="592" spans="1:4" x14ac:dyDescent="0.2">
      <c r="A592" t="s">
        <v>4</v>
      </c>
      <c r="B592" s="2">
        <v>11</v>
      </c>
      <c r="C592" s="2">
        <v>2005</v>
      </c>
      <c r="D592" s="61" t="s">
        <v>104</v>
      </c>
    </row>
    <row r="593" spans="1:4" x14ac:dyDescent="0.2">
      <c r="A593" t="s">
        <v>7</v>
      </c>
      <c r="B593" s="2">
        <v>11</v>
      </c>
      <c r="C593" s="2">
        <v>2009</v>
      </c>
      <c r="D593" t="s">
        <v>104</v>
      </c>
    </row>
    <row r="594" spans="1:4" x14ac:dyDescent="0.2">
      <c r="A594" t="s">
        <v>7</v>
      </c>
      <c r="B594" s="2">
        <v>11</v>
      </c>
      <c r="C594" s="2">
        <v>2006</v>
      </c>
      <c r="D594" t="s">
        <v>17</v>
      </c>
    </row>
    <row r="595" spans="1:4" x14ac:dyDescent="0.2">
      <c r="A595" t="s">
        <v>4</v>
      </c>
      <c r="B595" s="2">
        <v>10</v>
      </c>
      <c r="C595" s="2">
        <v>2012</v>
      </c>
      <c r="D595" s="61" t="s">
        <v>332</v>
      </c>
    </row>
    <row r="596" spans="1:4" x14ac:dyDescent="0.2">
      <c r="A596" t="s">
        <v>6</v>
      </c>
      <c r="B596" s="2">
        <v>9</v>
      </c>
      <c r="C596" s="2">
        <v>2005</v>
      </c>
      <c r="D596" t="s">
        <v>167</v>
      </c>
    </row>
    <row r="597" spans="1:4" x14ac:dyDescent="0.2">
      <c r="B597" s="2"/>
      <c r="C597" s="2"/>
    </row>
    <row r="599" spans="1:4" x14ac:dyDescent="0.2">
      <c r="A599" s="1" t="s">
        <v>168</v>
      </c>
    </row>
    <row r="600" spans="1:4" x14ac:dyDescent="0.2">
      <c r="B600" s="57" t="s">
        <v>2</v>
      </c>
      <c r="C600" s="57" t="s">
        <v>9</v>
      </c>
      <c r="D600" s="63" t="s">
        <v>10</v>
      </c>
    </row>
    <row r="601" spans="1:4" x14ac:dyDescent="0.2">
      <c r="A601" t="s">
        <v>7</v>
      </c>
      <c r="B601" s="60">
        <v>10</v>
      </c>
      <c r="C601" s="60">
        <v>2010</v>
      </c>
      <c r="D601" s="61" t="s">
        <v>293</v>
      </c>
    </row>
    <row r="602" spans="1:4" s="47" customFormat="1" x14ac:dyDescent="0.2">
      <c r="A602" s="47" t="s">
        <v>7</v>
      </c>
      <c r="B602" s="45">
        <v>9</v>
      </c>
      <c r="C602" s="45">
        <v>2025</v>
      </c>
      <c r="D602" s="46" t="s">
        <v>817</v>
      </c>
    </row>
    <row r="603" spans="1:4" x14ac:dyDescent="0.2">
      <c r="A603" t="s">
        <v>5</v>
      </c>
      <c r="B603" s="60">
        <v>8</v>
      </c>
      <c r="C603" s="60">
        <v>2021</v>
      </c>
      <c r="D603" s="61" t="s">
        <v>631</v>
      </c>
    </row>
    <row r="604" spans="1:4" x14ac:dyDescent="0.2">
      <c r="A604" t="s">
        <v>5</v>
      </c>
      <c r="B604" s="60">
        <v>7</v>
      </c>
      <c r="C604" s="60" t="s">
        <v>479</v>
      </c>
      <c r="D604" s="61" t="s">
        <v>480</v>
      </c>
    </row>
    <row r="605" spans="1:4" x14ac:dyDescent="0.2">
      <c r="A605" t="s">
        <v>6</v>
      </c>
      <c r="B605" s="2">
        <v>5</v>
      </c>
      <c r="C605" s="2" t="s">
        <v>295</v>
      </c>
      <c r="D605" t="s">
        <v>298</v>
      </c>
    </row>
    <row r="606" spans="1:4" x14ac:dyDescent="0.2">
      <c r="A606" t="s">
        <v>4</v>
      </c>
      <c r="B606" s="2">
        <v>5</v>
      </c>
      <c r="C606" s="2">
        <v>2011</v>
      </c>
      <c r="D606" t="s">
        <v>317</v>
      </c>
    </row>
    <row r="609" spans="1:4" x14ac:dyDescent="0.2">
      <c r="A609" s="1" t="s">
        <v>18</v>
      </c>
    </row>
    <row r="610" spans="1:4" x14ac:dyDescent="0.2">
      <c r="B610" s="57" t="s">
        <v>19</v>
      </c>
      <c r="C610" s="57" t="s">
        <v>9</v>
      </c>
      <c r="D610" s="63" t="s">
        <v>10</v>
      </c>
    </row>
    <row r="611" spans="1:4" x14ac:dyDescent="0.2">
      <c r="A611" t="s">
        <v>5</v>
      </c>
      <c r="B611" s="2">
        <v>74</v>
      </c>
      <c r="C611" s="2">
        <v>1999</v>
      </c>
      <c r="D611" t="s">
        <v>20</v>
      </c>
    </row>
    <row r="612" spans="1:4" x14ac:dyDescent="0.2">
      <c r="A612" t="s">
        <v>5</v>
      </c>
      <c r="B612" s="2">
        <v>76</v>
      </c>
      <c r="C612" s="2">
        <v>2001</v>
      </c>
      <c r="D612" t="s">
        <v>14</v>
      </c>
    </row>
    <row r="613" spans="1:4" s="47" customFormat="1" x14ac:dyDescent="0.2">
      <c r="A613" s="47" t="s">
        <v>7</v>
      </c>
      <c r="B613" s="48">
        <v>77</v>
      </c>
      <c r="C613" s="48">
        <v>2025</v>
      </c>
      <c r="D613" s="47" t="s">
        <v>781</v>
      </c>
    </row>
    <row r="614" spans="1:4" x14ac:dyDescent="0.2">
      <c r="A614" t="s">
        <v>7</v>
      </c>
      <c r="B614" s="2">
        <v>77</v>
      </c>
      <c r="C614" s="2">
        <v>2015</v>
      </c>
      <c r="D614" t="s">
        <v>79</v>
      </c>
    </row>
    <row r="615" spans="1:4" s="97" customFormat="1" x14ac:dyDescent="0.2">
      <c r="A615" s="97" t="s">
        <v>7</v>
      </c>
      <c r="B615" s="95">
        <v>78</v>
      </c>
      <c r="C615" s="95">
        <v>2024</v>
      </c>
      <c r="D615" s="97" t="s">
        <v>732</v>
      </c>
    </row>
    <row r="616" spans="1:4" x14ac:dyDescent="0.2">
      <c r="A616" t="s">
        <v>7</v>
      </c>
      <c r="B616" s="2">
        <v>78</v>
      </c>
      <c r="C616" s="2">
        <v>2014</v>
      </c>
      <c r="D616" t="s">
        <v>419</v>
      </c>
    </row>
    <row r="617" spans="1:4" x14ac:dyDescent="0.2">
      <c r="A617" t="s">
        <v>5</v>
      </c>
      <c r="B617" s="2">
        <v>78</v>
      </c>
      <c r="C617" s="2">
        <v>2021</v>
      </c>
      <c r="D617" t="s">
        <v>498</v>
      </c>
    </row>
    <row r="618" spans="1:4" x14ac:dyDescent="0.2">
      <c r="A618" t="s">
        <v>5</v>
      </c>
      <c r="B618" s="2">
        <v>78</v>
      </c>
      <c r="C618" s="2">
        <v>2004</v>
      </c>
      <c r="D618" t="s">
        <v>104</v>
      </c>
    </row>
    <row r="619" spans="1:4" s="47" customFormat="1" x14ac:dyDescent="0.2">
      <c r="A619" s="47" t="s">
        <v>7</v>
      </c>
      <c r="B619" s="48">
        <v>79</v>
      </c>
      <c r="C619" s="48">
        <v>2023</v>
      </c>
      <c r="D619" s="47" t="s">
        <v>783</v>
      </c>
    </row>
    <row r="620" spans="1:4" x14ac:dyDescent="0.2">
      <c r="A620" t="s">
        <v>7</v>
      </c>
      <c r="B620" s="2">
        <v>79</v>
      </c>
      <c r="C620" s="2">
        <v>2023</v>
      </c>
      <c r="D620" t="s">
        <v>14</v>
      </c>
    </row>
    <row r="621" spans="1:4" s="47" customFormat="1" x14ac:dyDescent="0.2">
      <c r="A621" s="47" t="s">
        <v>7</v>
      </c>
      <c r="B621" s="48">
        <v>80</v>
      </c>
      <c r="C621" s="48">
        <v>2023</v>
      </c>
      <c r="D621" s="47" t="s">
        <v>780</v>
      </c>
    </row>
    <row r="622" spans="1:4" x14ac:dyDescent="0.2">
      <c r="A622" t="s">
        <v>7</v>
      </c>
      <c r="B622" s="2">
        <v>80</v>
      </c>
      <c r="C622" s="2">
        <v>2023</v>
      </c>
      <c r="D622" t="s">
        <v>16</v>
      </c>
    </row>
    <row r="623" spans="1:4" x14ac:dyDescent="0.2">
      <c r="A623" t="s">
        <v>7</v>
      </c>
      <c r="B623" s="2">
        <v>80</v>
      </c>
      <c r="C623" s="2">
        <v>2013</v>
      </c>
      <c r="D623" t="s">
        <v>104</v>
      </c>
    </row>
    <row r="624" spans="1:4" x14ac:dyDescent="0.2">
      <c r="A624" t="s">
        <v>7</v>
      </c>
      <c r="B624" s="2">
        <v>80</v>
      </c>
      <c r="C624" s="2">
        <v>2010</v>
      </c>
      <c r="D624" t="s">
        <v>16</v>
      </c>
    </row>
    <row r="625" spans="1:4" x14ac:dyDescent="0.2">
      <c r="A625" t="s">
        <v>5</v>
      </c>
      <c r="B625" s="2">
        <v>80</v>
      </c>
      <c r="C625" s="2">
        <v>2020</v>
      </c>
      <c r="D625" t="s">
        <v>593</v>
      </c>
    </row>
    <row r="626" spans="1:4" x14ac:dyDescent="0.2">
      <c r="A626" t="s">
        <v>7</v>
      </c>
      <c r="B626" s="2">
        <v>81</v>
      </c>
      <c r="C626" s="2">
        <v>2023</v>
      </c>
      <c r="D626" t="s">
        <v>689</v>
      </c>
    </row>
    <row r="627" spans="1:4" x14ac:dyDescent="0.2">
      <c r="A627" t="s">
        <v>7</v>
      </c>
      <c r="B627" s="2">
        <v>81</v>
      </c>
      <c r="C627" s="2">
        <v>2020</v>
      </c>
      <c r="D627" t="s">
        <v>592</v>
      </c>
    </row>
    <row r="628" spans="1:4" x14ac:dyDescent="0.2">
      <c r="A628" t="s">
        <v>7</v>
      </c>
      <c r="B628" s="2">
        <v>81</v>
      </c>
      <c r="C628" s="2">
        <v>2018</v>
      </c>
      <c r="D628" t="s">
        <v>496</v>
      </c>
    </row>
    <row r="629" spans="1:4" x14ac:dyDescent="0.2">
      <c r="A629" t="s">
        <v>7</v>
      </c>
      <c r="B629" s="2">
        <v>81</v>
      </c>
      <c r="C629" s="2">
        <v>2013</v>
      </c>
      <c r="D629" t="s">
        <v>16</v>
      </c>
    </row>
    <row r="630" spans="1:4" x14ac:dyDescent="0.2">
      <c r="A630" t="s">
        <v>7</v>
      </c>
      <c r="B630" s="2">
        <v>81</v>
      </c>
      <c r="C630" s="2">
        <v>2009</v>
      </c>
      <c r="D630" t="s">
        <v>14</v>
      </c>
    </row>
    <row r="631" spans="1:4" x14ac:dyDescent="0.2">
      <c r="A631" t="s">
        <v>7</v>
      </c>
      <c r="B631" s="2">
        <v>81</v>
      </c>
      <c r="C631" s="2">
        <v>2001</v>
      </c>
      <c r="D631" t="s">
        <v>17</v>
      </c>
    </row>
    <row r="632" spans="1:4" x14ac:dyDescent="0.2">
      <c r="A632" t="s">
        <v>5</v>
      </c>
      <c r="B632" s="2">
        <v>81</v>
      </c>
      <c r="C632" s="2">
        <v>2017</v>
      </c>
      <c r="D632" t="s">
        <v>14</v>
      </c>
    </row>
    <row r="633" spans="1:4" x14ac:dyDescent="0.2">
      <c r="A633" t="s">
        <v>5</v>
      </c>
      <c r="B633" s="2">
        <v>81</v>
      </c>
      <c r="C633" s="2">
        <v>2002</v>
      </c>
      <c r="D633" t="s">
        <v>16</v>
      </c>
    </row>
    <row r="634" spans="1:4" x14ac:dyDescent="0.2">
      <c r="A634" t="s">
        <v>5</v>
      </c>
      <c r="B634" s="2">
        <v>81</v>
      </c>
      <c r="C634" s="2">
        <v>2001</v>
      </c>
      <c r="D634" t="s">
        <v>13</v>
      </c>
    </row>
    <row r="635" spans="1:4" x14ac:dyDescent="0.2">
      <c r="A635" t="s">
        <v>5</v>
      </c>
      <c r="B635" s="2">
        <v>81</v>
      </c>
      <c r="C635" s="2">
        <v>2005</v>
      </c>
      <c r="D635" t="s">
        <v>104</v>
      </c>
    </row>
    <row r="636" spans="1:4" x14ac:dyDescent="0.2">
      <c r="A636" t="s">
        <v>4</v>
      </c>
      <c r="B636" s="2">
        <v>81</v>
      </c>
      <c r="C636" s="2">
        <v>2005</v>
      </c>
      <c r="D636" t="s">
        <v>104</v>
      </c>
    </row>
    <row r="637" spans="1:4" x14ac:dyDescent="0.2">
      <c r="A637" t="s">
        <v>4</v>
      </c>
      <c r="B637" s="2">
        <v>82</v>
      </c>
      <c r="C637" s="2">
        <v>2014</v>
      </c>
      <c r="D637" t="s">
        <v>236</v>
      </c>
    </row>
    <row r="638" spans="1:4" x14ac:dyDescent="0.2">
      <c r="A638" t="s">
        <v>6</v>
      </c>
      <c r="B638" s="2">
        <v>82</v>
      </c>
      <c r="C638" s="2">
        <v>2006</v>
      </c>
      <c r="D638" t="s">
        <v>73</v>
      </c>
    </row>
    <row r="641" spans="1:4" x14ac:dyDescent="0.2">
      <c r="A641" s="1" t="s">
        <v>22</v>
      </c>
    </row>
    <row r="642" spans="1:4" x14ac:dyDescent="0.2">
      <c r="B642" s="57" t="s">
        <v>19</v>
      </c>
      <c r="C642" s="57" t="s">
        <v>9</v>
      </c>
      <c r="D642" s="63" t="s">
        <v>10</v>
      </c>
    </row>
    <row r="643" spans="1:4" x14ac:dyDescent="0.2">
      <c r="A643" t="s">
        <v>7</v>
      </c>
      <c r="B643" s="60">
        <v>35</v>
      </c>
      <c r="C643" s="60">
        <v>2018</v>
      </c>
      <c r="D643" s="61" t="s">
        <v>558</v>
      </c>
    </row>
    <row r="644" spans="1:4" x14ac:dyDescent="0.2">
      <c r="A644" t="s">
        <v>5</v>
      </c>
      <c r="B644" s="60">
        <v>36</v>
      </c>
      <c r="C644" s="60">
        <v>2014</v>
      </c>
      <c r="D644" s="61" t="s">
        <v>420</v>
      </c>
    </row>
    <row r="645" spans="1:4" x14ac:dyDescent="0.2">
      <c r="A645" t="s">
        <v>5</v>
      </c>
      <c r="B645" s="2">
        <v>36</v>
      </c>
      <c r="C645" s="2">
        <v>1999</v>
      </c>
      <c r="D645" t="s">
        <v>23</v>
      </c>
    </row>
    <row r="646" spans="1:4" s="47" customFormat="1" x14ac:dyDescent="0.2">
      <c r="A646" s="47" t="s">
        <v>7</v>
      </c>
      <c r="B646" s="48">
        <v>37</v>
      </c>
      <c r="C646" s="48">
        <v>2025</v>
      </c>
      <c r="D646" s="46" t="s">
        <v>818</v>
      </c>
    </row>
    <row r="647" spans="1:4" s="97" customFormat="1" x14ac:dyDescent="0.2">
      <c r="A647" s="97" t="s">
        <v>7</v>
      </c>
      <c r="B647" s="95">
        <v>37</v>
      </c>
      <c r="C647" s="95">
        <v>2024</v>
      </c>
      <c r="D647" s="101" t="s">
        <v>766</v>
      </c>
    </row>
    <row r="648" spans="1:4" x14ac:dyDescent="0.2">
      <c r="A648" t="s">
        <v>7</v>
      </c>
      <c r="B648" s="2">
        <v>37</v>
      </c>
      <c r="C648" s="2">
        <v>2023</v>
      </c>
      <c r="D648" t="s">
        <v>294</v>
      </c>
    </row>
    <row r="649" spans="1:4" x14ac:dyDescent="0.2">
      <c r="A649" t="s">
        <v>7</v>
      </c>
      <c r="B649" s="2">
        <v>37</v>
      </c>
      <c r="C649" s="2">
        <v>2010</v>
      </c>
      <c r="D649" t="s">
        <v>294</v>
      </c>
    </row>
    <row r="650" spans="1:4" x14ac:dyDescent="0.2">
      <c r="A650" t="s">
        <v>5</v>
      </c>
      <c r="B650" s="2">
        <v>37</v>
      </c>
      <c r="C650" s="2">
        <v>2021</v>
      </c>
      <c r="D650" s="61" t="s">
        <v>632</v>
      </c>
    </row>
    <row r="651" spans="1:4" x14ac:dyDescent="0.2">
      <c r="A651" t="s">
        <v>4</v>
      </c>
      <c r="B651" s="2">
        <v>37</v>
      </c>
      <c r="C651" s="2">
        <v>2005</v>
      </c>
      <c r="D651" t="s">
        <v>136</v>
      </c>
    </row>
    <row r="652" spans="1:4" s="47" customFormat="1" x14ac:dyDescent="0.2">
      <c r="A652" s="47" t="s">
        <v>7</v>
      </c>
      <c r="B652" s="48">
        <v>38</v>
      </c>
      <c r="C652" s="48">
        <v>2025</v>
      </c>
      <c r="D652" s="46" t="s">
        <v>819</v>
      </c>
    </row>
    <row r="653" spans="1:4" s="47" customFormat="1" x14ac:dyDescent="0.2">
      <c r="A653" s="47" t="s">
        <v>7</v>
      </c>
      <c r="B653" s="48">
        <v>38</v>
      </c>
      <c r="C653" s="48">
        <v>2025</v>
      </c>
      <c r="D653" s="46" t="s">
        <v>820</v>
      </c>
    </row>
    <row r="654" spans="1:4" x14ac:dyDescent="0.2">
      <c r="A654" t="s">
        <v>7</v>
      </c>
      <c r="B654" s="2">
        <v>38</v>
      </c>
      <c r="C654" s="2">
        <v>2023</v>
      </c>
      <c r="D654" t="s">
        <v>25</v>
      </c>
    </row>
    <row r="655" spans="1:4" x14ac:dyDescent="0.2">
      <c r="A655" t="s">
        <v>7</v>
      </c>
      <c r="B655" s="2">
        <v>38</v>
      </c>
      <c r="C655" s="2">
        <v>2023</v>
      </c>
      <c r="D655" t="s">
        <v>710</v>
      </c>
    </row>
    <row r="656" spans="1:4" x14ac:dyDescent="0.2">
      <c r="A656" t="s">
        <v>7</v>
      </c>
      <c r="B656" s="2">
        <v>38</v>
      </c>
      <c r="C656" s="2">
        <v>2022</v>
      </c>
      <c r="D656" t="s">
        <v>666</v>
      </c>
    </row>
    <row r="657" spans="1:4" x14ac:dyDescent="0.2">
      <c r="A657" t="s">
        <v>7</v>
      </c>
      <c r="B657" s="2">
        <v>38</v>
      </c>
      <c r="C657" s="2">
        <v>2015</v>
      </c>
      <c r="D657" t="s">
        <v>481</v>
      </c>
    </row>
    <row r="658" spans="1:4" x14ac:dyDescent="0.2">
      <c r="A658" t="s">
        <v>7</v>
      </c>
      <c r="B658" s="2">
        <v>38</v>
      </c>
      <c r="C658" s="2">
        <v>2014</v>
      </c>
      <c r="D658" s="61" t="s">
        <v>421</v>
      </c>
    </row>
    <row r="659" spans="1:4" x14ac:dyDescent="0.2">
      <c r="A659" t="s">
        <v>7</v>
      </c>
      <c r="B659" s="2">
        <v>38</v>
      </c>
      <c r="C659" s="2">
        <v>2014</v>
      </c>
      <c r="D659" s="61" t="s">
        <v>422</v>
      </c>
    </row>
    <row r="660" spans="1:4" x14ac:dyDescent="0.2">
      <c r="A660" t="s">
        <v>7</v>
      </c>
      <c r="B660" s="2">
        <v>38</v>
      </c>
      <c r="C660" s="2">
        <v>2006</v>
      </c>
      <c r="D660" t="s">
        <v>182</v>
      </c>
    </row>
    <row r="661" spans="1:4" x14ac:dyDescent="0.2">
      <c r="A661" t="s">
        <v>7</v>
      </c>
      <c r="B661" s="2">
        <v>38</v>
      </c>
      <c r="C661" s="2">
        <v>2000</v>
      </c>
      <c r="D661" t="s">
        <v>27</v>
      </c>
    </row>
    <row r="662" spans="1:4" x14ac:dyDescent="0.2">
      <c r="A662" t="s">
        <v>4</v>
      </c>
      <c r="B662" s="2">
        <v>38</v>
      </c>
      <c r="C662" s="2">
        <v>2014</v>
      </c>
      <c r="D662" s="61" t="s">
        <v>423</v>
      </c>
    </row>
    <row r="663" spans="1:4" x14ac:dyDescent="0.2">
      <c r="A663" t="s">
        <v>6</v>
      </c>
      <c r="B663" s="2">
        <v>38</v>
      </c>
      <c r="C663" s="2">
        <v>2006</v>
      </c>
      <c r="D663" t="s">
        <v>183</v>
      </c>
    </row>
    <row r="664" spans="1:4" x14ac:dyDescent="0.2">
      <c r="A664" t="s">
        <v>5</v>
      </c>
      <c r="B664" s="2">
        <v>38</v>
      </c>
      <c r="C664" s="2">
        <v>2012</v>
      </c>
      <c r="D664" t="s">
        <v>344</v>
      </c>
    </row>
    <row r="665" spans="1:4" x14ac:dyDescent="0.2">
      <c r="A665" t="s">
        <v>5</v>
      </c>
      <c r="B665" s="2">
        <v>38</v>
      </c>
      <c r="C665" s="2">
        <v>2005</v>
      </c>
      <c r="D665" t="s">
        <v>169</v>
      </c>
    </row>
    <row r="666" spans="1:4" x14ac:dyDescent="0.2">
      <c r="A666" t="s">
        <v>5</v>
      </c>
      <c r="B666" s="2">
        <v>38</v>
      </c>
      <c r="C666" s="2">
        <v>2004</v>
      </c>
      <c r="D666" t="s">
        <v>136</v>
      </c>
    </row>
    <row r="667" spans="1:4" x14ac:dyDescent="0.2">
      <c r="A667" t="s">
        <v>5</v>
      </c>
      <c r="B667" s="2">
        <v>38</v>
      </c>
      <c r="C667" s="2">
        <v>2004</v>
      </c>
      <c r="D667" t="s">
        <v>137</v>
      </c>
    </row>
    <row r="668" spans="1:4" x14ac:dyDescent="0.2">
      <c r="A668" t="s">
        <v>5</v>
      </c>
      <c r="B668" s="2">
        <v>38</v>
      </c>
      <c r="C668" s="2">
        <v>2003</v>
      </c>
      <c r="D668" t="s">
        <v>32</v>
      </c>
    </row>
    <row r="669" spans="1:4" x14ac:dyDescent="0.2">
      <c r="A669" t="s">
        <v>5</v>
      </c>
      <c r="B669" s="2">
        <v>38</v>
      </c>
      <c r="C669" s="2">
        <v>1999</v>
      </c>
      <c r="D669" t="s">
        <v>24</v>
      </c>
    </row>
    <row r="670" spans="1:4" x14ac:dyDescent="0.2">
      <c r="A670" t="s">
        <v>5</v>
      </c>
      <c r="B670" s="2">
        <v>38</v>
      </c>
      <c r="C670" s="2">
        <v>2001</v>
      </c>
      <c r="D670" t="s">
        <v>25</v>
      </c>
    </row>
    <row r="671" spans="1:4" x14ac:dyDescent="0.2">
      <c r="A671" t="s">
        <v>5</v>
      </c>
      <c r="B671" s="2">
        <v>38</v>
      </c>
      <c r="C671" s="2">
        <v>2001</v>
      </c>
      <c r="D671" t="s">
        <v>26</v>
      </c>
    </row>
    <row r="672" spans="1:4" x14ac:dyDescent="0.2">
      <c r="B672" s="2"/>
      <c r="C672" s="2"/>
    </row>
    <row r="673" spans="1:3" x14ac:dyDescent="0.2">
      <c r="B673" s="2"/>
      <c r="C673" s="2"/>
    </row>
    <row r="674" spans="1:3" x14ac:dyDescent="0.2">
      <c r="A674" s="1" t="s">
        <v>353</v>
      </c>
      <c r="B674" s="2"/>
      <c r="C674" s="2"/>
    </row>
    <row r="675" spans="1:3" x14ac:dyDescent="0.2">
      <c r="B675" s="66" t="s">
        <v>34</v>
      </c>
      <c r="C675" s="66" t="s">
        <v>9</v>
      </c>
    </row>
    <row r="676" spans="1:3" s="47" customFormat="1" x14ac:dyDescent="0.2">
      <c r="A676" s="47" t="s">
        <v>7</v>
      </c>
      <c r="B676" s="88">
        <v>82.2</v>
      </c>
      <c r="C676" s="48">
        <v>2025</v>
      </c>
    </row>
    <row r="677" spans="1:3" x14ac:dyDescent="0.2">
      <c r="A677" t="s">
        <v>5</v>
      </c>
      <c r="B677" s="37">
        <v>85.17</v>
      </c>
      <c r="C677" s="2">
        <v>2005</v>
      </c>
    </row>
    <row r="678" spans="1:3" x14ac:dyDescent="0.2">
      <c r="A678" t="s">
        <v>4</v>
      </c>
      <c r="B678" s="37">
        <v>89</v>
      </c>
      <c r="C678" s="2">
        <v>2012</v>
      </c>
    </row>
    <row r="679" spans="1:3" s="47" customFormat="1" x14ac:dyDescent="0.2">
      <c r="A679" s="47" t="s">
        <v>6</v>
      </c>
      <c r="B679" s="88">
        <v>90</v>
      </c>
      <c r="C679" s="48">
        <v>2025</v>
      </c>
    </row>
    <row r="680" spans="1:3" x14ac:dyDescent="0.2">
      <c r="B680" s="2"/>
      <c r="C680" s="2"/>
    </row>
    <row r="682" spans="1:3" x14ac:dyDescent="0.2">
      <c r="A682" s="1" t="s">
        <v>527</v>
      </c>
      <c r="B682" s="2"/>
      <c r="C682" s="2"/>
    </row>
    <row r="683" spans="1:3" x14ac:dyDescent="0.2">
      <c r="B683" s="66" t="s">
        <v>34</v>
      </c>
      <c r="C683" s="66" t="s">
        <v>9</v>
      </c>
    </row>
    <row r="684" spans="1:3" x14ac:dyDescent="0.2">
      <c r="A684" t="s">
        <v>5</v>
      </c>
      <c r="B684" s="37">
        <v>41</v>
      </c>
      <c r="C684" s="2">
        <v>2004</v>
      </c>
    </row>
    <row r="685" spans="1:3" x14ac:dyDescent="0.2">
      <c r="A685" t="s">
        <v>7</v>
      </c>
      <c r="B685" s="37">
        <v>41.166666666666664</v>
      </c>
      <c r="C685" s="2">
        <v>2020</v>
      </c>
    </row>
    <row r="686" spans="1:3" x14ac:dyDescent="0.2">
      <c r="A686" t="s">
        <v>4</v>
      </c>
      <c r="B686" s="37">
        <v>43.5</v>
      </c>
      <c r="C686" s="2">
        <v>2012</v>
      </c>
    </row>
    <row r="687" spans="1:3" x14ac:dyDescent="0.2">
      <c r="A687" t="s">
        <v>6</v>
      </c>
      <c r="B687" s="37">
        <v>44.25</v>
      </c>
      <c r="C687" s="2">
        <v>2010</v>
      </c>
    </row>
    <row r="688" spans="1:3" x14ac:dyDescent="0.2">
      <c r="B688" s="2"/>
      <c r="C688" s="2"/>
    </row>
    <row r="690" spans="1:4" x14ac:dyDescent="0.2">
      <c r="A690" s="1" t="s">
        <v>354</v>
      </c>
      <c r="B690" s="2"/>
      <c r="C690" s="2"/>
    </row>
    <row r="691" spans="1:4" x14ac:dyDescent="0.2">
      <c r="B691" s="66" t="s">
        <v>34</v>
      </c>
      <c r="C691" s="66" t="s">
        <v>9</v>
      </c>
    </row>
    <row r="692" spans="1:4" s="47" customFormat="1" x14ac:dyDescent="0.2">
      <c r="A692" s="47" t="s">
        <v>7</v>
      </c>
      <c r="B692" s="88">
        <v>41</v>
      </c>
      <c r="C692" s="48">
        <v>2025</v>
      </c>
    </row>
    <row r="693" spans="1:4" x14ac:dyDescent="0.2">
      <c r="A693" t="s">
        <v>5</v>
      </c>
      <c r="B693" s="37">
        <v>42.33</v>
      </c>
      <c r="C693" s="2">
        <v>2001</v>
      </c>
    </row>
    <row r="694" spans="1:4" x14ac:dyDescent="0.2">
      <c r="A694" t="s">
        <v>4</v>
      </c>
      <c r="B694" s="37">
        <v>43.67</v>
      </c>
      <c r="C694" s="2">
        <v>2003</v>
      </c>
    </row>
    <row r="695" spans="1:4" s="47" customFormat="1" x14ac:dyDescent="0.2">
      <c r="A695" s="47" t="s">
        <v>6</v>
      </c>
      <c r="B695" s="88">
        <v>43.4</v>
      </c>
      <c r="C695" s="48">
        <v>2025</v>
      </c>
    </row>
    <row r="696" spans="1:4" x14ac:dyDescent="0.2">
      <c r="B696" s="2"/>
      <c r="C696" s="2"/>
    </row>
    <row r="698" spans="1:4" x14ac:dyDescent="0.2">
      <c r="A698" s="1" t="s">
        <v>559</v>
      </c>
      <c r="B698" s="2"/>
      <c r="C698" s="2"/>
    </row>
    <row r="699" spans="1:4" x14ac:dyDescent="0.2">
      <c r="B699" s="66" t="s">
        <v>34</v>
      </c>
      <c r="C699" s="66" t="s">
        <v>9</v>
      </c>
      <c r="D699" s="64" t="s">
        <v>352</v>
      </c>
    </row>
    <row r="700" spans="1:4" x14ac:dyDescent="0.2">
      <c r="A700" t="s">
        <v>5</v>
      </c>
      <c r="B700" s="37">
        <v>3.3513513513513513</v>
      </c>
      <c r="C700" s="2">
        <v>2001</v>
      </c>
      <c r="D700" s="73">
        <f>B700-3</f>
        <v>0.35135135135135132</v>
      </c>
    </row>
    <row r="701" spans="1:4" x14ac:dyDescent="0.2">
      <c r="A701" t="s">
        <v>7</v>
      </c>
      <c r="B701" s="37">
        <v>3.4</v>
      </c>
      <c r="C701" s="2">
        <v>2009</v>
      </c>
      <c r="D701" s="73">
        <f>B701-3</f>
        <v>0.39999999999999991</v>
      </c>
    </row>
    <row r="702" spans="1:4" x14ac:dyDescent="0.2">
      <c r="A702" t="s">
        <v>4</v>
      </c>
      <c r="B702" s="2">
        <v>3.65</v>
      </c>
      <c r="C702" s="2">
        <v>2002</v>
      </c>
      <c r="D702" s="73">
        <f>B702-3</f>
        <v>0.64999999999999991</v>
      </c>
    </row>
    <row r="703" spans="1:4" x14ac:dyDescent="0.2">
      <c r="A703" t="s">
        <v>6</v>
      </c>
      <c r="B703" s="37">
        <v>3.6857142857142855</v>
      </c>
      <c r="C703" s="2">
        <v>2006</v>
      </c>
      <c r="D703" s="73">
        <f>B703-3</f>
        <v>0.6857142857142855</v>
      </c>
    </row>
    <row r="704" spans="1:4" x14ac:dyDescent="0.2">
      <c r="B704" s="2"/>
      <c r="C704" s="2"/>
    </row>
    <row r="705" spans="1:4" x14ac:dyDescent="0.2">
      <c r="B705" s="2"/>
      <c r="C705" s="2"/>
    </row>
    <row r="706" spans="1:4" x14ac:dyDescent="0.2">
      <c r="A706" s="1" t="s">
        <v>560</v>
      </c>
      <c r="B706" s="2"/>
      <c r="C706" s="2"/>
    </row>
    <row r="707" spans="1:4" x14ac:dyDescent="0.2">
      <c r="B707" s="66" t="s">
        <v>34</v>
      </c>
      <c r="C707" s="66" t="s">
        <v>9</v>
      </c>
      <c r="D707" s="64" t="s">
        <v>352</v>
      </c>
    </row>
    <row r="708" spans="1:4" s="47" customFormat="1" x14ac:dyDescent="0.2">
      <c r="A708" s="47" t="s">
        <v>7</v>
      </c>
      <c r="B708" s="88">
        <v>4.6595744680851068</v>
      </c>
      <c r="C708" s="48">
        <v>2025</v>
      </c>
      <c r="D708" s="89">
        <f>B708-4</f>
        <v>0.65957446808510678</v>
      </c>
    </row>
    <row r="709" spans="1:4" x14ac:dyDescent="0.2">
      <c r="A709" t="s">
        <v>5</v>
      </c>
      <c r="B709" s="37">
        <v>4.7441860465116283</v>
      </c>
      <c r="C709" s="2">
        <v>2002</v>
      </c>
      <c r="D709" s="73">
        <f>B709-4</f>
        <v>0.74418604651162834</v>
      </c>
    </row>
    <row r="710" spans="1:4" x14ac:dyDescent="0.2">
      <c r="A710" t="s">
        <v>4</v>
      </c>
      <c r="B710" s="37">
        <v>5.037974683544304</v>
      </c>
      <c r="C710" s="2">
        <v>2012</v>
      </c>
      <c r="D710" s="73">
        <f>B710-4</f>
        <v>1.037974683544304</v>
      </c>
    </row>
    <row r="711" spans="1:4" s="47" customFormat="1" x14ac:dyDescent="0.2">
      <c r="A711" s="47" t="s">
        <v>6</v>
      </c>
      <c r="B711" s="88">
        <v>5.0638297872340425</v>
      </c>
      <c r="C711" s="48">
        <v>2025</v>
      </c>
      <c r="D711" s="89">
        <f>B711-4</f>
        <v>1.0638297872340425</v>
      </c>
    </row>
    <row r="712" spans="1:4" x14ac:dyDescent="0.2">
      <c r="B712" s="2"/>
      <c r="C712" s="2"/>
    </row>
    <row r="713" spans="1:4" x14ac:dyDescent="0.2">
      <c r="B713" s="2"/>
      <c r="C713" s="2"/>
    </row>
    <row r="714" spans="1:4" x14ac:dyDescent="0.2">
      <c r="A714" s="1" t="s">
        <v>561</v>
      </c>
      <c r="B714" s="2"/>
      <c r="C714" s="2"/>
    </row>
    <row r="715" spans="1:4" x14ac:dyDescent="0.2">
      <c r="B715" s="66" t="s">
        <v>34</v>
      </c>
      <c r="C715" s="66" t="s">
        <v>9</v>
      </c>
      <c r="D715" s="64" t="s">
        <v>352</v>
      </c>
    </row>
    <row r="716" spans="1:4" s="47" customFormat="1" x14ac:dyDescent="0.2">
      <c r="A716" s="47" t="s">
        <v>7</v>
      </c>
      <c r="B716" s="88">
        <v>5.333333333333333</v>
      </c>
      <c r="C716" s="48">
        <v>2025</v>
      </c>
      <c r="D716" s="89">
        <f>B716-5</f>
        <v>0.33333333333333304</v>
      </c>
    </row>
    <row r="717" spans="1:4" x14ac:dyDescent="0.2">
      <c r="A717" t="s">
        <v>5</v>
      </c>
      <c r="B717" s="74">
        <v>5.65</v>
      </c>
      <c r="C717" s="2">
        <v>2021</v>
      </c>
      <c r="D717" s="73">
        <f>B717-5</f>
        <v>0.65000000000000036</v>
      </c>
    </row>
    <row r="718" spans="1:4" s="97" customFormat="1" x14ac:dyDescent="0.2">
      <c r="A718" s="97" t="s">
        <v>6</v>
      </c>
      <c r="B718" s="37">
        <v>5.666666666666667</v>
      </c>
      <c r="C718" s="95">
        <v>2024</v>
      </c>
      <c r="D718" s="98">
        <f>B718-5</f>
        <v>0.66666666666666696</v>
      </c>
    </row>
    <row r="719" spans="1:4" x14ac:dyDescent="0.2">
      <c r="A719" t="s">
        <v>4</v>
      </c>
      <c r="B719" s="37">
        <v>5.7666666666666666</v>
      </c>
      <c r="C719" s="2">
        <v>2012</v>
      </c>
      <c r="D719" s="73">
        <f>B719-5</f>
        <v>0.76666666666666661</v>
      </c>
    </row>
    <row r="720" spans="1:4" x14ac:dyDescent="0.2">
      <c r="B720" s="2"/>
      <c r="C720" s="2"/>
    </row>
    <row r="721" spans="1:4" x14ac:dyDescent="0.2">
      <c r="B721" s="2"/>
      <c r="C721" s="2"/>
    </row>
    <row r="722" spans="1:4" x14ac:dyDescent="0.2">
      <c r="A722" s="1" t="s">
        <v>583</v>
      </c>
      <c r="B722" s="2"/>
      <c r="C722" s="2"/>
    </row>
    <row r="723" spans="1:4" x14ac:dyDescent="0.2">
      <c r="B723" s="66" t="s">
        <v>144</v>
      </c>
      <c r="C723" s="66" t="s">
        <v>150</v>
      </c>
      <c r="D723" s="64" t="s">
        <v>151</v>
      </c>
    </row>
    <row r="724" spans="1:4" x14ac:dyDescent="0.2">
      <c r="A724" t="s">
        <v>5</v>
      </c>
      <c r="B724" s="42">
        <f>4973+713+708+723+742+702+737+725+744+655+606+552+518+436+439+551+565+449</f>
        <v>15538</v>
      </c>
      <c r="C724" s="2">
        <f>1029+144+144+144+144+144+144+144+144+126+126+108+108+90+90+108+108+90</f>
        <v>3135</v>
      </c>
      <c r="D724" s="90">
        <f>B724/C724</f>
        <v>4.9562998405103666</v>
      </c>
    </row>
    <row r="725" spans="1:4" x14ac:dyDescent="0.2">
      <c r="A725" t="s">
        <v>7</v>
      </c>
      <c r="B725" s="42">
        <f>5225+730+730+688+699+706+719+705+709+710+670+175+517+504+429+505+510+411</f>
        <v>15342</v>
      </c>
      <c r="C725" s="2">
        <f>1029+144+144+144+144+144+144+144+144+144+126+36+108+108+90+108+108+90</f>
        <v>3099</v>
      </c>
      <c r="D725" s="90">
        <f>B725/C725</f>
        <v>4.950629235237173</v>
      </c>
    </row>
    <row r="726" spans="1:4" x14ac:dyDescent="0.2">
      <c r="A726" t="s">
        <v>4</v>
      </c>
      <c r="B726" s="42">
        <f>5272+789+742+750+730+727+710+754+736+764+656+644+574+574+510+512+583+613+507</f>
        <v>17147</v>
      </c>
      <c r="C726" s="2">
        <f>1029+144+144+144+144+144+144+144+144+144+126+126+108+108+90+90+108+108+90</f>
        <v>3279</v>
      </c>
      <c r="D726" s="73">
        <f>B726/C726</f>
        <v>5.2293382128697772</v>
      </c>
    </row>
    <row r="727" spans="1:4" x14ac:dyDescent="0.2">
      <c r="A727" t="s">
        <v>6</v>
      </c>
      <c r="B727" s="42">
        <f>5730+803+746+753+743+767+734+791+774+806+705+696+583+602+462+486+561+547+450</f>
        <v>17739</v>
      </c>
      <c r="C727" s="2">
        <f>1029+144+144+144+144+144+144+144+144+144+126+126+108+108+90+90+108+108+90</f>
        <v>3279</v>
      </c>
      <c r="D727" s="73">
        <f>B727/C727</f>
        <v>5.4098810612991768</v>
      </c>
    </row>
    <row r="728" spans="1:4" x14ac:dyDescent="0.2">
      <c r="B728" s="42"/>
      <c r="C728" s="2"/>
      <c r="D728" s="73"/>
    </row>
    <row r="729" spans="1:4" x14ac:dyDescent="0.2">
      <c r="A729" t="s">
        <v>821</v>
      </c>
      <c r="B729" s="42"/>
      <c r="C729" s="2"/>
      <c r="D729" s="73"/>
    </row>
    <row r="730" spans="1:4" x14ac:dyDescent="0.2">
      <c r="B730" s="42"/>
      <c r="C730" s="2"/>
      <c r="D730" s="73"/>
    </row>
    <row r="731" spans="1:4" x14ac:dyDescent="0.2">
      <c r="B731" s="43" t="s">
        <v>152</v>
      </c>
      <c r="C731" s="66" t="s">
        <v>318</v>
      </c>
      <c r="D731" s="73"/>
    </row>
    <row r="732" spans="1:4" x14ac:dyDescent="0.2">
      <c r="A732" t="s">
        <v>7</v>
      </c>
      <c r="B732" s="75">
        <f>B725-8690-573-504-142-431-429-359-431-430-359</f>
        <v>2994</v>
      </c>
      <c r="C732" s="74">
        <f>B732/C726*18</f>
        <v>16.435498627630373</v>
      </c>
      <c r="D732" s="73"/>
    </row>
    <row r="733" spans="1:4" x14ac:dyDescent="0.2">
      <c r="A733" t="s">
        <v>5</v>
      </c>
      <c r="B733" s="75">
        <f>B724-4103-574-571-574-573-571-575-573-573-504-500-431-429-359-359-431-430-359</f>
        <v>3049</v>
      </c>
      <c r="C733" s="74">
        <f>B733/C724*18</f>
        <v>17.506220095693781</v>
      </c>
      <c r="D733" s="73"/>
    </row>
    <row r="734" spans="1:4" x14ac:dyDescent="0.2">
      <c r="A734" t="s">
        <v>4</v>
      </c>
      <c r="B734" s="75">
        <f>B726-8690-573-504-500-431-429-359-359-431-430-359</f>
        <v>4082</v>
      </c>
      <c r="C734" s="74">
        <f>B734/C725*18</f>
        <v>23.709583736689257</v>
      </c>
      <c r="D734" s="73"/>
    </row>
    <row r="735" spans="1:4" x14ac:dyDescent="0.2">
      <c r="A735" t="s">
        <v>6</v>
      </c>
      <c r="B735" s="75">
        <f>B727-8690-573-504-500-431-429-359-359-431-430-359</f>
        <v>4674</v>
      </c>
      <c r="C735" s="74">
        <f>B735/C727*18</f>
        <v>25.657822506861848</v>
      </c>
      <c r="D735" s="61"/>
    </row>
    <row r="738" spans="1:4" x14ac:dyDescent="0.2">
      <c r="A738" s="1" t="s">
        <v>767</v>
      </c>
    </row>
    <row r="739" spans="1:4" x14ac:dyDescent="0.2">
      <c r="B739" s="57" t="s">
        <v>2</v>
      </c>
      <c r="C739" s="57" t="s">
        <v>9</v>
      </c>
      <c r="D739" s="61"/>
    </row>
    <row r="740" spans="1:4" x14ac:dyDescent="0.2">
      <c r="A740" t="s">
        <v>5</v>
      </c>
      <c r="B740" s="2">
        <v>8</v>
      </c>
      <c r="C740" s="2" t="s">
        <v>712</v>
      </c>
    </row>
    <row r="741" spans="1:4" x14ac:dyDescent="0.2">
      <c r="A741" t="s">
        <v>4</v>
      </c>
      <c r="B741" s="2">
        <v>7</v>
      </c>
      <c r="C741" s="2" t="s">
        <v>633</v>
      </c>
    </row>
    <row r="742" spans="1:4" s="47" customFormat="1" x14ac:dyDescent="0.2">
      <c r="A742" s="47" t="s">
        <v>6</v>
      </c>
      <c r="B742" s="48">
        <v>6</v>
      </c>
      <c r="C742" s="48" t="s">
        <v>822</v>
      </c>
    </row>
    <row r="743" spans="1:4" x14ac:dyDescent="0.2">
      <c r="A743" t="s">
        <v>7</v>
      </c>
      <c r="B743" s="2">
        <v>5</v>
      </c>
      <c r="C743" s="2" t="s">
        <v>711</v>
      </c>
    </row>
    <row r="744" spans="1:4" x14ac:dyDescent="0.2">
      <c r="B744" s="42"/>
    </row>
    <row r="746" spans="1:4" x14ac:dyDescent="0.2">
      <c r="A746" s="1" t="s">
        <v>562</v>
      </c>
    </row>
    <row r="747" spans="1:4" x14ac:dyDescent="0.2">
      <c r="B747" s="57" t="s">
        <v>28</v>
      </c>
      <c r="C747" s="57" t="s">
        <v>9</v>
      </c>
      <c r="D747" s="61"/>
    </row>
    <row r="748" spans="1:4" x14ac:dyDescent="0.2">
      <c r="A748" t="s">
        <v>7</v>
      </c>
      <c r="B748" s="38">
        <v>0.69724770642201839</v>
      </c>
      <c r="C748" s="2">
        <v>2010</v>
      </c>
    </row>
    <row r="749" spans="1:4" x14ac:dyDescent="0.2">
      <c r="A749" t="s">
        <v>5</v>
      </c>
      <c r="B749" s="38">
        <v>0.62601626016260159</v>
      </c>
      <c r="C749" s="2">
        <v>2002</v>
      </c>
    </row>
    <row r="750" spans="1:4" x14ac:dyDescent="0.2">
      <c r="A750" t="s">
        <v>4</v>
      </c>
      <c r="B750" s="38">
        <v>0.621</v>
      </c>
      <c r="C750" s="2">
        <v>2017</v>
      </c>
    </row>
    <row r="751" spans="1:4" x14ac:dyDescent="0.2">
      <c r="A751" t="s">
        <v>6</v>
      </c>
      <c r="B751" s="38">
        <v>0.60869565217391308</v>
      </c>
      <c r="C751" s="2">
        <v>2022</v>
      </c>
    </row>
    <row r="754" spans="1:4" x14ac:dyDescent="0.2">
      <c r="A754" s="76" t="s">
        <v>563</v>
      </c>
    </row>
    <row r="755" spans="1:4" x14ac:dyDescent="0.2">
      <c r="B755" s="57" t="s">
        <v>2</v>
      </c>
      <c r="C755" s="57" t="s">
        <v>9</v>
      </c>
      <c r="D755" s="63"/>
    </row>
    <row r="756" spans="1:4" x14ac:dyDescent="0.2">
      <c r="A756" t="s">
        <v>5</v>
      </c>
      <c r="B756" s="2">
        <v>77</v>
      </c>
      <c r="C756" s="2">
        <v>2002</v>
      </c>
      <c r="D756" s="30" t="s">
        <v>482</v>
      </c>
    </row>
    <row r="757" spans="1:4" x14ac:dyDescent="0.2">
      <c r="A757" t="s">
        <v>7</v>
      </c>
      <c r="B757" s="2">
        <v>76</v>
      </c>
      <c r="C757" s="2">
        <v>2010</v>
      </c>
    </row>
    <row r="758" spans="1:4" x14ac:dyDescent="0.2">
      <c r="A758" t="s">
        <v>4</v>
      </c>
      <c r="B758" s="2">
        <v>67</v>
      </c>
      <c r="C758" s="2">
        <v>2012</v>
      </c>
      <c r="D758" s="30"/>
    </row>
    <row r="759" spans="1:4" x14ac:dyDescent="0.2">
      <c r="A759" t="s">
        <v>6</v>
      </c>
      <c r="B759" s="2">
        <v>58</v>
      </c>
      <c r="C759" s="2">
        <v>2009</v>
      </c>
    </row>
    <row r="762" spans="1:4" x14ac:dyDescent="0.2">
      <c r="A762" s="76" t="s">
        <v>564</v>
      </c>
    </row>
    <row r="763" spans="1:4" x14ac:dyDescent="0.2">
      <c r="B763" s="57" t="s">
        <v>2</v>
      </c>
      <c r="C763" s="57" t="s">
        <v>9</v>
      </c>
      <c r="D763" s="63" t="s">
        <v>10</v>
      </c>
    </row>
    <row r="764" spans="1:4" x14ac:dyDescent="0.2">
      <c r="A764" t="s">
        <v>7</v>
      </c>
      <c r="B764" s="2">
        <v>13</v>
      </c>
      <c r="C764" s="2">
        <v>2006</v>
      </c>
      <c r="D764" t="s">
        <v>184</v>
      </c>
    </row>
    <row r="765" spans="1:4" x14ac:dyDescent="0.2">
      <c r="A765" t="s">
        <v>5</v>
      </c>
      <c r="B765" s="2">
        <v>12</v>
      </c>
      <c r="C765" s="2" t="s">
        <v>170</v>
      </c>
      <c r="D765" t="s">
        <v>138</v>
      </c>
    </row>
    <row r="766" spans="1:4" x14ac:dyDescent="0.2">
      <c r="A766" t="s">
        <v>4</v>
      </c>
      <c r="B766" s="2">
        <v>12</v>
      </c>
      <c r="C766" s="2">
        <v>2017</v>
      </c>
      <c r="D766" t="s">
        <v>104</v>
      </c>
    </row>
    <row r="767" spans="1:4" x14ac:dyDescent="0.2">
      <c r="A767" t="s">
        <v>6</v>
      </c>
      <c r="B767" s="2">
        <v>11</v>
      </c>
      <c r="C767" s="2" t="s">
        <v>667</v>
      </c>
      <c r="D767" t="s">
        <v>668</v>
      </c>
    </row>
    <row r="770" spans="1:4" x14ac:dyDescent="0.2">
      <c r="A770" s="1" t="s">
        <v>565</v>
      </c>
    </row>
    <row r="771" spans="1:4" x14ac:dyDescent="0.2">
      <c r="B771" s="57" t="s">
        <v>29</v>
      </c>
      <c r="C771" s="57" t="s">
        <v>9</v>
      </c>
      <c r="D771" s="61"/>
    </row>
    <row r="772" spans="1:4" s="47" customFormat="1" x14ac:dyDescent="0.2">
      <c r="A772" s="47" t="s">
        <v>7</v>
      </c>
      <c r="B772" s="107">
        <v>0.46666666666666667</v>
      </c>
      <c r="C772" s="48">
        <v>2025</v>
      </c>
    </row>
    <row r="773" spans="1:4" x14ac:dyDescent="0.2">
      <c r="A773" t="s">
        <v>5</v>
      </c>
      <c r="B773" s="38">
        <v>0.4</v>
      </c>
      <c r="C773" s="2">
        <v>2021</v>
      </c>
    </row>
    <row r="774" spans="1:4" s="47" customFormat="1" x14ac:dyDescent="0.2">
      <c r="A774" s="47" t="s">
        <v>6</v>
      </c>
      <c r="B774" s="107">
        <v>0.31111111111111112</v>
      </c>
      <c r="C774" s="48">
        <v>2025</v>
      </c>
    </row>
    <row r="775" spans="1:4" x14ac:dyDescent="0.2">
      <c r="A775" t="s">
        <v>4</v>
      </c>
      <c r="B775" s="38">
        <v>0.29166666666666669</v>
      </c>
      <c r="C775" s="2">
        <v>2012</v>
      </c>
    </row>
    <row r="778" spans="1:4" x14ac:dyDescent="0.2">
      <c r="A778" s="1" t="s">
        <v>566</v>
      </c>
    </row>
    <row r="779" spans="1:4" x14ac:dyDescent="0.2">
      <c r="B779" s="57" t="s">
        <v>2</v>
      </c>
      <c r="C779" s="57" t="s">
        <v>9</v>
      </c>
      <c r="D779" s="63"/>
    </row>
    <row r="780" spans="1:4" x14ac:dyDescent="0.2">
      <c r="A780" t="s">
        <v>5</v>
      </c>
      <c r="B780" s="2">
        <v>63</v>
      </c>
      <c r="C780" s="2">
        <v>2002</v>
      </c>
      <c r="D780" s="30" t="s">
        <v>483</v>
      </c>
    </row>
    <row r="781" spans="1:4" x14ac:dyDescent="0.2">
      <c r="A781" t="s">
        <v>7</v>
      </c>
      <c r="B781" s="2">
        <v>57</v>
      </c>
      <c r="C781" s="2">
        <v>2015</v>
      </c>
    </row>
    <row r="782" spans="1:4" x14ac:dyDescent="0.2">
      <c r="A782" t="s">
        <v>4</v>
      </c>
      <c r="B782" s="2">
        <v>46</v>
      </c>
      <c r="C782" s="2">
        <v>2003</v>
      </c>
      <c r="D782" s="30" t="s">
        <v>484</v>
      </c>
    </row>
    <row r="783" spans="1:4" x14ac:dyDescent="0.2">
      <c r="A783" t="s">
        <v>6</v>
      </c>
      <c r="B783" s="2">
        <v>37</v>
      </c>
      <c r="C783" s="2">
        <v>2006</v>
      </c>
    </row>
    <row r="786" spans="1:4" x14ac:dyDescent="0.2">
      <c r="A786" s="1" t="s">
        <v>567</v>
      </c>
    </row>
    <row r="787" spans="1:4" x14ac:dyDescent="0.2">
      <c r="B787" s="57" t="s">
        <v>2</v>
      </c>
      <c r="C787" s="57" t="s">
        <v>9</v>
      </c>
      <c r="D787" s="63" t="s">
        <v>10</v>
      </c>
    </row>
    <row r="788" spans="1:4" x14ac:dyDescent="0.2">
      <c r="A788" t="s">
        <v>7</v>
      </c>
      <c r="B788" s="2">
        <v>14</v>
      </c>
      <c r="C788" s="2">
        <v>2015</v>
      </c>
      <c r="D788" t="s">
        <v>79</v>
      </c>
    </row>
    <row r="789" spans="1:4" s="47" customFormat="1" x14ac:dyDescent="0.2">
      <c r="A789" s="47" t="s">
        <v>7</v>
      </c>
      <c r="B789" s="48">
        <v>12</v>
      </c>
      <c r="C789" s="48">
        <v>2025</v>
      </c>
      <c r="D789" s="47" t="s">
        <v>783</v>
      </c>
    </row>
    <row r="790" spans="1:4" x14ac:dyDescent="0.2">
      <c r="A790" t="s">
        <v>5</v>
      </c>
      <c r="B790" s="2">
        <v>10</v>
      </c>
      <c r="C790" s="2" t="s">
        <v>634</v>
      </c>
      <c r="D790" t="s">
        <v>635</v>
      </c>
    </row>
    <row r="791" spans="1:4" x14ac:dyDescent="0.2">
      <c r="A791" t="s">
        <v>4</v>
      </c>
      <c r="B791" s="2">
        <v>10</v>
      </c>
      <c r="C791" s="2" t="s">
        <v>594</v>
      </c>
      <c r="D791" t="s">
        <v>595</v>
      </c>
    </row>
    <row r="792" spans="1:4" s="47" customFormat="1" x14ac:dyDescent="0.2">
      <c r="A792" s="47" t="s">
        <v>6</v>
      </c>
      <c r="B792" s="48">
        <v>8</v>
      </c>
      <c r="C792" s="48" t="s">
        <v>823</v>
      </c>
      <c r="D792" s="47" t="s">
        <v>824</v>
      </c>
    </row>
    <row r="795" spans="1:4" x14ac:dyDescent="0.2">
      <c r="A795" s="1" t="s">
        <v>572</v>
      </c>
    </row>
    <row r="796" spans="1:4" x14ac:dyDescent="0.2">
      <c r="B796" s="57" t="s">
        <v>198</v>
      </c>
      <c r="C796" s="57" t="s">
        <v>9</v>
      </c>
      <c r="D796" s="61"/>
    </row>
    <row r="797" spans="1:4" x14ac:dyDescent="0.2">
      <c r="A797" t="s">
        <v>6</v>
      </c>
      <c r="B797" s="39">
        <v>0.3125</v>
      </c>
      <c r="C797" s="2">
        <v>2017</v>
      </c>
    </row>
    <row r="798" spans="1:4" x14ac:dyDescent="0.2">
      <c r="A798" t="s">
        <v>5</v>
      </c>
      <c r="B798" s="39">
        <v>0.22580645161290322</v>
      </c>
      <c r="C798" s="2">
        <v>2023</v>
      </c>
    </row>
    <row r="799" spans="1:4" x14ac:dyDescent="0.2">
      <c r="A799" t="s">
        <v>4</v>
      </c>
      <c r="B799" s="39">
        <v>0.2</v>
      </c>
      <c r="C799" s="2">
        <v>2018</v>
      </c>
    </row>
    <row r="800" spans="1:4" x14ac:dyDescent="0.2">
      <c r="A800" t="s">
        <v>7</v>
      </c>
      <c r="B800" s="39">
        <v>0.19444444444444445</v>
      </c>
      <c r="C800" s="2">
        <v>2022</v>
      </c>
    </row>
    <row r="803" spans="1:4" x14ac:dyDescent="0.2">
      <c r="A803" s="1" t="s">
        <v>570</v>
      </c>
    </row>
    <row r="804" spans="1:4" x14ac:dyDescent="0.2">
      <c r="B804" s="66" t="s">
        <v>33</v>
      </c>
      <c r="C804" s="66" t="s">
        <v>9</v>
      </c>
    </row>
    <row r="805" spans="1:4" x14ac:dyDescent="0.2">
      <c r="A805" t="s">
        <v>4</v>
      </c>
      <c r="B805" s="37">
        <v>1.7291666666666667</v>
      </c>
      <c r="C805" s="2">
        <v>2007</v>
      </c>
    </row>
    <row r="806" spans="1:4" x14ac:dyDescent="0.2">
      <c r="A806" t="s">
        <v>5</v>
      </c>
      <c r="B806" s="37">
        <v>1.746031746031746</v>
      </c>
      <c r="C806" s="2">
        <v>2016</v>
      </c>
    </row>
    <row r="807" spans="1:4" x14ac:dyDescent="0.2">
      <c r="A807" t="s">
        <v>7</v>
      </c>
      <c r="B807" s="37">
        <v>1.7685185185185186</v>
      </c>
      <c r="C807" s="2">
        <v>2020</v>
      </c>
    </row>
    <row r="808" spans="1:4" x14ac:dyDescent="0.2">
      <c r="A808" t="s">
        <v>6</v>
      </c>
      <c r="B808" s="37">
        <v>1.79</v>
      </c>
      <c r="C808" s="2" t="s">
        <v>528</v>
      </c>
    </row>
    <row r="809" spans="1:4" x14ac:dyDescent="0.2">
      <c r="B809" s="37"/>
      <c r="C809" s="2"/>
    </row>
    <row r="810" spans="1:4" x14ac:dyDescent="0.2">
      <c r="B810" s="40"/>
      <c r="C810" s="2"/>
    </row>
    <row r="811" spans="1:4" x14ac:dyDescent="0.2">
      <c r="A811" s="1" t="s">
        <v>571</v>
      </c>
    </row>
    <row r="812" spans="1:4" x14ac:dyDescent="0.2">
      <c r="B812" s="66" t="s">
        <v>33</v>
      </c>
      <c r="C812" s="66" t="s">
        <v>9</v>
      </c>
    </row>
    <row r="813" spans="1:4" x14ac:dyDescent="0.2">
      <c r="A813" t="s">
        <v>7</v>
      </c>
      <c r="B813" s="41">
        <v>5</v>
      </c>
      <c r="C813" s="2" t="s">
        <v>713</v>
      </c>
      <c r="D813" s="77"/>
    </row>
    <row r="814" spans="1:4" s="97" customFormat="1" x14ac:dyDescent="0.2">
      <c r="A814" s="97" t="s">
        <v>6</v>
      </c>
      <c r="B814" s="41">
        <v>5</v>
      </c>
      <c r="C814" s="95" t="s">
        <v>768</v>
      </c>
      <c r="D814" s="101"/>
    </row>
    <row r="815" spans="1:4" s="47" customFormat="1" x14ac:dyDescent="0.2">
      <c r="A815" s="47" t="s">
        <v>5</v>
      </c>
      <c r="B815" s="53">
        <v>6</v>
      </c>
      <c r="C815" s="48" t="s">
        <v>825</v>
      </c>
      <c r="D815" s="46"/>
    </row>
    <row r="816" spans="1:4" x14ac:dyDescent="0.2">
      <c r="A816" t="s">
        <v>4</v>
      </c>
      <c r="B816" s="41">
        <v>8</v>
      </c>
      <c r="C816" s="2" t="s">
        <v>669</v>
      </c>
    </row>
    <row r="819" spans="1:4" x14ac:dyDescent="0.2">
      <c r="A819" s="1" t="s">
        <v>568</v>
      </c>
    </row>
    <row r="820" spans="1:4" x14ac:dyDescent="0.2">
      <c r="B820" s="66" t="s">
        <v>33</v>
      </c>
      <c r="C820" s="66" t="s">
        <v>9</v>
      </c>
    </row>
    <row r="821" spans="1:4" x14ac:dyDescent="0.2">
      <c r="A821" t="s">
        <v>5</v>
      </c>
      <c r="B821" s="41">
        <v>26</v>
      </c>
      <c r="C821" s="2">
        <v>2013</v>
      </c>
      <c r="D821" t="s">
        <v>16</v>
      </c>
    </row>
    <row r="822" spans="1:4" x14ac:dyDescent="0.2">
      <c r="A822" t="s">
        <v>4</v>
      </c>
      <c r="B822" s="41">
        <v>26</v>
      </c>
      <c r="C822" s="2">
        <v>2011</v>
      </c>
      <c r="D822" t="s">
        <v>14</v>
      </c>
    </row>
    <row r="823" spans="1:4" x14ac:dyDescent="0.2">
      <c r="A823" t="s">
        <v>7</v>
      </c>
      <c r="B823" s="41">
        <v>27</v>
      </c>
      <c r="C823" s="2">
        <v>2009</v>
      </c>
      <c r="D823" t="s">
        <v>104</v>
      </c>
    </row>
    <row r="824" spans="1:4" x14ac:dyDescent="0.2">
      <c r="A824" t="s">
        <v>6</v>
      </c>
      <c r="B824" s="41">
        <v>28</v>
      </c>
      <c r="C824" s="2">
        <v>2010</v>
      </c>
      <c r="D824" t="s">
        <v>296</v>
      </c>
    </row>
    <row r="827" spans="1:4" x14ac:dyDescent="0.2">
      <c r="A827" s="1" t="s">
        <v>569</v>
      </c>
    </row>
    <row r="828" spans="1:4" x14ac:dyDescent="0.2">
      <c r="B828" s="66" t="s">
        <v>297</v>
      </c>
      <c r="C828" s="66" t="s">
        <v>9</v>
      </c>
    </row>
    <row r="829" spans="1:4" x14ac:dyDescent="0.2">
      <c r="A829" t="s">
        <v>6</v>
      </c>
      <c r="B829" s="41">
        <v>4</v>
      </c>
      <c r="C829" s="2">
        <v>2010</v>
      </c>
    </row>
    <row r="830" spans="1:4" x14ac:dyDescent="0.2">
      <c r="A830" t="s">
        <v>4</v>
      </c>
      <c r="B830" s="41">
        <v>3</v>
      </c>
      <c r="C830" s="2" t="s">
        <v>319</v>
      </c>
    </row>
    <row r="831" spans="1:4" x14ac:dyDescent="0.2">
      <c r="A831" t="s">
        <v>5</v>
      </c>
      <c r="B831" s="41">
        <v>3</v>
      </c>
      <c r="C831" s="2">
        <v>2008</v>
      </c>
    </row>
    <row r="832" spans="1:4" x14ac:dyDescent="0.2">
      <c r="A832" t="s">
        <v>7</v>
      </c>
      <c r="B832" s="41">
        <v>2</v>
      </c>
      <c r="C832" s="2">
        <v>2006</v>
      </c>
    </row>
  </sheetData>
  <phoneticPr fontId="0" type="noConversion"/>
  <pageMargins left="0.55000000000000004" right="0.35" top="0.89" bottom="0.61" header="0.5" footer="0.22"/>
  <pageSetup scale="60" fitToHeight="10" orientation="landscape" r:id="rId1"/>
  <headerFooter alignWithMargins="0">
    <oddHeader>&amp;C&amp;"Arial,Bold"&amp;18ALL-TIME MBBC RECORDS</oddHeader>
    <oddFooter>&amp;C&amp;P of &amp;N&amp;R&amp;D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12"/>
  <sheetViews>
    <sheetView topLeftCell="A70" workbookViewId="0">
      <selection activeCell="S98" sqref="S98"/>
    </sheetView>
  </sheetViews>
  <sheetFormatPr defaultRowHeight="12.75" x14ac:dyDescent="0.2"/>
  <cols>
    <col min="1" max="1" width="5" bestFit="1" customWidth="1"/>
    <col min="2" max="2" width="4" bestFit="1" customWidth="1"/>
    <col min="3" max="3" width="5.28515625" bestFit="1" customWidth="1"/>
    <col min="4" max="4" width="5.42578125" bestFit="1" customWidth="1"/>
    <col min="5" max="6" width="5.28515625" bestFit="1" customWidth="1"/>
    <col min="7" max="7" width="6.42578125" bestFit="1" customWidth="1"/>
    <col min="8" max="8" width="5.28515625" bestFit="1" customWidth="1"/>
    <col min="9" max="9" width="5.42578125" bestFit="1" customWidth="1"/>
    <col min="10" max="11" width="5.28515625" bestFit="1" customWidth="1"/>
    <col min="12" max="12" width="4" bestFit="1" customWidth="1"/>
    <col min="13" max="13" width="5.28515625" bestFit="1" customWidth="1"/>
    <col min="14" max="14" width="5.42578125" bestFit="1" customWidth="1"/>
    <col min="15" max="16" width="5.28515625" bestFit="1" customWidth="1"/>
    <col min="17" max="17" width="9.28515625" bestFit="1" customWidth="1"/>
  </cols>
  <sheetData>
    <row r="1" spans="1:22" x14ac:dyDescent="0.2">
      <c r="A1" s="1" t="s">
        <v>600</v>
      </c>
    </row>
    <row r="2" spans="1:22" ht="13.5" thickBot="1" x14ac:dyDescent="0.25"/>
    <row r="3" spans="1:22" ht="13.5" thickBot="1" x14ac:dyDescent="0.25">
      <c r="B3" s="17" t="s">
        <v>36</v>
      </c>
      <c r="C3" s="18"/>
      <c r="D3" s="9"/>
      <c r="E3" s="9"/>
      <c r="F3" s="9"/>
      <c r="G3" s="20" t="s">
        <v>37</v>
      </c>
      <c r="H3" s="21"/>
      <c r="I3" s="10"/>
      <c r="J3" s="10"/>
      <c r="K3" s="10"/>
      <c r="L3" s="17" t="s">
        <v>38</v>
      </c>
      <c r="M3" s="18"/>
      <c r="N3" s="6"/>
      <c r="O3" s="6"/>
      <c r="P3" s="6"/>
      <c r="Q3" s="22" t="s">
        <v>39</v>
      </c>
      <c r="R3" s="23"/>
      <c r="S3" s="11"/>
      <c r="T3" s="11"/>
      <c r="U3" s="11"/>
      <c r="V3" s="16" t="s">
        <v>35</v>
      </c>
    </row>
    <row r="4" spans="1:22" x14ac:dyDescent="0.2">
      <c r="B4" s="6"/>
      <c r="C4" s="6"/>
      <c r="D4" s="6"/>
      <c r="E4" s="6"/>
      <c r="F4" s="6"/>
      <c r="G4" s="3"/>
      <c r="H4" s="3"/>
      <c r="I4" s="3"/>
      <c r="J4" s="3"/>
      <c r="K4" s="3"/>
      <c r="L4" s="6"/>
      <c r="M4" s="6"/>
      <c r="N4" s="6"/>
      <c r="O4" s="6"/>
      <c r="P4" s="6"/>
      <c r="Q4" s="11"/>
      <c r="R4" s="11"/>
      <c r="S4" s="11"/>
      <c r="T4" s="11"/>
      <c r="U4" s="11"/>
      <c r="V4" s="14"/>
    </row>
    <row r="5" spans="1:22" x14ac:dyDescent="0.2">
      <c r="B5" s="6"/>
      <c r="C5" s="7" t="s">
        <v>6</v>
      </c>
      <c r="D5" s="7" t="s">
        <v>4</v>
      </c>
      <c r="E5" s="7" t="s">
        <v>5</v>
      </c>
      <c r="F5" s="7" t="s">
        <v>7</v>
      </c>
      <c r="G5" s="3"/>
      <c r="H5" s="4" t="s">
        <v>6</v>
      </c>
      <c r="I5" s="4" t="s">
        <v>4</v>
      </c>
      <c r="J5" s="4" t="s">
        <v>5</v>
      </c>
      <c r="K5" s="4" t="s">
        <v>7</v>
      </c>
      <c r="L5" s="6"/>
      <c r="M5" s="7" t="s">
        <v>6</v>
      </c>
      <c r="N5" s="7" t="s">
        <v>4</v>
      </c>
      <c r="O5" s="7" t="s">
        <v>5</v>
      </c>
      <c r="P5" s="7" t="s">
        <v>7</v>
      </c>
      <c r="Q5" s="11"/>
      <c r="R5" s="12" t="s">
        <v>6</v>
      </c>
      <c r="S5" s="12" t="s">
        <v>4</v>
      </c>
      <c r="T5" s="12" t="s">
        <v>5</v>
      </c>
      <c r="U5" s="12" t="s">
        <v>7</v>
      </c>
      <c r="V5" s="14"/>
    </row>
    <row r="6" spans="1:22" x14ac:dyDescent="0.2">
      <c r="A6">
        <v>1999</v>
      </c>
      <c r="B6" s="6"/>
      <c r="C6" s="6"/>
      <c r="D6" s="6"/>
      <c r="E6" s="6"/>
      <c r="F6" s="6"/>
      <c r="G6" s="3"/>
      <c r="H6" s="3"/>
      <c r="I6" s="3"/>
      <c r="J6" s="3"/>
      <c r="K6" s="3"/>
      <c r="L6" s="6"/>
      <c r="M6" s="6"/>
      <c r="N6" s="6"/>
      <c r="O6" s="6"/>
      <c r="P6" s="6"/>
      <c r="Q6" s="32">
        <v>126</v>
      </c>
      <c r="R6" s="11">
        <f>SUM(C6,H6,M6)</f>
        <v>0</v>
      </c>
      <c r="S6" s="11">
        <v>4</v>
      </c>
      <c r="T6" s="11">
        <v>2</v>
      </c>
      <c r="U6" s="11">
        <v>2</v>
      </c>
      <c r="V6" s="14">
        <f t="shared" ref="V6:V11" si="0">SUM(R6:U6)</f>
        <v>8</v>
      </c>
    </row>
    <row r="7" spans="1:22" x14ac:dyDescent="0.2">
      <c r="A7">
        <v>2000</v>
      </c>
      <c r="B7" s="6">
        <v>29</v>
      </c>
      <c r="C7" s="6">
        <v>0</v>
      </c>
      <c r="D7" s="6">
        <v>0</v>
      </c>
      <c r="E7" s="6">
        <v>1</v>
      </c>
      <c r="F7" s="6">
        <v>0</v>
      </c>
      <c r="G7" s="3">
        <v>69</v>
      </c>
      <c r="H7" s="3">
        <v>0</v>
      </c>
      <c r="I7" s="3">
        <v>2</v>
      </c>
      <c r="J7" s="3">
        <v>2</v>
      </c>
      <c r="K7" s="3">
        <v>1</v>
      </c>
      <c r="L7" s="6">
        <v>28</v>
      </c>
      <c r="M7" s="6">
        <v>0</v>
      </c>
      <c r="N7" s="6">
        <v>2</v>
      </c>
      <c r="O7" s="6">
        <v>1</v>
      </c>
      <c r="P7" s="6">
        <v>0</v>
      </c>
      <c r="Q7" s="32">
        <f>SUM(B7,G7,L7)</f>
        <v>126</v>
      </c>
      <c r="R7" s="11">
        <f t="shared" ref="R7:U10" si="1">SUM(C7,H7,M7)</f>
        <v>0</v>
      </c>
      <c r="S7" s="11">
        <f t="shared" ref="S7:S32" si="2">SUM(D7,I7,N7)</f>
        <v>4</v>
      </c>
      <c r="T7" s="11">
        <f t="shared" si="1"/>
        <v>4</v>
      </c>
      <c r="U7" s="11">
        <f t="shared" si="1"/>
        <v>1</v>
      </c>
      <c r="V7" s="14">
        <f t="shared" si="0"/>
        <v>9</v>
      </c>
    </row>
    <row r="8" spans="1:22" x14ac:dyDescent="0.2">
      <c r="A8">
        <v>2001</v>
      </c>
      <c r="B8" s="6">
        <v>37</v>
      </c>
      <c r="C8" s="6">
        <v>1</v>
      </c>
      <c r="D8" s="6">
        <v>0</v>
      </c>
      <c r="E8" s="6">
        <v>3</v>
      </c>
      <c r="F8" s="6">
        <v>0</v>
      </c>
      <c r="G8" s="3">
        <v>89</v>
      </c>
      <c r="H8" s="3">
        <v>1</v>
      </c>
      <c r="I8" s="3">
        <v>3</v>
      </c>
      <c r="J8" s="3">
        <v>3</v>
      </c>
      <c r="K8" s="3">
        <v>1</v>
      </c>
      <c r="L8" s="6">
        <v>36</v>
      </c>
      <c r="M8" s="6">
        <v>1</v>
      </c>
      <c r="N8" s="6">
        <v>2</v>
      </c>
      <c r="O8" s="6">
        <v>2</v>
      </c>
      <c r="P8" s="6">
        <v>0</v>
      </c>
      <c r="Q8" s="32">
        <f>SUM(B8,G8,L8)</f>
        <v>162</v>
      </c>
      <c r="R8" s="11">
        <f t="shared" si="1"/>
        <v>3</v>
      </c>
      <c r="S8" s="11">
        <f t="shared" si="2"/>
        <v>5</v>
      </c>
      <c r="T8" s="11">
        <f t="shared" si="1"/>
        <v>8</v>
      </c>
      <c r="U8" s="11">
        <f t="shared" si="1"/>
        <v>1</v>
      </c>
      <c r="V8" s="14">
        <f t="shared" si="0"/>
        <v>17</v>
      </c>
    </row>
    <row r="9" spans="1:22" x14ac:dyDescent="0.2">
      <c r="A9">
        <v>2002</v>
      </c>
      <c r="B9" s="6">
        <v>40</v>
      </c>
      <c r="C9" s="6">
        <v>1</v>
      </c>
      <c r="D9" s="6">
        <v>1</v>
      </c>
      <c r="E9" s="6">
        <v>0</v>
      </c>
      <c r="F9" s="6">
        <v>0</v>
      </c>
      <c r="G9" s="3">
        <v>86</v>
      </c>
      <c r="H9" s="3">
        <v>2</v>
      </c>
      <c r="I9" s="3">
        <v>2</v>
      </c>
      <c r="J9" s="3">
        <v>3</v>
      </c>
      <c r="K9" s="3">
        <v>3</v>
      </c>
      <c r="L9" s="6">
        <v>36</v>
      </c>
      <c r="M9" s="6">
        <v>1</v>
      </c>
      <c r="N9" s="6">
        <v>0</v>
      </c>
      <c r="O9" s="6">
        <v>0</v>
      </c>
      <c r="P9" s="6">
        <v>1</v>
      </c>
      <c r="Q9" s="32">
        <f>SUM(B9,G9,L9)</f>
        <v>162</v>
      </c>
      <c r="R9" s="11">
        <f t="shared" si="1"/>
        <v>4</v>
      </c>
      <c r="S9" s="11">
        <f t="shared" si="2"/>
        <v>3</v>
      </c>
      <c r="T9" s="11">
        <f t="shared" si="1"/>
        <v>3</v>
      </c>
      <c r="U9" s="11">
        <f t="shared" si="1"/>
        <v>4</v>
      </c>
      <c r="V9" s="14">
        <f t="shared" si="0"/>
        <v>14</v>
      </c>
    </row>
    <row r="10" spans="1:22" x14ac:dyDescent="0.2">
      <c r="A10">
        <v>2003</v>
      </c>
      <c r="B10" s="6">
        <v>37</v>
      </c>
      <c r="C10" s="6">
        <v>0</v>
      </c>
      <c r="D10" s="6">
        <v>1</v>
      </c>
      <c r="E10" s="6">
        <v>2</v>
      </c>
      <c r="F10" s="6">
        <v>1</v>
      </c>
      <c r="G10" s="3">
        <v>89</v>
      </c>
      <c r="H10" s="3">
        <v>1</v>
      </c>
      <c r="I10" s="3">
        <v>4</v>
      </c>
      <c r="J10" s="3">
        <v>0</v>
      </c>
      <c r="K10" s="3">
        <v>1</v>
      </c>
      <c r="L10" s="6">
        <v>36</v>
      </c>
      <c r="M10" s="6">
        <v>0</v>
      </c>
      <c r="N10" s="6">
        <v>1</v>
      </c>
      <c r="O10" s="6">
        <v>2</v>
      </c>
      <c r="P10" s="6">
        <v>0</v>
      </c>
      <c r="Q10" s="32">
        <f>SUM(B10,G10,L10)</f>
        <v>162</v>
      </c>
      <c r="R10" s="11">
        <f t="shared" si="1"/>
        <v>1</v>
      </c>
      <c r="S10" s="11">
        <f t="shared" si="2"/>
        <v>6</v>
      </c>
      <c r="T10" s="11">
        <f t="shared" si="1"/>
        <v>4</v>
      </c>
      <c r="U10" s="11">
        <f t="shared" si="1"/>
        <v>2</v>
      </c>
      <c r="V10" s="14">
        <f t="shared" si="0"/>
        <v>13</v>
      </c>
    </row>
    <row r="11" spans="1:22" x14ac:dyDescent="0.2">
      <c r="A11">
        <v>2004</v>
      </c>
      <c r="B11" s="6">
        <v>34</v>
      </c>
      <c r="C11" s="6">
        <v>1</v>
      </c>
      <c r="D11" s="6">
        <v>2</v>
      </c>
      <c r="E11" s="6">
        <v>1</v>
      </c>
      <c r="F11" s="6">
        <v>2</v>
      </c>
      <c r="G11" s="3">
        <v>77</v>
      </c>
      <c r="H11" s="3">
        <v>1</v>
      </c>
      <c r="I11" s="3">
        <v>1</v>
      </c>
      <c r="J11" s="3">
        <v>5</v>
      </c>
      <c r="K11" s="3">
        <v>2</v>
      </c>
      <c r="L11" s="6">
        <v>31</v>
      </c>
      <c r="M11" s="6">
        <v>0</v>
      </c>
      <c r="N11" s="6">
        <v>0</v>
      </c>
      <c r="O11" s="6">
        <v>0</v>
      </c>
      <c r="P11" s="6">
        <v>0</v>
      </c>
      <c r="Q11" s="32">
        <f>SUM(B11,G11,L11)</f>
        <v>142</v>
      </c>
      <c r="R11" s="11">
        <f>SUM(C11,H11,M11)</f>
        <v>2</v>
      </c>
      <c r="S11" s="11">
        <f t="shared" si="2"/>
        <v>3</v>
      </c>
      <c r="T11" s="11">
        <f t="shared" ref="T11:U14" si="3">SUM(E11,J11,O11)</f>
        <v>6</v>
      </c>
      <c r="U11" s="11">
        <f t="shared" si="3"/>
        <v>4</v>
      </c>
      <c r="V11" s="14">
        <f t="shared" si="0"/>
        <v>15</v>
      </c>
    </row>
    <row r="12" spans="1:22" x14ac:dyDescent="0.2">
      <c r="A12">
        <v>2005</v>
      </c>
      <c r="B12" s="6">
        <v>30</v>
      </c>
      <c r="C12" s="6">
        <v>0</v>
      </c>
      <c r="D12" s="6">
        <v>0</v>
      </c>
      <c r="E12" s="6">
        <v>2</v>
      </c>
      <c r="F12" s="6">
        <v>0</v>
      </c>
      <c r="G12" s="3">
        <v>72</v>
      </c>
      <c r="H12" s="3">
        <v>0</v>
      </c>
      <c r="I12" s="3">
        <v>0</v>
      </c>
      <c r="J12" s="3">
        <v>4</v>
      </c>
      <c r="K12" s="3">
        <v>2</v>
      </c>
      <c r="L12" s="6">
        <v>29</v>
      </c>
      <c r="M12" s="6">
        <v>3</v>
      </c>
      <c r="N12" s="6">
        <v>4</v>
      </c>
      <c r="O12" s="6">
        <v>2</v>
      </c>
      <c r="P12" s="6">
        <v>0</v>
      </c>
      <c r="Q12" s="32">
        <f t="shared" ref="Q12:Q19" si="4">SUM(B12,G12,L12)</f>
        <v>131</v>
      </c>
      <c r="R12" s="11">
        <f>SUM(C12,H12,M12)</f>
        <v>3</v>
      </c>
      <c r="S12" s="11">
        <f t="shared" si="2"/>
        <v>4</v>
      </c>
      <c r="T12" s="11">
        <f t="shared" si="3"/>
        <v>8</v>
      </c>
      <c r="U12" s="11">
        <f t="shared" si="3"/>
        <v>2</v>
      </c>
      <c r="V12" s="14">
        <f t="shared" ref="V12:V32" si="5">SUM(R12:U12)</f>
        <v>17</v>
      </c>
    </row>
    <row r="13" spans="1:22" x14ac:dyDescent="0.2">
      <c r="A13">
        <v>2006</v>
      </c>
      <c r="B13" s="6">
        <v>35</v>
      </c>
      <c r="C13" s="6">
        <v>2</v>
      </c>
      <c r="D13" s="6">
        <v>2</v>
      </c>
      <c r="E13" s="6">
        <v>2</v>
      </c>
      <c r="F13" s="6">
        <v>1</v>
      </c>
      <c r="G13" s="3">
        <v>77</v>
      </c>
      <c r="H13" s="3">
        <v>1</v>
      </c>
      <c r="I13" s="3">
        <v>2</v>
      </c>
      <c r="J13" s="3">
        <v>4</v>
      </c>
      <c r="K13" s="3">
        <v>2</v>
      </c>
      <c r="L13" s="6">
        <v>32</v>
      </c>
      <c r="M13" s="6">
        <v>0</v>
      </c>
      <c r="N13" s="6">
        <v>1</v>
      </c>
      <c r="O13" s="6">
        <v>1</v>
      </c>
      <c r="P13" s="6">
        <v>1</v>
      </c>
      <c r="Q13" s="32">
        <f t="shared" si="4"/>
        <v>144</v>
      </c>
      <c r="R13" s="11">
        <f>SUM(C13,H13,M13)</f>
        <v>3</v>
      </c>
      <c r="S13" s="11">
        <f t="shared" si="2"/>
        <v>5</v>
      </c>
      <c r="T13" s="11">
        <f t="shared" si="3"/>
        <v>7</v>
      </c>
      <c r="U13" s="11">
        <f t="shared" si="3"/>
        <v>4</v>
      </c>
      <c r="V13" s="14">
        <f t="shared" si="5"/>
        <v>19</v>
      </c>
    </row>
    <row r="14" spans="1:22" x14ac:dyDescent="0.2">
      <c r="A14">
        <v>2007</v>
      </c>
      <c r="B14" s="6">
        <v>32</v>
      </c>
      <c r="C14" s="6">
        <v>0</v>
      </c>
      <c r="D14" s="6">
        <v>0</v>
      </c>
      <c r="E14" s="6">
        <v>0</v>
      </c>
      <c r="F14" s="6">
        <v>2</v>
      </c>
      <c r="G14" s="3">
        <v>80</v>
      </c>
      <c r="H14" s="3">
        <v>1</v>
      </c>
      <c r="I14" s="3">
        <v>1</v>
      </c>
      <c r="J14" s="3">
        <v>0</v>
      </c>
      <c r="K14" s="3">
        <v>2</v>
      </c>
      <c r="L14" s="6">
        <v>32</v>
      </c>
      <c r="M14" s="6">
        <v>1</v>
      </c>
      <c r="N14" s="6">
        <v>1</v>
      </c>
      <c r="O14" s="6">
        <v>0</v>
      </c>
      <c r="P14" s="6">
        <v>0</v>
      </c>
      <c r="Q14" s="32">
        <f t="shared" si="4"/>
        <v>144</v>
      </c>
      <c r="R14" s="11">
        <f>SUM(C14,H14,M14)</f>
        <v>2</v>
      </c>
      <c r="S14" s="11">
        <f t="shared" si="2"/>
        <v>2</v>
      </c>
      <c r="T14" s="11">
        <f t="shared" si="3"/>
        <v>0</v>
      </c>
      <c r="U14" s="11">
        <f t="shared" si="3"/>
        <v>4</v>
      </c>
      <c r="V14" s="14">
        <f t="shared" si="5"/>
        <v>8</v>
      </c>
    </row>
    <row r="15" spans="1:22" x14ac:dyDescent="0.2">
      <c r="A15">
        <v>2008</v>
      </c>
      <c r="B15" s="6">
        <v>36</v>
      </c>
      <c r="C15" s="6">
        <v>0</v>
      </c>
      <c r="D15" s="6">
        <v>1</v>
      </c>
      <c r="E15" s="6">
        <v>1</v>
      </c>
      <c r="F15" s="6">
        <v>0</v>
      </c>
      <c r="G15" s="3">
        <v>74</v>
      </c>
      <c r="H15" s="3">
        <v>0</v>
      </c>
      <c r="I15" s="3">
        <v>1</v>
      </c>
      <c r="J15" s="3">
        <v>1</v>
      </c>
      <c r="K15" s="3">
        <v>3</v>
      </c>
      <c r="L15" s="6">
        <v>34</v>
      </c>
      <c r="M15" s="6">
        <v>0</v>
      </c>
      <c r="N15" s="6">
        <v>2</v>
      </c>
      <c r="O15" s="6">
        <v>2</v>
      </c>
      <c r="P15" s="6">
        <v>1</v>
      </c>
      <c r="Q15" s="32">
        <f t="shared" si="4"/>
        <v>144</v>
      </c>
      <c r="R15" s="11">
        <f t="shared" ref="R15:U30" si="6">SUM(C15,H15,M15)</f>
        <v>0</v>
      </c>
      <c r="S15" s="11">
        <f t="shared" si="6"/>
        <v>4</v>
      </c>
      <c r="T15" s="11">
        <f t="shared" si="6"/>
        <v>4</v>
      </c>
      <c r="U15" s="11">
        <f t="shared" si="6"/>
        <v>4</v>
      </c>
      <c r="V15" s="14">
        <f t="shared" si="5"/>
        <v>12</v>
      </c>
    </row>
    <row r="16" spans="1:22" x14ac:dyDescent="0.2">
      <c r="A16">
        <v>2009</v>
      </c>
      <c r="B16" s="6">
        <v>35</v>
      </c>
      <c r="C16" s="6">
        <v>1</v>
      </c>
      <c r="D16" s="6">
        <v>0</v>
      </c>
      <c r="E16" s="6">
        <v>1</v>
      </c>
      <c r="F16" s="6">
        <v>4</v>
      </c>
      <c r="G16" s="3">
        <v>79</v>
      </c>
      <c r="H16" s="3">
        <v>0</v>
      </c>
      <c r="I16" s="3">
        <v>1</v>
      </c>
      <c r="J16" s="3">
        <v>1</v>
      </c>
      <c r="K16" s="3">
        <v>4</v>
      </c>
      <c r="L16" s="6">
        <v>30</v>
      </c>
      <c r="M16" s="6">
        <v>0</v>
      </c>
      <c r="N16" s="6">
        <v>1</v>
      </c>
      <c r="O16" s="6">
        <v>2</v>
      </c>
      <c r="P16" s="6">
        <v>1</v>
      </c>
      <c r="Q16" s="32">
        <f t="shared" si="4"/>
        <v>144</v>
      </c>
      <c r="R16" s="11">
        <f t="shared" si="6"/>
        <v>1</v>
      </c>
      <c r="S16" s="11">
        <f t="shared" si="6"/>
        <v>2</v>
      </c>
      <c r="T16" s="11">
        <f t="shared" si="6"/>
        <v>4</v>
      </c>
      <c r="U16" s="11">
        <f t="shared" si="6"/>
        <v>9</v>
      </c>
      <c r="V16" s="14">
        <f t="shared" si="5"/>
        <v>16</v>
      </c>
    </row>
    <row r="17" spans="1:23" x14ac:dyDescent="0.2">
      <c r="A17">
        <v>2010</v>
      </c>
      <c r="B17" s="6">
        <v>35</v>
      </c>
      <c r="C17" s="6">
        <v>1</v>
      </c>
      <c r="D17" s="6">
        <v>1</v>
      </c>
      <c r="E17" s="6">
        <v>1</v>
      </c>
      <c r="F17" s="6">
        <v>1</v>
      </c>
      <c r="G17" s="3">
        <v>77</v>
      </c>
      <c r="H17" s="3">
        <v>1</v>
      </c>
      <c r="I17" s="3">
        <v>2</v>
      </c>
      <c r="J17" s="3">
        <v>1</v>
      </c>
      <c r="K17" s="3">
        <v>0</v>
      </c>
      <c r="L17" s="6">
        <v>32</v>
      </c>
      <c r="M17" s="6">
        <v>0</v>
      </c>
      <c r="N17" s="6">
        <v>1</v>
      </c>
      <c r="O17" s="6">
        <v>1</v>
      </c>
      <c r="P17" s="6">
        <v>3</v>
      </c>
      <c r="Q17" s="32">
        <f t="shared" si="4"/>
        <v>144</v>
      </c>
      <c r="R17" s="11">
        <f t="shared" ref="R17:R32" si="7">SUM(C17,H17,M17)</f>
        <v>2</v>
      </c>
      <c r="S17" s="11">
        <f t="shared" si="6"/>
        <v>4</v>
      </c>
      <c r="T17" s="11">
        <f t="shared" ref="T17:U32" si="8">SUM(E17,J17,O17)</f>
        <v>3</v>
      </c>
      <c r="U17" s="11">
        <f t="shared" si="8"/>
        <v>4</v>
      </c>
      <c r="V17" s="14">
        <f>SUM(R17:U17)</f>
        <v>13</v>
      </c>
    </row>
    <row r="18" spans="1:23" x14ac:dyDescent="0.2">
      <c r="A18">
        <v>2011</v>
      </c>
      <c r="B18" s="6">
        <v>35</v>
      </c>
      <c r="C18" s="6">
        <v>0</v>
      </c>
      <c r="D18" s="6">
        <v>2</v>
      </c>
      <c r="E18" s="6">
        <v>1</v>
      </c>
      <c r="F18" s="6">
        <v>2</v>
      </c>
      <c r="G18" s="3">
        <v>77</v>
      </c>
      <c r="H18" s="3">
        <v>1</v>
      </c>
      <c r="I18" s="3">
        <v>3</v>
      </c>
      <c r="J18" s="3">
        <v>1</v>
      </c>
      <c r="K18" s="3">
        <v>3</v>
      </c>
      <c r="L18" s="6">
        <v>32</v>
      </c>
      <c r="M18" s="6">
        <v>0</v>
      </c>
      <c r="N18" s="6">
        <v>1</v>
      </c>
      <c r="O18" s="6">
        <v>2</v>
      </c>
      <c r="P18" s="6">
        <v>2</v>
      </c>
      <c r="Q18" s="32">
        <f t="shared" si="4"/>
        <v>144</v>
      </c>
      <c r="R18" s="11">
        <f t="shared" si="7"/>
        <v>1</v>
      </c>
      <c r="S18" s="11">
        <f t="shared" si="6"/>
        <v>6</v>
      </c>
      <c r="T18" s="11">
        <f t="shared" si="8"/>
        <v>4</v>
      </c>
      <c r="U18" s="11">
        <f t="shared" si="8"/>
        <v>7</v>
      </c>
      <c r="V18" s="14">
        <f>SUM(R18:U18)</f>
        <v>18</v>
      </c>
    </row>
    <row r="19" spans="1:23" x14ac:dyDescent="0.2">
      <c r="A19">
        <v>2012</v>
      </c>
      <c r="B19" s="6">
        <v>35</v>
      </c>
      <c r="C19" s="6">
        <v>1</v>
      </c>
      <c r="D19" s="6">
        <v>0</v>
      </c>
      <c r="E19" s="6">
        <v>0</v>
      </c>
      <c r="F19" s="6">
        <v>0</v>
      </c>
      <c r="G19" s="3">
        <v>79</v>
      </c>
      <c r="H19" s="3">
        <v>4</v>
      </c>
      <c r="I19" s="3">
        <v>3</v>
      </c>
      <c r="J19" s="3">
        <v>3</v>
      </c>
      <c r="K19" s="3">
        <v>4</v>
      </c>
      <c r="L19" s="6">
        <v>30</v>
      </c>
      <c r="M19" s="6">
        <v>2</v>
      </c>
      <c r="N19" s="6">
        <v>2</v>
      </c>
      <c r="O19" s="6">
        <v>0</v>
      </c>
      <c r="P19" s="6">
        <v>0</v>
      </c>
      <c r="Q19" s="32">
        <f t="shared" si="4"/>
        <v>144</v>
      </c>
      <c r="R19" s="11">
        <f t="shared" si="7"/>
        <v>7</v>
      </c>
      <c r="S19" s="11">
        <f t="shared" si="6"/>
        <v>5</v>
      </c>
      <c r="T19" s="11">
        <f>SUM(E19,J19,O19)</f>
        <v>3</v>
      </c>
      <c r="U19" s="11">
        <f>SUM(F19,K19,P19)</f>
        <v>4</v>
      </c>
      <c r="V19" s="14">
        <f>SUM(R19:U19)</f>
        <v>19</v>
      </c>
    </row>
    <row r="20" spans="1:23" x14ac:dyDescent="0.2">
      <c r="A20">
        <v>2013</v>
      </c>
      <c r="B20" s="6">
        <v>33</v>
      </c>
      <c r="C20" s="6">
        <v>0</v>
      </c>
      <c r="D20" s="6">
        <v>2</v>
      </c>
      <c r="E20" s="6">
        <v>3</v>
      </c>
      <c r="F20" s="6">
        <v>1</v>
      </c>
      <c r="G20" s="3">
        <v>79</v>
      </c>
      <c r="H20" s="3">
        <v>2</v>
      </c>
      <c r="I20" s="3">
        <v>0</v>
      </c>
      <c r="J20" s="3">
        <v>1</v>
      </c>
      <c r="K20" s="3">
        <v>4</v>
      </c>
      <c r="L20" s="6">
        <v>32</v>
      </c>
      <c r="M20" s="6">
        <v>0</v>
      </c>
      <c r="N20" s="6">
        <v>2</v>
      </c>
      <c r="O20" s="6">
        <v>0</v>
      </c>
      <c r="P20" s="6">
        <v>2</v>
      </c>
      <c r="Q20" s="32">
        <f t="shared" ref="Q20:Q24" si="9">SUM(B20,G20,L20)</f>
        <v>144</v>
      </c>
      <c r="R20" s="11">
        <f t="shared" si="7"/>
        <v>2</v>
      </c>
      <c r="S20" s="11">
        <f t="shared" si="6"/>
        <v>4</v>
      </c>
      <c r="T20" s="11">
        <f>SUM(E20,J20,O20)</f>
        <v>4</v>
      </c>
      <c r="U20" s="11">
        <f>SUM(F20,K20,P20)</f>
        <v>7</v>
      </c>
      <c r="V20" s="14">
        <f>SUM(R20:U20)</f>
        <v>17</v>
      </c>
    </row>
    <row r="21" spans="1:23" x14ac:dyDescent="0.2">
      <c r="A21">
        <v>2014</v>
      </c>
      <c r="B21" s="6">
        <v>36</v>
      </c>
      <c r="C21" s="6">
        <v>2</v>
      </c>
      <c r="D21" s="6">
        <v>2</v>
      </c>
      <c r="E21" s="6">
        <v>1</v>
      </c>
      <c r="F21" s="6">
        <v>2</v>
      </c>
      <c r="G21" s="3">
        <v>75</v>
      </c>
      <c r="H21" s="3">
        <v>2</v>
      </c>
      <c r="I21" s="3">
        <v>2</v>
      </c>
      <c r="J21" s="3">
        <v>2</v>
      </c>
      <c r="K21" s="3">
        <v>3</v>
      </c>
      <c r="L21" s="6">
        <v>33</v>
      </c>
      <c r="M21" s="6">
        <v>0</v>
      </c>
      <c r="N21" s="6">
        <v>1</v>
      </c>
      <c r="O21" s="6">
        <v>2</v>
      </c>
      <c r="P21" s="6">
        <v>3</v>
      </c>
      <c r="Q21" s="32">
        <f t="shared" si="9"/>
        <v>144</v>
      </c>
      <c r="R21" s="11">
        <f t="shared" si="7"/>
        <v>4</v>
      </c>
      <c r="S21" s="11">
        <f t="shared" si="6"/>
        <v>5</v>
      </c>
      <c r="T21" s="11">
        <f t="shared" ref="T21:T31" si="10">SUM(E21,J21,O21)</f>
        <v>5</v>
      </c>
      <c r="U21" s="11">
        <f t="shared" ref="U21:U31" si="11">SUM(F21,K21,P21)</f>
        <v>8</v>
      </c>
      <c r="V21" s="14">
        <f t="shared" ref="V21:V31" si="12">SUM(R21:U21)</f>
        <v>22</v>
      </c>
    </row>
    <row r="22" spans="1:23" x14ac:dyDescent="0.2">
      <c r="A22">
        <v>2015</v>
      </c>
      <c r="B22" s="6">
        <v>35</v>
      </c>
      <c r="C22" s="6">
        <v>1</v>
      </c>
      <c r="D22" s="6">
        <v>1</v>
      </c>
      <c r="E22" s="6">
        <v>0</v>
      </c>
      <c r="F22" s="6">
        <v>4</v>
      </c>
      <c r="G22" s="3">
        <v>77</v>
      </c>
      <c r="H22" s="3">
        <v>2</v>
      </c>
      <c r="I22" s="3">
        <v>3</v>
      </c>
      <c r="J22" s="3">
        <v>1</v>
      </c>
      <c r="K22" s="3">
        <v>2</v>
      </c>
      <c r="L22" s="6">
        <v>32</v>
      </c>
      <c r="M22" s="6">
        <v>1</v>
      </c>
      <c r="N22" s="6">
        <v>2</v>
      </c>
      <c r="O22" s="6">
        <v>2</v>
      </c>
      <c r="P22" s="6">
        <v>0</v>
      </c>
      <c r="Q22" s="32">
        <f t="shared" si="9"/>
        <v>144</v>
      </c>
      <c r="R22" s="11">
        <f t="shared" ref="R22:R31" si="13">SUM(C22,H22,M22)</f>
        <v>4</v>
      </c>
      <c r="S22" s="11">
        <f t="shared" si="6"/>
        <v>6</v>
      </c>
      <c r="T22" s="11">
        <f t="shared" si="10"/>
        <v>3</v>
      </c>
      <c r="U22" s="11">
        <f t="shared" si="11"/>
        <v>6</v>
      </c>
      <c r="V22" s="14">
        <f t="shared" si="12"/>
        <v>19</v>
      </c>
    </row>
    <row r="23" spans="1:23" x14ac:dyDescent="0.2">
      <c r="A23">
        <v>2016</v>
      </c>
      <c r="B23" s="6">
        <v>28</v>
      </c>
      <c r="C23" s="6">
        <v>1</v>
      </c>
      <c r="D23" s="6">
        <v>1</v>
      </c>
      <c r="E23" s="6">
        <v>1</v>
      </c>
      <c r="F23" s="6">
        <v>0</v>
      </c>
      <c r="G23" s="3">
        <v>70</v>
      </c>
      <c r="H23" s="3">
        <v>0</v>
      </c>
      <c r="I23" s="3">
        <v>3</v>
      </c>
      <c r="J23" s="3">
        <v>0</v>
      </c>
      <c r="K23" s="3">
        <v>3</v>
      </c>
      <c r="L23" s="6">
        <v>28</v>
      </c>
      <c r="M23" s="6">
        <v>2</v>
      </c>
      <c r="N23" s="6">
        <v>1</v>
      </c>
      <c r="O23" s="6">
        <v>2</v>
      </c>
      <c r="P23" s="6">
        <v>0</v>
      </c>
      <c r="Q23" s="32">
        <f t="shared" si="9"/>
        <v>126</v>
      </c>
      <c r="R23" s="11">
        <f t="shared" si="13"/>
        <v>3</v>
      </c>
      <c r="S23" s="11">
        <f t="shared" si="6"/>
        <v>5</v>
      </c>
      <c r="T23" s="11">
        <f t="shared" si="10"/>
        <v>3</v>
      </c>
      <c r="U23" s="11">
        <f t="shared" si="11"/>
        <v>3</v>
      </c>
      <c r="V23" s="14">
        <f t="shared" si="12"/>
        <v>14</v>
      </c>
    </row>
    <row r="24" spans="1:23" x14ac:dyDescent="0.2">
      <c r="A24">
        <v>2017</v>
      </c>
      <c r="B24" s="6">
        <v>31</v>
      </c>
      <c r="C24" s="6">
        <v>1</v>
      </c>
      <c r="D24" s="6">
        <v>1</v>
      </c>
      <c r="E24" s="6">
        <v>1</v>
      </c>
      <c r="F24" s="6">
        <v>0</v>
      </c>
      <c r="G24" s="3">
        <v>68</v>
      </c>
      <c r="H24" s="3">
        <v>2</v>
      </c>
      <c r="I24" s="3">
        <v>1</v>
      </c>
      <c r="J24" s="3">
        <v>1</v>
      </c>
      <c r="K24" s="3">
        <v>0</v>
      </c>
      <c r="L24" s="6">
        <v>27</v>
      </c>
      <c r="M24" s="6">
        <v>2</v>
      </c>
      <c r="N24" s="6">
        <v>1</v>
      </c>
      <c r="O24" s="6">
        <v>1</v>
      </c>
      <c r="P24" s="6">
        <v>0</v>
      </c>
      <c r="Q24" s="32">
        <f t="shared" si="9"/>
        <v>126</v>
      </c>
      <c r="R24" s="11">
        <f t="shared" si="13"/>
        <v>5</v>
      </c>
      <c r="S24" s="11">
        <f t="shared" si="6"/>
        <v>3</v>
      </c>
      <c r="T24" s="11">
        <f t="shared" si="10"/>
        <v>3</v>
      </c>
      <c r="U24" s="11">
        <f t="shared" si="11"/>
        <v>0</v>
      </c>
      <c r="V24" s="14">
        <f t="shared" si="12"/>
        <v>11</v>
      </c>
    </row>
    <row r="25" spans="1:23" x14ac:dyDescent="0.2">
      <c r="A25">
        <v>2018</v>
      </c>
      <c r="B25" s="6">
        <v>24</v>
      </c>
      <c r="C25" s="6">
        <v>1</v>
      </c>
      <c r="D25" s="6">
        <v>1</v>
      </c>
      <c r="E25" s="6">
        <v>0</v>
      </c>
      <c r="F25" s="6">
        <v>1</v>
      </c>
      <c r="G25" s="3">
        <v>61</v>
      </c>
      <c r="H25" s="3">
        <v>0</v>
      </c>
      <c r="I25" s="3">
        <v>3</v>
      </c>
      <c r="J25" s="3">
        <v>0</v>
      </c>
      <c r="K25" s="3">
        <v>2</v>
      </c>
      <c r="L25" s="6">
        <v>23</v>
      </c>
      <c r="M25" s="6">
        <v>0</v>
      </c>
      <c r="N25" s="6">
        <v>1</v>
      </c>
      <c r="O25" s="6">
        <v>1</v>
      </c>
      <c r="P25" s="6">
        <v>3</v>
      </c>
      <c r="Q25" s="32">
        <f t="shared" ref="Q25:Q31" si="14">SUM(B25,G25,L25)</f>
        <v>108</v>
      </c>
      <c r="R25" s="11">
        <f t="shared" si="13"/>
        <v>1</v>
      </c>
      <c r="S25" s="11">
        <f t="shared" si="6"/>
        <v>5</v>
      </c>
      <c r="T25" s="11">
        <f t="shared" si="10"/>
        <v>1</v>
      </c>
      <c r="U25" s="11">
        <f t="shared" si="11"/>
        <v>6</v>
      </c>
      <c r="V25" s="14">
        <f t="shared" si="12"/>
        <v>13</v>
      </c>
    </row>
    <row r="26" spans="1:23" x14ac:dyDescent="0.2">
      <c r="A26">
        <v>2019</v>
      </c>
      <c r="B26" s="6">
        <v>9</v>
      </c>
      <c r="C26" s="6">
        <v>0</v>
      </c>
      <c r="D26" s="6">
        <v>1</v>
      </c>
      <c r="E26" s="6">
        <v>0</v>
      </c>
      <c r="F26" s="6">
        <v>0</v>
      </c>
      <c r="G26" s="3">
        <v>19</v>
      </c>
      <c r="H26" s="3">
        <v>0</v>
      </c>
      <c r="I26" s="3">
        <v>0</v>
      </c>
      <c r="J26" s="3">
        <v>1</v>
      </c>
      <c r="K26" s="3">
        <v>0</v>
      </c>
      <c r="L26" s="6">
        <v>8</v>
      </c>
      <c r="M26" s="6">
        <v>0</v>
      </c>
      <c r="N26" s="6">
        <v>0</v>
      </c>
      <c r="O26" s="6">
        <v>0</v>
      </c>
      <c r="P26" s="6">
        <v>0</v>
      </c>
      <c r="Q26" s="32">
        <f t="shared" si="14"/>
        <v>36</v>
      </c>
      <c r="R26" s="11">
        <f t="shared" si="13"/>
        <v>0</v>
      </c>
      <c r="S26" s="11">
        <f t="shared" si="6"/>
        <v>1</v>
      </c>
      <c r="T26" s="11">
        <f t="shared" si="10"/>
        <v>1</v>
      </c>
      <c r="U26" s="11">
        <f t="shared" si="11"/>
        <v>0</v>
      </c>
      <c r="V26" s="14">
        <f t="shared" si="12"/>
        <v>2</v>
      </c>
    </row>
    <row r="27" spans="1:23" x14ac:dyDescent="0.2">
      <c r="A27">
        <v>2020</v>
      </c>
      <c r="B27" s="6">
        <v>24</v>
      </c>
      <c r="C27" s="6">
        <v>1</v>
      </c>
      <c r="D27" s="6">
        <v>1</v>
      </c>
      <c r="E27" s="6">
        <v>1</v>
      </c>
      <c r="F27" s="6">
        <v>1</v>
      </c>
      <c r="G27" s="3">
        <v>63</v>
      </c>
      <c r="H27" s="3">
        <v>1</v>
      </c>
      <c r="I27" s="3">
        <v>1</v>
      </c>
      <c r="J27" s="3">
        <v>2</v>
      </c>
      <c r="K27" s="3">
        <v>3</v>
      </c>
      <c r="L27" s="6">
        <v>21</v>
      </c>
      <c r="M27" s="6">
        <v>1</v>
      </c>
      <c r="N27" s="6">
        <v>0</v>
      </c>
      <c r="O27" s="6">
        <v>1</v>
      </c>
      <c r="P27" s="6">
        <v>1</v>
      </c>
      <c r="Q27" s="32">
        <f t="shared" si="14"/>
        <v>108</v>
      </c>
      <c r="R27" s="11">
        <f t="shared" si="13"/>
        <v>3</v>
      </c>
      <c r="S27" s="11">
        <f t="shared" si="6"/>
        <v>2</v>
      </c>
      <c r="T27" s="11">
        <f t="shared" si="10"/>
        <v>4</v>
      </c>
      <c r="U27" s="11">
        <f t="shared" si="11"/>
        <v>5</v>
      </c>
      <c r="V27" s="14">
        <f t="shared" si="12"/>
        <v>14</v>
      </c>
    </row>
    <row r="28" spans="1:23" x14ac:dyDescent="0.2">
      <c r="A28">
        <v>2021</v>
      </c>
      <c r="B28" s="6">
        <v>21</v>
      </c>
      <c r="C28" s="6">
        <v>1</v>
      </c>
      <c r="D28" s="6">
        <v>0</v>
      </c>
      <c r="E28" s="6">
        <v>1</v>
      </c>
      <c r="F28" s="6">
        <v>0</v>
      </c>
      <c r="G28" s="3">
        <v>49</v>
      </c>
      <c r="H28" s="3">
        <v>3</v>
      </c>
      <c r="I28" s="3">
        <v>1</v>
      </c>
      <c r="J28" s="3">
        <v>2</v>
      </c>
      <c r="K28" s="3">
        <v>0</v>
      </c>
      <c r="L28" s="6">
        <v>20</v>
      </c>
      <c r="M28" s="6">
        <v>0</v>
      </c>
      <c r="N28" s="6">
        <v>1</v>
      </c>
      <c r="O28" s="6">
        <v>0</v>
      </c>
      <c r="P28" s="6">
        <v>0</v>
      </c>
      <c r="Q28" s="32">
        <f t="shared" si="14"/>
        <v>90</v>
      </c>
      <c r="R28" s="11">
        <f t="shared" si="13"/>
        <v>4</v>
      </c>
      <c r="S28" s="11">
        <f t="shared" si="6"/>
        <v>2</v>
      </c>
      <c r="T28" s="11">
        <f t="shared" si="10"/>
        <v>3</v>
      </c>
      <c r="U28" s="11">
        <f t="shared" si="11"/>
        <v>0</v>
      </c>
      <c r="V28" s="14">
        <f t="shared" si="12"/>
        <v>9</v>
      </c>
    </row>
    <row r="29" spans="1:23" x14ac:dyDescent="0.2">
      <c r="A29">
        <v>2022</v>
      </c>
      <c r="B29" s="6">
        <v>21</v>
      </c>
      <c r="C29" s="6">
        <v>0</v>
      </c>
      <c r="D29" s="6">
        <v>0</v>
      </c>
      <c r="E29" s="6">
        <v>0</v>
      </c>
      <c r="F29" s="6">
        <v>0</v>
      </c>
      <c r="G29" s="3">
        <v>49</v>
      </c>
      <c r="H29" s="3">
        <v>1</v>
      </c>
      <c r="I29" s="3">
        <v>1</v>
      </c>
      <c r="J29" s="3">
        <v>2</v>
      </c>
      <c r="K29" s="3">
        <v>1</v>
      </c>
      <c r="L29" s="6">
        <v>20</v>
      </c>
      <c r="M29" s="6">
        <v>0</v>
      </c>
      <c r="N29" s="6">
        <v>0</v>
      </c>
      <c r="O29" s="6">
        <v>1</v>
      </c>
      <c r="P29" s="6">
        <v>6</v>
      </c>
      <c r="Q29" s="32">
        <f t="shared" si="14"/>
        <v>90</v>
      </c>
      <c r="R29" s="11">
        <f t="shared" si="13"/>
        <v>1</v>
      </c>
      <c r="S29" s="11">
        <f t="shared" si="6"/>
        <v>1</v>
      </c>
      <c r="T29" s="11">
        <f t="shared" si="10"/>
        <v>3</v>
      </c>
      <c r="U29" s="11">
        <f t="shared" si="11"/>
        <v>7</v>
      </c>
      <c r="V29" s="14">
        <f t="shared" si="12"/>
        <v>12</v>
      </c>
    </row>
    <row r="30" spans="1:23" x14ac:dyDescent="0.2">
      <c r="A30">
        <v>2023</v>
      </c>
      <c r="B30" s="6">
        <v>25</v>
      </c>
      <c r="C30" s="6">
        <v>0</v>
      </c>
      <c r="D30" s="6">
        <v>0</v>
      </c>
      <c r="E30" s="6">
        <v>1</v>
      </c>
      <c r="F30" s="6">
        <v>1</v>
      </c>
      <c r="G30" s="3">
        <v>59</v>
      </c>
      <c r="H30" s="3">
        <v>0</v>
      </c>
      <c r="I30" s="3">
        <v>3</v>
      </c>
      <c r="J30" s="3">
        <v>4</v>
      </c>
      <c r="K30" s="3">
        <v>1</v>
      </c>
      <c r="L30" s="6">
        <v>24</v>
      </c>
      <c r="M30" s="6">
        <v>0</v>
      </c>
      <c r="N30" s="6">
        <v>1</v>
      </c>
      <c r="O30" s="6">
        <v>2</v>
      </c>
      <c r="P30" s="6">
        <v>4</v>
      </c>
      <c r="Q30" s="32">
        <f t="shared" si="14"/>
        <v>108</v>
      </c>
      <c r="R30" s="11">
        <f t="shared" si="13"/>
        <v>0</v>
      </c>
      <c r="S30" s="11">
        <f t="shared" si="6"/>
        <v>4</v>
      </c>
      <c r="T30" s="11">
        <f t="shared" si="10"/>
        <v>7</v>
      </c>
      <c r="U30" s="11">
        <f t="shared" si="11"/>
        <v>6</v>
      </c>
      <c r="V30" s="14">
        <f t="shared" si="12"/>
        <v>17</v>
      </c>
    </row>
    <row r="31" spans="1:23" x14ac:dyDescent="0.2">
      <c r="A31">
        <v>2024</v>
      </c>
      <c r="B31" s="6">
        <v>26</v>
      </c>
      <c r="C31" s="6">
        <v>0</v>
      </c>
      <c r="D31" s="6">
        <v>0</v>
      </c>
      <c r="E31" s="6">
        <v>1</v>
      </c>
      <c r="F31" s="6">
        <v>3</v>
      </c>
      <c r="G31" s="3">
        <v>58</v>
      </c>
      <c r="H31" s="3">
        <v>0</v>
      </c>
      <c r="I31" s="3">
        <v>0</v>
      </c>
      <c r="J31" s="3">
        <v>1</v>
      </c>
      <c r="K31" s="3">
        <v>1</v>
      </c>
      <c r="L31" s="6">
        <v>24</v>
      </c>
      <c r="M31" s="6">
        <v>3</v>
      </c>
      <c r="N31" s="6">
        <v>1</v>
      </c>
      <c r="O31" s="6">
        <v>0</v>
      </c>
      <c r="P31" s="6">
        <v>1</v>
      </c>
      <c r="Q31" s="32">
        <f t="shared" si="14"/>
        <v>108</v>
      </c>
      <c r="R31" s="11">
        <f t="shared" si="13"/>
        <v>3</v>
      </c>
      <c r="S31" s="11">
        <f t="shared" ref="S31" si="15">SUM(D31,I31,N31)</f>
        <v>1</v>
      </c>
      <c r="T31" s="11">
        <f t="shared" si="10"/>
        <v>2</v>
      </c>
      <c r="U31" s="11">
        <f t="shared" si="11"/>
        <v>5</v>
      </c>
      <c r="V31" s="14">
        <f t="shared" si="12"/>
        <v>11</v>
      </c>
      <c r="W31" s="54"/>
    </row>
    <row r="32" spans="1:23" x14ac:dyDescent="0.2">
      <c r="A32">
        <v>2025</v>
      </c>
      <c r="B32" s="6">
        <v>22</v>
      </c>
      <c r="C32" s="6">
        <v>0</v>
      </c>
      <c r="D32" s="6">
        <v>1</v>
      </c>
      <c r="E32" s="6">
        <v>1</v>
      </c>
      <c r="F32" s="6">
        <v>1</v>
      </c>
      <c r="G32" s="3">
        <v>47</v>
      </c>
      <c r="H32" s="3">
        <v>2</v>
      </c>
      <c r="I32" s="3">
        <v>1</v>
      </c>
      <c r="J32" s="3">
        <v>0</v>
      </c>
      <c r="K32" s="3">
        <v>1</v>
      </c>
      <c r="L32" s="6">
        <v>24</v>
      </c>
      <c r="M32" s="6">
        <v>2</v>
      </c>
      <c r="N32" s="6">
        <v>0</v>
      </c>
      <c r="O32" s="6">
        <v>0</v>
      </c>
      <c r="P32" s="6">
        <v>2</v>
      </c>
      <c r="Q32" s="32">
        <v>21</v>
      </c>
      <c r="R32" s="11">
        <f t="shared" si="7"/>
        <v>4</v>
      </c>
      <c r="S32" s="11">
        <f t="shared" si="2"/>
        <v>2</v>
      </c>
      <c r="T32" s="11">
        <f t="shared" si="8"/>
        <v>1</v>
      </c>
      <c r="U32" s="11">
        <f t="shared" si="8"/>
        <v>4</v>
      </c>
      <c r="V32" s="15">
        <f t="shared" si="5"/>
        <v>11</v>
      </c>
      <c r="W32" s="54"/>
    </row>
    <row r="33" spans="1:22" ht="13.5" thickBot="1" x14ac:dyDescent="0.25">
      <c r="B33" s="8">
        <f t="shared" ref="B33:K33" si="16">SUM(B7:B32)</f>
        <v>785</v>
      </c>
      <c r="C33" s="8">
        <f t="shared" si="16"/>
        <v>16</v>
      </c>
      <c r="D33" s="8">
        <f>SUM(D7:D32)</f>
        <v>21</v>
      </c>
      <c r="E33" s="8">
        <f t="shared" si="16"/>
        <v>26</v>
      </c>
      <c r="F33" s="8">
        <f t="shared" si="16"/>
        <v>27</v>
      </c>
      <c r="G33" s="5">
        <f t="shared" si="16"/>
        <v>1799</v>
      </c>
      <c r="H33" s="5">
        <f t="shared" si="16"/>
        <v>28</v>
      </c>
      <c r="I33" s="5">
        <f t="shared" si="16"/>
        <v>44</v>
      </c>
      <c r="J33" s="5">
        <f t="shared" si="16"/>
        <v>45</v>
      </c>
      <c r="K33" s="5">
        <f t="shared" si="16"/>
        <v>49</v>
      </c>
      <c r="L33" s="8">
        <f t="shared" ref="L33:V33" si="17">SUM(L6:L32)</f>
        <v>734</v>
      </c>
      <c r="M33" s="8">
        <f t="shared" si="17"/>
        <v>19</v>
      </c>
      <c r="N33" s="8">
        <f t="shared" si="17"/>
        <v>29</v>
      </c>
      <c r="O33" s="8">
        <f t="shared" si="17"/>
        <v>27</v>
      </c>
      <c r="P33" s="8">
        <f t="shared" si="17"/>
        <v>31</v>
      </c>
      <c r="Q33" s="33">
        <f t="shared" si="17"/>
        <v>3372</v>
      </c>
      <c r="R33" s="13">
        <f t="shared" si="17"/>
        <v>63</v>
      </c>
      <c r="S33" s="13">
        <f t="shared" si="17"/>
        <v>98</v>
      </c>
      <c r="T33" s="13">
        <f t="shared" si="17"/>
        <v>100</v>
      </c>
      <c r="U33" s="13">
        <f t="shared" si="17"/>
        <v>109</v>
      </c>
      <c r="V33" s="13">
        <f t="shared" si="17"/>
        <v>370</v>
      </c>
    </row>
    <row r="34" spans="1:22" ht="13.5" thickTop="1" x14ac:dyDescent="0.2">
      <c r="C34" s="19">
        <f>C33/$B$33</f>
        <v>2.038216560509554E-2</v>
      </c>
      <c r="D34" s="19">
        <f>D33/$B$33</f>
        <v>2.6751592356687899E-2</v>
      </c>
      <c r="E34" s="19">
        <f>E33/($B$33-$B$14)</f>
        <v>3.4528552456839307E-2</v>
      </c>
      <c r="F34" s="19">
        <f>F33/($B$33-22-$B$28)</f>
        <v>3.638814016172507E-2</v>
      </c>
      <c r="H34" s="19">
        <f>H33/$G$33</f>
        <v>1.556420233463035E-2</v>
      </c>
      <c r="I34" s="19">
        <f>I33/$G$33</f>
        <v>2.4458032240133407E-2</v>
      </c>
      <c r="J34" s="19">
        <f>J33/($G$33-$G$14)</f>
        <v>2.6178010471204188E-2</v>
      </c>
      <c r="K34" s="19">
        <f>K33/($G$33-48-$G$28)</f>
        <v>2.8789659224441832E-2</v>
      </c>
      <c r="M34" s="19">
        <f>M33/$L$33</f>
        <v>2.5885558583106268E-2</v>
      </c>
      <c r="N34" s="19">
        <f>N33/$L$33</f>
        <v>3.9509536784741145E-2</v>
      </c>
      <c r="O34" s="19">
        <f>O33/($L$33-$L$14)</f>
        <v>3.8461538461538464E-2</v>
      </c>
      <c r="P34" s="19">
        <f>P33/($L$33-20-$L$28)</f>
        <v>4.4668587896253602E-2</v>
      </c>
      <c r="R34" s="19">
        <f>R33/$Q$33</f>
        <v>1.8683274021352312E-2</v>
      </c>
      <c r="S34" s="19">
        <f>S33/$Q$33</f>
        <v>2.9062870699881376E-2</v>
      </c>
      <c r="T34" s="19">
        <f>T33/($Q$33-$Q$14)</f>
        <v>3.0978934324659233E-2</v>
      </c>
      <c r="U34" s="19">
        <f>U33/($Q$33-90-Q28)</f>
        <v>3.4147869674185462E-2</v>
      </c>
      <c r="V34" s="19">
        <f>V33/$Q$33</f>
        <v>0.10972716488730723</v>
      </c>
    </row>
    <row r="35" spans="1:22" x14ac:dyDescent="0.2">
      <c r="U35" s="25"/>
    </row>
    <row r="36" spans="1:22" x14ac:dyDescent="0.2">
      <c r="A36" s="26" t="s">
        <v>771</v>
      </c>
      <c r="U36" s="25"/>
    </row>
    <row r="37" spans="1:22" x14ac:dyDescent="0.2">
      <c r="U37" s="25"/>
    </row>
    <row r="38" spans="1:22" x14ac:dyDescent="0.2">
      <c r="C38" s="1"/>
      <c r="D38" s="1" t="s">
        <v>64</v>
      </c>
      <c r="E38" s="1"/>
      <c r="F38" s="1" t="s">
        <v>65</v>
      </c>
      <c r="G38" s="1"/>
      <c r="H38" s="1" t="s">
        <v>66</v>
      </c>
      <c r="U38" s="25"/>
    </row>
    <row r="39" spans="1:22" x14ac:dyDescent="0.2">
      <c r="A39" t="s">
        <v>6</v>
      </c>
      <c r="D39" s="24">
        <f>C33/R$33</f>
        <v>0.25396825396825395</v>
      </c>
      <c r="F39" s="24">
        <f>H33/R$33</f>
        <v>0.44444444444444442</v>
      </c>
      <c r="H39" s="24">
        <f>M33/R$33</f>
        <v>0.30158730158730157</v>
      </c>
      <c r="U39" s="25"/>
    </row>
    <row r="40" spans="1:22" x14ac:dyDescent="0.2">
      <c r="A40" t="s">
        <v>4</v>
      </c>
      <c r="D40" s="24">
        <f>D33/(S$33-S$6)</f>
        <v>0.22340425531914893</v>
      </c>
      <c r="F40" s="24">
        <f>I33/(S$33-S$6)</f>
        <v>0.46808510638297873</v>
      </c>
      <c r="H40" s="24">
        <f>N33/(S$33-S$6)</f>
        <v>0.30851063829787234</v>
      </c>
      <c r="U40" s="25"/>
    </row>
    <row r="41" spans="1:22" x14ac:dyDescent="0.2">
      <c r="A41" t="s">
        <v>5</v>
      </c>
      <c r="D41" s="24">
        <f>E33/(T$33-T$6)</f>
        <v>0.26530612244897961</v>
      </c>
      <c r="F41" s="24">
        <f>J33/(T$33-T$6)</f>
        <v>0.45918367346938777</v>
      </c>
      <c r="H41" s="24">
        <f>O33/(T$33-T$6)</f>
        <v>0.27551020408163263</v>
      </c>
      <c r="U41" s="25"/>
    </row>
    <row r="42" spans="1:22" x14ac:dyDescent="0.2">
      <c r="A42" t="s">
        <v>7</v>
      </c>
      <c r="D42" s="24">
        <f>F33/(U$33-$U6)</f>
        <v>0.25233644859813081</v>
      </c>
      <c r="F42" s="24">
        <f>K33/(U$33-$U6)</f>
        <v>0.45794392523364486</v>
      </c>
      <c r="H42" s="24">
        <f>P33/(U$33-$U6)</f>
        <v>0.28971962616822428</v>
      </c>
      <c r="U42" s="25"/>
    </row>
    <row r="44" spans="1:22" x14ac:dyDescent="0.2">
      <c r="A44" s="1" t="s">
        <v>40</v>
      </c>
    </row>
    <row r="45" spans="1:22" x14ac:dyDescent="0.2">
      <c r="A45" s="1" t="s">
        <v>41</v>
      </c>
      <c r="R45" s="1" t="s">
        <v>53</v>
      </c>
      <c r="S45" s="34"/>
    </row>
    <row r="46" spans="1:22" x14ac:dyDescent="0.2">
      <c r="B46" s="34">
        <v>0</v>
      </c>
      <c r="C46" t="s">
        <v>42</v>
      </c>
      <c r="S46" s="112">
        <v>2</v>
      </c>
      <c r="T46" t="s">
        <v>54</v>
      </c>
    </row>
    <row r="47" spans="1:22" x14ac:dyDescent="0.2">
      <c r="B47" s="34">
        <v>0</v>
      </c>
      <c r="C47" t="s">
        <v>43</v>
      </c>
      <c r="S47" s="112">
        <v>4</v>
      </c>
      <c r="T47" t="s">
        <v>55</v>
      </c>
    </row>
    <row r="48" spans="1:22" x14ac:dyDescent="0.2">
      <c r="B48" s="34">
        <v>3</v>
      </c>
      <c r="C48" t="s">
        <v>44</v>
      </c>
      <c r="S48" s="113">
        <v>8</v>
      </c>
      <c r="T48" t="s">
        <v>134</v>
      </c>
    </row>
    <row r="49" spans="2:20" x14ac:dyDescent="0.2">
      <c r="B49" s="34">
        <v>4</v>
      </c>
      <c r="C49" t="s">
        <v>45</v>
      </c>
      <c r="S49" s="113">
        <v>3</v>
      </c>
      <c r="T49" t="s">
        <v>56</v>
      </c>
    </row>
    <row r="50" spans="2:20" x14ac:dyDescent="0.2">
      <c r="B50" s="34">
        <v>1</v>
      </c>
      <c r="C50" t="s">
        <v>46</v>
      </c>
      <c r="S50" s="113">
        <v>4</v>
      </c>
      <c r="T50" t="s">
        <v>57</v>
      </c>
    </row>
    <row r="51" spans="2:20" x14ac:dyDescent="0.2">
      <c r="B51" s="34">
        <v>2</v>
      </c>
      <c r="C51" t="s">
        <v>131</v>
      </c>
      <c r="S51" s="34">
        <v>6</v>
      </c>
      <c r="T51" t="s">
        <v>133</v>
      </c>
    </row>
    <row r="52" spans="2:20" x14ac:dyDescent="0.2">
      <c r="B52" s="34">
        <v>3</v>
      </c>
      <c r="C52" t="s">
        <v>153</v>
      </c>
      <c r="S52" s="34">
        <v>8</v>
      </c>
      <c r="T52" t="s">
        <v>155</v>
      </c>
    </row>
    <row r="53" spans="2:20" x14ac:dyDescent="0.2">
      <c r="B53" s="34">
        <v>3</v>
      </c>
      <c r="C53" t="s">
        <v>173</v>
      </c>
      <c r="S53" s="34">
        <v>7</v>
      </c>
      <c r="T53" t="s">
        <v>175</v>
      </c>
    </row>
    <row r="54" spans="2:20" x14ac:dyDescent="0.2">
      <c r="B54" s="34">
        <v>2</v>
      </c>
      <c r="C54" t="s">
        <v>209</v>
      </c>
      <c r="S54" s="34" t="s">
        <v>233</v>
      </c>
      <c r="T54" t="s">
        <v>211</v>
      </c>
    </row>
    <row r="55" spans="2:20" x14ac:dyDescent="0.2">
      <c r="B55" s="34">
        <v>0</v>
      </c>
      <c r="C55" t="s">
        <v>230</v>
      </c>
      <c r="S55" s="34">
        <v>4</v>
      </c>
      <c r="T55" t="s">
        <v>232</v>
      </c>
    </row>
    <row r="56" spans="2:20" x14ac:dyDescent="0.2">
      <c r="B56" s="34">
        <v>1</v>
      </c>
      <c r="C56" t="s">
        <v>246</v>
      </c>
      <c r="S56" s="34">
        <v>4</v>
      </c>
      <c r="T56" t="s">
        <v>248</v>
      </c>
    </row>
    <row r="57" spans="2:20" x14ac:dyDescent="0.2">
      <c r="B57" s="34">
        <v>2</v>
      </c>
      <c r="C57" t="s">
        <v>263</v>
      </c>
      <c r="S57" s="34">
        <v>3</v>
      </c>
      <c r="T57" t="s">
        <v>265</v>
      </c>
    </row>
    <row r="58" spans="2:20" x14ac:dyDescent="0.2">
      <c r="B58" s="34">
        <v>1</v>
      </c>
      <c r="C58" t="s">
        <v>304</v>
      </c>
      <c r="S58" s="34">
        <v>4</v>
      </c>
      <c r="T58" t="s">
        <v>306</v>
      </c>
    </row>
    <row r="59" spans="2:20" x14ac:dyDescent="0.2">
      <c r="B59" s="34">
        <v>7</v>
      </c>
      <c r="C59" t="s">
        <v>320</v>
      </c>
      <c r="S59" s="34">
        <v>3</v>
      </c>
      <c r="T59" t="s">
        <v>322</v>
      </c>
    </row>
    <row r="60" spans="2:20" x14ac:dyDescent="0.2">
      <c r="B60" s="34">
        <v>2</v>
      </c>
      <c r="C60" t="s">
        <v>363</v>
      </c>
      <c r="S60" s="34">
        <v>4</v>
      </c>
      <c r="T60" t="s">
        <v>365</v>
      </c>
    </row>
    <row r="61" spans="2:20" x14ac:dyDescent="0.2">
      <c r="B61" s="34">
        <v>4</v>
      </c>
      <c r="C61" t="s">
        <v>392</v>
      </c>
      <c r="S61" s="34">
        <v>5</v>
      </c>
      <c r="T61" t="s">
        <v>390</v>
      </c>
    </row>
    <row r="62" spans="2:20" x14ac:dyDescent="0.2">
      <c r="B62" s="34">
        <v>4</v>
      </c>
      <c r="C62" t="s">
        <v>439</v>
      </c>
      <c r="S62" s="34">
        <v>3</v>
      </c>
      <c r="T62" t="s">
        <v>441</v>
      </c>
    </row>
    <row r="63" spans="2:20" x14ac:dyDescent="0.2">
      <c r="B63" s="34">
        <v>3</v>
      </c>
      <c r="C63" t="s">
        <v>486</v>
      </c>
      <c r="S63" s="112">
        <v>3</v>
      </c>
      <c r="T63" t="s">
        <v>487</v>
      </c>
    </row>
    <row r="64" spans="2:20" x14ac:dyDescent="0.2">
      <c r="B64" s="34">
        <v>5</v>
      </c>
      <c r="C64" t="s">
        <v>509</v>
      </c>
      <c r="S64" s="112">
        <v>3</v>
      </c>
      <c r="T64" t="s">
        <v>510</v>
      </c>
    </row>
    <row r="65" spans="1:20" x14ac:dyDescent="0.2">
      <c r="B65" s="34">
        <v>1</v>
      </c>
      <c r="C65" t="s">
        <v>543</v>
      </c>
      <c r="S65" s="111">
        <v>1</v>
      </c>
      <c r="T65" t="s">
        <v>544</v>
      </c>
    </row>
    <row r="66" spans="1:20" x14ac:dyDescent="0.2">
      <c r="B66" s="34">
        <v>0</v>
      </c>
      <c r="C66" t="s">
        <v>622</v>
      </c>
      <c r="S66" s="110">
        <v>1</v>
      </c>
      <c r="T66" t="s">
        <v>623</v>
      </c>
    </row>
    <row r="67" spans="1:20" x14ac:dyDescent="0.2">
      <c r="B67" s="34">
        <v>3</v>
      </c>
      <c r="C67" t="s">
        <v>596</v>
      </c>
      <c r="S67" s="111">
        <v>4</v>
      </c>
      <c r="T67" t="s">
        <v>597</v>
      </c>
    </row>
    <row r="68" spans="1:20" x14ac:dyDescent="0.2">
      <c r="B68" s="34">
        <v>4</v>
      </c>
      <c r="C68" t="s">
        <v>618</v>
      </c>
      <c r="S68" s="110">
        <v>3</v>
      </c>
      <c r="T68" t="s">
        <v>619</v>
      </c>
    </row>
    <row r="69" spans="1:20" x14ac:dyDescent="0.2">
      <c r="B69" s="34">
        <v>1</v>
      </c>
      <c r="C69" t="s">
        <v>655</v>
      </c>
      <c r="S69" s="110">
        <v>3</v>
      </c>
      <c r="T69" t="s">
        <v>656</v>
      </c>
    </row>
    <row r="70" spans="1:20" x14ac:dyDescent="0.2">
      <c r="B70" s="34">
        <v>0</v>
      </c>
      <c r="C70" t="s">
        <v>682</v>
      </c>
      <c r="S70" s="111">
        <v>7</v>
      </c>
      <c r="T70" t="s">
        <v>690</v>
      </c>
    </row>
    <row r="71" spans="1:20" x14ac:dyDescent="0.2">
      <c r="B71" s="34">
        <v>3</v>
      </c>
      <c r="C71" t="s">
        <v>729</v>
      </c>
      <c r="S71" s="111">
        <v>2</v>
      </c>
      <c r="T71" t="s">
        <v>727</v>
      </c>
    </row>
    <row r="72" spans="1:20" x14ac:dyDescent="0.2">
      <c r="B72" s="34">
        <v>4</v>
      </c>
      <c r="C72" t="s">
        <v>772</v>
      </c>
      <c r="S72" s="110">
        <v>1</v>
      </c>
      <c r="T72" t="s">
        <v>773</v>
      </c>
    </row>
    <row r="73" spans="1:20" x14ac:dyDescent="0.2">
      <c r="A73" s="1" t="s">
        <v>47</v>
      </c>
      <c r="B73" s="34"/>
      <c r="R73" s="1" t="s">
        <v>58</v>
      </c>
      <c r="S73" s="34"/>
    </row>
    <row r="74" spans="1:20" x14ac:dyDescent="0.2">
      <c r="B74" s="34">
        <v>4</v>
      </c>
      <c r="C74" t="s">
        <v>48</v>
      </c>
      <c r="S74" s="34">
        <v>2</v>
      </c>
      <c r="T74" t="s">
        <v>59</v>
      </c>
    </row>
    <row r="75" spans="1:20" x14ac:dyDescent="0.2">
      <c r="B75" s="34">
        <v>4</v>
      </c>
      <c r="C75" t="s">
        <v>49</v>
      </c>
      <c r="S75" s="34">
        <v>1</v>
      </c>
      <c r="T75" t="s">
        <v>60</v>
      </c>
    </row>
    <row r="76" spans="1:20" x14ac:dyDescent="0.2">
      <c r="B76" s="34">
        <v>5</v>
      </c>
      <c r="C76" t="s">
        <v>50</v>
      </c>
      <c r="S76" s="34">
        <v>1</v>
      </c>
      <c r="T76" t="s">
        <v>61</v>
      </c>
    </row>
    <row r="77" spans="1:20" x14ac:dyDescent="0.2">
      <c r="B77" s="34">
        <v>3</v>
      </c>
      <c r="C77" t="s">
        <v>51</v>
      </c>
      <c r="S77" s="34">
        <v>4</v>
      </c>
      <c r="T77" t="s">
        <v>62</v>
      </c>
    </row>
    <row r="78" spans="1:20" x14ac:dyDescent="0.2">
      <c r="B78" s="34">
        <v>6</v>
      </c>
      <c r="C78" t="s">
        <v>52</v>
      </c>
      <c r="S78" s="34">
        <v>2</v>
      </c>
      <c r="T78" t="s">
        <v>63</v>
      </c>
    </row>
    <row r="79" spans="1:20" x14ac:dyDescent="0.2">
      <c r="B79" s="34">
        <v>3</v>
      </c>
      <c r="C79" t="s">
        <v>132</v>
      </c>
      <c r="S79" s="34">
        <v>4</v>
      </c>
      <c r="T79" t="s">
        <v>135</v>
      </c>
    </row>
    <row r="80" spans="1:20" x14ac:dyDescent="0.2">
      <c r="B80" s="34">
        <v>4</v>
      </c>
      <c r="C80" t="s">
        <v>154</v>
      </c>
      <c r="S80" s="34">
        <v>2</v>
      </c>
      <c r="T80" t="s">
        <v>156</v>
      </c>
    </row>
    <row r="81" spans="2:20" x14ac:dyDescent="0.2">
      <c r="B81" s="34">
        <v>5</v>
      </c>
      <c r="C81" t="s">
        <v>174</v>
      </c>
      <c r="S81" s="34">
        <v>4</v>
      </c>
      <c r="T81" t="s">
        <v>176</v>
      </c>
    </row>
    <row r="82" spans="2:20" x14ac:dyDescent="0.2">
      <c r="B82" s="34">
        <v>2</v>
      </c>
      <c r="C82" t="s">
        <v>210</v>
      </c>
      <c r="S82" s="34">
        <v>4</v>
      </c>
      <c r="T82" t="s">
        <v>212</v>
      </c>
    </row>
    <row r="83" spans="2:20" x14ac:dyDescent="0.2">
      <c r="B83" s="34">
        <v>4</v>
      </c>
      <c r="C83" t="s">
        <v>231</v>
      </c>
      <c r="S83" s="34">
        <v>4</v>
      </c>
      <c r="T83" t="s">
        <v>234</v>
      </c>
    </row>
    <row r="84" spans="2:20" x14ac:dyDescent="0.2">
      <c r="B84" s="34">
        <v>2</v>
      </c>
      <c r="C84" t="s">
        <v>247</v>
      </c>
      <c r="S84" s="34">
        <v>9</v>
      </c>
      <c r="T84" t="s">
        <v>249</v>
      </c>
    </row>
    <row r="85" spans="2:20" x14ac:dyDescent="0.2">
      <c r="B85" s="34">
        <v>4</v>
      </c>
      <c r="C85" t="s">
        <v>264</v>
      </c>
      <c r="S85" s="34">
        <v>4</v>
      </c>
      <c r="T85" t="s">
        <v>268</v>
      </c>
    </row>
    <row r="86" spans="2:20" x14ac:dyDescent="0.2">
      <c r="B86" s="34">
        <v>6</v>
      </c>
      <c r="C86" t="s">
        <v>305</v>
      </c>
      <c r="S86" s="34">
        <v>7</v>
      </c>
      <c r="T86" t="s">
        <v>307</v>
      </c>
    </row>
    <row r="87" spans="2:20" x14ac:dyDescent="0.2">
      <c r="B87" s="34">
        <v>5</v>
      </c>
      <c r="C87" t="s">
        <v>321</v>
      </c>
      <c r="S87" s="34">
        <v>4</v>
      </c>
      <c r="T87" t="s">
        <v>323</v>
      </c>
    </row>
    <row r="88" spans="2:20" x14ac:dyDescent="0.2">
      <c r="B88" s="34">
        <v>4</v>
      </c>
      <c r="C88" t="s">
        <v>364</v>
      </c>
      <c r="S88" s="34">
        <v>7</v>
      </c>
      <c r="T88" t="s">
        <v>366</v>
      </c>
    </row>
    <row r="89" spans="2:20" x14ac:dyDescent="0.2">
      <c r="B89" s="34">
        <v>5</v>
      </c>
      <c r="C89" t="s">
        <v>389</v>
      </c>
      <c r="S89" s="34">
        <v>8</v>
      </c>
      <c r="T89" t="s">
        <v>391</v>
      </c>
    </row>
    <row r="90" spans="2:20" x14ac:dyDescent="0.2">
      <c r="B90" s="34">
        <v>6</v>
      </c>
      <c r="C90" t="s">
        <v>440</v>
      </c>
      <c r="S90" s="34">
        <v>6</v>
      </c>
      <c r="T90" t="s">
        <v>442</v>
      </c>
    </row>
    <row r="91" spans="2:20" x14ac:dyDescent="0.2">
      <c r="B91" s="34">
        <v>5</v>
      </c>
      <c r="C91" t="s">
        <v>488</v>
      </c>
      <c r="S91" s="34">
        <v>3</v>
      </c>
      <c r="T91" t="s">
        <v>489</v>
      </c>
    </row>
    <row r="92" spans="2:20" x14ac:dyDescent="0.2">
      <c r="B92" s="34">
        <v>3</v>
      </c>
      <c r="C92" t="s">
        <v>512</v>
      </c>
      <c r="S92" s="34">
        <v>0</v>
      </c>
      <c r="T92" t="s">
        <v>511</v>
      </c>
    </row>
    <row r="93" spans="2:20" x14ac:dyDescent="0.2">
      <c r="B93" s="34">
        <v>5</v>
      </c>
      <c r="C93" t="s">
        <v>545</v>
      </c>
      <c r="S93" s="34">
        <v>6</v>
      </c>
      <c r="T93" t="s">
        <v>574</v>
      </c>
    </row>
    <row r="94" spans="2:20" x14ac:dyDescent="0.2">
      <c r="B94" s="34">
        <v>1</v>
      </c>
      <c r="C94" t="s">
        <v>623</v>
      </c>
      <c r="S94" s="34">
        <v>0</v>
      </c>
      <c r="T94" t="s">
        <v>622</v>
      </c>
    </row>
    <row r="95" spans="2:20" x14ac:dyDescent="0.2">
      <c r="B95" s="34">
        <v>2</v>
      </c>
      <c r="C95" t="s">
        <v>598</v>
      </c>
      <c r="S95" s="34">
        <v>5</v>
      </c>
      <c r="T95" t="s">
        <v>599</v>
      </c>
    </row>
    <row r="96" spans="2:20" x14ac:dyDescent="0.2">
      <c r="B96" s="34">
        <v>1</v>
      </c>
      <c r="C96" t="s">
        <v>620</v>
      </c>
      <c r="S96" s="34" t="s">
        <v>233</v>
      </c>
      <c r="T96" t="s">
        <v>621</v>
      </c>
    </row>
    <row r="97" spans="2:20" x14ac:dyDescent="0.2">
      <c r="B97" s="34">
        <v>1</v>
      </c>
      <c r="C97" t="s">
        <v>657</v>
      </c>
      <c r="S97" s="34">
        <v>7</v>
      </c>
      <c r="T97" t="s">
        <v>658</v>
      </c>
    </row>
    <row r="98" spans="2:20" x14ac:dyDescent="0.2">
      <c r="B98" s="34">
        <v>4</v>
      </c>
      <c r="C98" t="s">
        <v>691</v>
      </c>
      <c r="S98" s="34">
        <v>6</v>
      </c>
      <c r="T98" t="s">
        <v>692</v>
      </c>
    </row>
    <row r="99" spans="2:20" x14ac:dyDescent="0.2">
      <c r="B99" s="34">
        <v>1</v>
      </c>
      <c r="C99" t="s">
        <v>728</v>
      </c>
      <c r="S99" s="34">
        <v>5</v>
      </c>
      <c r="T99" t="s">
        <v>730</v>
      </c>
    </row>
    <row r="100" spans="2:20" x14ac:dyDescent="0.2">
      <c r="B100" s="34">
        <v>2</v>
      </c>
      <c r="C100" t="s">
        <v>774</v>
      </c>
      <c r="S100" s="34">
        <v>4</v>
      </c>
      <c r="T100" t="s">
        <v>775</v>
      </c>
    </row>
    <row r="112" spans="2:20" ht="7.5" customHeight="1" x14ac:dyDescent="0.2"/>
  </sheetData>
  <phoneticPr fontId="0" type="noConversion"/>
  <pageMargins left="0.25" right="0.28000000000000003" top="0.2" bottom="0.19" header="0.15" footer="0.11"/>
  <pageSetup scale="64" fitToHeight="2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17"/>
  <sheetViews>
    <sheetView zoomScale="80" workbookViewId="0">
      <pane xSplit="2" ySplit="3" topLeftCell="C7" activePane="bottomRight" state="frozen"/>
      <selection pane="topRight" activeCell="C1" sqref="C1"/>
      <selection pane="bottomLeft" activeCell="A4" sqref="A4"/>
      <selection pane="bottomRight" activeCell="S39" sqref="S39"/>
    </sheetView>
  </sheetViews>
  <sheetFormatPr defaultRowHeight="12.75" x14ac:dyDescent="0.2"/>
  <cols>
    <col min="1" max="1" width="3.42578125" bestFit="1" customWidth="1"/>
    <col min="2" max="2" width="37.7109375" bestFit="1" customWidth="1"/>
    <col min="3" max="4" width="5.5703125" bestFit="1" customWidth="1"/>
    <col min="5" max="5" width="5.5703125" customWidth="1"/>
    <col min="6" max="7" width="5.5703125" bestFit="1" customWidth="1"/>
    <col min="8" max="16" width="5.42578125" customWidth="1"/>
    <col min="17" max="17" width="3.28515625" style="2" customWidth="1"/>
    <col min="18" max="18" width="13.5703125" bestFit="1" customWidth="1"/>
    <col min="19" max="19" width="109.28515625" customWidth="1"/>
  </cols>
  <sheetData>
    <row r="1" spans="1:19" x14ac:dyDescent="0.2">
      <c r="A1" s="30" t="s">
        <v>776</v>
      </c>
    </row>
    <row r="2" spans="1:19" ht="13.5" thickBot="1" x14ac:dyDescent="0.25">
      <c r="A2" s="55" t="s">
        <v>777</v>
      </c>
    </row>
    <row r="3" spans="1:19" ht="13.5" thickBot="1" x14ac:dyDescent="0.25">
      <c r="A3" s="29" t="s">
        <v>2</v>
      </c>
      <c r="B3" s="17" t="s">
        <v>10</v>
      </c>
      <c r="C3" s="91" t="s">
        <v>101</v>
      </c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3"/>
      <c r="Q3"/>
      <c r="R3" s="35" t="s">
        <v>106</v>
      </c>
    </row>
    <row r="4" spans="1:19" ht="15.75" x14ac:dyDescent="0.25">
      <c r="A4">
        <v>1</v>
      </c>
      <c r="B4" s="27" t="s">
        <v>103</v>
      </c>
      <c r="C4">
        <v>2000</v>
      </c>
      <c r="D4">
        <v>2002</v>
      </c>
      <c r="E4">
        <v>2003</v>
      </c>
      <c r="F4">
        <v>2004</v>
      </c>
      <c r="G4">
        <v>2005</v>
      </c>
      <c r="H4">
        <v>2006</v>
      </c>
      <c r="I4">
        <v>2007</v>
      </c>
      <c r="J4">
        <v>2009</v>
      </c>
      <c r="K4">
        <v>2010</v>
      </c>
      <c r="L4">
        <v>2010</v>
      </c>
      <c r="M4">
        <v>2011</v>
      </c>
      <c r="N4">
        <v>2011</v>
      </c>
      <c r="O4">
        <v>2012</v>
      </c>
      <c r="P4">
        <v>2013</v>
      </c>
      <c r="Q4"/>
      <c r="R4" s="2">
        <v>43</v>
      </c>
      <c r="S4" t="s">
        <v>507</v>
      </c>
    </row>
    <row r="5" spans="1:19" ht="15.75" x14ac:dyDescent="0.25">
      <c r="B5" s="27"/>
      <c r="C5">
        <v>2013</v>
      </c>
      <c r="D5">
        <v>2014</v>
      </c>
      <c r="E5">
        <v>2014</v>
      </c>
      <c r="F5">
        <v>2015</v>
      </c>
      <c r="G5">
        <v>2017</v>
      </c>
      <c r="H5">
        <v>2023</v>
      </c>
      <c r="Q5"/>
      <c r="R5" s="2"/>
      <c r="S5" s="44" t="s">
        <v>506</v>
      </c>
    </row>
    <row r="6" spans="1:19" ht="15.75" x14ac:dyDescent="0.25">
      <c r="B6" s="27"/>
      <c r="Q6"/>
      <c r="R6" s="2"/>
      <c r="S6" s="44" t="s">
        <v>356</v>
      </c>
    </row>
    <row r="7" spans="1:19" ht="15.75" x14ac:dyDescent="0.25">
      <c r="A7">
        <v>2</v>
      </c>
      <c r="B7" s="27" t="s">
        <v>102</v>
      </c>
      <c r="C7">
        <v>2000</v>
      </c>
      <c r="D7">
        <v>2002</v>
      </c>
      <c r="E7">
        <v>2003</v>
      </c>
      <c r="F7">
        <v>2004</v>
      </c>
      <c r="G7">
        <v>2005</v>
      </c>
      <c r="H7">
        <v>2006</v>
      </c>
      <c r="I7">
        <v>2008</v>
      </c>
      <c r="J7">
        <v>2008</v>
      </c>
      <c r="K7">
        <v>2009</v>
      </c>
      <c r="L7">
        <v>2010</v>
      </c>
      <c r="M7">
        <v>2010</v>
      </c>
      <c r="N7">
        <v>2011</v>
      </c>
      <c r="O7">
        <v>2011</v>
      </c>
      <c r="P7">
        <v>2012</v>
      </c>
      <c r="Q7"/>
      <c r="R7" s="2">
        <v>43</v>
      </c>
      <c r="S7" t="s">
        <v>683</v>
      </c>
    </row>
    <row r="8" spans="1:19" ht="15.75" x14ac:dyDescent="0.25">
      <c r="B8" s="27"/>
      <c r="C8">
        <v>2013</v>
      </c>
      <c r="D8">
        <v>2014</v>
      </c>
      <c r="E8">
        <v>2015</v>
      </c>
      <c r="F8">
        <v>2017</v>
      </c>
      <c r="G8">
        <v>2023</v>
      </c>
      <c r="Q8"/>
      <c r="R8" s="2"/>
      <c r="S8" s="44" t="s">
        <v>685</v>
      </c>
    </row>
    <row r="9" spans="1:19" ht="15.75" x14ac:dyDescent="0.25">
      <c r="B9" s="27"/>
      <c r="Q9"/>
      <c r="R9" s="2"/>
      <c r="S9" s="44" t="s">
        <v>684</v>
      </c>
    </row>
    <row r="10" spans="1:19" ht="15.75" x14ac:dyDescent="0.25">
      <c r="A10">
        <v>3</v>
      </c>
      <c r="B10" s="27" t="s">
        <v>14</v>
      </c>
      <c r="C10">
        <v>2001</v>
      </c>
      <c r="D10">
        <v>2003</v>
      </c>
      <c r="E10">
        <v>2005</v>
      </c>
      <c r="F10">
        <v>2006</v>
      </c>
      <c r="G10">
        <v>2006</v>
      </c>
      <c r="H10">
        <v>2007</v>
      </c>
      <c r="I10">
        <v>2008</v>
      </c>
      <c r="J10">
        <v>2009</v>
      </c>
      <c r="K10">
        <v>2010</v>
      </c>
      <c r="L10">
        <v>2010</v>
      </c>
      <c r="M10">
        <v>2011</v>
      </c>
      <c r="N10">
        <v>2012</v>
      </c>
      <c r="O10">
        <v>2013</v>
      </c>
      <c r="P10">
        <v>2015</v>
      </c>
      <c r="Q10"/>
      <c r="R10" s="2">
        <v>37</v>
      </c>
      <c r="S10" t="s">
        <v>679</v>
      </c>
    </row>
    <row r="11" spans="1:19" ht="15.75" x14ac:dyDescent="0.25">
      <c r="B11" s="27"/>
      <c r="C11">
        <v>2017</v>
      </c>
      <c r="D11">
        <v>2023</v>
      </c>
      <c r="Q11"/>
      <c r="R11" s="2"/>
      <c r="S11" s="44" t="s">
        <v>680</v>
      </c>
    </row>
    <row r="12" spans="1:19" ht="15.75" x14ac:dyDescent="0.25">
      <c r="B12" s="27"/>
      <c r="Q12"/>
      <c r="R12" s="2"/>
      <c r="S12" s="44" t="s">
        <v>681</v>
      </c>
    </row>
    <row r="13" spans="1:19" ht="15.75" x14ac:dyDescent="0.25">
      <c r="A13">
        <v>4</v>
      </c>
      <c r="B13" s="27" t="s">
        <v>90</v>
      </c>
      <c r="C13">
        <v>1999</v>
      </c>
      <c r="D13">
        <v>2002</v>
      </c>
      <c r="E13">
        <v>2006</v>
      </c>
      <c r="F13">
        <v>2009</v>
      </c>
      <c r="G13">
        <v>2012</v>
      </c>
      <c r="H13">
        <v>2014</v>
      </c>
      <c r="I13">
        <v>2015</v>
      </c>
      <c r="J13">
        <v>2017</v>
      </c>
      <c r="Q13"/>
      <c r="R13" s="2">
        <v>13</v>
      </c>
      <c r="S13" t="s">
        <v>446</v>
      </c>
    </row>
    <row r="14" spans="1:19" ht="15.75" x14ac:dyDescent="0.25">
      <c r="A14">
        <v>5</v>
      </c>
      <c r="B14" s="27" t="s">
        <v>73</v>
      </c>
      <c r="C14">
        <v>1998</v>
      </c>
      <c r="D14">
        <v>2002</v>
      </c>
      <c r="E14">
        <v>2006</v>
      </c>
      <c r="F14">
        <v>2009</v>
      </c>
      <c r="G14">
        <v>2012</v>
      </c>
      <c r="H14">
        <v>2014</v>
      </c>
      <c r="I14">
        <v>2015</v>
      </c>
      <c r="J14">
        <v>2017</v>
      </c>
      <c r="Q14"/>
      <c r="R14" s="2">
        <v>12</v>
      </c>
      <c r="S14" t="s">
        <v>447</v>
      </c>
    </row>
    <row r="15" spans="1:19" ht="15.75" x14ac:dyDescent="0.25">
      <c r="A15">
        <v>6</v>
      </c>
      <c r="B15" s="27" t="s">
        <v>496</v>
      </c>
      <c r="C15">
        <v>2016</v>
      </c>
      <c r="D15">
        <v>2018</v>
      </c>
      <c r="E15">
        <v>2021</v>
      </c>
      <c r="F15">
        <v>2022</v>
      </c>
      <c r="Q15"/>
      <c r="R15" s="2">
        <v>12</v>
      </c>
      <c r="S15" t="s">
        <v>649</v>
      </c>
    </row>
    <row r="16" spans="1:19" ht="15.75" x14ac:dyDescent="0.25">
      <c r="A16">
        <v>7</v>
      </c>
      <c r="B16" s="27" t="s">
        <v>31</v>
      </c>
      <c r="C16">
        <v>2000</v>
      </c>
      <c r="D16">
        <v>2003</v>
      </c>
      <c r="E16">
        <v>2007</v>
      </c>
      <c r="F16">
        <v>2008</v>
      </c>
      <c r="G16">
        <v>2011</v>
      </c>
      <c r="Q16"/>
      <c r="R16" s="2">
        <v>8</v>
      </c>
      <c r="S16" t="s">
        <v>299</v>
      </c>
    </row>
    <row r="17" spans="1:19" ht="15.75" x14ac:dyDescent="0.25">
      <c r="A17">
        <v>8</v>
      </c>
      <c r="B17" s="27" t="s">
        <v>252</v>
      </c>
      <c r="C17">
        <v>2009</v>
      </c>
      <c r="D17">
        <v>2012</v>
      </c>
      <c r="Q17"/>
      <c r="R17" s="2">
        <v>7</v>
      </c>
      <c r="S17" t="s">
        <v>325</v>
      </c>
    </row>
    <row r="18" spans="1:19" ht="15.75" x14ac:dyDescent="0.25">
      <c r="A18">
        <v>9</v>
      </c>
      <c r="B18" s="27" t="s">
        <v>81</v>
      </c>
      <c r="C18">
        <v>2001</v>
      </c>
      <c r="D18">
        <v>2006</v>
      </c>
      <c r="E18">
        <v>2007</v>
      </c>
      <c r="Q18"/>
      <c r="R18" s="2">
        <v>7</v>
      </c>
      <c r="S18" t="s">
        <v>172</v>
      </c>
    </row>
    <row r="19" spans="1:19" ht="15.75" x14ac:dyDescent="0.25">
      <c r="A19">
        <v>10</v>
      </c>
      <c r="B19" s="27" t="s">
        <v>493</v>
      </c>
      <c r="C19">
        <v>2016</v>
      </c>
      <c r="D19">
        <v>2016</v>
      </c>
      <c r="E19">
        <v>2022</v>
      </c>
      <c r="Q19"/>
      <c r="R19" s="2">
        <v>6</v>
      </c>
      <c r="S19" t="s">
        <v>652</v>
      </c>
    </row>
    <row r="20" spans="1:19" ht="15.75" x14ac:dyDescent="0.25">
      <c r="A20">
        <v>11</v>
      </c>
      <c r="B20" s="27" t="s">
        <v>490</v>
      </c>
      <c r="C20">
        <v>2016</v>
      </c>
      <c r="D20">
        <v>2022</v>
      </c>
      <c r="Q20"/>
      <c r="R20" s="2">
        <v>6</v>
      </c>
      <c r="S20" t="s">
        <v>650</v>
      </c>
    </row>
    <row r="21" spans="1:19" ht="15.75" x14ac:dyDescent="0.25">
      <c r="A21">
        <v>12</v>
      </c>
      <c r="B21" s="27" t="s">
        <v>494</v>
      </c>
      <c r="C21">
        <v>2016</v>
      </c>
      <c r="D21">
        <v>2018</v>
      </c>
      <c r="E21">
        <v>2021</v>
      </c>
      <c r="Q21"/>
      <c r="R21" s="2">
        <v>6</v>
      </c>
      <c r="S21" t="s">
        <v>614</v>
      </c>
    </row>
    <row r="22" spans="1:19" ht="15.75" x14ac:dyDescent="0.25">
      <c r="A22">
        <v>13</v>
      </c>
      <c r="B22" s="27" t="s">
        <v>126</v>
      </c>
      <c r="C22">
        <v>1999</v>
      </c>
      <c r="D22">
        <v>2004</v>
      </c>
      <c r="E22">
        <v>2015</v>
      </c>
      <c r="Q22"/>
      <c r="R22" s="2">
        <v>6</v>
      </c>
      <c r="S22" t="s">
        <v>127</v>
      </c>
    </row>
    <row r="23" spans="1:19" ht="15.75" x14ac:dyDescent="0.25">
      <c r="A23">
        <v>14</v>
      </c>
      <c r="B23" s="27" t="s">
        <v>601</v>
      </c>
      <c r="C23">
        <v>2020</v>
      </c>
      <c r="Q23"/>
      <c r="R23" s="2">
        <v>5</v>
      </c>
      <c r="S23" t="s">
        <v>602</v>
      </c>
    </row>
    <row r="24" spans="1:19" ht="15.75" x14ac:dyDescent="0.25">
      <c r="A24">
        <v>15</v>
      </c>
      <c r="B24" s="27" t="s">
        <v>98</v>
      </c>
      <c r="C24">
        <v>1997</v>
      </c>
      <c r="D24">
        <v>2005</v>
      </c>
      <c r="E24">
        <v>2012</v>
      </c>
      <c r="Q24"/>
      <c r="R24" s="2">
        <v>5</v>
      </c>
      <c r="S24" t="s">
        <v>324</v>
      </c>
    </row>
    <row r="25" spans="1:19" ht="15.75" x14ac:dyDescent="0.25">
      <c r="A25">
        <v>16</v>
      </c>
      <c r="B25" s="27" t="s">
        <v>21</v>
      </c>
      <c r="C25">
        <v>2002</v>
      </c>
      <c r="D25">
        <v>2008</v>
      </c>
      <c r="Q25"/>
      <c r="R25" s="2">
        <v>5</v>
      </c>
      <c r="S25" t="s">
        <v>235</v>
      </c>
    </row>
    <row r="26" spans="1:19" ht="15.75" x14ac:dyDescent="0.25">
      <c r="A26">
        <v>17</v>
      </c>
      <c r="B26" s="27" t="s">
        <v>778</v>
      </c>
      <c r="C26">
        <v>2025</v>
      </c>
      <c r="Q26"/>
      <c r="R26" s="2">
        <v>4</v>
      </c>
      <c r="S26" t="s">
        <v>779</v>
      </c>
    </row>
    <row r="27" spans="1:19" ht="15.75" x14ac:dyDescent="0.25">
      <c r="A27">
        <v>18</v>
      </c>
      <c r="B27" s="27" t="s">
        <v>694</v>
      </c>
      <c r="C27">
        <v>2023</v>
      </c>
      <c r="Q27"/>
      <c r="R27" s="2">
        <v>4</v>
      </c>
      <c r="S27" t="s">
        <v>693</v>
      </c>
    </row>
    <row r="28" spans="1:19" ht="15.75" x14ac:dyDescent="0.25">
      <c r="A28">
        <v>19</v>
      </c>
      <c r="B28" s="27" t="s">
        <v>613</v>
      </c>
      <c r="C28">
        <v>2019</v>
      </c>
      <c r="D28">
        <v>2021</v>
      </c>
      <c r="E28">
        <v>2022</v>
      </c>
      <c r="Q28"/>
      <c r="R28" s="2">
        <v>4</v>
      </c>
      <c r="S28" t="s">
        <v>651</v>
      </c>
    </row>
    <row r="29" spans="1:19" ht="15.75" x14ac:dyDescent="0.25">
      <c r="A29">
        <v>20</v>
      </c>
      <c r="B29" s="27" t="s">
        <v>603</v>
      </c>
      <c r="C29">
        <v>2020</v>
      </c>
      <c r="Q29"/>
      <c r="R29" s="2">
        <v>4</v>
      </c>
      <c r="S29" t="s">
        <v>604</v>
      </c>
    </row>
    <row r="30" spans="1:19" ht="15.75" x14ac:dyDescent="0.25">
      <c r="A30">
        <v>21</v>
      </c>
      <c r="B30" s="27" t="s">
        <v>546</v>
      </c>
      <c r="C30">
        <v>2018</v>
      </c>
      <c r="Q30"/>
      <c r="R30" s="2">
        <v>4</v>
      </c>
      <c r="S30" t="s">
        <v>557</v>
      </c>
    </row>
    <row r="31" spans="1:19" ht="15.75" x14ac:dyDescent="0.25">
      <c r="A31">
        <v>22</v>
      </c>
      <c r="B31" s="27" t="s">
        <v>79</v>
      </c>
      <c r="C31">
        <v>2001</v>
      </c>
      <c r="D31">
        <v>2004</v>
      </c>
      <c r="E31">
        <v>2015</v>
      </c>
      <c r="Q31"/>
      <c r="R31" s="2">
        <v>4</v>
      </c>
      <c r="S31" t="s">
        <v>445</v>
      </c>
    </row>
    <row r="32" spans="1:19" ht="15.75" x14ac:dyDescent="0.25">
      <c r="A32">
        <v>23</v>
      </c>
      <c r="B32" s="27" t="s">
        <v>443</v>
      </c>
      <c r="C32">
        <v>2015</v>
      </c>
      <c r="Q32"/>
      <c r="R32" s="2">
        <v>4</v>
      </c>
      <c r="S32" t="s">
        <v>444</v>
      </c>
    </row>
    <row r="33" spans="1:19" ht="15.75" x14ac:dyDescent="0.25">
      <c r="A33">
        <v>24</v>
      </c>
      <c r="B33" s="27" t="s">
        <v>70</v>
      </c>
      <c r="C33">
        <v>2003</v>
      </c>
      <c r="D33">
        <v>2014</v>
      </c>
      <c r="Q33"/>
      <c r="R33" s="2">
        <v>4</v>
      </c>
      <c r="S33" t="s">
        <v>395</v>
      </c>
    </row>
    <row r="34" spans="1:19" ht="15.75" x14ac:dyDescent="0.25">
      <c r="A34">
        <v>25</v>
      </c>
      <c r="B34" s="27" t="s">
        <v>394</v>
      </c>
      <c r="C34">
        <v>2014</v>
      </c>
      <c r="Q34"/>
      <c r="R34" s="2">
        <v>4</v>
      </c>
      <c r="S34" t="s">
        <v>393</v>
      </c>
    </row>
    <row r="35" spans="1:19" ht="15.75" x14ac:dyDescent="0.25">
      <c r="A35">
        <v>26</v>
      </c>
      <c r="B35" s="27" t="s">
        <v>171</v>
      </c>
      <c r="C35">
        <v>2006</v>
      </c>
      <c r="D35">
        <v>2013</v>
      </c>
      <c r="Q35"/>
      <c r="R35" s="2">
        <v>4</v>
      </c>
      <c r="S35" t="s">
        <v>357</v>
      </c>
    </row>
    <row r="36" spans="1:19" ht="15.75" x14ac:dyDescent="0.25">
      <c r="A36">
        <v>27</v>
      </c>
      <c r="B36" s="27" t="s">
        <v>250</v>
      </c>
      <c r="C36">
        <v>2009</v>
      </c>
      <c r="Q36"/>
      <c r="R36" s="2">
        <v>4</v>
      </c>
      <c r="S36" t="s">
        <v>251</v>
      </c>
    </row>
    <row r="37" spans="1:19" ht="15.75" x14ac:dyDescent="0.25">
      <c r="A37">
        <v>28</v>
      </c>
      <c r="B37" s="27" t="s">
        <v>78</v>
      </c>
      <c r="C37">
        <v>1997</v>
      </c>
      <c r="D37">
        <v>2001</v>
      </c>
      <c r="E37">
        <v>2008</v>
      </c>
      <c r="Q37"/>
      <c r="R37" s="2">
        <v>4</v>
      </c>
      <c r="S37" t="s">
        <v>238</v>
      </c>
    </row>
    <row r="38" spans="1:19" ht="15.75" x14ac:dyDescent="0.25">
      <c r="A38">
        <v>29</v>
      </c>
      <c r="B38" s="27" t="s">
        <v>780</v>
      </c>
      <c r="C38">
        <v>2025</v>
      </c>
      <c r="Q38"/>
      <c r="R38" s="2">
        <v>3</v>
      </c>
      <c r="S38" t="s">
        <v>809</v>
      </c>
    </row>
    <row r="39" spans="1:19" ht="15.75" x14ac:dyDescent="0.25">
      <c r="A39">
        <v>30</v>
      </c>
      <c r="B39" s="27" t="s">
        <v>781</v>
      </c>
      <c r="C39">
        <v>2025</v>
      </c>
      <c r="Q39"/>
      <c r="R39" s="2">
        <v>3</v>
      </c>
      <c r="S39" t="s">
        <v>782</v>
      </c>
    </row>
    <row r="40" spans="1:19" ht="15.75" x14ac:dyDescent="0.25">
      <c r="A40">
        <v>31</v>
      </c>
      <c r="B40" s="27" t="s">
        <v>731</v>
      </c>
      <c r="C40">
        <v>2024</v>
      </c>
      <c r="Q40"/>
      <c r="R40" s="2">
        <v>3</v>
      </c>
      <c r="S40" t="s">
        <v>734</v>
      </c>
    </row>
    <row r="41" spans="1:19" ht="15.75" x14ac:dyDescent="0.25">
      <c r="A41">
        <v>32</v>
      </c>
      <c r="B41" s="27" t="s">
        <v>733</v>
      </c>
      <c r="C41">
        <v>2024</v>
      </c>
      <c r="Q41"/>
      <c r="R41" s="2">
        <v>3</v>
      </c>
      <c r="S41" t="s">
        <v>735</v>
      </c>
    </row>
    <row r="42" spans="1:19" ht="15.75" x14ac:dyDescent="0.25">
      <c r="A42">
        <v>33</v>
      </c>
      <c r="B42" s="27" t="s">
        <v>686</v>
      </c>
      <c r="C42">
        <v>2023</v>
      </c>
      <c r="Q42"/>
      <c r="R42" s="2">
        <v>3</v>
      </c>
      <c r="S42" t="s">
        <v>687</v>
      </c>
    </row>
    <row r="43" spans="1:19" ht="15.75" x14ac:dyDescent="0.25">
      <c r="A43">
        <v>34</v>
      </c>
      <c r="B43" s="27" t="s">
        <v>605</v>
      </c>
      <c r="C43">
        <v>2020</v>
      </c>
      <c r="Q43"/>
      <c r="R43" s="2">
        <v>3</v>
      </c>
      <c r="S43" t="s">
        <v>606</v>
      </c>
    </row>
    <row r="44" spans="1:19" ht="15.75" x14ac:dyDescent="0.25">
      <c r="A44">
        <v>35</v>
      </c>
      <c r="B44" s="27" t="s">
        <v>80</v>
      </c>
      <c r="C44">
        <v>2001</v>
      </c>
      <c r="D44">
        <v>2013</v>
      </c>
      <c r="Q44"/>
      <c r="R44" s="2">
        <v>3</v>
      </c>
      <c r="S44" t="s">
        <v>362</v>
      </c>
    </row>
    <row r="45" spans="1:19" ht="15.75" x14ac:dyDescent="0.25">
      <c r="A45">
        <v>36</v>
      </c>
      <c r="B45" s="27" t="s">
        <v>15</v>
      </c>
      <c r="C45">
        <v>2002</v>
      </c>
      <c r="D45">
        <v>2007</v>
      </c>
      <c r="E45">
        <v>2012</v>
      </c>
      <c r="Q45"/>
      <c r="R45" s="2">
        <v>3</v>
      </c>
      <c r="S45" t="s">
        <v>326</v>
      </c>
    </row>
    <row r="46" spans="1:19" ht="15.75" x14ac:dyDescent="0.25">
      <c r="A46">
        <v>37</v>
      </c>
      <c r="B46" s="27" t="s">
        <v>125</v>
      </c>
      <c r="C46">
        <v>2004</v>
      </c>
      <c r="D46">
        <v>2010</v>
      </c>
      <c r="Q46"/>
      <c r="R46" s="2">
        <v>3</v>
      </c>
      <c r="S46" t="s">
        <v>269</v>
      </c>
    </row>
    <row r="47" spans="1:19" ht="15.75" x14ac:dyDescent="0.25">
      <c r="A47">
        <v>38</v>
      </c>
      <c r="B47" s="27" t="s">
        <v>82</v>
      </c>
      <c r="C47">
        <v>2000</v>
      </c>
      <c r="D47">
        <v>2007</v>
      </c>
      <c r="Q47"/>
      <c r="R47" s="2">
        <v>3</v>
      </c>
      <c r="S47" t="s">
        <v>116</v>
      </c>
    </row>
    <row r="48" spans="1:19" ht="15.75" x14ac:dyDescent="0.25">
      <c r="A48">
        <v>39</v>
      </c>
      <c r="B48" s="27" t="s">
        <v>96</v>
      </c>
      <c r="C48">
        <v>1997</v>
      </c>
      <c r="D48">
        <v>2007</v>
      </c>
      <c r="Q48"/>
      <c r="R48" s="2">
        <v>3</v>
      </c>
      <c r="S48" t="s">
        <v>213</v>
      </c>
    </row>
    <row r="49" spans="1:19" ht="15.75" x14ac:dyDescent="0.25">
      <c r="A49">
        <v>40</v>
      </c>
      <c r="B49" s="27" t="s">
        <v>94</v>
      </c>
      <c r="C49">
        <v>1998</v>
      </c>
      <c r="D49">
        <v>2001</v>
      </c>
      <c r="Q49"/>
      <c r="R49" s="2">
        <v>3</v>
      </c>
      <c r="S49" t="s">
        <v>108</v>
      </c>
    </row>
    <row r="50" spans="1:19" ht="15.75" x14ac:dyDescent="0.25">
      <c r="A50">
        <v>41</v>
      </c>
      <c r="B50" s="27" t="s">
        <v>491</v>
      </c>
      <c r="C50">
        <v>2016</v>
      </c>
      <c r="Q50"/>
      <c r="R50" s="2">
        <v>3</v>
      </c>
      <c r="S50" t="s">
        <v>492</v>
      </c>
    </row>
    <row r="51" spans="1:19" ht="15.75" x14ac:dyDescent="0.25">
      <c r="A51">
        <v>42</v>
      </c>
      <c r="B51" s="27" t="s">
        <v>736</v>
      </c>
      <c r="C51">
        <v>2024</v>
      </c>
      <c r="Q51"/>
      <c r="R51" s="2">
        <v>2</v>
      </c>
      <c r="S51" t="s">
        <v>737</v>
      </c>
    </row>
    <row r="52" spans="1:19" ht="15.75" x14ac:dyDescent="0.25">
      <c r="A52">
        <v>43</v>
      </c>
      <c r="B52" s="27" t="s">
        <v>689</v>
      </c>
      <c r="C52">
        <v>2023</v>
      </c>
      <c r="Q52"/>
      <c r="R52" s="2">
        <v>2</v>
      </c>
      <c r="S52" t="s">
        <v>688</v>
      </c>
    </row>
    <row r="53" spans="1:19" ht="15.75" x14ac:dyDescent="0.25">
      <c r="A53">
        <v>44</v>
      </c>
      <c r="B53" s="27" t="s">
        <v>654</v>
      </c>
      <c r="C53">
        <v>2022</v>
      </c>
      <c r="Q53"/>
      <c r="R53" s="2">
        <v>2</v>
      </c>
      <c r="S53" t="s">
        <v>653</v>
      </c>
    </row>
    <row r="54" spans="1:19" ht="15.75" x14ac:dyDescent="0.25">
      <c r="A54">
        <v>45</v>
      </c>
      <c r="B54" s="27" t="s">
        <v>615</v>
      </c>
      <c r="C54">
        <v>2021</v>
      </c>
      <c r="Q54"/>
      <c r="R54" s="2">
        <v>2</v>
      </c>
      <c r="S54" t="s">
        <v>616</v>
      </c>
    </row>
    <row r="55" spans="1:19" ht="15.75" x14ac:dyDescent="0.25">
      <c r="A55">
        <v>46</v>
      </c>
      <c r="B55" s="27" t="s">
        <v>549</v>
      </c>
      <c r="C55">
        <v>2018</v>
      </c>
      <c r="D55">
        <v>2019</v>
      </c>
      <c r="Q55"/>
      <c r="R55" s="2">
        <v>2</v>
      </c>
      <c r="S55" t="s">
        <v>580</v>
      </c>
    </row>
    <row r="56" spans="1:19" ht="15.75" x14ac:dyDescent="0.25">
      <c r="A56">
        <v>47</v>
      </c>
      <c r="B56" s="27" t="s">
        <v>504</v>
      </c>
      <c r="C56">
        <v>2017</v>
      </c>
      <c r="Q56"/>
      <c r="R56" s="2">
        <v>2</v>
      </c>
      <c r="S56" t="s">
        <v>505</v>
      </c>
    </row>
    <row r="57" spans="1:19" ht="15.75" x14ac:dyDescent="0.25">
      <c r="A57">
        <v>48</v>
      </c>
      <c r="B57" s="27" t="s">
        <v>236</v>
      </c>
      <c r="C57">
        <v>2008</v>
      </c>
      <c r="D57">
        <v>2014</v>
      </c>
      <c r="Q57"/>
      <c r="R57" s="2">
        <v>2</v>
      </c>
      <c r="S57" t="s">
        <v>396</v>
      </c>
    </row>
    <row r="58" spans="1:19" ht="15.75" x14ac:dyDescent="0.25">
      <c r="A58">
        <v>49</v>
      </c>
      <c r="B58" s="27" t="s">
        <v>358</v>
      </c>
      <c r="C58">
        <v>2002</v>
      </c>
      <c r="D58">
        <v>2013</v>
      </c>
      <c r="Q58"/>
      <c r="R58" s="2">
        <v>2</v>
      </c>
      <c r="S58" t="s">
        <v>359</v>
      </c>
    </row>
    <row r="59" spans="1:19" ht="15.75" x14ac:dyDescent="0.25">
      <c r="A59">
        <v>50</v>
      </c>
      <c r="B59" s="27" t="s">
        <v>360</v>
      </c>
      <c r="C59">
        <v>2013</v>
      </c>
      <c r="Q59"/>
      <c r="R59" s="2">
        <v>2</v>
      </c>
      <c r="S59" t="s">
        <v>361</v>
      </c>
    </row>
    <row r="60" spans="1:19" ht="15.75" x14ac:dyDescent="0.25">
      <c r="A60">
        <v>51</v>
      </c>
      <c r="B60" s="27" t="s">
        <v>300</v>
      </c>
      <c r="C60">
        <v>2011</v>
      </c>
      <c r="Q60"/>
      <c r="R60" s="2">
        <v>2</v>
      </c>
      <c r="S60" t="s">
        <v>301</v>
      </c>
    </row>
    <row r="61" spans="1:19" ht="15.75" x14ac:dyDescent="0.25">
      <c r="A61">
        <v>52</v>
      </c>
      <c r="B61" s="27" t="s">
        <v>302</v>
      </c>
      <c r="C61">
        <v>2011</v>
      </c>
      <c r="Q61"/>
      <c r="R61" s="2">
        <v>2</v>
      </c>
      <c r="S61" t="s">
        <v>303</v>
      </c>
    </row>
    <row r="62" spans="1:19" ht="15.75" x14ac:dyDescent="0.25">
      <c r="A62">
        <v>53</v>
      </c>
      <c r="B62" s="27" t="s">
        <v>123</v>
      </c>
      <c r="C62">
        <v>2004</v>
      </c>
      <c r="Q62"/>
      <c r="R62" s="2">
        <v>2</v>
      </c>
      <c r="S62" t="s">
        <v>124</v>
      </c>
    </row>
    <row r="63" spans="1:19" ht="15.75" x14ac:dyDescent="0.25">
      <c r="A63">
        <v>54</v>
      </c>
      <c r="B63" s="27" t="s">
        <v>67</v>
      </c>
      <c r="C63">
        <v>2003</v>
      </c>
      <c r="Q63"/>
      <c r="R63" s="2">
        <v>2</v>
      </c>
      <c r="S63" t="s">
        <v>111</v>
      </c>
    </row>
    <row r="64" spans="1:19" ht="15.75" x14ac:dyDescent="0.25">
      <c r="A64">
        <v>55</v>
      </c>
      <c r="B64" s="27" t="s">
        <v>69</v>
      </c>
      <c r="C64">
        <v>2003</v>
      </c>
      <c r="Q64"/>
      <c r="R64" s="2">
        <v>2</v>
      </c>
      <c r="S64" t="s">
        <v>112</v>
      </c>
    </row>
    <row r="65" spans="1:19" ht="15.75" x14ac:dyDescent="0.25">
      <c r="A65">
        <v>56</v>
      </c>
      <c r="B65" s="27" t="s">
        <v>74</v>
      </c>
      <c r="C65">
        <v>2002</v>
      </c>
      <c r="Q65"/>
      <c r="R65" s="2">
        <v>2</v>
      </c>
      <c r="S65" t="s">
        <v>113</v>
      </c>
    </row>
    <row r="66" spans="1:19" ht="15.75" x14ac:dyDescent="0.25">
      <c r="A66">
        <v>57</v>
      </c>
      <c r="B66" s="27" t="s">
        <v>72</v>
      </c>
      <c r="C66">
        <v>2002</v>
      </c>
      <c r="Q66"/>
      <c r="R66" s="2">
        <v>2</v>
      </c>
      <c r="S66" t="s">
        <v>114</v>
      </c>
    </row>
    <row r="67" spans="1:19" ht="15.75" x14ac:dyDescent="0.25">
      <c r="A67">
        <v>58</v>
      </c>
      <c r="B67" s="27" t="s">
        <v>75</v>
      </c>
      <c r="C67">
        <v>2001</v>
      </c>
      <c r="Q67"/>
      <c r="R67" s="2">
        <v>2</v>
      </c>
      <c r="S67" t="s">
        <v>109</v>
      </c>
    </row>
    <row r="68" spans="1:19" ht="15.75" x14ac:dyDescent="0.25">
      <c r="A68">
        <v>59</v>
      </c>
      <c r="B68" s="27" t="s">
        <v>85</v>
      </c>
      <c r="C68">
        <v>2000</v>
      </c>
      <c r="Q68"/>
      <c r="R68" s="2">
        <v>2</v>
      </c>
      <c r="S68" t="s">
        <v>115</v>
      </c>
    </row>
    <row r="69" spans="1:19" ht="15.75" x14ac:dyDescent="0.25">
      <c r="A69">
        <v>60</v>
      </c>
      <c r="B69" s="27" t="s">
        <v>83</v>
      </c>
      <c r="C69">
        <v>2000</v>
      </c>
      <c r="Q69"/>
      <c r="R69" s="2">
        <v>2</v>
      </c>
      <c r="S69" t="s">
        <v>117</v>
      </c>
    </row>
    <row r="70" spans="1:19" ht="15.75" x14ac:dyDescent="0.25">
      <c r="A70">
        <v>61</v>
      </c>
      <c r="B70" s="27" t="s">
        <v>86</v>
      </c>
      <c r="C70">
        <v>1999</v>
      </c>
      <c r="Q70"/>
      <c r="R70" s="2">
        <v>2</v>
      </c>
      <c r="S70" t="s">
        <v>119</v>
      </c>
    </row>
    <row r="71" spans="1:19" ht="15.75" x14ac:dyDescent="0.25">
      <c r="A71">
        <v>62</v>
      </c>
      <c r="B71" s="27" t="s">
        <v>495</v>
      </c>
      <c r="C71">
        <v>2016</v>
      </c>
      <c r="Q71"/>
      <c r="R71" s="2">
        <v>2</v>
      </c>
      <c r="S71" t="s">
        <v>497</v>
      </c>
    </row>
    <row r="72" spans="1:19" ht="15.75" x14ac:dyDescent="0.25">
      <c r="A72">
        <v>63</v>
      </c>
      <c r="B72" s="27" t="s">
        <v>783</v>
      </c>
      <c r="C72">
        <v>2025</v>
      </c>
      <c r="Q72"/>
      <c r="R72" s="2">
        <v>1</v>
      </c>
      <c r="S72" t="s">
        <v>784</v>
      </c>
    </row>
    <row r="73" spans="1:19" ht="15.75" x14ac:dyDescent="0.25">
      <c r="A73">
        <v>64</v>
      </c>
      <c r="B73" s="27" t="s">
        <v>739</v>
      </c>
      <c r="C73">
        <v>2024</v>
      </c>
      <c r="Q73"/>
      <c r="R73" s="2">
        <v>1</v>
      </c>
      <c r="S73" t="s">
        <v>741</v>
      </c>
    </row>
    <row r="74" spans="1:19" ht="15.75" x14ac:dyDescent="0.25">
      <c r="A74">
        <v>65</v>
      </c>
      <c r="B74" s="27" t="s">
        <v>740</v>
      </c>
      <c r="C74">
        <v>2024</v>
      </c>
      <c r="Q74"/>
      <c r="R74" s="2">
        <v>1</v>
      </c>
      <c r="S74" t="s">
        <v>741</v>
      </c>
    </row>
    <row r="75" spans="1:19" ht="15.75" x14ac:dyDescent="0.25">
      <c r="A75">
        <v>66</v>
      </c>
      <c r="B75" s="27" t="s">
        <v>738</v>
      </c>
      <c r="C75">
        <v>2024</v>
      </c>
      <c r="Q75"/>
      <c r="R75" s="2">
        <v>1</v>
      </c>
      <c r="S75" t="s">
        <v>742</v>
      </c>
    </row>
    <row r="76" spans="1:19" ht="15.75" x14ac:dyDescent="0.25">
      <c r="A76">
        <v>67</v>
      </c>
      <c r="B76" s="27" t="s">
        <v>611</v>
      </c>
      <c r="C76">
        <v>2020</v>
      </c>
      <c r="Q76"/>
      <c r="R76" s="2">
        <v>1</v>
      </c>
      <c r="S76" t="s">
        <v>612</v>
      </c>
    </row>
    <row r="77" spans="1:19" ht="15.75" x14ac:dyDescent="0.25">
      <c r="A77">
        <v>68</v>
      </c>
      <c r="B77" s="27" t="s">
        <v>607</v>
      </c>
      <c r="C77">
        <v>2020</v>
      </c>
      <c r="Q77"/>
      <c r="R77" s="2">
        <v>1</v>
      </c>
      <c r="S77" t="s">
        <v>608</v>
      </c>
    </row>
    <row r="78" spans="1:19" ht="15.75" x14ac:dyDescent="0.25">
      <c r="A78">
        <v>69</v>
      </c>
      <c r="B78" s="27" t="s">
        <v>547</v>
      </c>
      <c r="C78">
        <v>2018</v>
      </c>
      <c r="Q78"/>
      <c r="R78" s="2">
        <v>1</v>
      </c>
      <c r="S78" t="s">
        <v>573</v>
      </c>
    </row>
    <row r="79" spans="1:19" ht="15.75" x14ac:dyDescent="0.25">
      <c r="A79">
        <v>70</v>
      </c>
      <c r="B79" s="27" t="s">
        <v>100</v>
      </c>
      <c r="C79">
        <v>1997</v>
      </c>
      <c r="D79">
        <v>2017</v>
      </c>
      <c r="Q79"/>
      <c r="R79" s="2">
        <v>1</v>
      </c>
      <c r="S79" t="s">
        <v>508</v>
      </c>
    </row>
    <row r="80" spans="1:19" ht="15.75" x14ac:dyDescent="0.25">
      <c r="A80">
        <v>71</v>
      </c>
      <c r="B80" s="27" t="s">
        <v>266</v>
      </c>
      <c r="C80">
        <v>2010</v>
      </c>
      <c r="Q80"/>
      <c r="R80" s="2">
        <v>1</v>
      </c>
      <c r="S80" t="s">
        <v>267</v>
      </c>
    </row>
    <row r="81" spans="1:19" ht="15.75" x14ac:dyDescent="0.25">
      <c r="A81">
        <v>72</v>
      </c>
      <c r="B81" s="27" t="s">
        <v>254</v>
      </c>
      <c r="C81">
        <v>2009</v>
      </c>
      <c r="Q81"/>
      <c r="R81" s="2">
        <v>1</v>
      </c>
      <c r="S81" t="s">
        <v>253</v>
      </c>
    </row>
    <row r="82" spans="1:19" ht="15.75" x14ac:dyDescent="0.25">
      <c r="A82">
        <v>73</v>
      </c>
      <c r="B82" s="27" t="s">
        <v>95</v>
      </c>
      <c r="C82">
        <v>1998</v>
      </c>
      <c r="D82">
        <v>2007</v>
      </c>
      <c r="Q82"/>
      <c r="R82" s="2">
        <v>1</v>
      </c>
      <c r="S82" t="s">
        <v>214</v>
      </c>
    </row>
    <row r="83" spans="1:19" ht="15.75" x14ac:dyDescent="0.25">
      <c r="A83">
        <v>74</v>
      </c>
      <c r="B83" s="27" t="s">
        <v>84</v>
      </c>
      <c r="C83">
        <v>2000</v>
      </c>
      <c r="D83">
        <v>2005</v>
      </c>
      <c r="Q83"/>
      <c r="R83" s="2">
        <v>1</v>
      </c>
      <c r="S83" t="s">
        <v>160</v>
      </c>
    </row>
    <row r="84" spans="1:19" ht="15.75" x14ac:dyDescent="0.25">
      <c r="A84">
        <v>75</v>
      </c>
      <c r="B84" s="27" t="s">
        <v>88</v>
      </c>
      <c r="C84">
        <v>1999</v>
      </c>
      <c r="D84">
        <v>2004</v>
      </c>
      <c r="Q84"/>
      <c r="R84" s="2">
        <v>1</v>
      </c>
      <c r="S84" t="s">
        <v>130</v>
      </c>
    </row>
    <row r="85" spans="1:19" ht="15.75" x14ac:dyDescent="0.25">
      <c r="A85">
        <v>76</v>
      </c>
      <c r="B85" s="27" t="s">
        <v>76</v>
      </c>
      <c r="C85">
        <v>1998</v>
      </c>
      <c r="D85">
        <v>2001</v>
      </c>
      <c r="Q85"/>
      <c r="R85" s="2">
        <v>1</v>
      </c>
      <c r="S85" t="s">
        <v>107</v>
      </c>
    </row>
    <row r="86" spans="1:19" ht="15.75" x14ac:dyDescent="0.25">
      <c r="A86">
        <v>77</v>
      </c>
      <c r="B86" s="27" t="s">
        <v>157</v>
      </c>
      <c r="C86">
        <v>2005</v>
      </c>
      <c r="Q86"/>
      <c r="R86" s="2">
        <v>1</v>
      </c>
      <c r="S86" t="s">
        <v>161</v>
      </c>
    </row>
    <row r="87" spans="1:19" ht="15.75" x14ac:dyDescent="0.25">
      <c r="A87">
        <v>78</v>
      </c>
      <c r="B87" s="27" t="s">
        <v>158</v>
      </c>
      <c r="C87">
        <v>2005</v>
      </c>
      <c r="Q87"/>
      <c r="R87" s="2">
        <v>1</v>
      </c>
      <c r="S87" t="s">
        <v>160</v>
      </c>
    </row>
    <row r="88" spans="1:19" ht="15.75" x14ac:dyDescent="0.25">
      <c r="A88">
        <v>79</v>
      </c>
      <c r="B88" s="27" t="s">
        <v>128</v>
      </c>
      <c r="C88">
        <v>2004</v>
      </c>
      <c r="Q88"/>
      <c r="R88" s="2">
        <v>1</v>
      </c>
      <c r="S88" t="s">
        <v>129</v>
      </c>
    </row>
    <row r="89" spans="1:19" ht="15.75" x14ac:dyDescent="0.25">
      <c r="A89">
        <v>80</v>
      </c>
      <c r="B89" s="27" t="s">
        <v>68</v>
      </c>
      <c r="C89">
        <v>2003</v>
      </c>
      <c r="Q89"/>
      <c r="R89" s="2">
        <v>1</v>
      </c>
      <c r="S89" t="s">
        <v>110</v>
      </c>
    </row>
    <row r="90" spans="1:19" ht="15.75" x14ac:dyDescent="0.25">
      <c r="A90">
        <v>81</v>
      </c>
      <c r="B90" s="27" t="s">
        <v>89</v>
      </c>
      <c r="C90">
        <v>1999</v>
      </c>
      <c r="Q90"/>
      <c r="R90" s="2">
        <v>1</v>
      </c>
      <c r="S90" t="s">
        <v>118</v>
      </c>
    </row>
    <row r="91" spans="1:19" ht="15.75" x14ac:dyDescent="0.25">
      <c r="A91">
        <v>82</v>
      </c>
      <c r="B91" s="27" t="s">
        <v>121</v>
      </c>
      <c r="C91">
        <v>1999</v>
      </c>
      <c r="Q91"/>
      <c r="R91" s="2">
        <v>1</v>
      </c>
      <c r="S91" t="s">
        <v>118</v>
      </c>
    </row>
    <row r="92" spans="1:19" ht="15.75" x14ac:dyDescent="0.25">
      <c r="A92">
        <v>83</v>
      </c>
      <c r="B92" s="27" t="s">
        <v>785</v>
      </c>
      <c r="C92">
        <v>2025</v>
      </c>
      <c r="Q92"/>
      <c r="R92" s="2">
        <v>0</v>
      </c>
    </row>
    <row r="93" spans="1:19" ht="15.75" x14ac:dyDescent="0.25">
      <c r="A93">
        <v>84</v>
      </c>
      <c r="B93" s="27" t="s">
        <v>617</v>
      </c>
      <c r="C93">
        <v>2021</v>
      </c>
      <c r="Q93"/>
      <c r="R93" s="2">
        <v>0</v>
      </c>
    </row>
    <row r="94" spans="1:19" ht="15.75" x14ac:dyDescent="0.25">
      <c r="A94">
        <v>85</v>
      </c>
      <c r="B94" s="27" t="s">
        <v>610</v>
      </c>
      <c r="C94">
        <v>2020</v>
      </c>
      <c r="Q94"/>
      <c r="R94" s="2">
        <v>0</v>
      </c>
    </row>
    <row r="95" spans="1:19" ht="15.75" x14ac:dyDescent="0.25">
      <c r="A95">
        <v>86</v>
      </c>
      <c r="B95" s="27" t="s">
        <v>577</v>
      </c>
      <c r="C95">
        <v>2019</v>
      </c>
      <c r="Q95"/>
      <c r="R95" s="2">
        <v>0</v>
      </c>
      <c r="S95" t="s">
        <v>609</v>
      </c>
    </row>
    <row r="96" spans="1:19" ht="15.75" x14ac:dyDescent="0.25">
      <c r="A96">
        <v>87</v>
      </c>
      <c r="B96" s="27" t="s">
        <v>578</v>
      </c>
      <c r="C96">
        <v>2019</v>
      </c>
      <c r="Q96"/>
      <c r="R96" s="2">
        <v>0</v>
      </c>
      <c r="S96" t="s">
        <v>609</v>
      </c>
    </row>
    <row r="97" spans="1:18" ht="15.75" x14ac:dyDescent="0.25">
      <c r="A97">
        <v>88</v>
      </c>
      <c r="B97" s="27" t="s">
        <v>579</v>
      </c>
      <c r="C97">
        <v>2019</v>
      </c>
      <c r="Q97"/>
      <c r="R97" s="2">
        <v>0</v>
      </c>
    </row>
    <row r="98" spans="1:18" ht="15.75" x14ac:dyDescent="0.25">
      <c r="A98">
        <v>89</v>
      </c>
      <c r="B98" s="27" t="s">
        <v>548</v>
      </c>
      <c r="C98">
        <v>2018</v>
      </c>
      <c r="Q98"/>
      <c r="R98" s="2">
        <v>0</v>
      </c>
    </row>
    <row r="99" spans="1:18" ht="15.75" x14ac:dyDescent="0.25">
      <c r="A99">
        <v>90</v>
      </c>
      <c r="B99" s="27" t="s">
        <v>237</v>
      </c>
      <c r="C99">
        <v>2008</v>
      </c>
      <c r="Q99"/>
      <c r="R99" s="2">
        <v>0</v>
      </c>
    </row>
    <row r="100" spans="1:18" ht="15.75" x14ac:dyDescent="0.25">
      <c r="A100">
        <v>91</v>
      </c>
      <c r="B100" s="27" t="s">
        <v>159</v>
      </c>
      <c r="C100">
        <v>2005</v>
      </c>
      <c r="Q100"/>
      <c r="R100" s="2">
        <v>0</v>
      </c>
    </row>
    <row r="101" spans="1:18" ht="15.75" x14ac:dyDescent="0.25">
      <c r="A101">
        <v>92</v>
      </c>
      <c r="B101" s="27" t="s">
        <v>71</v>
      </c>
      <c r="C101">
        <v>2003</v>
      </c>
      <c r="Q101"/>
      <c r="R101" s="2">
        <v>0</v>
      </c>
    </row>
    <row r="102" spans="1:18" ht="15.75" x14ac:dyDescent="0.25">
      <c r="A102">
        <v>93</v>
      </c>
      <c r="B102" s="27" t="s">
        <v>77</v>
      </c>
      <c r="C102">
        <v>2001</v>
      </c>
      <c r="Q102"/>
      <c r="R102" s="2">
        <v>0</v>
      </c>
    </row>
    <row r="103" spans="1:18" ht="15.75" x14ac:dyDescent="0.25">
      <c r="A103">
        <v>94</v>
      </c>
      <c r="B103" s="27" t="s">
        <v>91</v>
      </c>
      <c r="C103">
        <v>1999</v>
      </c>
      <c r="Q103"/>
      <c r="R103" s="2">
        <v>0</v>
      </c>
    </row>
    <row r="104" spans="1:18" ht="15.75" x14ac:dyDescent="0.25">
      <c r="A104">
        <v>95</v>
      </c>
      <c r="B104" s="27" t="s">
        <v>93</v>
      </c>
      <c r="C104">
        <v>1998</v>
      </c>
      <c r="Q104"/>
      <c r="R104" s="2">
        <v>0</v>
      </c>
    </row>
    <row r="105" spans="1:18" ht="15.75" x14ac:dyDescent="0.25">
      <c r="A105">
        <v>96</v>
      </c>
      <c r="B105" s="27" t="s">
        <v>92</v>
      </c>
      <c r="C105">
        <v>1998</v>
      </c>
      <c r="Q105"/>
      <c r="R105" s="2">
        <v>0</v>
      </c>
    </row>
    <row r="106" spans="1:18" ht="15.75" x14ac:dyDescent="0.25">
      <c r="A106">
        <v>97</v>
      </c>
      <c r="B106" s="27" t="s">
        <v>122</v>
      </c>
      <c r="C106">
        <v>1998</v>
      </c>
      <c r="Q106"/>
      <c r="R106" s="2">
        <v>0</v>
      </c>
    </row>
    <row r="107" spans="1:18" ht="15.75" x14ac:dyDescent="0.25">
      <c r="A107">
        <v>98</v>
      </c>
      <c r="B107" s="27" t="s">
        <v>99</v>
      </c>
      <c r="C107">
        <v>1997</v>
      </c>
      <c r="Q107"/>
      <c r="R107" s="2">
        <v>0</v>
      </c>
    </row>
    <row r="108" spans="1:18" ht="15.75" x14ac:dyDescent="0.25">
      <c r="A108">
        <v>99</v>
      </c>
      <c r="B108" s="27" t="s">
        <v>97</v>
      </c>
      <c r="C108">
        <v>1997</v>
      </c>
      <c r="Q108"/>
      <c r="R108" s="2">
        <v>0</v>
      </c>
    </row>
    <row r="109" spans="1:18" ht="16.5" thickBot="1" x14ac:dyDescent="0.3">
      <c r="B109" s="28"/>
      <c r="Q109"/>
      <c r="R109" s="31">
        <f>SUM(R4:R108)</f>
        <v>370</v>
      </c>
    </row>
    <row r="110" spans="1:18" ht="13.5" thickTop="1" x14ac:dyDescent="0.2">
      <c r="Q110"/>
      <c r="R110" s="2"/>
    </row>
    <row r="111" spans="1:18" x14ac:dyDescent="0.2">
      <c r="Q111"/>
      <c r="R111" s="2"/>
    </row>
    <row r="112" spans="1:18" x14ac:dyDescent="0.2">
      <c r="Q112"/>
      <c r="R112" s="2"/>
    </row>
    <row r="113" spans="17:18" x14ac:dyDescent="0.2">
      <c r="Q113"/>
      <c r="R113" s="2"/>
    </row>
    <row r="114" spans="17:18" x14ac:dyDescent="0.2">
      <c r="Q114"/>
      <c r="R114" s="2"/>
    </row>
    <row r="115" spans="17:18" x14ac:dyDescent="0.2">
      <c r="Q115"/>
      <c r="R115" s="2"/>
    </row>
    <row r="116" spans="17:18" x14ac:dyDescent="0.2">
      <c r="Q116"/>
      <c r="R116" s="2"/>
    </row>
    <row r="117" spans="17:18" x14ac:dyDescent="0.2">
      <c r="Q117"/>
      <c r="R117" s="2"/>
    </row>
  </sheetData>
  <mergeCells count="1">
    <mergeCell ref="C3:P3"/>
  </mergeCells>
  <phoneticPr fontId="0" type="noConversion"/>
  <pageMargins left="0.12" right="0.12" top="0.5" bottom="0.2" header="0.28999999999999998" footer="0.13"/>
  <pageSetup scale="57" fitToHeight="2" orientation="landscape" r:id="rId1"/>
  <headerFooter alignWithMargins="0">
    <oddHeader>&amp;C&amp;16MBBC Courses Played By Year w/ Total # of Birdies Made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All-Time Records</vt:lpstr>
      <vt:lpstr>Birdies</vt:lpstr>
      <vt:lpstr>Courses</vt:lpstr>
      <vt:lpstr>'All-Time Records'!Print_Area</vt:lpstr>
      <vt:lpstr>Courses!Print_Area</vt:lpstr>
      <vt:lpstr>Birdies!Print_Titles</vt:lpstr>
      <vt:lpstr>Courses!Print_Titles</vt:lpstr>
    </vt:vector>
  </TitlesOfParts>
  <Company>Deloitte &amp; Touche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Paul S. Rovner</cp:lastModifiedBy>
  <cp:lastPrinted>2025-05-25T15:59:32Z</cp:lastPrinted>
  <dcterms:created xsi:type="dcterms:W3CDTF">2002-08-21T22:23:36Z</dcterms:created>
  <dcterms:modified xsi:type="dcterms:W3CDTF">2025-05-25T17:37:17Z</dcterms:modified>
</cp:coreProperties>
</file>