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Palladium\2018 Summary pages\"/>
    </mc:Choice>
  </mc:AlternateContent>
  <bookViews>
    <workbookView xWindow="0" yWindow="0" windowWidth="20490" windowHeight="7755"/>
  </bookViews>
  <sheets>
    <sheet name="Proposal" sheetId="1" r:id="rId1"/>
    <sheet name="Options" sheetId="2" r:id="rId2"/>
  </sheets>
  <definedNames>
    <definedName name="Z_9E240571_28D9_4225_902A_94FC9D0F507C_.wvu.Rows" localSheetId="0" hidden="1">Proposal!$44:$44</definedName>
  </definedNames>
  <calcPr calcId="152511"/>
  <customWorkbookViews>
    <customWorkbookView name="STEFEN - Personal View" guid="{9E240571-28D9-4225-902A-94FC9D0F507C}" mergeInterval="0" personalView="1" maximized="1" xWindow="1" yWindow="1" windowWidth="1362" windowHeight="515" activeSheetId="1"/>
  </customWorkbookViews>
</workbook>
</file>

<file path=xl/calcChain.xml><?xml version="1.0" encoding="utf-8"?>
<calcChain xmlns="http://schemas.openxmlformats.org/spreadsheetml/2006/main">
  <c r="B43" i="1" l="1"/>
  <c r="J75" i="1"/>
  <c r="J81" i="1"/>
  <c r="J79" i="1"/>
  <c r="J76" i="1"/>
  <c r="J73" i="1"/>
  <c r="J70" i="1" l="1"/>
  <c r="J53" i="1"/>
  <c r="J55" i="1"/>
  <c r="F57" i="1"/>
  <c r="F56" i="1" s="1"/>
  <c r="F60" i="1" s="1"/>
  <c r="F48" i="1"/>
  <c r="F52" i="1" s="1"/>
  <c r="F54" i="1" s="1"/>
  <c r="F58" i="1" s="1"/>
  <c r="J71" i="1"/>
  <c r="J72" i="1"/>
  <c r="J77" i="1"/>
  <c r="J50" i="1"/>
  <c r="J51" i="1"/>
  <c r="J52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F59" i="1" l="1"/>
  <c r="F53" i="1"/>
  <c r="F51" i="1"/>
  <c r="F55" i="1"/>
  <c r="J83" i="1"/>
  <c r="J49" i="1" l="1"/>
  <c r="J80" i="1"/>
  <c r="J43" i="1"/>
  <c r="J68" i="1"/>
  <c r="K56" i="1"/>
  <c r="D31" i="1"/>
  <c r="J69" i="1"/>
  <c r="J78" i="1"/>
  <c r="J74" i="1"/>
  <c r="F61" i="1"/>
  <c r="H25" i="1"/>
  <c r="E17" i="1"/>
  <c r="F66" i="1" l="1"/>
  <c r="F68" i="1" s="1"/>
  <c r="F64" i="1"/>
  <c r="F65" i="1" s="1"/>
  <c r="J82" i="1"/>
  <c r="J45" i="1"/>
  <c r="J84" i="1" l="1"/>
  <c r="J90" i="1" s="1"/>
  <c r="J92" i="1" s="1"/>
  <c r="C42" i="1"/>
</calcChain>
</file>

<file path=xl/sharedStrings.xml><?xml version="1.0" encoding="utf-8"?>
<sst xmlns="http://schemas.openxmlformats.org/spreadsheetml/2006/main" count="170" uniqueCount="122">
  <si>
    <t>1272 Plaza Drive</t>
  </si>
  <si>
    <t>Burlington, NC  27215</t>
  </si>
  <si>
    <t>www.ThePalladiumEventCenter.com</t>
  </si>
  <si>
    <t>Ph (336) 270-9607</t>
  </si>
  <si>
    <t>info@ThePalladiumEventCenter.com</t>
  </si>
  <si>
    <t xml:space="preserve">Date: </t>
  </si>
  <si>
    <t>by and between The Palladium Event Center, and</t>
  </si>
  <si>
    <t>Renter Name:</t>
  </si>
  <si>
    <t>Renter Address:</t>
  </si>
  <si>
    <t>Renter Telephone Number:</t>
  </si>
  <si>
    <t>Chocolate Fountain - Small $350</t>
  </si>
  <si>
    <t>Chocolate Fountain - Large $425</t>
  </si>
  <si>
    <t>Up to 6 Dipping items - $2 pp</t>
  </si>
  <si>
    <t>Reserved Date</t>
  </si>
  <si>
    <t>Subtotal</t>
  </si>
  <si>
    <t>Additional Chairs</t>
  </si>
  <si>
    <t>Qty</t>
  </si>
  <si>
    <t>Rental Rate</t>
  </si>
  <si>
    <t>Color</t>
  </si>
  <si>
    <t>Additional Tables</t>
  </si>
  <si>
    <t>Discounts:</t>
  </si>
  <si>
    <t>Sunday - 50% of Prime Rental Fee</t>
  </si>
  <si>
    <t>Linen Napkins</t>
  </si>
  <si>
    <t>Grand Total</t>
  </si>
  <si>
    <t>Paid Date:</t>
  </si>
  <si>
    <t>Refundable Damage Deposit</t>
  </si>
  <si>
    <t xml:space="preserve">Method of Payment : </t>
  </si>
  <si>
    <t>Cash ______________</t>
  </si>
  <si>
    <t>MC/Visa/Discover</t>
  </si>
  <si>
    <t>Credit Card #</t>
  </si>
  <si>
    <t>CVC Code</t>
  </si>
  <si>
    <t>Billing Address:</t>
  </si>
  <si>
    <t xml:space="preserve">Renter Email Address: </t>
  </si>
  <si>
    <t>Podium</t>
  </si>
  <si>
    <t>PA System</t>
  </si>
  <si>
    <t>Centerpieces</t>
  </si>
  <si>
    <t xml:space="preserve">Clean up </t>
  </si>
  <si>
    <t>Bartender</t>
  </si>
  <si>
    <t>THIS PRICING SCHEDULE is hereby attached to and made a part of the Contract/Rental Agreement dated</t>
  </si>
  <si>
    <t>Chair Covers</t>
  </si>
  <si>
    <t>Colored Sashes</t>
  </si>
  <si>
    <t>Enter your information into the yellow highlighted boxes:</t>
  </si>
  <si>
    <t>Floor Easel</t>
  </si>
  <si>
    <t>(Please type in the number you desire in the boxes where zeros are displayed below)</t>
  </si>
  <si>
    <t>Projectors</t>
  </si>
  <si>
    <t xml:space="preserve"> </t>
  </si>
  <si>
    <t>Table Linens</t>
  </si>
  <si>
    <t>Table Overlays</t>
  </si>
  <si>
    <t xml:space="preserve">    </t>
  </si>
  <si>
    <t>May use Credit Card</t>
  </si>
  <si>
    <t>Dance Floor Draping</t>
  </si>
  <si>
    <t>China</t>
  </si>
  <si>
    <t>Wine Glasses</t>
  </si>
  <si>
    <t xml:space="preserve">Stage </t>
  </si>
  <si>
    <t>L8xW12xH1</t>
  </si>
  <si>
    <t>Enter Qty&gt;</t>
  </si>
  <si>
    <t>Enter x    &gt;</t>
  </si>
  <si>
    <t>White, Black, or Ivory</t>
  </si>
  <si>
    <t>Both Ballrooms</t>
  </si>
  <si>
    <t>Grand Ballroom</t>
  </si>
  <si>
    <t>East Wing</t>
  </si>
  <si>
    <t>Sun</t>
  </si>
  <si>
    <t>Mon</t>
  </si>
  <si>
    <t>Tue</t>
  </si>
  <si>
    <t>Wed</t>
  </si>
  <si>
    <t>Thu</t>
  </si>
  <si>
    <t>Fri</t>
  </si>
  <si>
    <t>Sat</t>
  </si>
  <si>
    <t>#1.  Enter.# of Guests:</t>
  </si>
  <si>
    <t>(includes rental of --------, setup/breakdown, up to 15 tables, up to 120 chairs, 2 banquet tables, cake &amp; gift table)</t>
  </si>
  <si>
    <t>Less: Security Deposit</t>
  </si>
  <si>
    <t>Check # _____</t>
  </si>
  <si>
    <t>Credit Card __</t>
  </si>
  <si>
    <t>, the Renter of the Banquet Hall.</t>
  </si>
  <si>
    <t>Space Rental  (Rehearsal Dinner)</t>
  </si>
  <si>
    <t>Includes: tables and chairs, 3 hour rental</t>
  </si>
  <si>
    <t>Ceremony Décor</t>
  </si>
  <si>
    <t>(Includes: Decorated Arch, &amp; Aisle Stanchions)</t>
  </si>
  <si>
    <t>Price</t>
  </si>
  <si>
    <t>EXTRA TIME</t>
  </si>
  <si>
    <t>Up lights (Enter 0 - 9)</t>
  </si>
  <si>
    <t xml:space="preserve">Ceremony Décor </t>
  </si>
  <si>
    <t xml:space="preserve">Decorated Arch, Chandelier, 3 panel pipe draping, </t>
  </si>
  <si>
    <t>Piping &amp; Draping</t>
  </si>
  <si>
    <t>Summary Page</t>
  </si>
  <si>
    <r>
      <rPr>
        <i/>
        <sz val="11"/>
        <color rgb="FFFF0000"/>
        <rFont val="Footlight MT Light"/>
        <family val="1"/>
      </rPr>
      <t>#1</t>
    </r>
    <r>
      <rPr>
        <b/>
        <sz val="11"/>
        <color rgb="FFFF0000"/>
        <rFont val="Footlight MT Light"/>
        <family val="1"/>
      </rPr>
      <t>.  # of Guest:</t>
    </r>
  </si>
  <si>
    <r>
      <rPr>
        <i/>
        <sz val="11"/>
        <color rgb="FFFF0000"/>
        <rFont val="Footlight MT Light"/>
        <family val="1"/>
      </rPr>
      <t>#3.</t>
    </r>
    <r>
      <rPr>
        <b/>
        <sz val="11"/>
        <color rgb="FFFF0000"/>
        <rFont val="Footlight MT Light"/>
        <family val="1"/>
      </rPr>
      <t xml:space="preserve">  Day of week: drop down box</t>
    </r>
  </si>
  <si>
    <r>
      <rPr>
        <i/>
        <sz val="11"/>
        <color rgb="FFFF0000"/>
        <rFont val="Footlight MT Light"/>
        <family val="1"/>
      </rPr>
      <t>#4</t>
    </r>
    <r>
      <rPr>
        <b/>
        <sz val="11"/>
        <color rgb="FFFF0000"/>
        <rFont val="Footlight MT Light"/>
        <family val="1"/>
      </rPr>
      <t xml:space="preserve">.  Type X in </t>
    </r>
    <r>
      <rPr>
        <b/>
        <sz val="10"/>
        <color rgb="FFFF0000"/>
        <rFont val="Footlight MT Light"/>
        <family val="1"/>
      </rPr>
      <t>only the area you are interested in selecting for your event</t>
    </r>
  </si>
  <si>
    <t>#2.  Enter Ballroom &amp; Reserved Date:</t>
  </si>
  <si>
    <r>
      <rPr>
        <i/>
        <sz val="11"/>
        <color rgb="FFFF0000"/>
        <rFont val="Footlight MT Light"/>
        <family val="1"/>
      </rPr>
      <t>#2</t>
    </r>
    <r>
      <rPr>
        <b/>
        <sz val="11"/>
        <color rgb="FFFF0000"/>
        <rFont val="Footlight MT Light"/>
        <family val="1"/>
      </rPr>
      <t>.  Area you need</t>
    </r>
    <r>
      <rPr>
        <sz val="11"/>
        <color rgb="FFFF0000"/>
        <rFont val="Footlight MT Light"/>
        <family val="1"/>
      </rPr>
      <t>:</t>
    </r>
    <r>
      <rPr>
        <sz val="10"/>
        <color rgb="FFFF0000"/>
        <rFont val="Footlight MT Light"/>
        <family val="1"/>
      </rPr>
      <t xml:space="preserve"> </t>
    </r>
    <r>
      <rPr>
        <b/>
        <sz val="10"/>
        <color rgb="FFFF0000"/>
        <rFont val="Footlight MT Light"/>
        <family val="1"/>
      </rPr>
      <t>drop down box &amp; Date</t>
    </r>
  </si>
  <si>
    <t>#3.  Enter day of the week:</t>
  </si>
  <si>
    <t xml:space="preserve">#4.  Type in x to add line items.   </t>
  </si>
  <si>
    <t>Must enter quantity &lt;&lt;&lt;&lt;&lt;</t>
  </si>
  <si>
    <t>x</t>
  </si>
  <si>
    <t>Anywhere you enter an x the quantity is calculated based on your guests count</t>
  </si>
  <si>
    <t>EXAMPLE ONLY!!!</t>
  </si>
  <si>
    <t>EXAMPLE SUBTRACTED OUT HERE&gt;&gt;</t>
  </si>
  <si>
    <t>Additonal Table Linens</t>
  </si>
  <si>
    <t>Additonal Overlays</t>
  </si>
  <si>
    <t>Regular Pricing</t>
  </si>
  <si>
    <r>
      <rPr>
        <b/>
        <sz val="12"/>
        <color theme="1"/>
        <rFont val="Footlight MT Light"/>
      </rPr>
      <t>Both</t>
    </r>
    <r>
      <rPr>
        <sz val="12"/>
        <color theme="1"/>
        <rFont val="Footlight MT Light"/>
        <family val="1"/>
      </rPr>
      <t xml:space="preserve"> Ballrooms</t>
    </r>
  </si>
  <si>
    <r>
      <rPr>
        <b/>
        <sz val="12"/>
        <color theme="1"/>
        <rFont val="Footlight MT Light"/>
      </rPr>
      <t>Grand Ballroom</t>
    </r>
    <r>
      <rPr>
        <sz val="12"/>
        <color theme="1"/>
        <rFont val="Footlight MT Light"/>
        <family val="1"/>
      </rPr>
      <t xml:space="preserve"> Only</t>
    </r>
  </si>
  <si>
    <r>
      <t xml:space="preserve">Sun. - Fri. </t>
    </r>
    <r>
      <rPr>
        <b/>
        <sz val="12"/>
        <color theme="1"/>
        <rFont val="Footlight MT Light"/>
      </rPr>
      <t>Both</t>
    </r>
    <r>
      <rPr>
        <sz val="12"/>
        <color theme="1"/>
        <rFont val="Footlight MT Light"/>
        <family val="1"/>
      </rPr>
      <t xml:space="preserve"> BR's</t>
    </r>
  </si>
  <si>
    <r>
      <t xml:space="preserve">Sun. - Fri. </t>
    </r>
    <r>
      <rPr>
        <b/>
        <sz val="12"/>
        <color theme="1"/>
        <rFont val="Footlight MT Light"/>
      </rPr>
      <t>Grand BR</t>
    </r>
    <r>
      <rPr>
        <sz val="12"/>
        <color theme="1"/>
        <rFont val="Footlight MT Light"/>
        <family val="1"/>
      </rPr>
      <t xml:space="preserve"> Only</t>
    </r>
  </si>
  <si>
    <r>
      <t xml:space="preserve"> Sun. - Fri.</t>
    </r>
    <r>
      <rPr>
        <b/>
        <sz val="12"/>
        <color theme="1"/>
        <rFont val="Footlight MT Light"/>
      </rPr>
      <t xml:space="preserve"> East Wing</t>
    </r>
  </si>
  <si>
    <r>
      <t xml:space="preserve">Sun. - Fri. </t>
    </r>
    <r>
      <rPr>
        <sz val="12"/>
        <color theme="1"/>
        <rFont val="Footlight MT Light"/>
      </rPr>
      <t>Both</t>
    </r>
    <r>
      <rPr>
        <sz val="12"/>
        <color theme="1"/>
        <rFont val="Footlight MT Light"/>
        <family val="1"/>
      </rPr>
      <t xml:space="preserve"> BR's</t>
    </r>
  </si>
  <si>
    <t>Wedding Packages</t>
  </si>
  <si>
    <t>BRIDE &amp; GROOM ONLY</t>
  </si>
  <si>
    <t xml:space="preserve">white  </t>
  </si>
  <si>
    <t>BLACK</t>
  </si>
  <si>
    <t>WHITE</t>
  </si>
  <si>
    <t>RED ROSES/FLOWERS</t>
  </si>
  <si>
    <t>RED lights can produce (up to 8 lights)</t>
  </si>
  <si>
    <t>Credit Card on file</t>
  </si>
  <si>
    <t>BLACK  (Sweetheart Table Red peddle TL)</t>
  </si>
  <si>
    <t>CARD ON FILE!</t>
  </si>
  <si>
    <t>John Doe</t>
  </si>
  <si>
    <t>Additional Sashes</t>
  </si>
  <si>
    <t>Additional Chair Covers</t>
  </si>
  <si>
    <t>Cooler</t>
  </si>
  <si>
    <t xml:space="preserve">  </t>
  </si>
  <si>
    <r>
      <t>Security Guards ($35/hr; if &gt; 120 guests 2 security required</t>
    </r>
    <r>
      <rPr>
        <sz val="14"/>
        <rFont val="Footlight MT Light"/>
        <family val="1"/>
      </rPr>
      <t xml:space="preserve"> </t>
    </r>
    <r>
      <rPr>
        <u/>
        <sz val="14"/>
        <rFont val="Footlight MT Light"/>
        <family val="1"/>
      </rPr>
      <t>for anykind of Alcohol</t>
    </r>
    <r>
      <rPr>
        <sz val="12"/>
        <rFont val="Footlight MT Light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</si>
</sst>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51">
    <font>
      <sz val="11"/>
      <color theme="1"/>
      <name val="Calibri"/>
      <family val="2"/>
      <scheme val="minor"/>
    </font>
    <font>
      <sz val="12"/>
      <name val="Footlight MT Light"/>
      <family val="1"/>
    </font>
    <font>
      <b/>
      <sz val="12"/>
      <name val="Footlight MT Light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Footlight MT Light"/>
      <family val="1"/>
    </font>
    <font>
      <sz val="12"/>
      <color theme="1"/>
      <name val="Footlight MT Light"/>
      <family val="1"/>
    </font>
    <font>
      <b/>
      <sz val="12"/>
      <color theme="1"/>
      <name val="Footlight MT Light"/>
      <family val="1"/>
    </font>
    <font>
      <u/>
      <sz val="12"/>
      <color theme="1"/>
      <name val="Footlight MT Light"/>
      <family val="1"/>
    </font>
    <font>
      <u/>
      <sz val="12"/>
      <color rgb="FFFF0000"/>
      <name val="Footlight MT Light"/>
      <family val="1"/>
    </font>
    <font>
      <b/>
      <sz val="12"/>
      <color rgb="FFFF0000"/>
      <name val="Footlight MT Light"/>
      <family val="1"/>
    </font>
    <font>
      <b/>
      <sz val="18"/>
      <color theme="1"/>
      <name val="Footlight MT Light"/>
      <family val="1"/>
    </font>
    <font>
      <b/>
      <sz val="11"/>
      <color theme="1"/>
      <name val="Footlight MT Light"/>
      <family val="1"/>
    </font>
    <font>
      <b/>
      <u/>
      <sz val="11"/>
      <color theme="10"/>
      <name val="Footlight MT Light"/>
      <family val="1"/>
    </font>
    <font>
      <i/>
      <sz val="12"/>
      <color theme="3" tint="0.39997558519241921"/>
      <name val="Footlight MT Light"/>
      <family val="1"/>
    </font>
    <font>
      <b/>
      <u/>
      <sz val="12"/>
      <color theme="1"/>
      <name val="Footlight MT Light"/>
      <family val="1"/>
    </font>
    <font>
      <sz val="12"/>
      <color rgb="FFFF0000"/>
      <name val="Footlight MT Light"/>
      <family val="1"/>
    </font>
    <font>
      <sz val="11"/>
      <color rgb="FFFF0000"/>
      <name val="Footlight MT Light"/>
      <family val="1"/>
    </font>
    <font>
      <sz val="8"/>
      <color theme="1"/>
      <name val="Footlight MT Light"/>
      <family val="1"/>
    </font>
    <font>
      <i/>
      <sz val="9"/>
      <color theme="1"/>
      <name val="Footlight MT Light"/>
      <family val="1"/>
    </font>
    <font>
      <b/>
      <i/>
      <u/>
      <sz val="12"/>
      <color rgb="FFFF0000"/>
      <name val="Footlight MT Light"/>
      <family val="1"/>
    </font>
    <font>
      <b/>
      <sz val="10"/>
      <color rgb="FFFF0000"/>
      <name val="Footlight MT Light"/>
      <family val="1"/>
    </font>
    <font>
      <b/>
      <i/>
      <u/>
      <sz val="11"/>
      <color rgb="FFFF0000"/>
      <name val="Footlight MT Light"/>
      <family val="1"/>
    </font>
    <font>
      <sz val="11"/>
      <color rgb="FF0070C0"/>
      <name val="Footlight MT Light"/>
      <family val="1"/>
    </font>
    <font>
      <b/>
      <sz val="12"/>
      <color rgb="FF0070C0"/>
      <name val="Footlight MT Light"/>
      <family val="1"/>
    </font>
    <font>
      <b/>
      <i/>
      <sz val="12"/>
      <color rgb="FFFF0000"/>
      <name val="Footlight MT Light"/>
      <family val="1"/>
    </font>
    <font>
      <i/>
      <sz val="11"/>
      <color theme="1"/>
      <name val="Footlight MT Light"/>
      <family val="1"/>
    </font>
    <font>
      <i/>
      <u/>
      <sz val="12"/>
      <color theme="3" tint="0.39997558519241921"/>
      <name val="Footlight MT Light"/>
      <family val="1"/>
    </font>
    <font>
      <b/>
      <sz val="11"/>
      <color rgb="FFFF0000"/>
      <name val="Footlight MT Light"/>
      <family val="1"/>
    </font>
    <font>
      <i/>
      <sz val="11"/>
      <color rgb="FFFF0000"/>
      <name val="Footlight MT Light"/>
      <family val="1"/>
    </font>
    <font>
      <sz val="10"/>
      <color rgb="FFFF0000"/>
      <name val="Footlight MT Light"/>
      <family val="1"/>
    </font>
    <font>
      <i/>
      <sz val="9"/>
      <color rgb="FFFF0000"/>
      <name val="Footlight MT Light"/>
      <family val="1"/>
    </font>
    <font>
      <i/>
      <sz val="12"/>
      <color rgb="FFFF0000"/>
      <name val="Footlight MT Light"/>
      <family val="1"/>
    </font>
    <font>
      <b/>
      <i/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i/>
      <sz val="11"/>
      <color theme="6" tint="-0.249977111117893"/>
      <name val="Arial Narrow"/>
      <family val="2"/>
    </font>
    <font>
      <b/>
      <i/>
      <u/>
      <sz val="11"/>
      <color theme="6" tint="-0.249977111117893"/>
      <name val="Arial Narrow"/>
      <family val="2"/>
    </font>
    <font>
      <b/>
      <i/>
      <sz val="12"/>
      <color theme="6" tint="-0.249977111117893"/>
      <name val="Arial Narrow"/>
      <family val="2"/>
    </font>
    <font>
      <b/>
      <sz val="12"/>
      <color theme="6" tint="-0.249977111117893"/>
      <name val="Footlight MT Light"/>
    </font>
    <font>
      <sz val="16"/>
      <color rgb="FFFF0000"/>
      <name val="Footlight MT Light"/>
      <family val="1"/>
    </font>
    <font>
      <sz val="11"/>
      <name val="Footlight MT Light"/>
      <family val="1"/>
    </font>
    <font>
      <i/>
      <sz val="11"/>
      <name val="Footlight MT Light"/>
      <family val="1"/>
    </font>
    <font>
      <b/>
      <sz val="12"/>
      <color theme="1"/>
      <name val="Footlight MT Light"/>
    </font>
    <font>
      <sz val="12"/>
      <color theme="1"/>
      <name val="Footlight MT Light"/>
    </font>
    <font>
      <sz val="8"/>
      <color theme="1"/>
      <name val="Footlight MT Light"/>
    </font>
    <font>
      <u val="singleAccounting"/>
      <sz val="11"/>
      <color theme="1"/>
      <name val="Footlight MT Light"/>
    </font>
    <font>
      <u/>
      <sz val="11"/>
      <name val="Footlight MT Light"/>
      <family val="1"/>
    </font>
    <font>
      <b/>
      <i/>
      <sz val="12"/>
      <color rgb="FFFF0000"/>
      <name val="Footlight MT Light"/>
    </font>
    <font>
      <sz val="8"/>
      <name val="Footlight MT Light"/>
      <family val="1"/>
    </font>
    <font>
      <sz val="14"/>
      <name val="Footlight MT Light"/>
      <family val="1"/>
    </font>
    <font>
      <u/>
      <sz val="14"/>
      <name val="Footlight MT Light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/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Border="1"/>
    <xf numFmtId="44" fontId="5" fillId="0" borderId="0" xfId="0" applyNumberFormat="1" applyFont="1"/>
    <xf numFmtId="0" fontId="6" fillId="0" borderId="0" xfId="0" applyFont="1"/>
    <xf numFmtId="0" fontId="7" fillId="0" borderId="0" xfId="0" applyFont="1"/>
    <xf numFmtId="22" fontId="7" fillId="0" borderId="0" xfId="0" applyNumberFormat="1" applyFont="1"/>
    <xf numFmtId="0" fontId="6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2" borderId="2" xfId="0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15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44" fontId="6" fillId="0" borderId="5" xfId="0" applyNumberFormat="1" applyFont="1" applyBorder="1"/>
    <xf numFmtId="0" fontId="9" fillId="0" borderId="3" xfId="0" applyFont="1" applyBorder="1"/>
    <xf numFmtId="0" fontId="6" fillId="0" borderId="6" xfId="0" applyFont="1" applyBorder="1"/>
    <xf numFmtId="0" fontId="6" fillId="0" borderId="1" xfId="0" applyFont="1" applyBorder="1" applyAlignment="1"/>
    <xf numFmtId="0" fontId="6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4" fontId="6" fillId="3" borderId="2" xfId="0" applyNumberFormat="1" applyFont="1" applyFill="1" applyBorder="1"/>
    <xf numFmtId="164" fontId="6" fillId="0" borderId="0" xfId="0" applyNumberFormat="1" applyFont="1" applyBorder="1" applyAlignment="1"/>
    <xf numFmtId="164" fontId="6" fillId="0" borderId="1" xfId="0" applyNumberFormat="1" applyFont="1" applyBorder="1" applyAlignment="1"/>
    <xf numFmtId="0" fontId="6" fillId="0" borderId="0" xfId="0" applyFont="1" applyFill="1" applyBorder="1"/>
    <xf numFmtId="0" fontId="7" fillId="0" borderId="0" xfId="0" applyFont="1" applyFill="1" applyBorder="1" applyAlignment="1">
      <alignment horizontal="right"/>
    </xf>
    <xf numFmtId="44" fontId="10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2" applyFont="1" applyAlignment="1" applyProtection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/>
    <xf numFmtId="15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4" fontId="6" fillId="0" borderId="5" xfId="0" applyNumberFormat="1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2" fillId="0" borderId="0" xfId="0" applyFont="1" applyAlignment="1"/>
    <xf numFmtId="0" fontId="13" fillId="0" borderId="0" xfId="2" applyFont="1" applyAlignment="1" applyProtection="1"/>
    <xf numFmtId="0" fontId="15" fillId="0" borderId="0" xfId="0" applyFont="1" applyAlignment="1"/>
    <xf numFmtId="0" fontId="6" fillId="0" borderId="1" xfId="0" applyFont="1" applyFill="1" applyBorder="1" applyAlignment="1"/>
    <xf numFmtId="44" fontId="6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6" fillId="0" borderId="11" xfId="0" applyFont="1" applyFill="1" applyBorder="1" applyAlignment="1"/>
    <xf numFmtId="44" fontId="7" fillId="0" borderId="2" xfId="0" applyNumberFormat="1" applyFont="1" applyFill="1" applyBorder="1" applyAlignment="1"/>
    <xf numFmtId="0" fontId="6" fillId="0" borderId="11" xfId="0" applyFont="1" applyFill="1" applyBorder="1"/>
    <xf numFmtId="0" fontId="7" fillId="0" borderId="12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44" fontId="7" fillId="0" borderId="2" xfId="0" applyNumberFormat="1" applyFont="1" applyFill="1" applyBorder="1" applyAlignment="1">
      <alignment horizontal="center"/>
    </xf>
    <xf numFmtId="44" fontId="16" fillId="0" borderId="2" xfId="0" applyNumberFormat="1" applyFont="1" applyFill="1" applyBorder="1" applyAlignment="1"/>
    <xf numFmtId="0" fontId="1" fillId="0" borderId="11" xfId="0" applyFont="1" applyFill="1" applyBorder="1"/>
    <xf numFmtId="0" fontId="2" fillId="0" borderId="12" xfId="0" applyFont="1" applyFill="1" applyBorder="1" applyAlignment="1">
      <alignment horizontal="right"/>
    </xf>
    <xf numFmtId="44" fontId="2" fillId="0" borderId="2" xfId="0" applyNumberFormat="1" applyFont="1" applyFill="1" applyBorder="1"/>
    <xf numFmtId="44" fontId="2" fillId="0" borderId="13" xfId="0" applyNumberFormat="1" applyFont="1" applyFill="1" applyBorder="1"/>
    <xf numFmtId="0" fontId="5" fillId="4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/>
    <xf numFmtId="164" fontId="6" fillId="0" borderId="0" xfId="0" applyNumberFormat="1" applyFont="1" applyFill="1" applyBorder="1" applyAlignment="1"/>
    <xf numFmtId="0" fontId="18" fillId="0" borderId="0" xfId="0" applyFont="1" applyFill="1" applyBorder="1"/>
    <xf numFmtId="0" fontId="4" fillId="0" borderId="0" xfId="2" applyAlignment="1" applyProtection="1"/>
    <xf numFmtId="8" fontId="6" fillId="0" borderId="0" xfId="0" applyNumberFormat="1" applyFont="1" applyFill="1"/>
    <xf numFmtId="0" fontId="15" fillId="0" borderId="0" xfId="0" applyFont="1" applyAlignment="1">
      <alignment horizontal="center"/>
    </xf>
    <xf numFmtId="9" fontId="6" fillId="0" borderId="6" xfId="3" applyFont="1" applyBorder="1"/>
    <xf numFmtId="9" fontId="16" fillId="0" borderId="3" xfId="3" applyFont="1" applyFill="1" applyBorder="1" applyAlignment="1">
      <alignment horizontal="center"/>
    </xf>
    <xf numFmtId="0" fontId="19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20" fillId="4" borderId="15" xfId="0" applyFont="1" applyFill="1" applyBorder="1" applyAlignment="1" applyProtection="1">
      <alignment horizontal="center"/>
      <protection locked="0"/>
    </xf>
    <xf numFmtId="165" fontId="21" fillId="4" borderId="15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44" fontId="24" fillId="0" borderId="0" xfId="0" applyNumberFormat="1" applyFont="1" applyFill="1" applyAlignment="1">
      <alignment horizontal="center"/>
    </xf>
    <xf numFmtId="0" fontId="24" fillId="0" borderId="11" xfId="0" applyFont="1" applyFill="1" applyBorder="1" applyAlignment="1"/>
    <xf numFmtId="0" fontId="24" fillId="0" borderId="2" xfId="0" applyFont="1" applyFill="1" applyBorder="1" applyAlignment="1">
      <alignment horizontal="right"/>
    </xf>
    <xf numFmtId="44" fontId="24" fillId="0" borderId="2" xfId="0" applyNumberFormat="1" applyFont="1" applyFill="1" applyBorder="1" applyAlignment="1"/>
    <xf numFmtId="44" fontId="6" fillId="0" borderId="4" xfId="0" applyNumberFormat="1" applyFont="1" applyFill="1" applyBorder="1" applyAlignment="1"/>
    <xf numFmtId="0" fontId="1" fillId="0" borderId="0" xfId="0" applyFont="1" applyFill="1" applyBorder="1"/>
    <xf numFmtId="0" fontId="16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protection locked="0"/>
    </xf>
    <xf numFmtId="0" fontId="6" fillId="4" borderId="7" xfId="0" applyFont="1" applyFill="1" applyBorder="1" applyProtection="1">
      <protection locked="0"/>
    </xf>
    <xf numFmtId="0" fontId="6" fillId="4" borderId="7" xfId="0" applyFont="1" applyFill="1" applyBorder="1" applyAlignment="1" applyProtection="1">
      <protection locked="0"/>
    </xf>
    <xf numFmtId="44" fontId="16" fillId="4" borderId="1" xfId="0" applyNumberFormat="1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26" fillId="0" borderId="0" xfId="0" applyFont="1"/>
    <xf numFmtId="0" fontId="15" fillId="3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4" fontId="6" fillId="4" borderId="1" xfId="0" applyNumberFormat="1" applyFont="1" applyFill="1" applyBorder="1" applyProtection="1">
      <protection locked="0"/>
    </xf>
    <xf numFmtId="0" fontId="27" fillId="3" borderId="7" xfId="0" applyFont="1" applyFill="1" applyBorder="1" applyAlignment="1">
      <alignment horizontal="center"/>
    </xf>
    <xf numFmtId="0" fontId="28" fillId="0" borderId="0" xfId="0" applyFont="1"/>
    <xf numFmtId="0" fontId="17" fillId="0" borderId="0" xfId="0" applyFont="1"/>
    <xf numFmtId="0" fontId="31" fillId="0" borderId="0" xfId="0" applyFont="1"/>
    <xf numFmtId="0" fontId="10" fillId="4" borderId="0" xfId="0" applyFont="1" applyFill="1" applyAlignment="1"/>
    <xf numFmtId="0" fontId="16" fillId="0" borderId="5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/>
    <xf numFmtId="0" fontId="17" fillId="0" borderId="11" xfId="0" applyFont="1" applyFill="1" applyBorder="1"/>
    <xf numFmtId="0" fontId="5" fillId="0" borderId="11" xfId="0" applyFont="1" applyFill="1" applyBorder="1"/>
    <xf numFmtId="0" fontId="32" fillId="0" borderId="9" xfId="0" applyFont="1" applyFill="1" applyBorder="1" applyAlignment="1">
      <alignment horizontal="left"/>
    </xf>
    <xf numFmtId="0" fontId="20" fillId="0" borderId="9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3" borderId="9" xfId="0" applyFont="1" applyFill="1" applyBorder="1"/>
    <xf numFmtId="0" fontId="33" fillId="0" borderId="0" xfId="0" applyFont="1"/>
    <xf numFmtId="0" fontId="33" fillId="0" borderId="0" xfId="0" applyFont="1" applyBorder="1"/>
    <xf numFmtId="0" fontId="33" fillId="5" borderId="11" xfId="0" applyFont="1" applyFill="1" applyBorder="1"/>
    <xf numFmtId="0" fontId="34" fillId="5" borderId="11" xfId="0" applyFont="1" applyFill="1" applyBorder="1"/>
    <xf numFmtId="0" fontId="35" fillId="5" borderId="0" xfId="0" applyFont="1" applyFill="1"/>
    <xf numFmtId="0" fontId="37" fillId="5" borderId="14" xfId="0" applyFont="1" applyFill="1" applyBorder="1" applyAlignment="1">
      <alignment horizontal="center"/>
    </xf>
    <xf numFmtId="1" fontId="37" fillId="5" borderId="0" xfId="0" applyNumberFormat="1" applyFont="1" applyFill="1" applyBorder="1" applyAlignment="1">
      <alignment horizontal="center"/>
    </xf>
    <xf numFmtId="164" fontId="37" fillId="5" borderId="14" xfId="0" applyNumberFormat="1" applyFont="1" applyFill="1" applyBorder="1" applyAlignment="1"/>
    <xf numFmtId="0" fontId="37" fillId="5" borderId="14" xfId="0" applyFont="1" applyFill="1" applyBorder="1" applyAlignment="1"/>
    <xf numFmtId="0" fontId="37" fillId="5" borderId="8" xfId="0" applyFont="1" applyFill="1" applyBorder="1" applyAlignment="1" applyProtection="1">
      <protection locked="0"/>
    </xf>
    <xf numFmtId="44" fontId="37" fillId="5" borderId="4" xfId="0" applyNumberFormat="1" applyFont="1" applyFill="1" applyBorder="1" applyAlignment="1"/>
    <xf numFmtId="0" fontId="37" fillId="5" borderId="0" xfId="0" applyFont="1" applyFill="1" applyBorder="1"/>
    <xf numFmtId="0" fontId="37" fillId="5" borderId="0" xfId="0" applyFont="1" applyFill="1" applyBorder="1" applyAlignment="1">
      <alignment horizontal="center"/>
    </xf>
    <xf numFmtId="164" fontId="37" fillId="5" borderId="0" xfId="0" applyNumberFormat="1" applyFont="1" applyFill="1" applyBorder="1" applyAlignment="1"/>
    <xf numFmtId="0" fontId="37" fillId="5" borderId="0" xfId="0" applyFont="1" applyFill="1" applyBorder="1" applyAlignment="1"/>
    <xf numFmtId="0" fontId="37" fillId="5" borderId="3" xfId="0" applyFont="1" applyFill="1" applyBorder="1" applyAlignment="1" applyProtection="1">
      <protection locked="0"/>
    </xf>
    <xf numFmtId="44" fontId="37" fillId="5" borderId="5" xfId="0" applyNumberFormat="1" applyFont="1" applyFill="1" applyBorder="1" applyAlignment="1"/>
    <xf numFmtId="0" fontId="38" fillId="5" borderId="10" xfId="0" applyFont="1" applyFill="1" applyBorder="1" applyAlignment="1">
      <alignment horizontal="right"/>
    </xf>
    <xf numFmtId="44" fontId="38" fillId="5" borderId="5" xfId="0" applyNumberFormat="1" applyFont="1" applyFill="1" applyBorder="1" applyAlignment="1"/>
    <xf numFmtId="164" fontId="6" fillId="5" borderId="0" xfId="0" applyNumberFormat="1" applyFont="1" applyFill="1" applyBorder="1" applyAlignment="1"/>
    <xf numFmtId="0" fontId="6" fillId="5" borderId="0" xfId="0" applyFont="1" applyFill="1" applyBorder="1" applyAlignment="1"/>
    <xf numFmtId="0" fontId="39" fillId="4" borderId="0" xfId="0" applyFont="1" applyFill="1" applyBorder="1" applyAlignment="1"/>
    <xf numFmtId="164" fontId="39" fillId="4" borderId="0" xfId="0" applyNumberFormat="1" applyFont="1" applyFill="1" applyBorder="1" applyAlignment="1"/>
    <xf numFmtId="0" fontId="39" fillId="0" borderId="0" xfId="0" applyFont="1" applyFill="1" applyBorder="1" applyAlignment="1"/>
    <xf numFmtId="164" fontId="39" fillId="0" borderId="0" xfId="0" applyNumberFormat="1" applyFont="1" applyFill="1" applyBorder="1" applyAlignment="1"/>
    <xf numFmtId="0" fontId="40" fillId="0" borderId="1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5" xfId="0" applyFont="1" applyFill="1" applyBorder="1" applyAlignment="1" applyProtection="1">
      <protection locked="0"/>
    </xf>
    <xf numFmtId="0" fontId="40" fillId="0" borderId="0" xfId="0" applyFont="1" applyFill="1" applyBorder="1"/>
    <xf numFmtId="0" fontId="40" fillId="0" borderId="0" xfId="0" applyFont="1" applyFill="1"/>
    <xf numFmtId="0" fontId="41" fillId="0" borderId="0" xfId="0" applyFont="1" applyFill="1"/>
    <xf numFmtId="44" fontId="1" fillId="0" borderId="0" xfId="0" applyNumberFormat="1" applyFont="1" applyFill="1" applyBorder="1" applyAlignment="1"/>
    <xf numFmtId="0" fontId="22" fillId="0" borderId="21" xfId="0" applyFont="1" applyFill="1" applyBorder="1" applyAlignment="1" applyProtection="1">
      <alignment horizontal="right"/>
      <protection locked="0"/>
    </xf>
    <xf numFmtId="0" fontId="22" fillId="0" borderId="22" xfId="0" applyFont="1" applyFill="1" applyBorder="1" applyAlignment="1" applyProtection="1">
      <alignment horizontal="right"/>
      <protection locked="0"/>
    </xf>
    <xf numFmtId="0" fontId="22" fillId="0" borderId="23" xfId="0" applyFont="1" applyFill="1" applyBorder="1" applyAlignment="1" applyProtection="1">
      <alignment horizontal="right"/>
      <protection locked="0"/>
    </xf>
    <xf numFmtId="44" fontId="5" fillId="0" borderId="0" xfId="1" applyFont="1"/>
    <xf numFmtId="44" fontId="6" fillId="0" borderId="4" xfId="1" applyFont="1" applyFill="1" applyBorder="1" applyAlignment="1">
      <alignment horizontal="right"/>
    </xf>
    <xf numFmtId="44" fontId="43" fillId="0" borderId="4" xfId="1" applyFont="1" applyFill="1" applyBorder="1" applyAlignment="1">
      <alignment horizontal="right"/>
    </xf>
    <xf numFmtId="0" fontId="26" fillId="0" borderId="0" xfId="0" applyFont="1" applyFill="1"/>
    <xf numFmtId="1" fontId="6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0" fontId="6" fillId="6" borderId="0" xfId="0" applyFont="1" applyFill="1" applyBorder="1"/>
    <xf numFmtId="0" fontId="1" fillId="6" borderId="0" xfId="0" applyFont="1" applyFill="1" applyBorder="1"/>
    <xf numFmtId="1" fontId="1" fillId="6" borderId="0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0" fillId="4" borderId="16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right"/>
    </xf>
    <xf numFmtId="0" fontId="20" fillId="0" borderId="18" xfId="0" applyFont="1" applyFill="1" applyBorder="1" applyAlignment="1">
      <alignment horizontal="right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46" fillId="0" borderId="0" xfId="0" applyFont="1" applyFill="1" applyBorder="1"/>
    <xf numFmtId="0" fontId="40" fillId="0" borderId="0" xfId="0" applyFont="1" applyFill="1" applyBorder="1" applyAlignment="1">
      <alignment horizontal="center"/>
    </xf>
    <xf numFmtId="164" fontId="40" fillId="0" borderId="0" xfId="0" applyNumberFormat="1" applyFont="1" applyFill="1" applyBorder="1" applyAlignment="1"/>
    <xf numFmtId="0" fontId="1" fillId="0" borderId="5" xfId="0" applyFont="1" applyFill="1" applyBorder="1" applyAlignment="1" applyProtection="1"/>
    <xf numFmtId="44" fontId="1" fillId="0" borderId="4" xfId="0" applyNumberFormat="1" applyFont="1" applyFill="1" applyBorder="1" applyAlignment="1"/>
    <xf numFmtId="164" fontId="17" fillId="0" borderId="0" xfId="0" applyNumberFormat="1" applyFont="1" applyFill="1" applyBorder="1"/>
    <xf numFmtId="0" fontId="17" fillId="0" borderId="0" xfId="0" applyFont="1" applyFill="1"/>
    <xf numFmtId="8" fontId="1" fillId="0" borderId="0" xfId="0" applyNumberFormat="1" applyFont="1" applyFill="1"/>
    <xf numFmtId="0" fontId="48" fillId="0" borderId="0" xfId="0" applyFont="1" applyFill="1" applyBorder="1" applyAlignment="1"/>
    <xf numFmtId="0" fontId="1" fillId="0" borderId="20" xfId="0" applyFont="1" applyFill="1" applyBorder="1" applyAlignment="1" applyProtection="1"/>
    <xf numFmtId="0" fontId="36" fillId="5" borderId="21" xfId="0" applyFont="1" applyFill="1" applyBorder="1" applyAlignment="1" applyProtection="1">
      <alignment horizontal="right"/>
    </xf>
    <xf numFmtId="0" fontId="36" fillId="5" borderId="22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/>
    </xf>
    <xf numFmtId="0" fontId="5" fillId="0" borderId="0" xfId="0" applyFont="1" applyFill="1" applyProtection="1"/>
    <xf numFmtId="0" fontId="6" fillId="0" borderId="0" xfId="0" applyFont="1" applyFill="1" applyBorder="1" applyProtection="1"/>
    <xf numFmtId="44" fontId="6" fillId="0" borderId="4" xfId="1" applyFont="1" applyFill="1" applyBorder="1" applyAlignment="1" applyProtection="1">
      <alignment horizontal="right"/>
    </xf>
    <xf numFmtId="44" fontId="5" fillId="0" borderId="0" xfId="1" applyFont="1" applyProtection="1"/>
    <xf numFmtId="44" fontId="45" fillId="0" borderId="0" xfId="1" applyFont="1" applyProtection="1"/>
    <xf numFmtId="0" fontId="20" fillId="0" borderId="0" xfId="0" applyFont="1" applyFill="1" applyBorder="1" applyAlignment="1" applyProtection="1">
      <alignment horizontal="center"/>
    </xf>
    <xf numFmtId="44" fontId="43" fillId="0" borderId="4" xfId="1" applyFont="1" applyFill="1" applyBorder="1" applyAlignment="1" applyProtection="1">
      <alignment horizontal="right"/>
    </xf>
    <xf numFmtId="15" fontId="25" fillId="0" borderId="0" xfId="0" applyNumberFormat="1" applyFont="1" applyFill="1" applyBorder="1" applyAlignment="1" applyProtection="1">
      <alignment horizontal="center"/>
    </xf>
    <xf numFmtId="15" fontId="25" fillId="0" borderId="4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Border="1" applyAlignment="1" applyProtection="1">
      <alignment horizontal="center"/>
    </xf>
    <xf numFmtId="15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/>
    <xf numFmtId="6" fontId="6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/>
    <xf numFmtId="44" fontId="16" fillId="0" borderId="5" xfId="0" applyNumberFormat="1" applyFont="1" applyBorder="1" applyProtection="1"/>
    <xf numFmtId="44" fontId="6" fillId="0" borderId="5" xfId="0" applyNumberFormat="1" applyFont="1" applyBorder="1" applyProtection="1"/>
    <xf numFmtId="6" fontId="5" fillId="0" borderId="0" xfId="0" applyNumberFormat="1" applyFont="1" applyBorder="1" applyProtection="1"/>
    <xf numFmtId="0" fontId="6" fillId="0" borderId="1" xfId="0" applyFont="1" applyBorder="1" applyAlignment="1" applyProtection="1">
      <alignment horizontal="center"/>
    </xf>
    <xf numFmtId="15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1" xfId="0" applyFont="1" applyBorder="1" applyAlignment="1" applyProtection="1"/>
    <xf numFmtId="6" fontId="6" fillId="0" borderId="1" xfId="0" applyNumberFormat="1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right"/>
    </xf>
    <xf numFmtId="44" fontId="7" fillId="0" borderId="2" xfId="0" applyNumberFormat="1" applyFont="1" applyFill="1" applyBorder="1" applyProtection="1"/>
    <xf numFmtId="44" fontId="47" fillId="0" borderId="8" xfId="0" applyNumberFormat="1" applyFont="1" applyFill="1" applyBorder="1" applyProtection="1">
      <protection locked="0"/>
    </xf>
    <xf numFmtId="0" fontId="6" fillId="0" borderId="0" xfId="0" applyFont="1" applyProtection="1"/>
    <xf numFmtId="0" fontId="15" fillId="2" borderId="9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44" fontId="8" fillId="2" borderId="12" xfId="1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6</xdr:col>
      <xdr:colOff>0</xdr:colOff>
      <xdr:row>6</xdr:row>
      <xdr:rowOff>57150</xdr:rowOff>
    </xdr:to>
    <xdr:pic>
      <xdr:nvPicPr>
        <xdr:cNvPr id="1315" name="Picture 1" descr="the palladium logo origina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0"/>
          <a:ext cx="37814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hePalladiumEventCenter.com" TargetMode="External"/><Relationship Id="rId2" Type="http://schemas.openxmlformats.org/officeDocument/2006/relationships/hyperlink" Target="http://www.thepalladiumeventcenter.com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4"/>
  <sheetViews>
    <sheetView tabSelected="1" topLeftCell="B28" zoomScale="90" zoomScaleNormal="90" workbookViewId="0">
      <selection activeCell="I52" sqref="I52"/>
    </sheetView>
  </sheetViews>
  <sheetFormatPr defaultRowHeight="15"/>
  <cols>
    <col min="1" max="2" width="10.5703125" style="2" customWidth="1"/>
    <col min="3" max="3" width="31" style="1" customWidth="1"/>
    <col min="4" max="4" width="38.7109375" style="1" customWidth="1"/>
    <col min="5" max="5" width="33.140625" style="1" customWidth="1"/>
    <col min="6" max="6" width="11.5703125" style="1" bestFit="1" customWidth="1"/>
    <col min="7" max="7" width="15.85546875" style="1" bestFit="1" customWidth="1"/>
    <col min="8" max="8" width="15" style="1" customWidth="1"/>
    <col min="9" max="9" width="15.5703125" style="1" customWidth="1"/>
    <col min="10" max="10" width="19.28515625" style="1" customWidth="1"/>
    <col min="11" max="11" width="10" style="1" bestFit="1" customWidth="1"/>
    <col min="12" max="12" width="9.7109375" style="1" bestFit="1" customWidth="1"/>
    <col min="13" max="16384" width="9.140625" style="1"/>
  </cols>
  <sheetData>
    <row r="2" spans="2:11">
      <c r="C2" s="42"/>
      <c r="D2" s="42"/>
    </row>
    <row r="6" spans="2:11" s="2" customFormat="1"/>
    <row r="7" spans="2:11" s="2" customFormat="1">
      <c r="E7" s="33" t="s">
        <v>0</v>
      </c>
    </row>
    <row r="8" spans="2:11" s="2" customFormat="1">
      <c r="D8" s="45"/>
      <c r="E8" s="33" t="s">
        <v>1</v>
      </c>
      <c r="F8" s="45"/>
      <c r="G8" s="45"/>
      <c r="H8" s="45"/>
      <c r="I8" s="45"/>
      <c r="J8" s="45"/>
      <c r="K8" s="45"/>
    </row>
    <row r="9" spans="2:11" s="2" customFormat="1">
      <c r="D9" s="45"/>
      <c r="E9" s="33" t="s">
        <v>3</v>
      </c>
      <c r="F9" s="45"/>
      <c r="G9" s="45"/>
      <c r="H9" s="45"/>
      <c r="I9" s="45"/>
      <c r="J9" s="45"/>
      <c r="K9" s="45"/>
    </row>
    <row r="10" spans="2:11" s="2" customFormat="1">
      <c r="D10" s="45"/>
      <c r="E10" s="34" t="s">
        <v>4</v>
      </c>
      <c r="F10" s="45"/>
      <c r="G10" s="45"/>
      <c r="H10" s="45"/>
      <c r="I10" s="45"/>
      <c r="J10" s="45"/>
      <c r="K10" s="45"/>
    </row>
    <row r="11" spans="2:11" s="2" customFormat="1">
      <c r="D11" s="46"/>
      <c r="E11" s="34" t="s">
        <v>2</v>
      </c>
      <c r="F11" s="46"/>
      <c r="G11" s="46"/>
      <c r="H11" s="46"/>
      <c r="I11" s="46"/>
      <c r="J11" s="46"/>
      <c r="K11" s="46"/>
    </row>
    <row r="12" spans="2:11" s="2" customFormat="1">
      <c r="D12" s="46"/>
      <c r="E12" s="34"/>
      <c r="F12" s="46"/>
      <c r="G12" s="46"/>
      <c r="H12" s="46"/>
      <c r="I12" s="46"/>
      <c r="J12" s="46"/>
      <c r="K12" s="46"/>
    </row>
    <row r="13" spans="2:11" s="2" customFormat="1">
      <c r="D13" s="46"/>
      <c r="E13" s="34"/>
      <c r="F13" s="46"/>
      <c r="G13" s="46"/>
      <c r="H13" s="46"/>
      <c r="I13" s="46"/>
      <c r="J13" s="46"/>
      <c r="K13" s="46"/>
    </row>
    <row r="14" spans="2:11" s="2" customFormat="1" ht="15.75">
      <c r="B14" s="107" t="s">
        <v>41</v>
      </c>
      <c r="C14" s="63"/>
      <c r="D14" s="63"/>
      <c r="E14" s="46"/>
      <c r="F14" s="46"/>
      <c r="G14" s="46"/>
      <c r="H14" s="46"/>
      <c r="I14" s="46"/>
      <c r="J14" s="46"/>
      <c r="K14" s="46"/>
    </row>
    <row r="15" spans="2:11" s="2" customFormat="1">
      <c r="D15" s="3"/>
    </row>
    <row r="16" spans="2:11" s="2" customFormat="1">
      <c r="B16" s="104" t="s">
        <v>85</v>
      </c>
    </row>
    <row r="17" spans="2:12" s="2" customFormat="1" ht="15.75">
      <c r="B17" s="105" t="s">
        <v>89</v>
      </c>
      <c r="D17" s="80" t="s">
        <v>5</v>
      </c>
      <c r="E17" s="81">
        <f ca="1">TODAY()</f>
        <v>43232</v>
      </c>
      <c r="F17" s="6"/>
      <c r="G17" s="6"/>
      <c r="H17" s="7"/>
      <c r="I17" s="8"/>
      <c r="J17" s="7"/>
    </row>
    <row r="18" spans="2:12" s="2" customFormat="1" ht="15.75">
      <c r="B18" s="104" t="s">
        <v>86</v>
      </c>
      <c r="C18" s="6"/>
      <c r="D18" s="6"/>
      <c r="E18" s="6" t="s">
        <v>45</v>
      </c>
      <c r="F18" s="6"/>
      <c r="G18" s="6"/>
      <c r="H18" s="6"/>
      <c r="I18" s="6"/>
      <c r="J18" s="6"/>
    </row>
    <row r="19" spans="2:12" s="2" customFormat="1" ht="15.75">
      <c r="B19" s="104" t="s">
        <v>87</v>
      </c>
      <c r="C19" s="6"/>
      <c r="D19" s="6"/>
      <c r="F19" s="6"/>
      <c r="G19" s="6"/>
      <c r="H19" s="6"/>
      <c r="I19" s="6"/>
      <c r="J19" s="6"/>
    </row>
    <row r="20" spans="2:12" s="2" customFormat="1" ht="15.75">
      <c r="B20" s="106" t="s">
        <v>43</v>
      </c>
      <c r="D20" s="47"/>
      <c r="F20" s="47"/>
      <c r="G20" s="47"/>
      <c r="H20" s="47"/>
      <c r="I20" s="47"/>
      <c r="J20" s="47"/>
    </row>
    <row r="21" spans="2:12" s="2" customFormat="1" ht="15.75">
      <c r="B21" s="75"/>
      <c r="D21" s="47"/>
      <c r="E21" s="72"/>
      <c r="F21" s="47"/>
      <c r="G21" s="47"/>
      <c r="H21" s="47"/>
      <c r="I21" s="47"/>
      <c r="J21" s="47"/>
    </row>
    <row r="22" spans="2:12" s="2" customFormat="1" ht="15.75">
      <c r="B22" s="75"/>
      <c r="D22" s="47"/>
      <c r="E22" s="72"/>
      <c r="F22" s="47"/>
      <c r="G22" s="47"/>
      <c r="H22" s="47"/>
      <c r="I22" s="47"/>
      <c r="J22" s="47"/>
    </row>
    <row r="23" spans="2:12" s="2" customFormat="1" ht="15.75">
      <c r="B23" s="75"/>
      <c r="D23" s="47"/>
      <c r="E23" s="72" t="s">
        <v>84</v>
      </c>
      <c r="F23" s="47"/>
      <c r="G23" s="47"/>
      <c r="H23" s="47"/>
      <c r="I23" s="47"/>
      <c r="J23" s="47"/>
    </row>
    <row r="24" spans="2:12" s="2" customFormat="1" ht="15.75">
      <c r="C24" s="9"/>
      <c r="D24" s="9"/>
      <c r="E24" s="9"/>
      <c r="F24" s="6"/>
      <c r="G24" s="6"/>
      <c r="H24" s="6"/>
      <c r="I24" s="6"/>
      <c r="J24" s="6"/>
    </row>
    <row r="25" spans="2:12" s="2" customFormat="1" ht="16.5" thickBot="1">
      <c r="B25" s="35" t="s">
        <v>38</v>
      </c>
      <c r="C25" s="35"/>
      <c r="D25" s="35"/>
      <c r="E25" s="35"/>
      <c r="F25" s="35"/>
      <c r="G25" s="35"/>
      <c r="H25" s="37">
        <f ca="1">NOW()</f>
        <v>43232.630835416669</v>
      </c>
      <c r="I25" s="21"/>
      <c r="J25" s="17"/>
    </row>
    <row r="26" spans="2:12" s="2" customFormat="1" ht="16.5" thickBot="1">
      <c r="B26" s="9" t="s">
        <v>6</v>
      </c>
      <c r="C26" s="9"/>
      <c r="D26" s="9"/>
      <c r="E26" s="164" t="s">
        <v>116</v>
      </c>
      <c r="F26" s="165"/>
      <c r="G26" s="166"/>
      <c r="H26" s="6" t="s">
        <v>73</v>
      </c>
      <c r="I26" s="36"/>
      <c r="J26" s="36"/>
    </row>
    <row r="27" spans="2:12" ht="15.75">
      <c r="B27" s="6"/>
      <c r="C27" s="6"/>
      <c r="D27" s="6"/>
      <c r="E27" s="70"/>
      <c r="F27" s="70"/>
      <c r="G27" s="70"/>
      <c r="H27" s="198"/>
      <c r="I27" s="198"/>
      <c r="J27" s="195"/>
    </row>
    <row r="28" spans="2:12" s="2" customFormat="1" ht="16.5" thickBot="1">
      <c r="B28" s="6"/>
      <c r="C28" s="6"/>
      <c r="D28" s="6" t="s">
        <v>48</v>
      </c>
      <c r="E28" s="70"/>
      <c r="F28" s="70"/>
      <c r="G28" s="70"/>
      <c r="H28" s="213"/>
      <c r="I28" s="213"/>
      <c r="J28" s="195"/>
    </row>
    <row r="29" spans="2:12" s="2" customFormat="1" ht="16.5" thickBot="1">
      <c r="B29" s="167" t="s">
        <v>68</v>
      </c>
      <c r="C29" s="168"/>
      <c r="D29" s="77">
        <v>150</v>
      </c>
      <c r="E29" s="70"/>
      <c r="F29" s="70"/>
      <c r="G29" s="70"/>
      <c r="H29" s="213"/>
      <c r="I29" s="213"/>
      <c r="J29" s="195"/>
    </row>
    <row r="30" spans="2:12" ht="15.75">
      <c r="C30" s="6"/>
      <c r="D30" s="6"/>
      <c r="E30" s="70"/>
      <c r="F30" s="70"/>
      <c r="G30" s="70"/>
      <c r="H30" s="213"/>
      <c r="I30" s="213"/>
      <c r="J30" s="213"/>
    </row>
    <row r="31" spans="2:12" ht="16.5" thickBot="1">
      <c r="B31" s="12"/>
      <c r="C31" s="12"/>
      <c r="D31" s="99" t="str">
        <f>IF(D32="ew","East Wing Selected",IF(D32="gbr","Grand Ballroom Selected",IF(D32="all","Entire Facility Selected","Room")))</f>
        <v>Room</v>
      </c>
      <c r="E31" s="214" t="s">
        <v>13</v>
      </c>
      <c r="F31" s="215"/>
      <c r="G31" s="216"/>
      <c r="H31" s="216" t="s">
        <v>99</v>
      </c>
      <c r="I31" s="217"/>
      <c r="J31" s="218" t="s">
        <v>78</v>
      </c>
    </row>
    <row r="32" spans="2:12" ht="16.5" thickBot="1">
      <c r="B32" s="113"/>
      <c r="C32" s="114" t="s">
        <v>88</v>
      </c>
      <c r="D32" s="77" t="s">
        <v>58</v>
      </c>
      <c r="E32" s="78">
        <v>43323</v>
      </c>
      <c r="F32" s="27"/>
      <c r="G32" s="155" t="s">
        <v>100</v>
      </c>
      <c r="H32" s="153">
        <v>2350</v>
      </c>
      <c r="J32" s="212">
        <v>2350</v>
      </c>
      <c r="L32" s="5"/>
    </row>
    <row r="33" spans="1:11" s="2" customFormat="1" ht="15.75">
      <c r="B33" s="13" t="s">
        <v>69</v>
      </c>
      <c r="D33" s="14"/>
      <c r="E33" s="15"/>
      <c r="F33" s="16"/>
      <c r="G33" s="155" t="s">
        <v>101</v>
      </c>
      <c r="H33" s="153">
        <v>1750</v>
      </c>
      <c r="J33" s="18"/>
    </row>
    <row r="34" spans="1:11" s="42" customFormat="1" ht="16.5" thickBot="1">
      <c r="B34" s="38"/>
      <c r="C34" s="38"/>
      <c r="D34" s="38"/>
      <c r="E34" s="39"/>
      <c r="F34" s="27"/>
      <c r="G34" s="154" t="s">
        <v>102</v>
      </c>
      <c r="H34" s="153">
        <v>1750</v>
      </c>
      <c r="J34" s="41"/>
    </row>
    <row r="35" spans="1:11" s="42" customFormat="1" ht="16.5" thickBot="1">
      <c r="B35" s="44"/>
      <c r="C35" s="115" t="s">
        <v>90</v>
      </c>
      <c r="D35" s="77" t="s">
        <v>67</v>
      </c>
      <c r="E35" s="42" t="s">
        <v>120</v>
      </c>
      <c r="F35" s="27"/>
      <c r="G35" s="154" t="s">
        <v>103</v>
      </c>
      <c r="H35" s="153">
        <v>1300</v>
      </c>
      <c r="J35" s="41"/>
    </row>
    <row r="36" spans="1:11" s="42" customFormat="1" ht="15.75">
      <c r="B36" s="44"/>
      <c r="C36" s="185"/>
      <c r="D36" s="185"/>
      <c r="E36" s="186"/>
      <c r="F36" s="187"/>
      <c r="G36" s="188" t="s">
        <v>104</v>
      </c>
      <c r="H36" s="189">
        <v>1000</v>
      </c>
      <c r="I36" s="186"/>
      <c r="J36" s="41"/>
    </row>
    <row r="37" spans="1:11" s="42" customFormat="1" ht="17.25">
      <c r="B37" s="44"/>
      <c r="C37" s="185"/>
      <c r="D37" s="185"/>
      <c r="E37" s="186" t="s">
        <v>45</v>
      </c>
      <c r="F37" s="187"/>
      <c r="G37" s="188"/>
      <c r="H37" s="190" t="s">
        <v>106</v>
      </c>
      <c r="I37" s="186"/>
      <c r="J37" s="41"/>
    </row>
    <row r="38" spans="1:11" s="42" customFormat="1" ht="15.75">
      <c r="B38" s="44"/>
      <c r="C38" s="185"/>
      <c r="D38" s="191"/>
      <c r="E38" s="186"/>
      <c r="F38" s="187"/>
      <c r="G38" s="192" t="s">
        <v>100</v>
      </c>
      <c r="H38" s="189">
        <v>3850</v>
      </c>
      <c r="I38" s="186"/>
      <c r="J38" s="41"/>
    </row>
    <row r="39" spans="1:11" s="42" customFormat="1" ht="15.75">
      <c r="B39" s="44"/>
      <c r="C39" s="185"/>
      <c r="D39" s="191"/>
      <c r="E39" s="186"/>
      <c r="F39" s="187"/>
      <c r="G39" s="192" t="s">
        <v>101</v>
      </c>
      <c r="H39" s="189">
        <v>3200</v>
      </c>
      <c r="I39" s="186"/>
      <c r="J39" s="41"/>
    </row>
    <row r="40" spans="1:11" s="42" customFormat="1" ht="15.75">
      <c r="B40" s="44"/>
      <c r="C40" s="185"/>
      <c r="D40" s="191"/>
      <c r="E40" s="186"/>
      <c r="F40" s="187"/>
      <c r="G40" s="188" t="s">
        <v>105</v>
      </c>
      <c r="H40" s="189">
        <v>3200</v>
      </c>
      <c r="I40" s="186"/>
      <c r="J40" s="41"/>
    </row>
    <row r="41" spans="1:11" s="42" customFormat="1" ht="15.75">
      <c r="B41" s="44"/>
      <c r="C41" s="185"/>
      <c r="D41" s="191"/>
      <c r="E41" s="186"/>
      <c r="F41" s="187"/>
      <c r="G41" s="188" t="s">
        <v>103</v>
      </c>
      <c r="H41" s="189">
        <v>2600</v>
      </c>
      <c r="I41" s="186"/>
      <c r="J41" s="41"/>
    </row>
    <row r="42" spans="1:11" s="2" customFormat="1" ht="15.75">
      <c r="B42" s="19" t="s">
        <v>20</v>
      </c>
      <c r="C42" s="193" t="str">
        <f>IF($F$30=6,"Please note: you cannot rent only the East Wing on a Saturday, you must either rent Entire Facility or Grand Ballroom","")</f>
        <v/>
      </c>
      <c r="D42" s="193"/>
      <c r="E42" s="193"/>
      <c r="F42" s="193"/>
      <c r="G42" s="193"/>
      <c r="H42" s="193"/>
      <c r="I42" s="194"/>
      <c r="J42" s="18"/>
    </row>
    <row r="43" spans="1:11" s="2" customFormat="1" ht="15.75">
      <c r="B43" s="74" t="str">
        <f>IF(D35&lt;&gt;"Sat",0.25,"")</f>
        <v/>
      </c>
      <c r="C43" s="195"/>
      <c r="D43" s="196"/>
      <c r="E43" s="197"/>
      <c r="F43" s="198"/>
      <c r="G43" s="199"/>
      <c r="H43" s="200"/>
      <c r="I43" s="201"/>
      <c r="J43" s="202" t="str">
        <f>IF(D35&lt;&gt;"Sat",-J32*B43,"")</f>
        <v/>
      </c>
      <c r="K43" s="195"/>
    </row>
    <row r="44" spans="1:11" s="2" customFormat="1" ht="15.75" hidden="1">
      <c r="B44" s="13" t="s">
        <v>21</v>
      </c>
      <c r="C44" s="195"/>
      <c r="D44" s="196"/>
      <c r="E44" s="197"/>
      <c r="F44" s="198"/>
      <c r="G44" s="199"/>
      <c r="H44" s="200"/>
      <c r="I44" s="201"/>
      <c r="J44" s="203"/>
      <c r="K44" s="204"/>
    </row>
    <row r="45" spans="1:11" s="2" customFormat="1" ht="15.75">
      <c r="B45" s="73"/>
      <c r="C45" s="195"/>
      <c r="D45" s="205"/>
      <c r="E45" s="206"/>
      <c r="F45" s="207"/>
      <c r="G45" s="208"/>
      <c r="H45" s="209"/>
      <c r="I45" s="210" t="s">
        <v>14</v>
      </c>
      <c r="J45" s="211">
        <f>IF(F30=6,"Cannot Calculate Price",SUM(J32:J44))</f>
        <v>2350</v>
      </c>
      <c r="K45" s="204"/>
    </row>
    <row r="46" spans="1:11" s="2" customFormat="1" ht="16.5" thickBot="1">
      <c r="B46" s="116" t="s">
        <v>91</v>
      </c>
      <c r="C46" s="103"/>
      <c r="D46" s="22"/>
      <c r="E46" s="23"/>
      <c r="F46" s="98" t="s">
        <v>16</v>
      </c>
      <c r="G46" s="98" t="s">
        <v>17</v>
      </c>
      <c r="H46" s="98"/>
      <c r="I46" s="98" t="s">
        <v>18</v>
      </c>
      <c r="J46" s="24"/>
      <c r="K46" s="3"/>
    </row>
    <row r="47" spans="1:11" s="117" customFormat="1" ht="16.5">
      <c r="A47" s="119" t="s">
        <v>55</v>
      </c>
      <c r="B47" s="183">
        <v>1</v>
      </c>
      <c r="C47" s="121" t="s">
        <v>95</v>
      </c>
      <c r="D47" s="121" t="s">
        <v>92</v>
      </c>
      <c r="E47" s="122"/>
      <c r="F47" s="123">
        <v>1</v>
      </c>
      <c r="G47" s="124">
        <v>5</v>
      </c>
      <c r="H47" s="125"/>
      <c r="I47" s="126" t="s">
        <v>45</v>
      </c>
      <c r="J47" s="127"/>
      <c r="K47" s="118"/>
    </row>
    <row r="48" spans="1:11" s="117" customFormat="1" ht="17.25" thickBot="1">
      <c r="A48" s="120" t="s">
        <v>56</v>
      </c>
      <c r="B48" s="184" t="s">
        <v>93</v>
      </c>
      <c r="C48" s="128" t="s">
        <v>95</v>
      </c>
      <c r="D48" s="128" t="s">
        <v>94</v>
      </c>
      <c r="E48" s="129"/>
      <c r="F48" s="129">
        <f>+D29</f>
        <v>150</v>
      </c>
      <c r="G48" s="130">
        <v>0.55000000000000004</v>
      </c>
      <c r="H48" s="131"/>
      <c r="I48" s="132"/>
      <c r="J48" s="133"/>
      <c r="K48" s="118"/>
    </row>
    <row r="49" spans="1:11" s="2" customFormat="1" ht="15.75">
      <c r="A49" s="111" t="s">
        <v>56</v>
      </c>
      <c r="B49" s="150" t="s">
        <v>120</v>
      </c>
      <c r="C49" s="42" t="s">
        <v>74</v>
      </c>
      <c r="D49" s="97" t="s">
        <v>75</v>
      </c>
      <c r="E49" s="88"/>
      <c r="F49" s="76">
        <v>1</v>
      </c>
      <c r="G49" s="89">
        <v>375</v>
      </c>
      <c r="H49" s="90"/>
      <c r="I49" s="108"/>
      <c r="J49" s="86" t="str">
        <f>IF(B49="x",F49*G49,"")</f>
        <v/>
      </c>
      <c r="K49" s="3"/>
    </row>
    <row r="50" spans="1:11" s="147" customFormat="1" ht="15.75">
      <c r="A50" s="142" t="s">
        <v>56</v>
      </c>
      <c r="B50" s="151"/>
      <c r="C50" s="87" t="s">
        <v>81</v>
      </c>
      <c r="D50" s="87" t="s">
        <v>82</v>
      </c>
      <c r="E50" s="143"/>
      <c r="F50" s="76">
        <v>1</v>
      </c>
      <c r="G50" s="89">
        <v>450</v>
      </c>
      <c r="H50" s="144"/>
      <c r="I50" s="145"/>
      <c r="J50" s="86" t="str">
        <f t="shared" ref="J50:J67" si="0">IF(B50="x",F50*G50,"")</f>
        <v/>
      </c>
      <c r="K50" s="146"/>
    </row>
    <row r="51" spans="1:11" s="147" customFormat="1" ht="15.75">
      <c r="A51" s="142" t="s">
        <v>56</v>
      </c>
      <c r="B51" s="151"/>
      <c r="C51" s="87" t="s">
        <v>15</v>
      </c>
      <c r="D51" s="87"/>
      <c r="E51" s="143"/>
      <c r="F51" s="76">
        <f>+(F48-120)</f>
        <v>30</v>
      </c>
      <c r="G51" s="89">
        <v>1</v>
      </c>
      <c r="H51" s="144"/>
      <c r="I51" s="145" t="s">
        <v>45</v>
      </c>
      <c r="J51" s="86" t="str">
        <f t="shared" si="0"/>
        <v/>
      </c>
      <c r="K51" s="146"/>
    </row>
    <row r="52" spans="1:11" s="42" customFormat="1" ht="15.75">
      <c r="A52" s="111" t="s">
        <v>56</v>
      </c>
      <c r="B52" s="151"/>
      <c r="C52" s="27" t="s">
        <v>39</v>
      </c>
      <c r="D52" s="156" t="s">
        <v>109</v>
      </c>
      <c r="E52" s="38"/>
      <c r="F52" s="38">
        <f>+F48</f>
        <v>150</v>
      </c>
      <c r="G52" s="68">
        <v>2.5</v>
      </c>
      <c r="H52" s="40"/>
      <c r="I52" s="109"/>
      <c r="J52" s="86" t="str">
        <f t="shared" si="0"/>
        <v/>
      </c>
      <c r="K52" s="64"/>
    </row>
    <row r="53" spans="1:11" s="42" customFormat="1" ht="15.75">
      <c r="A53" s="111" t="s">
        <v>56</v>
      </c>
      <c r="B53" s="151"/>
      <c r="C53" s="159" t="s">
        <v>118</v>
      </c>
      <c r="D53" s="156" t="s">
        <v>109</v>
      </c>
      <c r="E53" s="38"/>
      <c r="F53" s="163">
        <f>+F48-120</f>
        <v>30</v>
      </c>
      <c r="G53" s="68">
        <v>2.5</v>
      </c>
      <c r="H53" s="40"/>
      <c r="I53" s="109"/>
      <c r="J53" s="86" t="str">
        <f t="shared" ref="J53" si="1">IF(B53="x",F53*G53,"")</f>
        <v/>
      </c>
      <c r="K53" s="64"/>
    </row>
    <row r="54" spans="1:11" s="147" customFormat="1" ht="15.75">
      <c r="A54" s="142" t="s">
        <v>56</v>
      </c>
      <c r="B54" s="151"/>
      <c r="C54" s="87" t="s">
        <v>40</v>
      </c>
      <c r="D54" s="148" t="s">
        <v>110</v>
      </c>
      <c r="E54" s="143"/>
      <c r="F54" s="143">
        <f>+F52</f>
        <v>150</v>
      </c>
      <c r="G54" s="89">
        <v>1.5</v>
      </c>
      <c r="H54" s="144"/>
      <c r="I54" s="145"/>
      <c r="J54" s="86" t="str">
        <f t="shared" si="0"/>
        <v/>
      </c>
      <c r="K54" s="146"/>
    </row>
    <row r="55" spans="1:11" s="147" customFormat="1" ht="15.75">
      <c r="A55" s="142" t="s">
        <v>56</v>
      </c>
      <c r="B55" s="151"/>
      <c r="C55" s="160" t="s">
        <v>117</v>
      </c>
      <c r="D55" s="148" t="s">
        <v>110</v>
      </c>
      <c r="E55" s="143"/>
      <c r="F55" s="162">
        <f>+F48-120</f>
        <v>30</v>
      </c>
      <c r="G55" s="89">
        <v>1.5</v>
      </c>
      <c r="H55" s="144"/>
      <c r="I55" s="145"/>
      <c r="J55" s="86" t="str">
        <f t="shared" ref="J55" si="2">IF(B55="x",F55*G55,"")</f>
        <v/>
      </c>
      <c r="K55" s="146"/>
    </row>
    <row r="56" spans="1:11" s="147" customFormat="1" ht="15.75">
      <c r="A56" s="142" t="s">
        <v>56</v>
      </c>
      <c r="B56" s="151"/>
      <c r="C56" s="87" t="s">
        <v>19</v>
      </c>
      <c r="D56" s="148"/>
      <c r="E56" s="143"/>
      <c r="F56" s="76">
        <f>+F57-20</f>
        <v>3.75</v>
      </c>
      <c r="G56" s="89">
        <v>8</v>
      </c>
      <c r="H56" s="144"/>
      <c r="I56" s="145"/>
      <c r="J56" s="86" t="str">
        <f t="shared" si="0"/>
        <v/>
      </c>
      <c r="K56" s="149" t="str">
        <f>IF(C56="x",G56*H56,"")</f>
        <v/>
      </c>
    </row>
    <row r="57" spans="1:11" s="42" customFormat="1" ht="15.75">
      <c r="A57" s="111" t="s">
        <v>56</v>
      </c>
      <c r="B57" s="151"/>
      <c r="C57" s="27" t="s">
        <v>46</v>
      </c>
      <c r="D57" s="148" t="s">
        <v>114</v>
      </c>
      <c r="E57" s="38"/>
      <c r="F57" s="157">
        <f>+(D29/8)+5</f>
        <v>23.75</v>
      </c>
      <c r="G57" s="68">
        <v>12.5</v>
      </c>
      <c r="H57" s="40"/>
      <c r="I57" s="109"/>
      <c r="J57" s="86" t="str">
        <f t="shared" si="0"/>
        <v/>
      </c>
      <c r="K57" s="64"/>
    </row>
    <row r="58" spans="1:11" s="147" customFormat="1" ht="15.75">
      <c r="A58" s="142" t="s">
        <v>56</v>
      </c>
      <c r="B58" s="151"/>
      <c r="C58" s="160" t="s">
        <v>97</v>
      </c>
      <c r="D58" s="148"/>
      <c r="E58" s="143"/>
      <c r="F58" s="161">
        <f>+(F54-120)</f>
        <v>30</v>
      </c>
      <c r="G58" s="89">
        <v>12.5</v>
      </c>
      <c r="H58" s="144"/>
      <c r="I58" s="145"/>
      <c r="J58" s="86" t="str">
        <f t="shared" si="0"/>
        <v/>
      </c>
      <c r="K58" s="149"/>
    </row>
    <row r="59" spans="1:11" s="147" customFormat="1" ht="15.75">
      <c r="A59" s="142" t="s">
        <v>56</v>
      </c>
      <c r="B59" s="151"/>
      <c r="C59" s="87" t="s">
        <v>47</v>
      </c>
      <c r="D59" s="148" t="s">
        <v>110</v>
      </c>
      <c r="E59" s="143"/>
      <c r="F59" s="76">
        <f>+F48/8</f>
        <v>18.75</v>
      </c>
      <c r="G59" s="89">
        <v>5.25</v>
      </c>
      <c r="H59" s="144"/>
      <c r="I59" s="145"/>
      <c r="J59" s="86" t="str">
        <f t="shared" si="0"/>
        <v/>
      </c>
      <c r="K59" s="146"/>
    </row>
    <row r="60" spans="1:11" s="147" customFormat="1" ht="15.75">
      <c r="A60" s="142" t="s">
        <v>56</v>
      </c>
      <c r="B60" s="151"/>
      <c r="C60" s="160" t="s">
        <v>98</v>
      </c>
      <c r="D60" s="148"/>
      <c r="E60" s="143"/>
      <c r="F60" s="161">
        <f>+F56</f>
        <v>3.75</v>
      </c>
      <c r="G60" s="89">
        <v>5.25</v>
      </c>
      <c r="H60" s="144"/>
      <c r="I60" s="145"/>
      <c r="J60" s="86" t="str">
        <f t="shared" si="0"/>
        <v/>
      </c>
      <c r="K60" s="149"/>
    </row>
    <row r="61" spans="1:11" s="42" customFormat="1" ht="15.75">
      <c r="A61" s="111" t="s">
        <v>56</v>
      </c>
      <c r="B61" s="151"/>
      <c r="C61" s="27" t="s">
        <v>22</v>
      </c>
      <c r="D61" s="156" t="s">
        <v>57</v>
      </c>
      <c r="E61" s="38"/>
      <c r="F61" s="38">
        <f>+D29</f>
        <v>150</v>
      </c>
      <c r="G61" s="68">
        <v>0.75</v>
      </c>
      <c r="H61" s="40"/>
      <c r="I61" s="109"/>
      <c r="J61" s="86" t="str">
        <f t="shared" si="0"/>
        <v/>
      </c>
      <c r="K61" s="67"/>
    </row>
    <row r="62" spans="1:11" s="42" customFormat="1" ht="15.75">
      <c r="A62" s="111" t="s">
        <v>56</v>
      </c>
      <c r="B62" s="151"/>
      <c r="C62" s="27" t="s">
        <v>51</v>
      </c>
      <c r="D62" s="158" t="s">
        <v>107</v>
      </c>
      <c r="E62" s="38"/>
      <c r="F62" s="38">
        <v>2</v>
      </c>
      <c r="G62" s="71">
        <v>3.5</v>
      </c>
      <c r="H62" s="40"/>
      <c r="I62" s="110"/>
      <c r="J62" s="86" t="str">
        <f t="shared" si="0"/>
        <v/>
      </c>
      <c r="K62" s="67"/>
    </row>
    <row r="63" spans="1:11" s="42" customFormat="1" ht="15.75">
      <c r="A63" s="112" t="s">
        <v>55</v>
      </c>
      <c r="B63" s="151"/>
      <c r="C63" s="27" t="s">
        <v>52</v>
      </c>
      <c r="D63" s="69"/>
      <c r="E63" s="38"/>
      <c r="F63" s="38">
        <v>1</v>
      </c>
      <c r="G63" s="71">
        <v>0.75</v>
      </c>
      <c r="H63" s="40"/>
      <c r="I63" s="110"/>
      <c r="J63" s="86" t="str">
        <f t="shared" si="0"/>
        <v/>
      </c>
      <c r="K63" s="67"/>
    </row>
    <row r="64" spans="1:11" s="42" customFormat="1" ht="15.75">
      <c r="A64" s="111" t="s">
        <v>56</v>
      </c>
      <c r="B64" s="151"/>
      <c r="C64" s="79" t="s">
        <v>10</v>
      </c>
      <c r="D64" s="64"/>
      <c r="E64" s="65"/>
      <c r="F64" s="65">
        <f>+F61</f>
        <v>150</v>
      </c>
      <c r="G64" s="66">
        <v>350</v>
      </c>
      <c r="H64" s="40"/>
      <c r="I64" s="110"/>
      <c r="J64" s="86" t="str">
        <f t="shared" si="0"/>
        <v/>
      </c>
      <c r="K64" s="67"/>
    </row>
    <row r="65" spans="1:11" s="42" customFormat="1" ht="15.75">
      <c r="A65" s="111" t="s">
        <v>56</v>
      </c>
      <c r="B65" s="151"/>
      <c r="C65" s="79" t="s">
        <v>11</v>
      </c>
      <c r="D65" s="64"/>
      <c r="E65" s="65"/>
      <c r="F65" s="65">
        <f>+F64</f>
        <v>150</v>
      </c>
      <c r="G65" s="66">
        <v>425</v>
      </c>
      <c r="H65" s="40"/>
      <c r="I65" s="110"/>
      <c r="J65" s="86" t="str">
        <f t="shared" si="0"/>
        <v/>
      </c>
      <c r="K65" s="67"/>
    </row>
    <row r="66" spans="1:11" s="42" customFormat="1" ht="15.75">
      <c r="A66" s="111" t="s">
        <v>56</v>
      </c>
      <c r="B66" s="151"/>
      <c r="C66" s="79" t="s">
        <v>12</v>
      </c>
      <c r="D66" s="64"/>
      <c r="E66" s="65"/>
      <c r="F66" s="65">
        <f>+F61</f>
        <v>150</v>
      </c>
      <c r="G66" s="66">
        <v>2</v>
      </c>
      <c r="H66" s="40"/>
      <c r="I66" s="110"/>
      <c r="J66" s="86" t="str">
        <f t="shared" si="0"/>
        <v/>
      </c>
      <c r="K66" s="67"/>
    </row>
    <row r="67" spans="1:11" s="42" customFormat="1" ht="15.75">
      <c r="A67" s="111" t="s">
        <v>56</v>
      </c>
      <c r="B67" s="151"/>
      <c r="C67" s="42" t="s">
        <v>76</v>
      </c>
      <c r="D67" s="156" t="s">
        <v>77</v>
      </c>
      <c r="E67" s="65"/>
      <c r="F67" s="76">
        <v>1</v>
      </c>
      <c r="G67" s="89">
        <v>375</v>
      </c>
      <c r="H67" s="40"/>
      <c r="I67" s="109"/>
      <c r="J67" s="86" t="str">
        <f t="shared" si="0"/>
        <v/>
      </c>
      <c r="K67" s="67"/>
    </row>
    <row r="68" spans="1:11" s="42" customFormat="1" ht="15.75">
      <c r="A68" s="111" t="s">
        <v>56</v>
      </c>
      <c r="B68" s="151"/>
      <c r="C68" s="27" t="s">
        <v>35</v>
      </c>
      <c r="D68" s="156" t="s">
        <v>111</v>
      </c>
      <c r="E68" s="38"/>
      <c r="F68" s="157">
        <f>+(F66/8)</f>
        <v>18.75</v>
      </c>
      <c r="G68" s="68">
        <v>10</v>
      </c>
      <c r="H68" s="40"/>
      <c r="I68" s="109"/>
      <c r="J68" s="86" t="str">
        <f t="shared" ref="J68:J72" si="3">IF(B68="x",F68*G68,"")</f>
        <v/>
      </c>
      <c r="K68" s="67"/>
    </row>
    <row r="69" spans="1:11" s="42" customFormat="1" ht="15.75">
      <c r="A69" s="111" t="s">
        <v>56</v>
      </c>
      <c r="B69" s="151"/>
      <c r="C69" s="64" t="s">
        <v>50</v>
      </c>
      <c r="D69" s="156" t="s">
        <v>108</v>
      </c>
      <c r="E69" s="65"/>
      <c r="F69" s="65">
        <v>1</v>
      </c>
      <c r="G69" s="66">
        <v>0</v>
      </c>
      <c r="H69" s="40"/>
      <c r="I69" s="109"/>
      <c r="J69" s="86" t="str">
        <f t="shared" si="3"/>
        <v/>
      </c>
      <c r="K69" s="67"/>
    </row>
    <row r="70" spans="1:11" s="179" customFormat="1" ht="15.75">
      <c r="A70" s="111" t="s">
        <v>55</v>
      </c>
      <c r="B70" s="151">
        <v>0</v>
      </c>
      <c r="C70" s="146" t="s">
        <v>83</v>
      </c>
      <c r="D70" s="173"/>
      <c r="E70" s="174"/>
      <c r="F70" s="174">
        <v>1</v>
      </c>
      <c r="G70" s="175">
        <v>40</v>
      </c>
      <c r="H70" s="144"/>
      <c r="I70" s="176"/>
      <c r="J70" s="177" t="str">
        <f>IF(B70&lt;&gt;0,B70*G70,"")</f>
        <v/>
      </c>
      <c r="K70" s="178"/>
    </row>
    <row r="71" spans="1:11" s="42" customFormat="1" ht="15.75">
      <c r="A71" s="111" t="s">
        <v>56</v>
      </c>
      <c r="B71" s="151"/>
      <c r="C71" s="146" t="s">
        <v>33</v>
      </c>
      <c r="D71" s="146"/>
      <c r="E71" s="174"/>
      <c r="F71" s="174">
        <v>1</v>
      </c>
      <c r="G71" s="175">
        <v>15</v>
      </c>
      <c r="H71" s="144"/>
      <c r="I71" s="176"/>
      <c r="J71" s="177" t="str">
        <f t="shared" si="3"/>
        <v/>
      </c>
      <c r="K71" s="67"/>
    </row>
    <row r="72" spans="1:11" s="42" customFormat="1" ht="15.75">
      <c r="A72" s="111" t="s">
        <v>56</v>
      </c>
      <c r="B72" s="151"/>
      <c r="C72" s="87" t="s">
        <v>42</v>
      </c>
      <c r="D72" s="87"/>
      <c r="E72" s="143"/>
      <c r="F72" s="174">
        <v>1</v>
      </c>
      <c r="G72" s="175">
        <v>10</v>
      </c>
      <c r="H72" s="144"/>
      <c r="I72" s="176"/>
      <c r="J72" s="177" t="str">
        <f t="shared" si="3"/>
        <v/>
      </c>
      <c r="K72" s="67"/>
    </row>
    <row r="73" spans="1:11" s="179" customFormat="1" ht="15.75">
      <c r="A73" s="111" t="s">
        <v>55</v>
      </c>
      <c r="B73" s="151">
        <v>2</v>
      </c>
      <c r="C73" s="87" t="s">
        <v>79</v>
      </c>
      <c r="D73" s="87"/>
      <c r="E73" s="143"/>
      <c r="F73" s="174">
        <v>1</v>
      </c>
      <c r="G73" s="175">
        <v>175</v>
      </c>
      <c r="H73" s="144"/>
      <c r="I73" s="176"/>
      <c r="J73" s="177">
        <f>IF(B73&lt;&gt;0,B73*G73,"")</f>
        <v>350</v>
      </c>
      <c r="K73" s="178"/>
    </row>
    <row r="74" spans="1:11" s="42" customFormat="1" ht="15.75">
      <c r="A74" s="111" t="s">
        <v>56</v>
      </c>
      <c r="B74" s="151"/>
      <c r="C74" s="87" t="s">
        <v>53</v>
      </c>
      <c r="D74" s="148" t="s">
        <v>54</v>
      </c>
      <c r="E74" s="143"/>
      <c r="F74" s="143">
        <v>1</v>
      </c>
      <c r="G74" s="89">
        <v>450</v>
      </c>
      <c r="H74" s="144"/>
      <c r="I74" s="176"/>
      <c r="J74" s="177" t="str">
        <f>IF(B74="x",F74*G74,"")</f>
        <v/>
      </c>
      <c r="K74" s="67"/>
    </row>
    <row r="75" spans="1:11" s="42" customFormat="1" ht="15.75">
      <c r="A75" s="111" t="s">
        <v>56</v>
      </c>
      <c r="B75" s="151"/>
      <c r="C75" s="87" t="s">
        <v>119</v>
      </c>
      <c r="D75" s="148"/>
      <c r="E75" s="143"/>
      <c r="F75" s="143">
        <v>1</v>
      </c>
      <c r="G75" s="89">
        <v>45</v>
      </c>
      <c r="H75" s="144"/>
      <c r="I75" s="176"/>
      <c r="J75" s="177" t="str">
        <f>IF(B75="x",F75*G75,"")</f>
        <v/>
      </c>
      <c r="K75" s="67"/>
    </row>
    <row r="76" spans="1:11" s="179" customFormat="1" ht="15.75">
      <c r="A76" s="111" t="s">
        <v>55</v>
      </c>
      <c r="B76" s="151">
        <v>3</v>
      </c>
      <c r="C76" s="87" t="s">
        <v>80</v>
      </c>
      <c r="D76" s="148" t="s">
        <v>112</v>
      </c>
      <c r="E76" s="143"/>
      <c r="F76" s="143">
        <v>1</v>
      </c>
      <c r="G76" s="180">
        <v>25</v>
      </c>
      <c r="H76" s="181"/>
      <c r="I76" s="176"/>
      <c r="J76" s="177">
        <f>IF(B76&lt;&gt;0,B76*G76,"")</f>
        <v>75</v>
      </c>
      <c r="K76" s="178"/>
    </row>
    <row r="77" spans="1:11" s="179" customFormat="1" ht="15.75">
      <c r="A77" s="111" t="s">
        <v>55</v>
      </c>
      <c r="B77" s="151">
        <v>2</v>
      </c>
      <c r="C77" s="146" t="s">
        <v>44</v>
      </c>
      <c r="D77" s="146"/>
      <c r="E77" s="174"/>
      <c r="F77" s="174">
        <v>1</v>
      </c>
      <c r="G77" s="175">
        <v>100</v>
      </c>
      <c r="H77" s="144"/>
      <c r="I77" s="176"/>
      <c r="J77" s="177" t="str">
        <f t="shared" ref="J77" si="4">IF(B77="x",F77*G77,"")</f>
        <v/>
      </c>
      <c r="K77" s="178"/>
    </row>
    <row r="78" spans="1:11" s="42" customFormat="1" ht="15.75">
      <c r="A78" s="111" t="s">
        <v>56</v>
      </c>
      <c r="B78" s="151"/>
      <c r="C78" s="87" t="s">
        <v>34</v>
      </c>
      <c r="D78" s="87"/>
      <c r="E78" s="143"/>
      <c r="F78" s="143">
        <v>1</v>
      </c>
      <c r="G78" s="89">
        <v>100</v>
      </c>
      <c r="H78" s="144"/>
      <c r="I78" s="176"/>
      <c r="J78" s="177" t="str">
        <f>IF(B78="x",F78*G78,"")</f>
        <v/>
      </c>
      <c r="K78" s="67"/>
    </row>
    <row r="79" spans="1:11" s="179" customFormat="1" ht="18.75">
      <c r="A79" s="111" t="s">
        <v>55</v>
      </c>
      <c r="B79" s="151">
        <v>2</v>
      </c>
      <c r="C79" s="87" t="s">
        <v>121</v>
      </c>
      <c r="D79" s="87"/>
      <c r="E79" s="143"/>
      <c r="F79" s="143">
        <v>1</v>
      </c>
      <c r="G79" s="89">
        <v>35</v>
      </c>
      <c r="H79" s="181"/>
      <c r="I79" s="176"/>
      <c r="J79" s="177">
        <f>IF(B79&lt;&gt;0,B79*G79,"")</f>
        <v>70</v>
      </c>
      <c r="K79" s="178"/>
    </row>
    <row r="80" spans="1:11" s="42" customFormat="1" ht="15.75">
      <c r="A80" s="111" t="s">
        <v>56</v>
      </c>
      <c r="B80" s="151"/>
      <c r="C80" s="87" t="s">
        <v>36</v>
      </c>
      <c r="D80" s="87"/>
      <c r="E80" s="143"/>
      <c r="F80" s="143">
        <v>1</v>
      </c>
      <c r="G80" s="89">
        <v>250</v>
      </c>
      <c r="H80" s="144"/>
      <c r="I80" s="176"/>
      <c r="J80" s="177" t="str">
        <f>IF(B80="x",F80*G80,"")</f>
        <v/>
      </c>
      <c r="K80" s="67"/>
    </row>
    <row r="81" spans="1:12" s="179" customFormat="1" ht="16.5" thickBot="1">
      <c r="A81" s="111" t="s">
        <v>55</v>
      </c>
      <c r="B81" s="152">
        <v>6</v>
      </c>
      <c r="C81" s="87" t="s">
        <v>37</v>
      </c>
      <c r="D81" s="87"/>
      <c r="E81" s="143"/>
      <c r="F81" s="143">
        <v>1</v>
      </c>
      <c r="G81" s="89">
        <v>35</v>
      </c>
      <c r="H81" s="144"/>
      <c r="I81" s="182"/>
      <c r="J81" s="177">
        <f>IF(B81&lt;&gt;0,B81*G81,"")</f>
        <v>210</v>
      </c>
      <c r="K81" s="178"/>
    </row>
    <row r="82" spans="1:12" ht="15.75">
      <c r="B82" s="56"/>
      <c r="C82" s="20"/>
      <c r="D82" s="10"/>
      <c r="E82" s="11"/>
      <c r="F82" s="11"/>
      <c r="G82" s="26"/>
      <c r="H82" s="48"/>
      <c r="I82" s="43" t="s">
        <v>14</v>
      </c>
      <c r="J82" s="49">
        <f>SUM(J47:J81)</f>
        <v>705</v>
      </c>
      <c r="K82" s="4"/>
    </row>
    <row r="83" spans="1:12" s="2" customFormat="1" ht="15.75">
      <c r="C83" s="13"/>
      <c r="D83" s="16"/>
      <c r="E83" s="14"/>
      <c r="F83" s="14"/>
      <c r="G83" s="136"/>
      <c r="H83" s="137"/>
      <c r="I83" s="134" t="s">
        <v>96</v>
      </c>
      <c r="J83" s="135">
        <f>-J47-J48</f>
        <v>0</v>
      </c>
      <c r="K83" s="4"/>
    </row>
    <row r="84" spans="1:12" ht="15.75">
      <c r="C84" s="20"/>
      <c r="D84" s="10"/>
      <c r="E84" s="21"/>
      <c r="F84" s="11"/>
      <c r="G84" s="26"/>
      <c r="H84" s="48"/>
      <c r="I84" s="50" t="s">
        <v>23</v>
      </c>
      <c r="J84" s="57">
        <f>IF($F$30=6,"Cannot Calculate Price",J82+J83+J45)</f>
        <v>3055</v>
      </c>
      <c r="K84" s="4"/>
      <c r="L84" s="5"/>
    </row>
    <row r="85" spans="1:12" s="2" customFormat="1" ht="20.25">
      <c r="C85" s="138"/>
      <c r="D85" s="138"/>
      <c r="E85" s="138"/>
      <c r="F85" s="138"/>
      <c r="G85" s="139"/>
      <c r="H85" s="52"/>
      <c r="I85" s="51"/>
      <c r="J85" s="49"/>
      <c r="K85" s="4"/>
    </row>
    <row r="86" spans="1:12" s="2" customFormat="1" ht="20.25">
      <c r="C86" s="138"/>
      <c r="D86" s="138"/>
      <c r="E86" s="138"/>
      <c r="F86" s="138"/>
      <c r="G86" s="139"/>
      <c r="H86" s="83"/>
      <c r="I86" s="84" t="s">
        <v>70</v>
      </c>
      <c r="J86" s="85">
        <v>-3850</v>
      </c>
      <c r="K86" s="4"/>
    </row>
    <row r="87" spans="1:12" s="42" customFormat="1" ht="20.25">
      <c r="C87" s="140"/>
      <c r="D87" s="140"/>
      <c r="E87" s="140"/>
      <c r="F87" s="140"/>
      <c r="G87" s="141"/>
      <c r="H87" s="169"/>
      <c r="I87" s="170"/>
      <c r="J87" s="58"/>
      <c r="K87" s="67"/>
    </row>
    <row r="88" spans="1:12" s="2" customFormat="1" ht="15.75">
      <c r="C88" s="16"/>
      <c r="D88" s="16"/>
      <c r="E88" s="17"/>
      <c r="F88" s="14"/>
      <c r="G88" s="25"/>
      <c r="H88" s="169"/>
      <c r="I88" s="170"/>
      <c r="J88" s="58"/>
      <c r="K88" s="4"/>
    </row>
    <row r="89" spans="1:12" s="2" customFormat="1" ht="15.75">
      <c r="C89" s="16"/>
      <c r="D89" s="16"/>
      <c r="E89" s="17"/>
      <c r="F89" s="14"/>
      <c r="G89" s="25"/>
      <c r="H89" s="171"/>
      <c r="I89" s="172"/>
      <c r="J89" s="53"/>
      <c r="K89" s="4"/>
    </row>
    <row r="90" spans="1:12" ht="22.5">
      <c r="C90" s="32"/>
      <c r="D90" s="6"/>
      <c r="E90" s="9"/>
      <c r="F90" s="9"/>
      <c r="G90" s="9"/>
      <c r="H90" s="54"/>
      <c r="I90" s="50" t="s">
        <v>14</v>
      </c>
      <c r="J90" s="61">
        <f>IF($F$30=6,"Cannot Calculate Price",SUM(J84:J89))</f>
        <v>-795</v>
      </c>
      <c r="K90" s="3"/>
    </row>
    <row r="91" spans="1:12" s="2" customFormat="1" ht="15.75">
      <c r="C91" s="6"/>
      <c r="D91" s="6"/>
      <c r="E91" s="9"/>
      <c r="F91" s="9"/>
      <c r="G91" s="9"/>
      <c r="H91" s="59"/>
      <c r="I91" s="60" t="s">
        <v>25</v>
      </c>
      <c r="J91" s="82" t="s">
        <v>113</v>
      </c>
      <c r="K91" s="3" t="s">
        <v>49</v>
      </c>
    </row>
    <row r="92" spans="1:12" s="2" customFormat="1" ht="16.5" thickBot="1">
      <c r="C92" s="6"/>
      <c r="D92" s="6"/>
      <c r="E92" s="9"/>
      <c r="F92" s="9"/>
      <c r="G92" s="9"/>
      <c r="H92" s="54"/>
      <c r="I92" s="55"/>
      <c r="J92" s="62">
        <f>IF(F30=6,"Cannot Calculate Price",SUM(J90:J91))</f>
        <v>-795</v>
      </c>
      <c r="K92" s="3"/>
    </row>
    <row r="93" spans="1:12" s="2" customFormat="1" ht="21" customHeight="1" thickTop="1">
      <c r="C93" s="6" t="s">
        <v>7</v>
      </c>
      <c r="D93" s="91" t="s">
        <v>115</v>
      </c>
      <c r="E93" s="92"/>
      <c r="F93" s="92"/>
      <c r="G93" s="9"/>
      <c r="H93" s="27"/>
      <c r="I93" s="28"/>
      <c r="J93" s="29"/>
      <c r="K93" s="3"/>
    </row>
    <row r="94" spans="1:12" s="2" customFormat="1" ht="21" customHeight="1">
      <c r="C94" s="6" t="s">
        <v>8</v>
      </c>
      <c r="D94" s="100"/>
      <c r="E94" s="94"/>
      <c r="F94" s="94"/>
      <c r="G94" s="9"/>
      <c r="H94" s="27"/>
      <c r="I94" s="28"/>
      <c r="J94" s="29"/>
      <c r="K94" s="3"/>
    </row>
    <row r="95" spans="1:12" s="2" customFormat="1" ht="21" customHeight="1">
      <c r="C95" s="6"/>
      <c r="D95" s="100"/>
      <c r="E95" s="93"/>
      <c r="F95" s="93"/>
      <c r="G95" s="9"/>
      <c r="H95" s="27"/>
      <c r="I95" s="28"/>
      <c r="J95" s="29"/>
      <c r="K95" s="3"/>
    </row>
    <row r="96" spans="1:12" ht="21" customHeight="1">
      <c r="C96" s="6" t="s">
        <v>9</v>
      </c>
      <c r="D96" s="100"/>
      <c r="E96" s="92"/>
      <c r="F96" s="92"/>
      <c r="G96" s="6"/>
      <c r="H96" s="6" t="s">
        <v>24</v>
      </c>
      <c r="I96" s="102"/>
      <c r="J96" s="95"/>
      <c r="K96" s="3"/>
    </row>
    <row r="97" spans="3:10" ht="21" customHeight="1">
      <c r="C97" s="6" t="s">
        <v>32</v>
      </c>
      <c r="D97" s="100"/>
      <c r="E97" s="93"/>
      <c r="F97" s="93"/>
      <c r="G97" s="6"/>
      <c r="H97" s="30" t="s">
        <v>26</v>
      </c>
      <c r="I97" s="6" t="s">
        <v>27</v>
      </c>
      <c r="J97" s="91"/>
    </row>
    <row r="98" spans="3:10" ht="15.75">
      <c r="C98" s="6"/>
      <c r="D98" s="6"/>
      <c r="E98" s="6"/>
      <c r="F98" s="6"/>
      <c r="G98" s="30"/>
      <c r="H98" s="31"/>
      <c r="I98" s="31" t="s">
        <v>71</v>
      </c>
      <c r="J98" s="93"/>
    </row>
    <row r="99" spans="3:10" ht="15.75">
      <c r="C99" s="6"/>
      <c r="D99" s="6"/>
      <c r="E99" s="6"/>
      <c r="F99" s="6"/>
      <c r="G99" s="6"/>
      <c r="H99" s="30" t="s">
        <v>28</v>
      </c>
      <c r="I99" s="31" t="s">
        <v>72</v>
      </c>
      <c r="J99" s="91"/>
    </row>
    <row r="100" spans="3:10" ht="24.75" customHeight="1">
      <c r="C100" s="6"/>
      <c r="D100" s="6"/>
      <c r="E100" s="6"/>
      <c r="F100" s="6"/>
      <c r="G100" s="6" t="s">
        <v>29</v>
      </c>
      <c r="H100" s="91"/>
      <c r="I100" s="91"/>
      <c r="J100" s="91"/>
    </row>
    <row r="101" spans="3:10" ht="22.5" customHeight="1">
      <c r="C101" s="6"/>
      <c r="D101" s="6"/>
      <c r="E101" s="6"/>
      <c r="F101" s="6"/>
      <c r="G101" s="6" t="s">
        <v>30</v>
      </c>
      <c r="H101" s="91"/>
      <c r="I101" s="96"/>
      <c r="J101" s="96"/>
    </row>
    <row r="102" spans="3:10" ht="22.5" customHeight="1">
      <c r="C102" s="6"/>
      <c r="D102" s="6"/>
      <c r="E102" s="6"/>
      <c r="F102" s="6"/>
      <c r="G102" s="6" t="s">
        <v>31</v>
      </c>
      <c r="H102" s="101"/>
      <c r="I102" s="91"/>
      <c r="J102" s="91"/>
    </row>
    <row r="103" spans="3:10" ht="21" customHeight="1">
      <c r="C103" s="6"/>
      <c r="D103" s="6"/>
      <c r="E103" s="6"/>
      <c r="F103" s="6"/>
      <c r="G103" s="6"/>
      <c r="H103" s="100"/>
      <c r="I103" s="93"/>
      <c r="J103" s="93"/>
    </row>
    <row r="104" spans="3:10" ht="15.75">
      <c r="C104" s="6"/>
      <c r="D104" s="6"/>
      <c r="E104" s="6"/>
      <c r="F104" s="6"/>
      <c r="G104" s="6"/>
      <c r="H104" s="6"/>
      <c r="I104" s="6"/>
      <c r="J104" s="6"/>
    </row>
  </sheetData>
  <sheetProtection algorithmName="SHA-512" hashValue="SgDXvW5X1GjBAhuL36INK5CVrq/4rnC2yComqUb86icGX1lf8X6NRp99KwL1I2ixB9xongiLcqzRBChK4cxeLw==" saltValue="ub2Tebw9hf8X1UXMU23Srg==" spinCount="100000" sheet="1" objects="1" scenarios="1" formatCells="0" selectLockedCells="1"/>
  <customSheetViews>
    <customSheetView guid="{9E240571-28D9-4225-902A-94FC9D0F507C}" fitToPage="1" hiddenRows="1" topLeftCell="A6">
      <selection activeCell="A28" sqref="A28"/>
      <pageMargins left="0.45" right="0.45" top="0.5" bottom="0.5" header="0.3" footer="0.3"/>
      <pageSetup scale="58" fitToHeight="0" orientation="portrait" r:id="rId1"/>
    </customSheetView>
  </customSheetViews>
  <mergeCells count="6">
    <mergeCell ref="E26:G26"/>
    <mergeCell ref="B29:C29"/>
    <mergeCell ref="H88:I88"/>
    <mergeCell ref="H89:I89"/>
    <mergeCell ref="C42:I42"/>
    <mergeCell ref="H87:I87"/>
  </mergeCells>
  <hyperlinks>
    <hyperlink ref="E11" r:id="rId2"/>
    <hyperlink ref="E10" r:id="rId3"/>
  </hyperlinks>
  <printOptions horizontalCentered="1"/>
  <pageMargins left="0.45" right="0.45" top="0.5" bottom="0.5" header="0.3" footer="0.3"/>
  <pageSetup scale="47" fitToHeight="0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Options!$A$1:$A$4</xm:f>
          </x14:formula1>
          <xm:sqref>D32</xm:sqref>
        </x14:dataValidation>
        <x14:dataValidation type="list" allowBlank="1" showInputMessage="1" showErrorMessage="1">
          <x14:formula1>
            <xm:f>Options!$B$1:$B$8</xm:f>
          </x14:formula1>
          <xm:sqref>D35 D38:D41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/>
  <cols>
    <col min="1" max="1" width="14.85546875" bestFit="1" customWidth="1"/>
  </cols>
  <sheetData>
    <row r="1" spans="1:2">
      <c r="A1" t="s">
        <v>58</v>
      </c>
      <c r="B1" t="s">
        <v>61</v>
      </c>
    </row>
    <row r="2" spans="1:2">
      <c r="A2" t="s">
        <v>59</v>
      </c>
      <c r="B2" t="s">
        <v>62</v>
      </c>
    </row>
    <row r="3" spans="1:2">
      <c r="A3" t="s">
        <v>60</v>
      </c>
      <c r="B3" t="s">
        <v>63</v>
      </c>
    </row>
    <row r="4" spans="1:2">
      <c r="B4" t="s">
        <v>64</v>
      </c>
    </row>
    <row r="5" spans="1:2">
      <c r="B5" t="s">
        <v>65</v>
      </c>
    </row>
    <row r="6" spans="1:2">
      <c r="B6" t="s">
        <v>66</v>
      </c>
    </row>
    <row r="7" spans="1:2">
      <c r="B7" t="s">
        <v>67</v>
      </c>
    </row>
  </sheetData>
  <customSheetViews>
    <customSheetView guid="{9E240571-28D9-4225-902A-94FC9D0F507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</vt:lpstr>
      <vt:lpstr>Options</vt:lpstr>
    </vt:vector>
  </TitlesOfParts>
  <Company>Premiere Global Sports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kbrooks</dc:creator>
  <cp:lastModifiedBy>Alfonso Brooks</cp:lastModifiedBy>
  <cp:lastPrinted>2015-06-27T22:37:20Z</cp:lastPrinted>
  <dcterms:created xsi:type="dcterms:W3CDTF">2010-12-04T14:04:39Z</dcterms:created>
  <dcterms:modified xsi:type="dcterms:W3CDTF">2018-05-12T19:08:24Z</dcterms:modified>
</cp:coreProperties>
</file>