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819"/>
  <workbookPr autoCompressPictures="0"/>
  <bookViews>
    <workbookView xWindow="1140" yWindow="60" windowWidth="32440" windowHeight="12680" activeTab="1"/>
  </bookViews>
  <sheets>
    <sheet name="Spyglass Bud 2016" sheetId="1" r:id="rId1"/>
    <sheet name="Assumptions" sheetId="2" r:id="rId2"/>
  </sheets>
  <definedNames>
    <definedName name="PPCTickLgnd_" localSheetId="1" hidden="1">Assumptions!$J$40:$J$47</definedName>
    <definedName name="_xlnm.Print_Area" localSheetId="1">Assumptions!$A$1:$J$207</definedName>
    <definedName name="_xlnm.Print_Area" localSheetId="0">'Spyglass Bud 2016'!$A:$V</definedName>
    <definedName name="_xlnm.Print_Titles" localSheetId="0">'Spyglass Bud 2016'!$1:$4</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R65" i="1" l="1"/>
  <c r="I116" i="2"/>
  <c r="R66" i="1"/>
  <c r="I117" i="2"/>
  <c r="L116" i="2"/>
  <c r="R61" i="1"/>
  <c r="I112" i="2"/>
  <c r="R60" i="1"/>
  <c r="I106" i="2"/>
  <c r="R59" i="1"/>
  <c r="I102" i="2"/>
  <c r="R58" i="1"/>
  <c r="I97" i="2"/>
  <c r="R55" i="1"/>
  <c r="I91" i="2"/>
  <c r="L112" i="2"/>
  <c r="R34" i="1"/>
  <c r="I40" i="2"/>
  <c r="F35" i="1"/>
  <c r="G35" i="1"/>
  <c r="H35" i="1"/>
  <c r="I35" i="1"/>
  <c r="J35" i="1"/>
  <c r="K35" i="1"/>
  <c r="L35" i="1"/>
  <c r="M35" i="1"/>
  <c r="N35" i="1"/>
  <c r="O35" i="1"/>
  <c r="P35" i="1"/>
  <c r="Q35" i="1"/>
  <c r="R35" i="1"/>
  <c r="I41" i="2"/>
  <c r="R36" i="1"/>
  <c r="I43" i="2"/>
  <c r="I44" i="2"/>
  <c r="F39" i="1"/>
  <c r="G39" i="1"/>
  <c r="H39" i="1"/>
  <c r="I39" i="1"/>
  <c r="J39" i="1"/>
  <c r="K39" i="1"/>
  <c r="L39" i="1"/>
  <c r="M39" i="1"/>
  <c r="N39" i="1"/>
  <c r="O39" i="1"/>
  <c r="P39" i="1"/>
  <c r="Q39" i="1"/>
  <c r="R39" i="1"/>
  <c r="I47" i="2"/>
  <c r="F40" i="1"/>
  <c r="G40" i="1"/>
  <c r="H40" i="1"/>
  <c r="I40" i="1"/>
  <c r="J40" i="1"/>
  <c r="K40" i="1"/>
  <c r="L40" i="1"/>
  <c r="M40" i="1"/>
  <c r="N40" i="1"/>
  <c r="O40" i="1"/>
  <c r="P40" i="1"/>
  <c r="Q40" i="1"/>
  <c r="R40" i="1"/>
  <c r="I49" i="2"/>
  <c r="I50" i="2"/>
  <c r="I55" i="2"/>
  <c r="R44" i="1"/>
  <c r="I58" i="2"/>
  <c r="R45" i="1"/>
  <c r="I61" i="2"/>
  <c r="R46" i="1"/>
  <c r="I65" i="2"/>
  <c r="R47" i="1"/>
  <c r="I68" i="2"/>
  <c r="R48" i="1"/>
  <c r="I73" i="2"/>
  <c r="L44" i="2"/>
  <c r="F20" i="1"/>
  <c r="G20" i="1"/>
  <c r="H20" i="1"/>
  <c r="I20" i="1"/>
  <c r="J20" i="1"/>
  <c r="K20" i="1"/>
  <c r="L20" i="1"/>
  <c r="M20" i="1"/>
  <c r="N20" i="1"/>
  <c r="O20" i="1"/>
  <c r="P20" i="1"/>
  <c r="Q20" i="1"/>
  <c r="R20" i="1"/>
  <c r="I9" i="2"/>
  <c r="R21" i="1"/>
  <c r="I12" i="2"/>
  <c r="F22" i="1"/>
  <c r="G22" i="1"/>
  <c r="H22" i="1"/>
  <c r="I22" i="1"/>
  <c r="J22" i="1"/>
  <c r="K22" i="1"/>
  <c r="L22" i="1"/>
  <c r="M22" i="1"/>
  <c r="N22" i="1"/>
  <c r="O22" i="1"/>
  <c r="P22" i="1"/>
  <c r="Q22" i="1"/>
  <c r="R22" i="1"/>
  <c r="I17" i="2"/>
  <c r="H24" i="1"/>
  <c r="R24" i="1"/>
  <c r="I24" i="2"/>
  <c r="R25" i="1"/>
  <c r="I29" i="2"/>
  <c r="F26" i="1"/>
  <c r="G26" i="1"/>
  <c r="H26" i="1"/>
  <c r="I26" i="1"/>
  <c r="J26" i="1"/>
  <c r="K26" i="1"/>
  <c r="L26" i="1"/>
  <c r="M26" i="1"/>
  <c r="N26" i="1"/>
  <c r="O26" i="1"/>
  <c r="P26" i="1"/>
  <c r="Q26" i="1"/>
  <c r="R26" i="1"/>
  <c r="I32" i="2"/>
  <c r="L32" i="2"/>
  <c r="L135" i="2"/>
  <c r="R79" i="1"/>
  <c r="R80" i="1"/>
  <c r="R81" i="1"/>
  <c r="I150" i="2"/>
  <c r="O155" i="2"/>
  <c r="F33" i="1"/>
  <c r="F38" i="1"/>
  <c r="F43" i="1"/>
  <c r="F49" i="1"/>
  <c r="F62" i="1"/>
  <c r="F67" i="1"/>
  <c r="F74" i="1"/>
  <c r="F76" i="1"/>
  <c r="F81" i="1"/>
  <c r="F85" i="1"/>
  <c r="G33" i="1"/>
  <c r="G38" i="1"/>
  <c r="G43" i="1"/>
  <c r="G49" i="1"/>
  <c r="G62" i="1"/>
  <c r="G67" i="1"/>
  <c r="G74" i="1"/>
  <c r="G76" i="1"/>
  <c r="G81" i="1"/>
  <c r="G85" i="1"/>
  <c r="H33" i="1"/>
  <c r="H38" i="1"/>
  <c r="H43" i="1"/>
  <c r="H49" i="1"/>
  <c r="H62" i="1"/>
  <c r="H67" i="1"/>
  <c r="H74" i="1"/>
  <c r="H76" i="1"/>
  <c r="H81" i="1"/>
  <c r="H85" i="1"/>
  <c r="I33" i="1"/>
  <c r="I38" i="1"/>
  <c r="I43" i="1"/>
  <c r="I49" i="1"/>
  <c r="I53" i="1"/>
  <c r="I54" i="1"/>
  <c r="I62" i="1"/>
  <c r="I67" i="1"/>
  <c r="I74" i="1"/>
  <c r="I76" i="1"/>
  <c r="I81" i="1"/>
  <c r="I85" i="1"/>
  <c r="J33" i="1"/>
  <c r="J38" i="1"/>
  <c r="J43" i="1"/>
  <c r="J49" i="1"/>
  <c r="J53" i="1"/>
  <c r="J62" i="1"/>
  <c r="J67" i="1"/>
  <c r="J74" i="1"/>
  <c r="J76" i="1"/>
  <c r="J81" i="1"/>
  <c r="J85" i="1"/>
  <c r="K33" i="1"/>
  <c r="K38" i="1"/>
  <c r="K43" i="1"/>
  <c r="K49" i="1"/>
  <c r="K53" i="1"/>
  <c r="K62" i="1"/>
  <c r="K67" i="1"/>
  <c r="K74" i="1"/>
  <c r="K76" i="1"/>
  <c r="K81" i="1"/>
  <c r="K85" i="1"/>
  <c r="L33" i="1"/>
  <c r="L38" i="1"/>
  <c r="L43" i="1"/>
  <c r="L49" i="1"/>
  <c r="L53" i="1"/>
  <c r="L62" i="1"/>
  <c r="L67" i="1"/>
  <c r="L74" i="1"/>
  <c r="L76" i="1"/>
  <c r="L81" i="1"/>
  <c r="L85" i="1"/>
  <c r="M33" i="1"/>
  <c r="M38" i="1"/>
  <c r="M43" i="1"/>
  <c r="M49" i="1"/>
  <c r="M53" i="1"/>
  <c r="M62" i="1"/>
  <c r="M67" i="1"/>
  <c r="M74" i="1"/>
  <c r="M76" i="1"/>
  <c r="M81" i="1"/>
  <c r="M85" i="1"/>
  <c r="N33" i="1"/>
  <c r="N38" i="1"/>
  <c r="N43" i="1"/>
  <c r="N49" i="1"/>
  <c r="N53" i="1"/>
  <c r="N62" i="1"/>
  <c r="N67" i="1"/>
  <c r="N74" i="1"/>
  <c r="N76" i="1"/>
  <c r="N81" i="1"/>
  <c r="N85" i="1"/>
  <c r="O33" i="1"/>
  <c r="O38" i="1"/>
  <c r="O43" i="1"/>
  <c r="O49" i="1"/>
  <c r="O53" i="1"/>
  <c r="O62" i="1"/>
  <c r="O67" i="1"/>
  <c r="O74" i="1"/>
  <c r="O76" i="1"/>
  <c r="O81" i="1"/>
  <c r="O85" i="1"/>
  <c r="P33" i="1"/>
  <c r="P38" i="1"/>
  <c r="P43" i="1"/>
  <c r="P49" i="1"/>
  <c r="P53" i="1"/>
  <c r="P62" i="1"/>
  <c r="P67" i="1"/>
  <c r="P74" i="1"/>
  <c r="P76" i="1"/>
  <c r="P81" i="1"/>
  <c r="P85" i="1"/>
  <c r="Q33" i="1"/>
  <c r="Q38" i="1"/>
  <c r="Q49" i="1"/>
  <c r="Q62" i="1"/>
  <c r="Q67" i="1"/>
  <c r="Q76" i="1"/>
  <c r="Q81" i="1"/>
  <c r="Q85" i="1"/>
  <c r="T85" i="1"/>
  <c r="F94" i="1"/>
  <c r="F95" i="1"/>
  <c r="F98" i="1"/>
  <c r="G94" i="1"/>
  <c r="G95" i="1"/>
  <c r="G98" i="1"/>
  <c r="H94" i="1"/>
  <c r="H95" i="1"/>
  <c r="H98" i="1"/>
  <c r="I94" i="1"/>
  <c r="I95" i="1"/>
  <c r="I98" i="1"/>
  <c r="J94" i="1"/>
  <c r="J95" i="1"/>
  <c r="J98" i="1"/>
  <c r="K94" i="1"/>
  <c r="K95" i="1"/>
  <c r="K98" i="1"/>
  <c r="L94" i="1"/>
  <c r="L95" i="1"/>
  <c r="L98" i="1"/>
  <c r="M94" i="1"/>
  <c r="M95" i="1"/>
  <c r="M98" i="1"/>
  <c r="N94" i="1"/>
  <c r="N95" i="1"/>
  <c r="N98" i="1"/>
  <c r="O94" i="1"/>
  <c r="O95" i="1"/>
  <c r="O98" i="1"/>
  <c r="P94" i="1"/>
  <c r="P95" i="1"/>
  <c r="P98" i="1"/>
  <c r="Q94" i="1"/>
  <c r="Q95" i="1"/>
  <c r="Q98" i="1"/>
  <c r="T98" i="1"/>
  <c r="F28" i="1"/>
  <c r="G28" i="1"/>
  <c r="H28" i="1"/>
  <c r="I28" i="1"/>
  <c r="J28" i="1"/>
  <c r="K28" i="1"/>
  <c r="L28" i="1"/>
  <c r="M28" i="1"/>
  <c r="N28" i="1"/>
  <c r="O28" i="1"/>
  <c r="P28" i="1"/>
  <c r="Q28" i="1"/>
  <c r="T28" i="1"/>
  <c r="U85" i="1"/>
  <c r="U86" i="1"/>
  <c r="T76" i="1"/>
  <c r="T81" i="1"/>
  <c r="T67" i="1"/>
  <c r="T62" i="1"/>
  <c r="T49" i="1"/>
  <c r="T106" i="1"/>
  <c r="R90" i="1"/>
  <c r="H161" i="2"/>
  <c r="R91" i="1"/>
  <c r="H162" i="2"/>
  <c r="R92" i="1"/>
  <c r="H163" i="2"/>
  <c r="R93" i="1"/>
  <c r="H164" i="2"/>
  <c r="R94" i="1"/>
  <c r="H165" i="2"/>
  <c r="R95" i="1"/>
  <c r="H166" i="2"/>
  <c r="R96" i="1"/>
  <c r="H167" i="2"/>
  <c r="R97" i="1"/>
  <c r="H168" i="2"/>
  <c r="H169" i="2"/>
  <c r="H180" i="2"/>
  <c r="R83" i="1"/>
  <c r="H82" i="2"/>
  <c r="R41" i="1"/>
  <c r="I155" i="2"/>
  <c r="R103" i="1"/>
  <c r="R102" i="1"/>
  <c r="R54" i="1"/>
  <c r="R101" i="1"/>
  <c r="P104" i="1"/>
  <c r="O104" i="1"/>
  <c r="N104" i="1"/>
  <c r="J104" i="1"/>
  <c r="H104" i="1"/>
  <c r="G104" i="1"/>
  <c r="I104" i="1"/>
  <c r="M104" i="1"/>
  <c r="Q104" i="1"/>
  <c r="F104" i="1"/>
  <c r="R74" i="1"/>
  <c r="I148" i="2"/>
  <c r="L104" i="1"/>
  <c r="K104" i="1"/>
  <c r="R56" i="1"/>
  <c r="I94" i="2"/>
  <c r="F13" i="1"/>
  <c r="F16" i="1"/>
  <c r="M13" i="1"/>
  <c r="M14" i="1"/>
  <c r="I122" i="2"/>
  <c r="G13" i="1"/>
  <c r="H13" i="1"/>
  <c r="I13" i="1"/>
  <c r="J13" i="1"/>
  <c r="K13" i="1"/>
  <c r="L13" i="1"/>
  <c r="N13" i="1"/>
  <c r="O13" i="1"/>
  <c r="P13" i="1"/>
  <c r="Q13" i="1"/>
  <c r="G14" i="1"/>
  <c r="H14" i="1"/>
  <c r="I14" i="1"/>
  <c r="J14" i="1"/>
  <c r="K14" i="1"/>
  <c r="L14" i="1"/>
  <c r="N14" i="1"/>
  <c r="O14" i="1"/>
  <c r="P14" i="1"/>
  <c r="Q14" i="1"/>
  <c r="R15" i="1"/>
  <c r="R23" i="1"/>
  <c r="I21" i="2"/>
  <c r="N16" i="1"/>
  <c r="I16" i="1"/>
  <c r="O16" i="1"/>
  <c r="J16" i="1"/>
  <c r="M16" i="1"/>
  <c r="K16" i="1"/>
  <c r="Q16" i="1"/>
  <c r="L16" i="1"/>
  <c r="H16" i="1"/>
  <c r="P16" i="1"/>
  <c r="G16" i="1"/>
  <c r="R38" i="1"/>
  <c r="R13" i="1"/>
  <c r="R33" i="1"/>
  <c r="R14" i="1"/>
  <c r="R62" i="1"/>
  <c r="Q106" i="1"/>
  <c r="Q108" i="1"/>
  <c r="N106" i="1"/>
  <c r="N108" i="1"/>
  <c r="M106" i="1"/>
  <c r="M108" i="1"/>
  <c r="L106" i="1"/>
  <c r="L108" i="1"/>
  <c r="H106" i="1"/>
  <c r="H108" i="1"/>
  <c r="G106" i="1"/>
  <c r="G108" i="1"/>
  <c r="P106" i="1"/>
  <c r="P108" i="1"/>
  <c r="O106" i="1"/>
  <c r="O108" i="1"/>
  <c r="K106" i="1"/>
  <c r="K108" i="1"/>
  <c r="J106" i="1"/>
  <c r="T16" i="1"/>
  <c r="R16" i="1"/>
  <c r="F106" i="1"/>
  <c r="F108" i="1"/>
  <c r="R98" i="1"/>
  <c r="R104" i="1"/>
  <c r="R49" i="1"/>
  <c r="R76" i="1"/>
  <c r="R67" i="1"/>
  <c r="I119" i="2"/>
  <c r="R28" i="1"/>
  <c r="R85" i="1"/>
  <c r="R106" i="1"/>
  <c r="S106" i="1"/>
  <c r="I106" i="1"/>
  <c r="I108" i="1"/>
  <c r="J108" i="1"/>
  <c r="R108" i="1"/>
</calcChain>
</file>

<file path=xl/sharedStrings.xml><?xml version="1.0" encoding="utf-8"?>
<sst xmlns="http://schemas.openxmlformats.org/spreadsheetml/2006/main" count="301" uniqueCount="254">
  <si>
    <t>Revenue</t>
  </si>
  <si>
    <t>Total</t>
  </si>
  <si>
    <t>Monthly Condo Fee Per Unit:</t>
  </si>
  <si>
    <t>Administrative Expenses</t>
  </si>
  <si>
    <t>Operating Expenses</t>
  </si>
  <si>
    <t>Reserves</t>
  </si>
  <si>
    <t>Total Administrative Expense:</t>
  </si>
  <si>
    <t>Total Operating Expense:</t>
  </si>
  <si>
    <t>Total Reserves Expense:</t>
  </si>
  <si>
    <t>Total Expenses</t>
  </si>
  <si>
    <t>Spyglass Landing</t>
  </si>
  <si>
    <t>Reserve-Driveways</t>
  </si>
  <si>
    <t>Reserve-Roads</t>
  </si>
  <si>
    <t>Reserve-Roofs</t>
  </si>
  <si>
    <t>Reserve-Decks</t>
  </si>
  <si>
    <t xml:space="preserve">Reserve-WWT </t>
  </si>
  <si>
    <t>84 Units</t>
  </si>
  <si>
    <t xml:space="preserve"> </t>
  </si>
  <si>
    <t>A</t>
  </si>
  <si>
    <t>B</t>
  </si>
  <si>
    <t>C</t>
  </si>
  <si>
    <t>D</t>
  </si>
  <si>
    <t>E</t>
  </si>
  <si>
    <t>F</t>
  </si>
  <si>
    <t>G</t>
  </si>
  <si>
    <t>H</t>
  </si>
  <si>
    <t>I</t>
  </si>
  <si>
    <t>Site improvements</t>
  </si>
  <si>
    <t>Landscape</t>
  </si>
  <si>
    <t>Assumption</t>
  </si>
  <si>
    <t>G/L account</t>
  </si>
  <si>
    <t xml:space="preserve">        approx $400 for a 12' tree; less for shrubs</t>
  </si>
  <si>
    <t xml:space="preserve">  Building Repairs &amp; Maintenance</t>
  </si>
  <si>
    <t>The goal of the finance committee is to  provide reasonable estimates for all services needed by the Association and, by using recommendations from various committees of the Association, to keep the condo fee as low as possible.  The following assumptions are based on current signed contracts, current invoices, or current proposals, unless noted</t>
  </si>
  <si>
    <t>Roads</t>
  </si>
  <si>
    <t>Driveways</t>
  </si>
  <si>
    <t>Roofs</t>
  </si>
  <si>
    <t>Decks</t>
  </si>
  <si>
    <t xml:space="preserve">  Normal O&amp;M</t>
  </si>
  <si>
    <t xml:space="preserve">  Electricity</t>
  </si>
  <si>
    <t xml:space="preserve">  Telephone </t>
  </si>
  <si>
    <t xml:space="preserve">  Security</t>
  </si>
  <si>
    <t xml:space="preserve">  Environmental Annual Fee</t>
  </si>
  <si>
    <t xml:space="preserve">  Septic System Repair</t>
  </si>
  <si>
    <t xml:space="preserve">Insurance:  </t>
  </si>
  <si>
    <t xml:space="preserve">    Umbrella liability</t>
  </si>
  <si>
    <t xml:space="preserve">    Package Policy</t>
  </si>
  <si>
    <t xml:space="preserve">   Legal</t>
  </si>
  <si>
    <t xml:space="preserve">   Bank Fees</t>
  </si>
  <si>
    <t xml:space="preserve">   Miscellaneous Admin.</t>
  </si>
  <si>
    <t>Repairs &amp; Maintenance</t>
  </si>
  <si>
    <t>Utilities</t>
  </si>
  <si>
    <t>Other</t>
  </si>
  <si>
    <t xml:space="preserve">  Condo Fees</t>
  </si>
  <si>
    <t xml:space="preserve">  Working Capital</t>
  </si>
  <si>
    <t xml:space="preserve">  Interest Income</t>
  </si>
  <si>
    <t xml:space="preserve">         Total Revenue</t>
  </si>
  <si>
    <t>A.</t>
  </si>
  <si>
    <t>B.</t>
  </si>
  <si>
    <t>C.</t>
  </si>
  <si>
    <t>D.</t>
  </si>
  <si>
    <t>Management Fee</t>
  </si>
  <si>
    <t xml:space="preserve"> Accounting</t>
  </si>
  <si>
    <t xml:space="preserve"> Legal</t>
  </si>
  <si>
    <t xml:space="preserve"> Bank Service Charges</t>
  </si>
  <si>
    <t xml:space="preserve"> Miscellaneous Administration</t>
  </si>
  <si>
    <t>Insurance:  This figure is an actual number and includes</t>
  </si>
  <si>
    <t xml:space="preserve"> Irrigation Repairs &amp; Maintenance</t>
  </si>
  <si>
    <t>Electric WWT</t>
  </si>
  <si>
    <t>Gas</t>
  </si>
  <si>
    <t>Environmental Annual Fee</t>
  </si>
  <si>
    <t>Tree and Shrub replacement</t>
  </si>
  <si>
    <t>Snow Removal</t>
  </si>
  <si>
    <t xml:space="preserve"> Repairs and maintenance       </t>
  </si>
  <si>
    <t xml:space="preserve">    Weekly Maintenance</t>
  </si>
  <si>
    <t xml:space="preserve">    Tree maintenance</t>
  </si>
  <si>
    <t xml:space="preserve">    Fall clean up</t>
  </si>
  <si>
    <r>
      <t xml:space="preserve">Net Income </t>
    </r>
    <r>
      <rPr>
        <b/>
        <sz val="10"/>
        <color indexed="10"/>
        <rFont val="Arial"/>
        <family val="2"/>
      </rPr>
      <t xml:space="preserve">(Deficit) </t>
    </r>
  </si>
  <si>
    <t xml:space="preserve">    Total WWTP</t>
  </si>
  <si>
    <t>Waste Water Treatment Plant</t>
  </si>
  <si>
    <t xml:space="preserve">    Total Grounds</t>
  </si>
  <si>
    <t>Grounds:</t>
  </si>
  <si>
    <t xml:space="preserve">    Irrigation</t>
  </si>
  <si>
    <t xml:space="preserve">    Landscape </t>
  </si>
  <si>
    <t xml:space="preserve">        Irrigation Water </t>
  </si>
  <si>
    <t xml:space="preserve">        Irrigation Repairs &amp; Maintanance</t>
  </si>
  <si>
    <t xml:space="preserve">   Snow removal</t>
  </si>
  <si>
    <t>Normal Operation and maintenance:</t>
  </si>
  <si>
    <t>to accommodate normal legal costs incurred during the year; for example, to cover the</t>
  </si>
  <si>
    <r>
      <t xml:space="preserve">anticipated costs of keeping an accurate list of </t>
    </r>
    <r>
      <rPr>
        <b/>
        <sz val="11"/>
        <rFont val="Arial"/>
        <family val="2"/>
      </rPr>
      <t xml:space="preserve">owners </t>
    </r>
    <r>
      <rPr>
        <sz val="11"/>
        <rFont val="Arial"/>
        <family val="2"/>
      </rPr>
      <t>of the units, as</t>
    </r>
  </si>
  <si>
    <t>Package Policy for liability, property damage</t>
  </si>
  <si>
    <t>Umbrella liability ($5,000,000)</t>
  </si>
  <si>
    <t>Directors and Officers insurance</t>
  </si>
  <si>
    <t>This is the alarm phone at the WWTP and is based on actual costs</t>
  </si>
  <si>
    <t>Telephone</t>
  </si>
  <si>
    <t>Natural gas used to operate the generator at WWTP</t>
  </si>
  <si>
    <t>System Repairs</t>
  </si>
  <si>
    <t>Labor</t>
  </si>
  <si>
    <t>Spare parts/repair</t>
  </si>
  <si>
    <t>Cost of spare parts for current repairs, and/or replacement inventory</t>
  </si>
  <si>
    <t>Grounds</t>
  </si>
  <si>
    <t>Irrigation Water</t>
  </si>
  <si>
    <t>Landscape - Contract</t>
  </si>
  <si>
    <t>Approximate cost of broken sprinkler heads, leaks, and repairs</t>
  </si>
  <si>
    <t>or replacement of pumps</t>
  </si>
  <si>
    <t xml:space="preserve">    Accounting-review of financial stmts &amp; tax return prep</t>
  </si>
  <si>
    <t>J</t>
  </si>
  <si>
    <t>Electricity</t>
  </si>
  <si>
    <t>K</t>
  </si>
  <si>
    <t>L</t>
  </si>
  <si>
    <t>M</t>
  </si>
  <si>
    <t>Deck cleaning (assume 60 open decks) (estimate $75/deck) every third year</t>
  </si>
  <si>
    <t xml:space="preserve">    Total Repairs &amp; Maintenance</t>
  </si>
  <si>
    <t xml:space="preserve">    Total Other</t>
  </si>
  <si>
    <t xml:space="preserve">by Continental Building Consultants. </t>
  </si>
  <si>
    <t xml:space="preserve">    Total Insurance</t>
  </si>
  <si>
    <t xml:space="preserve">   Excise tax to Commonwealth of MA</t>
  </si>
  <si>
    <t xml:space="preserve">Sludge pumping and removal (twice a year recommended by W&amp;S),      </t>
  </si>
  <si>
    <t>This item includes;</t>
  </si>
  <si>
    <t>The snow committee recommended and the Board approved a</t>
  </si>
  <si>
    <t>Replacement cost of trees and shrubs that die during the year</t>
  </si>
  <si>
    <t>Tree removal and additional pruning</t>
  </si>
  <si>
    <t>Tree Removal and Additional Pruning</t>
  </si>
  <si>
    <t xml:space="preserve">  Natural Gas for the generator</t>
  </si>
  <si>
    <t xml:space="preserve">  Generator Maintenance</t>
  </si>
  <si>
    <t>W&amp;S Contract</t>
  </si>
  <si>
    <t>Chemicals</t>
  </si>
  <si>
    <t>Sludge Pumping &amp; Hauling</t>
  </si>
  <si>
    <t>Materials</t>
  </si>
  <si>
    <t>The contract between Pulte and Weston &amp; Samson includes Normal O&amp;M contract</t>
  </si>
  <si>
    <t>Weston &amp; Sampson contract</t>
  </si>
  <si>
    <t xml:space="preserve">    Ammonia and Nitrate testing</t>
  </si>
  <si>
    <t xml:space="preserve">Chemicals - estimated by W&amp;S ; includes costs for Methanol, Sodium Bicarbonate, </t>
  </si>
  <si>
    <t xml:space="preserve">This new contract was awarded to Weston &amp; Sampson in July of 2013.  It will </t>
  </si>
  <si>
    <t>Generator maintenance</t>
  </si>
  <si>
    <t>Security</t>
  </si>
  <si>
    <t>provide semi-annual servicing of the back-up generator.</t>
  </si>
  <si>
    <t>Excise tax to Commonwealth of MA</t>
  </si>
  <si>
    <t xml:space="preserve">  Electricity - Street lamps &amp; other non WWTP</t>
  </si>
  <si>
    <t>Wash the North side of each building (includes washing gutters)</t>
  </si>
  <si>
    <t>The Spyglass Condominum Association is a corporation.  As such it is subject to an excise</t>
  </si>
  <si>
    <t>Reserve - concrete sidewalks</t>
  </si>
  <si>
    <t>Irrigation</t>
  </si>
  <si>
    <t>Contract with Shoreline-Spring start-up, season activity, Fall winterizing</t>
  </si>
  <si>
    <t>Irrigation contract</t>
  </si>
  <si>
    <t xml:space="preserve">    Spring Clean up </t>
  </si>
  <si>
    <t>Short-term reserve:</t>
  </si>
  <si>
    <t>Long-Term Reserves</t>
  </si>
  <si>
    <t>Long-term reserves:</t>
  </si>
  <si>
    <t xml:space="preserve">    Total long-term reserves</t>
  </si>
  <si>
    <t>Note that the contract does not include irrigation.</t>
  </si>
  <si>
    <t>Reserve costs are those suggested in the Capital Reserve Analysis prepared in Feb 2013</t>
  </si>
  <si>
    <t>40250/40410</t>
  </si>
  <si>
    <t>Spring clean up of sand from roadways</t>
  </si>
  <si>
    <t>10 Yrs to accumulate $9,751 additional  needed in 2023</t>
  </si>
  <si>
    <t>20 Yrs to accumulate $40,628 additional needed in 2033</t>
  </si>
  <si>
    <t>WWTP</t>
  </si>
  <si>
    <t>10 Yrs to accumulate $20,314 additional needed in 2023</t>
  </si>
  <si>
    <t>Concrete sidewalks</t>
  </si>
  <si>
    <t>10 Yrs to accumulate $36,566 additional needed in 2023</t>
  </si>
  <si>
    <t>25 Yrs to accumulate $897,968 additional needed in 2038</t>
  </si>
  <si>
    <t>25 Yrs to accumulate $228,754 additional needed in 2033</t>
  </si>
  <si>
    <t>20 Yrs to accumulate $193,651 additional needed in 2033</t>
  </si>
  <si>
    <t>20 Yrs to accumulate $25,121 additional needed in 2033</t>
  </si>
  <si>
    <t>N</t>
  </si>
  <si>
    <t>N-1</t>
  </si>
  <si>
    <t>N-2</t>
  </si>
  <si>
    <t>Working Capital Reserve</t>
  </si>
  <si>
    <t xml:space="preserve">    Lawn chemicals</t>
  </si>
  <si>
    <t>The working capital reserve was established to provide cash for large, unexpected</t>
  </si>
  <si>
    <t>The Board and the Finance Committee think that it is prudent to maintain this reserve</t>
  </si>
  <si>
    <t>to approximate one months expenses.  This reserve was partially replaced during the</t>
  </si>
  <si>
    <t xml:space="preserve">and unbudgeted repairs &amp; maintenance.  This reserve was used in 2012 and 2013 for </t>
  </si>
  <si>
    <t>slab-jacking, Lake Spyglass, other concrete work, and other unexpected items in 2013.</t>
  </si>
  <si>
    <t xml:space="preserve">    Mulch</t>
  </si>
  <si>
    <t xml:space="preserve"> for required outside accounting services and tax return.  </t>
  </si>
  <si>
    <t xml:space="preserve">Landscape Contract (Stoneybrook only) </t>
  </si>
  <si>
    <t>Stoneybrook</t>
  </si>
  <si>
    <t>Concrete repairs</t>
  </si>
  <si>
    <t>Painting - touch ups</t>
  </si>
  <si>
    <t xml:space="preserve">utility doors- rot on some door bottoms, repair locks, paint  </t>
  </si>
  <si>
    <t xml:space="preserve">       Tree  and plant replacement, Tree removal, add'l pruning perimeter, lawn repair</t>
  </si>
  <si>
    <t>Accounting review done every 2 years, last done in 2014</t>
  </si>
  <si>
    <t>2013 actual was $9,875 actual.  New upgrades caused increase in elec usage.</t>
  </si>
  <si>
    <t xml:space="preserve">This is the fee paid to the company that monitors alarms. </t>
  </si>
  <si>
    <t># Units:</t>
  </si>
  <si>
    <t>Drainage- some issues in lower spyglass and other spots,regrading to prevent leaks</t>
  </si>
  <si>
    <t>last quarter of 2013 by re-allocating the Long-Term reserves, and was used</t>
  </si>
  <si>
    <t xml:space="preserve">for current outstanding bills. The $200 assessment, which was  </t>
  </si>
  <si>
    <t>WWTP Reserve Operating Expense</t>
  </si>
  <si>
    <t>Discretionary Expense</t>
  </si>
  <si>
    <t xml:space="preserve">  - done in 2013. </t>
  </si>
  <si>
    <t xml:space="preserve">Discretionary Expense </t>
  </si>
  <si>
    <t>O</t>
  </si>
  <si>
    <t>P-1</t>
  </si>
  <si>
    <t>P-2</t>
  </si>
  <si>
    <t>P-3</t>
  </si>
  <si>
    <t>P-4</t>
  </si>
  <si>
    <t>P-5</t>
  </si>
  <si>
    <t>P-6</t>
  </si>
  <si>
    <t>P-7</t>
  </si>
  <si>
    <t>P-8</t>
  </si>
  <si>
    <t>P</t>
  </si>
  <si>
    <t>For unanticipated Expenses</t>
  </si>
  <si>
    <t>Flag replacement and Bocce Court Expenses</t>
  </si>
  <si>
    <r>
      <t xml:space="preserve">opposed to </t>
    </r>
    <r>
      <rPr>
        <b/>
        <sz val="11"/>
        <rFont val="Arial"/>
        <family val="2"/>
      </rPr>
      <t>occupants.</t>
    </r>
  </si>
  <si>
    <t>Miscellaneous- siding, deck repairs and trim work</t>
  </si>
  <si>
    <t xml:space="preserve">  Bocce Court</t>
  </si>
  <si>
    <t xml:space="preserve">  New flag</t>
  </si>
  <si>
    <t>2016 Budget -Draft</t>
  </si>
  <si>
    <t xml:space="preserve">       Landscape Contract </t>
  </si>
  <si>
    <t>Arbor Management 32.00 per door per month</t>
  </si>
  <si>
    <t>Miscellaneous expenses for office supplies, stamps, etc by the Board and Arbor</t>
  </si>
  <si>
    <t>Based on actual expense thru September 2015</t>
  </si>
  <si>
    <r>
      <t xml:space="preserve">  (approximately $125/</t>
    </r>
    <r>
      <rPr>
        <b/>
        <sz val="11"/>
        <rFont val="Arial"/>
        <family val="2"/>
      </rPr>
      <t>building = $3375</t>
    </r>
    <r>
      <rPr>
        <sz val="11"/>
        <rFont val="Arial"/>
        <family val="2"/>
      </rPr>
      <t>)</t>
    </r>
    <r>
      <rPr>
        <sz val="11"/>
        <color indexed="53"/>
        <rFont val="Arial"/>
        <family val="2"/>
      </rPr>
      <t xml:space="preserve"> </t>
    </r>
  </si>
  <si>
    <t>Crack X Invoices for leaks</t>
  </si>
  <si>
    <t>in 2014 brough the WCR to 16,800.00</t>
  </si>
  <si>
    <t>Arbor GL</t>
  </si>
  <si>
    <t>estimated at 3500.-4000.00</t>
  </si>
  <si>
    <t xml:space="preserve"> tax on its assets.  Estimate of 1300. minus 2014 overpayment of 763.00 </t>
  </si>
  <si>
    <t>Future pump purchases to come from WWTP long term reserve.</t>
  </si>
  <si>
    <t xml:space="preserve">  (up to 10 hrs/week), Test sampling and outside lab analysis.  Contract value is $38,400.</t>
  </si>
  <si>
    <t xml:space="preserve">Estimated hours of labor/month in case of a repair. </t>
  </si>
  <si>
    <t>This permit is issued by the State.</t>
  </si>
  <si>
    <t xml:space="preserve">We are responsible for the fee based on a 2011 agreement with Pulte. </t>
  </si>
  <si>
    <t>Fee is increasing to 8320.00</t>
  </si>
  <si>
    <t xml:space="preserve">The Landscape committee will be signing a contract with Tomasi for 2016.  Total </t>
  </si>
  <si>
    <t>For 2015 -includes tree removal and any add'l pruning</t>
  </si>
  <si>
    <t>Landscape Committee to request that irrigation be turned off at end of Sep</t>
  </si>
  <si>
    <t>Clean drains and catchbasins ($250/catch basin)done in 2015, not due in 2016.</t>
  </si>
  <si>
    <t>Clean gutters annually on all buildings in Fall.</t>
  </si>
  <si>
    <t>driveway sealing-done in 2013- not being done in 2016.</t>
  </si>
  <si>
    <t>deck staining- not being done in 2016.</t>
  </si>
  <si>
    <t xml:space="preserve">   Management Fee  ($32.00/unit)</t>
  </si>
  <si>
    <t xml:space="preserve">    Insurance analysis</t>
  </si>
  <si>
    <t>Proof total</t>
  </si>
  <si>
    <t xml:space="preserve">Based on actual of $ 18030.00 thru September 2015 increased $2K </t>
  </si>
  <si>
    <t>contract price is expected to be $75,850. Itemized below:</t>
  </si>
  <si>
    <t xml:space="preserve">No Snow reserve </t>
  </si>
  <si>
    <t>Breakdown of costs:</t>
  </si>
  <si>
    <t>contract with Taylor Lumber for 2016 based upon 70" season.</t>
  </si>
  <si>
    <t>This is electric for street lamps - budget of $1500 moved to Section H</t>
  </si>
  <si>
    <t>Electric is for pumps for irrigation and pumps for WWTP &amp; street lights</t>
  </si>
  <si>
    <t xml:space="preserve">Contingency Budget </t>
  </si>
  <si>
    <t>The following projects have been funded:</t>
  </si>
  <si>
    <t>Building maintenance as needed*</t>
  </si>
  <si>
    <t>*The following projects are included in #4 above to the extent possible:</t>
  </si>
  <si>
    <t xml:space="preserve">The following projects are not included in the 2016 budget:  </t>
  </si>
  <si>
    <t>Proof</t>
  </si>
  <si>
    <t>28+85+98</t>
  </si>
  <si>
    <t>85+28</t>
  </si>
  <si>
    <t>-</t>
  </si>
  <si>
    <t>Replacement Cost Study</t>
  </si>
  <si>
    <t>Required periodically to determine appropriate full replacement cost insurance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</si>
</sst>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1" formatCode="_(* #,##0_);_(* \(#,##0\);_(* &quot;-&quot;_);_(@_)"/>
    <numFmt numFmtId="43" formatCode="_(* #,##0.00_);_(* \(#,##0.00\);_(* &quot;-&quot;??_);_(@_)"/>
    <numFmt numFmtId="164" formatCode="[$-409]mmm\-yy;@"/>
    <numFmt numFmtId="165" formatCode="&quot;$&quot;#,##0"/>
    <numFmt numFmtId="166" formatCode="_(* #,##0_);_(* \(#,##0\);_(* &quot;-&quot;??_);_(@_)"/>
  </numFmts>
  <fonts count="36" x14ac:knownFonts="1">
    <font>
      <sz val="10"/>
      <name val="Arial"/>
    </font>
    <font>
      <sz val="10"/>
      <name val="Arial"/>
      <family val="2"/>
    </font>
    <font>
      <b/>
      <sz val="10"/>
      <name val="Arial"/>
      <family val="2"/>
    </font>
    <font>
      <b/>
      <sz val="14"/>
      <name val="Arial"/>
      <family val="2"/>
    </font>
    <font>
      <b/>
      <u/>
      <sz val="10"/>
      <name val="Arial"/>
      <family val="2"/>
    </font>
    <font>
      <sz val="10"/>
      <name val="Arial"/>
      <family val="2"/>
    </font>
    <font>
      <sz val="8"/>
      <name val="Arial"/>
      <family val="2"/>
    </font>
    <font>
      <b/>
      <sz val="12"/>
      <name val="Arial"/>
      <family val="2"/>
    </font>
    <font>
      <b/>
      <sz val="10"/>
      <name val="Arial"/>
      <family val="2"/>
    </font>
    <font>
      <sz val="10"/>
      <name val="Arial"/>
      <family val="2"/>
    </font>
    <font>
      <b/>
      <sz val="10"/>
      <color indexed="53"/>
      <name val="Arial"/>
      <family val="2"/>
    </font>
    <font>
      <b/>
      <sz val="10"/>
      <color indexed="12"/>
      <name val="Arial"/>
      <family val="2"/>
    </font>
    <font>
      <b/>
      <u/>
      <sz val="12"/>
      <color indexed="12"/>
      <name val="Arial"/>
      <family val="2"/>
    </font>
    <font>
      <sz val="10"/>
      <color indexed="12"/>
      <name val="Arial"/>
      <family val="2"/>
    </font>
    <font>
      <b/>
      <u/>
      <sz val="10"/>
      <color indexed="12"/>
      <name val="Arial"/>
      <family val="2"/>
    </font>
    <font>
      <sz val="9"/>
      <color indexed="12"/>
      <name val="Arial"/>
      <family val="2"/>
    </font>
    <font>
      <b/>
      <sz val="12"/>
      <color indexed="12"/>
      <name val="Arial"/>
      <family val="2"/>
    </font>
    <font>
      <b/>
      <sz val="10"/>
      <color indexed="10"/>
      <name val="Arial"/>
      <family val="2"/>
    </font>
    <font>
      <b/>
      <sz val="11"/>
      <color indexed="12"/>
      <name val="Arial"/>
      <family val="2"/>
    </font>
    <font>
      <b/>
      <sz val="11"/>
      <name val="Arial"/>
      <family val="2"/>
    </font>
    <font>
      <sz val="11"/>
      <name val="Arial"/>
      <family val="2"/>
    </font>
    <font>
      <b/>
      <sz val="11"/>
      <color indexed="53"/>
      <name val="Arial"/>
      <family val="2"/>
    </font>
    <font>
      <sz val="11"/>
      <color indexed="10"/>
      <name val="Arial"/>
      <family val="2"/>
    </font>
    <font>
      <b/>
      <sz val="11"/>
      <color indexed="10"/>
      <name val="Arial"/>
      <family val="2"/>
    </font>
    <font>
      <b/>
      <sz val="10"/>
      <color indexed="60"/>
      <name val="Arial"/>
      <family val="2"/>
    </font>
    <font>
      <sz val="10"/>
      <color indexed="60"/>
      <name val="Arial"/>
      <family val="2"/>
    </font>
    <font>
      <b/>
      <sz val="11"/>
      <color indexed="53"/>
      <name val="Arial"/>
      <family val="2"/>
    </font>
    <font>
      <sz val="11"/>
      <color indexed="53"/>
      <name val="Arial"/>
      <family val="2"/>
    </font>
    <font>
      <sz val="10"/>
      <name val="Arial"/>
    </font>
    <font>
      <b/>
      <sz val="11"/>
      <color indexed="53"/>
      <name val="Arial"/>
      <family val="2"/>
    </font>
    <font>
      <b/>
      <sz val="10"/>
      <color indexed="60"/>
      <name val="Arial"/>
      <family val="2"/>
    </font>
    <font>
      <b/>
      <sz val="10"/>
      <color indexed="49"/>
      <name val="Arial"/>
      <family val="2"/>
    </font>
    <font>
      <b/>
      <sz val="11"/>
      <color indexed="60"/>
      <name val="Arial"/>
      <family val="2"/>
    </font>
    <font>
      <b/>
      <sz val="11"/>
      <color indexed="52"/>
      <name val="Arial"/>
      <family val="2"/>
    </font>
    <font>
      <b/>
      <sz val="11"/>
      <color theme="9" tint="-0.499984740745262"/>
      <name val="Arial"/>
      <family val="2"/>
    </font>
    <font>
      <b/>
      <sz val="11"/>
      <color theme="9" tint="-0.24994659260841701"/>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style="thin">
        <color auto="1"/>
      </top>
      <bottom style="double">
        <color auto="1"/>
      </bottom>
      <diagonal/>
    </border>
    <border>
      <left/>
      <right/>
      <top style="thin">
        <color auto="1"/>
      </top>
      <bottom style="thin">
        <color auto="1"/>
      </bottom>
      <diagonal/>
    </border>
    <border>
      <left/>
      <right/>
      <top/>
      <bottom style="double">
        <color auto="1"/>
      </bottom>
      <diagonal/>
    </border>
    <border>
      <left/>
      <right/>
      <top/>
      <bottom style="thin">
        <color auto="1"/>
      </bottom>
      <diagonal/>
    </border>
  </borders>
  <cellStyleXfs count="2">
    <xf numFmtId="0" fontId="0" fillId="0" borderId="0"/>
    <xf numFmtId="43" fontId="28" fillId="0" borderId="0" applyFont="0" applyFill="0" applyBorder="0" applyAlignment="0" applyProtection="0"/>
  </cellStyleXfs>
  <cellXfs count="159">
    <xf numFmtId="0" fontId="0" fillId="0" borderId="0" xfId="0"/>
    <xf numFmtId="0" fontId="2" fillId="0" borderId="0" xfId="0" applyFont="1"/>
    <xf numFmtId="164" fontId="4" fillId="0" borderId="0" xfId="0" applyNumberFormat="1" applyFont="1"/>
    <xf numFmtId="0" fontId="5" fillId="0" borderId="0" xfId="0" applyFont="1"/>
    <xf numFmtId="3" fontId="0" fillId="0" borderId="0" xfId="0" applyNumberFormat="1"/>
    <xf numFmtId="165" fontId="0" fillId="0" borderId="0" xfId="0" applyNumberFormat="1"/>
    <xf numFmtId="0" fontId="7" fillId="0" borderId="0" xfId="0" applyFont="1"/>
    <xf numFmtId="165" fontId="5" fillId="0" borderId="0" xfId="0" applyNumberFormat="1" applyFont="1"/>
    <xf numFmtId="3" fontId="1" fillId="0" borderId="0" xfId="0" applyNumberFormat="1" applyFont="1"/>
    <xf numFmtId="3" fontId="9" fillId="0" borderId="0" xfId="0" applyNumberFormat="1" applyFont="1"/>
    <xf numFmtId="3" fontId="7" fillId="0" borderId="0" xfId="0" applyNumberFormat="1" applyFont="1"/>
    <xf numFmtId="38" fontId="5" fillId="0" borderId="0" xfId="0" applyNumberFormat="1" applyFont="1"/>
    <xf numFmtId="38" fontId="2" fillId="0" borderId="1" xfId="0" applyNumberFormat="1" applyFont="1" applyBorder="1"/>
    <xf numFmtId="38" fontId="0" fillId="0" borderId="0" xfId="0" applyNumberFormat="1"/>
    <xf numFmtId="38" fontId="1" fillId="0" borderId="0" xfId="0" applyNumberFormat="1" applyFont="1"/>
    <xf numFmtId="38" fontId="8" fillId="0" borderId="2" xfId="0" applyNumberFormat="1" applyFont="1" applyBorder="1"/>
    <xf numFmtId="38" fontId="9" fillId="0" borderId="0" xfId="0" applyNumberFormat="1" applyFont="1"/>
    <xf numFmtId="0" fontId="2" fillId="0" borderId="0" xfId="0" applyFont="1" applyAlignment="1">
      <alignment horizontal="center"/>
    </xf>
    <xf numFmtId="37" fontId="0" fillId="0" borderId="0" xfId="0" applyNumberFormat="1"/>
    <xf numFmtId="38" fontId="2" fillId="0" borderId="0" xfId="0" applyNumberFormat="1" applyFont="1"/>
    <xf numFmtId="37" fontId="5" fillId="0" borderId="0" xfId="0" applyNumberFormat="1" applyFont="1"/>
    <xf numFmtId="0" fontId="3" fillId="0" borderId="0" xfId="0" applyFont="1" applyAlignment="1">
      <alignment horizontal="center"/>
    </xf>
    <xf numFmtId="0" fontId="0" fillId="0" borderId="0" xfId="0" applyAlignment="1">
      <alignment horizontal="center"/>
    </xf>
    <xf numFmtId="164" fontId="4" fillId="0" borderId="0" xfId="0" applyNumberFormat="1" applyFont="1" applyAlignment="1">
      <alignment horizontal="center"/>
    </xf>
    <xf numFmtId="0" fontId="2" fillId="0" borderId="0" xfId="0" applyFont="1" applyAlignment="1">
      <alignment horizontal="center" wrapText="1"/>
    </xf>
    <xf numFmtId="3" fontId="0" fillId="0" borderId="0" xfId="0" applyNumberFormat="1" applyAlignment="1">
      <alignment horizontal="center"/>
    </xf>
    <xf numFmtId="0" fontId="10" fillId="0" borderId="0" xfId="0" applyFont="1" applyAlignment="1">
      <alignment horizontal="center"/>
    </xf>
    <xf numFmtId="0" fontId="11" fillId="0" borderId="0" xfId="0" applyFont="1" applyAlignment="1">
      <alignment horizontal="right"/>
    </xf>
    <xf numFmtId="0" fontId="11" fillId="0" borderId="0" xfId="0" applyFont="1"/>
    <xf numFmtId="165" fontId="11" fillId="0" borderId="0" xfId="0" applyNumberFormat="1" applyFont="1" applyAlignment="1">
      <alignment horizontal="right"/>
    </xf>
    <xf numFmtId="0" fontId="12" fillId="0" borderId="0" xfId="0" applyFont="1"/>
    <xf numFmtId="0" fontId="13" fillId="0" borderId="0" xfId="0" applyFont="1" applyAlignment="1">
      <alignment horizontal="right"/>
    </xf>
    <xf numFmtId="0" fontId="14" fillId="0" borderId="0" xfId="0" applyFont="1"/>
    <xf numFmtId="0" fontId="15" fillId="0" borderId="0" xfId="0" applyFont="1" applyAlignment="1">
      <alignment horizontal="right"/>
    </xf>
    <xf numFmtId="0" fontId="11" fillId="0" borderId="0" xfId="0" applyFont="1" applyBorder="1" applyAlignment="1">
      <alignment horizontal="right"/>
    </xf>
    <xf numFmtId="0" fontId="14" fillId="0" borderId="0" xfId="0" applyFont="1" applyAlignment="1">
      <alignment horizontal="left"/>
    </xf>
    <xf numFmtId="0" fontId="16" fillId="0" borderId="0" xfId="0" applyFont="1"/>
    <xf numFmtId="49" fontId="0" fillId="0" borderId="0" xfId="0" applyNumberFormat="1"/>
    <xf numFmtId="0" fontId="17" fillId="0" borderId="0" xfId="0" applyFont="1"/>
    <xf numFmtId="0" fontId="0" fillId="0" borderId="0" xfId="0" applyFill="1"/>
    <xf numFmtId="0" fontId="13" fillId="0" borderId="0" xfId="0" applyFont="1" applyAlignment="1">
      <alignment horizontal="left"/>
    </xf>
    <xf numFmtId="0" fontId="18" fillId="0" borderId="0" xfId="0" applyFont="1"/>
    <xf numFmtId="0" fontId="24" fillId="0" borderId="0" xfId="0" applyFont="1" applyAlignment="1">
      <alignment horizontal="left"/>
    </xf>
    <xf numFmtId="0" fontId="15" fillId="0" borderId="0" xfId="0" applyFont="1" applyAlignment="1">
      <alignment horizontal="left"/>
    </xf>
    <xf numFmtId="0" fontId="1" fillId="0" borderId="0" xfId="0" applyFont="1" applyFill="1"/>
    <xf numFmtId="0" fontId="25" fillId="0" borderId="0" xfId="0" applyFont="1"/>
    <xf numFmtId="0" fontId="25" fillId="0" borderId="0" xfId="0" applyFont="1" applyFill="1"/>
    <xf numFmtId="0" fontId="25" fillId="0" borderId="0" xfId="0" applyFont="1" applyAlignment="1">
      <alignment horizontal="right"/>
    </xf>
    <xf numFmtId="38" fontId="25" fillId="0" borderId="0" xfId="0" applyNumberFormat="1" applyFont="1"/>
    <xf numFmtId="0" fontId="24" fillId="0" borderId="0" xfId="0" applyFont="1" applyAlignment="1">
      <alignment horizontal="center"/>
    </xf>
    <xf numFmtId="3" fontId="25" fillId="0" borderId="0" xfId="0" applyNumberFormat="1" applyFont="1"/>
    <xf numFmtId="0" fontId="20" fillId="0" borderId="0" xfId="0" applyFont="1"/>
    <xf numFmtId="0" fontId="20" fillId="0" borderId="0" xfId="0" applyFont="1" applyAlignment="1">
      <alignment wrapText="1"/>
    </xf>
    <xf numFmtId="0" fontId="21" fillId="0" borderId="0" xfId="0" applyFont="1"/>
    <xf numFmtId="41" fontId="20" fillId="0" borderId="3" xfId="0" applyNumberFormat="1" applyFont="1" applyBorder="1"/>
    <xf numFmtId="41" fontId="20" fillId="0" borderId="0" xfId="0" applyNumberFormat="1" applyFont="1"/>
    <xf numFmtId="37" fontId="20" fillId="0" borderId="0" xfId="0" applyNumberFormat="1" applyFont="1"/>
    <xf numFmtId="37" fontId="20" fillId="0" borderId="3" xfId="0" applyNumberFormat="1" applyFont="1" applyBorder="1"/>
    <xf numFmtId="37" fontId="20" fillId="0" borderId="0" xfId="0" applyNumberFormat="1" applyFont="1" applyBorder="1"/>
    <xf numFmtId="0" fontId="22" fillId="0" borderId="0" xfId="0" applyFont="1"/>
    <xf numFmtId="37" fontId="20" fillId="0" borderId="1" xfId="0" applyNumberFormat="1" applyFont="1" applyBorder="1"/>
    <xf numFmtId="0" fontId="23" fillId="0" borderId="0" xfId="0" applyFont="1"/>
    <xf numFmtId="37" fontId="20" fillId="0" borderId="0" xfId="0" applyNumberFormat="1" applyFont="1" applyAlignment="1">
      <alignment horizontal="center"/>
    </xf>
    <xf numFmtId="0" fontId="20" fillId="0" borderId="0" xfId="0" applyFont="1" applyFill="1"/>
    <xf numFmtId="0" fontId="20" fillId="0" borderId="0" xfId="0" applyFont="1" applyAlignment="1">
      <alignment horizontal="left"/>
    </xf>
    <xf numFmtId="0" fontId="26" fillId="0" borderId="0" xfId="0" applyFont="1" applyAlignment="1">
      <alignment horizontal="center"/>
    </xf>
    <xf numFmtId="0" fontId="19" fillId="0" borderId="0" xfId="0" applyFont="1" applyAlignment="1">
      <alignment horizontal="center"/>
    </xf>
    <xf numFmtId="0" fontId="26" fillId="0" borderId="0" xfId="0" applyFont="1" applyAlignment="1">
      <alignment horizontal="center" wrapText="1"/>
    </xf>
    <xf numFmtId="0" fontId="20" fillId="0" borderId="0" xfId="0" applyFont="1" applyFill="1" applyAlignment="1">
      <alignment wrapText="1"/>
    </xf>
    <xf numFmtId="41" fontId="20" fillId="0" borderId="0" xfId="0" applyNumberFormat="1" applyFont="1" applyFill="1" applyAlignment="1">
      <alignment wrapText="1"/>
    </xf>
    <xf numFmtId="38" fontId="9" fillId="0" borderId="0" xfId="0" applyNumberFormat="1" applyFont="1" applyFill="1"/>
    <xf numFmtId="38" fontId="2" fillId="0" borderId="0" xfId="0" applyNumberFormat="1" applyFont="1" applyBorder="1"/>
    <xf numFmtId="38" fontId="8" fillId="0" borderId="0" xfId="0" applyNumberFormat="1" applyFont="1" applyBorder="1"/>
    <xf numFmtId="3" fontId="9" fillId="0" borderId="0" xfId="0" applyNumberFormat="1" applyFont="1" applyBorder="1"/>
    <xf numFmtId="38" fontId="9" fillId="0" borderId="0" xfId="0" applyNumberFormat="1" applyFont="1" applyBorder="1"/>
    <xf numFmtId="38" fontId="0" fillId="0" borderId="0" xfId="0" applyNumberFormat="1" applyBorder="1"/>
    <xf numFmtId="3" fontId="2" fillId="0" borderId="0" xfId="0" applyNumberFormat="1" applyFont="1" applyBorder="1"/>
    <xf numFmtId="41" fontId="2" fillId="0" borderId="0" xfId="0" applyNumberFormat="1" applyFont="1" applyBorder="1"/>
    <xf numFmtId="3" fontId="0" fillId="0" borderId="0" xfId="0" applyNumberFormat="1" applyBorder="1"/>
    <xf numFmtId="41" fontId="0" fillId="0" borderId="0" xfId="0" applyNumberFormat="1" applyBorder="1"/>
    <xf numFmtId="0" fontId="4" fillId="0" borderId="0" xfId="0" applyFont="1" applyAlignment="1">
      <alignment horizontal="center"/>
    </xf>
    <xf numFmtId="0" fontId="19" fillId="0" borderId="0" xfId="0" applyFont="1"/>
    <xf numFmtId="0" fontId="21" fillId="0" borderId="0" xfId="0" applyFont="1" applyAlignment="1">
      <alignment horizontal="center"/>
    </xf>
    <xf numFmtId="0" fontId="29" fillId="0" borderId="0" xfId="0" applyFont="1"/>
    <xf numFmtId="0" fontId="30" fillId="0" borderId="0" xfId="0" applyFont="1" applyAlignment="1">
      <alignment horizontal="left"/>
    </xf>
    <xf numFmtId="0" fontId="31" fillId="0" borderId="0" xfId="0" applyFont="1" applyAlignment="1">
      <alignment horizontal="left"/>
    </xf>
    <xf numFmtId="0" fontId="20" fillId="0" borderId="0" xfId="0" applyFont="1" applyAlignment="1">
      <alignment horizontal="left" wrapText="1"/>
    </xf>
    <xf numFmtId="0" fontId="21" fillId="0" borderId="0" xfId="0" applyFont="1" applyAlignment="1">
      <alignment horizontal="left"/>
    </xf>
    <xf numFmtId="0" fontId="32" fillId="0" borderId="0" xfId="0" applyFont="1"/>
    <xf numFmtId="0" fontId="33" fillId="0" borderId="0" xfId="0" applyFont="1" applyAlignment="1">
      <alignment horizontal="left"/>
    </xf>
    <xf numFmtId="0" fontId="20" fillId="0" borderId="0" xfId="0" applyFont="1" applyAlignment="1">
      <alignment vertical="top"/>
    </xf>
    <xf numFmtId="0" fontId="20" fillId="0" borderId="0" xfId="0" applyFont="1" applyAlignment="1">
      <alignment horizontal="center"/>
    </xf>
    <xf numFmtId="38" fontId="2" fillId="0" borderId="2" xfId="0" applyNumberFormat="1" applyFont="1" applyBorder="1"/>
    <xf numFmtId="0" fontId="2" fillId="0" borderId="0" xfId="0" applyFont="1" applyFill="1"/>
    <xf numFmtId="0" fontId="11" fillId="0" borderId="0" xfId="0" applyFont="1" applyAlignment="1">
      <alignment horizontal="left"/>
    </xf>
    <xf numFmtId="3" fontId="2" fillId="0" borderId="0" xfId="0" applyNumberFormat="1" applyFont="1"/>
    <xf numFmtId="43" fontId="2" fillId="0" borderId="2" xfId="1" applyFont="1" applyBorder="1"/>
    <xf numFmtId="166" fontId="2" fillId="0" borderId="2" xfId="1" applyNumberFormat="1" applyFont="1" applyBorder="1"/>
    <xf numFmtId="166" fontId="20" fillId="0" borderId="0" xfId="1" applyNumberFormat="1" applyFont="1"/>
    <xf numFmtId="0" fontId="13" fillId="0" borderId="0" xfId="0" applyFont="1" applyAlignment="1">
      <alignment horizontal="left" vertical="center"/>
    </xf>
    <xf numFmtId="166" fontId="20" fillId="0" borderId="0" xfId="1" applyNumberFormat="1" applyFont="1" applyBorder="1"/>
    <xf numFmtId="0" fontId="20" fillId="0" borderId="0" xfId="0" applyFont="1" applyAlignment="1">
      <alignment wrapText="1"/>
    </xf>
    <xf numFmtId="0" fontId="20" fillId="0" borderId="0" xfId="0" applyFont="1" applyAlignment="1">
      <alignment horizontal="left" wrapText="1"/>
    </xf>
    <xf numFmtId="0" fontId="34" fillId="0" borderId="0" xfId="0" applyFont="1"/>
    <xf numFmtId="0" fontId="1" fillId="0" borderId="0" xfId="0" applyFont="1"/>
    <xf numFmtId="0" fontId="20" fillId="0" borderId="0" xfId="0" applyFont="1" applyAlignment="1">
      <alignment wrapText="1"/>
    </xf>
    <xf numFmtId="0" fontId="20" fillId="0" borderId="0" xfId="0" applyFont="1" applyAlignment="1">
      <alignment horizontal="left" wrapText="1"/>
    </xf>
    <xf numFmtId="0" fontId="20" fillId="0" borderId="0" xfId="0" applyFont="1" applyFill="1" applyAlignment="1">
      <alignment horizontal="center" wrapText="1"/>
    </xf>
    <xf numFmtId="0" fontId="20" fillId="0" borderId="0" xfId="0" applyFont="1" applyAlignment="1">
      <alignment horizontal="left"/>
    </xf>
    <xf numFmtId="38" fontId="20" fillId="0" borderId="0" xfId="0" applyNumberFormat="1" applyFont="1"/>
    <xf numFmtId="38" fontId="20" fillId="0" borderId="3" xfId="0" applyNumberFormat="1" applyFont="1" applyBorder="1"/>
    <xf numFmtId="37" fontId="20" fillId="0" borderId="3" xfId="0" applyNumberFormat="1" applyFont="1" applyBorder="1" applyAlignment="1">
      <alignment vertical="center"/>
    </xf>
    <xf numFmtId="37" fontId="20" fillId="0" borderId="0" xfId="0"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wrapText="1"/>
    </xf>
    <xf numFmtId="0" fontId="20" fillId="0" borderId="0" xfId="0" applyFont="1" applyAlignment="1">
      <alignment horizontal="left" wrapText="1"/>
    </xf>
    <xf numFmtId="0" fontId="13" fillId="0" borderId="0" xfId="0" applyFont="1"/>
    <xf numFmtId="0" fontId="1" fillId="0" borderId="0" xfId="0" applyFont="1" applyAlignment="1">
      <alignment horizontal="left"/>
    </xf>
    <xf numFmtId="0" fontId="34" fillId="0" borderId="0" xfId="0" applyFont="1" applyAlignment="1">
      <alignment horizontal="left"/>
    </xf>
    <xf numFmtId="0" fontId="20" fillId="0" borderId="0" xfId="0" applyFont="1" applyAlignment="1">
      <alignment horizontal="left"/>
    </xf>
    <xf numFmtId="0" fontId="20" fillId="0" borderId="0" xfId="0" applyFont="1" applyFill="1" applyAlignment="1">
      <alignment horizontal="left"/>
    </xf>
    <xf numFmtId="0" fontId="20" fillId="0" borderId="0" xfId="0" applyFont="1" applyAlignment="1"/>
    <xf numFmtId="0" fontId="20" fillId="0" borderId="0" xfId="0" applyFont="1" applyAlignment="1">
      <alignment horizontal="right"/>
    </xf>
    <xf numFmtId="41" fontId="20" fillId="0" borderId="0" xfId="0" applyNumberFormat="1" applyFont="1" applyBorder="1"/>
    <xf numFmtId="41" fontId="20" fillId="0" borderId="4" xfId="0" applyNumberFormat="1" applyFont="1" applyBorder="1"/>
    <xf numFmtId="166" fontId="20" fillId="0" borderId="1" xfId="0" applyNumberFormat="1" applyFont="1" applyBorder="1"/>
    <xf numFmtId="0" fontId="20" fillId="0" borderId="0" xfId="0" applyFont="1" applyAlignment="1">
      <alignment wrapText="1"/>
    </xf>
    <xf numFmtId="0" fontId="20" fillId="0" borderId="0" xfId="0" applyFont="1" applyAlignment="1">
      <alignment horizontal="left" wrapText="1"/>
    </xf>
    <xf numFmtId="166" fontId="20" fillId="0" borderId="0" xfId="1" applyNumberFormat="1" applyFont="1" applyFill="1"/>
    <xf numFmtId="37" fontId="20" fillId="0" borderId="0" xfId="0" applyNumberFormat="1" applyFont="1" applyFill="1"/>
    <xf numFmtId="0" fontId="20" fillId="0" borderId="0" xfId="0" applyFont="1" applyAlignment="1">
      <alignment horizontal="left" wrapText="1"/>
    </xf>
    <xf numFmtId="49" fontId="20" fillId="0" borderId="0" xfId="0" applyNumberFormat="1" applyFont="1" applyFill="1"/>
    <xf numFmtId="6" fontId="20" fillId="0" borderId="0" xfId="0" applyNumberFormat="1" applyFont="1" applyAlignment="1">
      <alignment horizontal="left"/>
    </xf>
    <xf numFmtId="38" fontId="1" fillId="0" borderId="0" xfId="0" applyNumberFormat="1" applyFont="1" applyFill="1"/>
    <xf numFmtId="37" fontId="20" fillId="0" borderId="3" xfId="0" applyNumberFormat="1" applyFont="1" applyFill="1" applyBorder="1"/>
    <xf numFmtId="0" fontId="35" fillId="0" borderId="0" xfId="0" applyFont="1" applyAlignment="1">
      <alignment horizontal="left"/>
    </xf>
    <xf numFmtId="43" fontId="2" fillId="0" borderId="0" xfId="1" applyFont="1" applyBorder="1"/>
    <xf numFmtId="166" fontId="2" fillId="0" borderId="0" xfId="1" applyNumberFormat="1" applyFont="1" applyBorder="1"/>
    <xf numFmtId="43" fontId="1" fillId="0" borderId="0" xfId="1" applyFont="1" applyBorder="1"/>
    <xf numFmtId="41" fontId="1" fillId="0" borderId="0" xfId="0" applyNumberFormat="1" applyFont="1"/>
    <xf numFmtId="41" fontId="5" fillId="0" borderId="0" xfId="0" applyNumberFormat="1" applyFont="1"/>
    <xf numFmtId="0" fontId="20" fillId="0" borderId="0" xfId="0" applyFont="1" applyBorder="1"/>
    <xf numFmtId="0" fontId="20" fillId="0" borderId="0" xfId="0" applyFont="1" applyAlignment="1">
      <alignment horizontal="left" wrapText="1"/>
    </xf>
    <xf numFmtId="0" fontId="10" fillId="2" borderId="0" xfId="0" applyFont="1" applyFill="1" applyAlignment="1">
      <alignment horizontal="center"/>
    </xf>
    <xf numFmtId="37" fontId="20" fillId="2" borderId="0" xfId="0" applyNumberFormat="1" applyFont="1" applyFill="1" applyAlignment="1">
      <alignment horizontal="center"/>
    </xf>
    <xf numFmtId="0" fontId="20" fillId="0" borderId="0" xfId="0" applyFont="1" applyAlignment="1">
      <alignment horizontal="center" wrapText="1"/>
    </xf>
    <xf numFmtId="166" fontId="20" fillId="2" borderId="0" xfId="0" applyNumberFormat="1" applyFont="1" applyFill="1" applyAlignment="1">
      <alignment horizontal="center"/>
    </xf>
    <xf numFmtId="0" fontId="13" fillId="0" borderId="0" xfId="0" applyFont="1" applyFill="1" applyAlignment="1">
      <alignment horizontal="left"/>
    </xf>
    <xf numFmtId="0" fontId="13" fillId="0" borderId="0" xfId="0" applyFont="1" applyFill="1" applyAlignment="1">
      <alignment horizontal="right"/>
    </xf>
    <xf numFmtId="38" fontId="2" fillId="0" borderId="0" xfId="0" applyNumberFormat="1" applyFont="1" applyFill="1"/>
    <xf numFmtId="0" fontId="10" fillId="0" borderId="0" xfId="0" applyFont="1" applyFill="1" applyAlignment="1">
      <alignment horizontal="center"/>
    </xf>
    <xf numFmtId="0" fontId="0" fillId="0" borderId="0" xfId="0" applyFill="1" applyAlignment="1">
      <alignment horizontal="center"/>
    </xf>
    <xf numFmtId="3" fontId="0" fillId="0" borderId="0" xfId="0" applyNumberFormat="1" applyFont="1" applyBorder="1"/>
    <xf numFmtId="3" fontId="2" fillId="0" borderId="0" xfId="0" quotePrefix="1" applyNumberFormat="1" applyFont="1"/>
    <xf numFmtId="3" fontId="0" fillId="0" borderId="0" xfId="0" applyNumberFormat="1" applyFill="1"/>
    <xf numFmtId="0" fontId="20" fillId="0" borderId="0" xfId="0" applyFont="1" applyAlignment="1">
      <alignment wrapText="1"/>
    </xf>
    <xf numFmtId="0" fontId="20" fillId="0" borderId="0" xfId="0" applyFont="1" applyAlignment="1">
      <alignment horizontal="left" wrapText="1"/>
    </xf>
    <xf numFmtId="38" fontId="0" fillId="0" borderId="0" xfId="0" applyNumberFormat="1" applyFont="1"/>
    <xf numFmtId="3" fontId="20" fillId="0" borderId="0" xfId="0" applyNumberFormat="1" applyFo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BW452"/>
  <sheetViews>
    <sheetView zoomScaleSheetLayoutView="75" workbookViewId="0">
      <pane xSplit="4" ySplit="4" topLeftCell="E5" activePane="bottomRight" state="frozen"/>
      <selection pane="topRight" activeCell="B1" sqref="B1"/>
      <selection pane="bottomLeft" activeCell="A7" sqref="A7"/>
      <selection pane="bottomRight" activeCell="W75" sqref="W75"/>
    </sheetView>
  </sheetViews>
  <sheetFormatPr baseColWidth="10" defaultColWidth="8.83203125" defaultRowHeight="12" x14ac:dyDescent="0"/>
  <cols>
    <col min="2" max="2" width="11.6640625" customWidth="1"/>
    <col min="3" max="3" width="49.6640625" customWidth="1"/>
    <col min="4" max="4" width="11.6640625" style="1" customWidth="1"/>
    <col min="5" max="5" width="12.33203125" style="1" customWidth="1"/>
    <col min="6" max="17" width="10.6640625" customWidth="1"/>
    <col min="18" max="18" width="13.1640625" customWidth="1"/>
    <col min="19" max="19" width="19.83203125" style="22" customWidth="1"/>
    <col min="20" max="20" width="11.5" bestFit="1" customWidth="1"/>
    <col min="21" max="21" width="18.5" customWidth="1"/>
  </cols>
  <sheetData>
    <row r="1" spans="1:75" ht="17">
      <c r="D1" s="21" t="s">
        <v>10</v>
      </c>
      <c r="E1" s="21"/>
    </row>
    <row r="2" spans="1:75">
      <c r="D2" s="17" t="s">
        <v>209</v>
      </c>
      <c r="E2" s="17"/>
    </row>
    <row r="3" spans="1:75">
      <c r="D3" s="17" t="s">
        <v>16</v>
      </c>
      <c r="E3" s="17"/>
    </row>
    <row r="4" spans="1:75">
      <c r="A4" s="104" t="s">
        <v>217</v>
      </c>
      <c r="B4" t="s">
        <v>30</v>
      </c>
      <c r="F4" s="23">
        <v>42400</v>
      </c>
      <c r="G4" s="23">
        <v>42428</v>
      </c>
      <c r="H4" s="23">
        <v>42460</v>
      </c>
      <c r="I4" s="23">
        <v>42490</v>
      </c>
      <c r="J4" s="23">
        <v>42521</v>
      </c>
      <c r="K4" s="23">
        <v>42551</v>
      </c>
      <c r="L4" s="23">
        <v>42582</v>
      </c>
      <c r="M4" s="23">
        <v>42613</v>
      </c>
      <c r="N4" s="23">
        <v>42643</v>
      </c>
      <c r="O4" s="23">
        <v>42674</v>
      </c>
      <c r="P4" s="23">
        <v>42704</v>
      </c>
      <c r="Q4" s="23">
        <v>42735</v>
      </c>
      <c r="R4" s="80" t="s">
        <v>1</v>
      </c>
      <c r="S4" s="24" t="s">
        <v>29</v>
      </c>
      <c r="T4" s="24" t="s">
        <v>248</v>
      </c>
      <c r="U4" s="24"/>
    </row>
    <row r="5" spans="1:75">
      <c r="F5" s="2"/>
      <c r="G5" s="2"/>
      <c r="H5" s="2"/>
      <c r="I5" s="2"/>
      <c r="J5" s="2"/>
      <c r="K5" s="2"/>
      <c r="L5" s="2"/>
      <c r="M5" s="2"/>
      <c r="N5" s="2"/>
      <c r="O5" s="2"/>
      <c r="P5" s="2"/>
      <c r="Q5" s="2"/>
      <c r="R5" s="3"/>
    </row>
    <row r="6" spans="1:75">
      <c r="D6" s="27" t="s">
        <v>185</v>
      </c>
      <c r="E6" s="27"/>
      <c r="F6" s="3">
        <v>84</v>
      </c>
      <c r="G6" s="3">
        <v>84</v>
      </c>
      <c r="H6" s="3">
        <v>84</v>
      </c>
      <c r="I6" s="3">
        <v>84</v>
      </c>
      <c r="J6" s="3">
        <v>84</v>
      </c>
      <c r="K6" s="3">
        <v>84</v>
      </c>
      <c r="L6" s="3">
        <v>84</v>
      </c>
      <c r="M6" s="3">
        <v>84</v>
      </c>
      <c r="N6" s="3">
        <v>84</v>
      </c>
      <c r="O6" s="3">
        <v>84</v>
      </c>
      <c r="P6" s="3">
        <v>84</v>
      </c>
      <c r="Q6" s="3">
        <v>84</v>
      </c>
      <c r="R6" s="3"/>
    </row>
    <row r="7" spans="1:75" hidden="1">
      <c r="D7" s="27"/>
      <c r="E7" s="27"/>
      <c r="F7" s="3"/>
      <c r="G7" s="3"/>
      <c r="H7" s="3"/>
      <c r="I7" s="3"/>
      <c r="J7" s="3"/>
      <c r="K7" s="3"/>
      <c r="L7" s="3"/>
      <c r="M7" s="3"/>
      <c r="N7" s="3"/>
      <c r="O7" s="3"/>
      <c r="P7" s="3"/>
      <c r="Q7" s="3"/>
      <c r="R7" s="3"/>
    </row>
    <row r="8" spans="1:75" hidden="1">
      <c r="D8" s="27"/>
      <c r="E8" s="27"/>
      <c r="F8" s="3"/>
      <c r="G8" s="3"/>
      <c r="H8" s="3"/>
      <c r="I8" s="3"/>
      <c r="J8" s="3"/>
      <c r="K8" s="3"/>
      <c r="L8" s="3"/>
      <c r="M8" s="3"/>
      <c r="N8" s="3"/>
      <c r="O8" s="3"/>
      <c r="P8" s="3"/>
      <c r="Q8" s="3"/>
      <c r="R8" s="3"/>
    </row>
    <row r="9" spans="1:75">
      <c r="D9" s="28"/>
      <c r="E9" s="28"/>
      <c r="F9" s="3"/>
      <c r="G9" s="3"/>
      <c r="H9" s="3"/>
      <c r="I9" s="3"/>
      <c r="J9" s="3"/>
      <c r="K9" s="3"/>
      <c r="L9" s="3"/>
      <c r="M9" s="3"/>
      <c r="N9" s="3"/>
      <c r="O9" s="3"/>
      <c r="P9" s="3"/>
      <c r="Q9" s="3"/>
      <c r="R9" s="3"/>
    </row>
    <row r="10" spans="1:75" s="5" customFormat="1">
      <c r="D10" s="29" t="s">
        <v>2</v>
      </c>
      <c r="E10" s="29"/>
      <c r="F10" s="20">
        <v>438</v>
      </c>
      <c r="G10" s="20">
        <v>438</v>
      </c>
      <c r="H10" s="20">
        <v>438</v>
      </c>
      <c r="I10" s="20">
        <v>438</v>
      </c>
      <c r="J10" s="20">
        <v>438</v>
      </c>
      <c r="K10" s="20">
        <v>438</v>
      </c>
      <c r="L10" s="20">
        <v>438</v>
      </c>
      <c r="M10" s="20">
        <v>438</v>
      </c>
      <c r="N10" s="20">
        <v>438</v>
      </c>
      <c r="O10" s="20">
        <v>438</v>
      </c>
      <c r="P10" s="20">
        <v>438</v>
      </c>
      <c r="Q10" s="20">
        <v>438</v>
      </c>
      <c r="R10" s="7"/>
    </row>
    <row r="11" spans="1:75">
      <c r="D11" s="28"/>
      <c r="E11" s="28"/>
      <c r="F11" s="3"/>
      <c r="G11" s="3"/>
      <c r="H11" s="3"/>
      <c r="I11" s="3"/>
      <c r="J11" s="3"/>
      <c r="K11" s="3"/>
      <c r="L11" s="3"/>
      <c r="M11" s="3"/>
      <c r="N11" s="3"/>
      <c r="O11" s="3"/>
      <c r="P11" s="3"/>
      <c r="Q11" s="3"/>
      <c r="R11" s="3"/>
    </row>
    <row r="12" spans="1:75" ht="15">
      <c r="C12" s="30" t="s">
        <v>0</v>
      </c>
      <c r="E12" s="30"/>
      <c r="F12" s="3"/>
      <c r="G12" s="3"/>
      <c r="H12" s="3"/>
      <c r="I12" s="3"/>
      <c r="J12" s="3"/>
      <c r="K12" s="3"/>
      <c r="L12" s="3"/>
      <c r="M12" s="3"/>
      <c r="N12" s="3"/>
      <c r="O12" s="3"/>
      <c r="P12" s="3"/>
      <c r="Q12" s="3"/>
      <c r="R12" s="3"/>
    </row>
    <row r="13" spans="1:75">
      <c r="A13">
        <v>6310</v>
      </c>
      <c r="C13" s="40" t="s">
        <v>53</v>
      </c>
      <c r="E13" s="31"/>
      <c r="F13" s="11">
        <f t="shared" ref="F13:Q13" si="0">F10*(F6+F7)</f>
        <v>36792</v>
      </c>
      <c r="G13" s="11">
        <f t="shared" si="0"/>
        <v>36792</v>
      </c>
      <c r="H13" s="11">
        <f t="shared" si="0"/>
        <v>36792</v>
      </c>
      <c r="I13" s="11">
        <f t="shared" si="0"/>
        <v>36792</v>
      </c>
      <c r="J13" s="11">
        <f t="shared" si="0"/>
        <v>36792</v>
      </c>
      <c r="K13" s="11">
        <f t="shared" si="0"/>
        <v>36792</v>
      </c>
      <c r="L13" s="11">
        <f t="shared" si="0"/>
        <v>36792</v>
      </c>
      <c r="M13" s="11">
        <f t="shared" si="0"/>
        <v>36792</v>
      </c>
      <c r="N13" s="11">
        <f t="shared" si="0"/>
        <v>36792</v>
      </c>
      <c r="O13" s="11">
        <f t="shared" si="0"/>
        <v>36792</v>
      </c>
      <c r="P13" s="11">
        <f t="shared" si="0"/>
        <v>36792</v>
      </c>
      <c r="Q13" s="11">
        <f t="shared" si="0"/>
        <v>36792</v>
      </c>
      <c r="R13" s="11">
        <f>SUM(F13:Q13)</f>
        <v>441504</v>
      </c>
      <c r="T13" s="13"/>
      <c r="U13" s="13"/>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row>
    <row r="14" spans="1:75" hidden="1">
      <c r="C14" s="40" t="s">
        <v>54</v>
      </c>
      <c r="E14" s="31"/>
      <c r="F14" s="11">
        <v>0</v>
      </c>
      <c r="G14" s="11">
        <f t="shared" ref="G14:Q14" si="1">(G10*2)*(G6-F6)</f>
        <v>0</v>
      </c>
      <c r="H14" s="11">
        <f t="shared" si="1"/>
        <v>0</v>
      </c>
      <c r="I14" s="11">
        <f t="shared" si="1"/>
        <v>0</v>
      </c>
      <c r="J14" s="11">
        <f t="shared" si="1"/>
        <v>0</v>
      </c>
      <c r="K14" s="11">
        <f t="shared" si="1"/>
        <v>0</v>
      </c>
      <c r="L14" s="11">
        <f t="shared" si="1"/>
        <v>0</v>
      </c>
      <c r="M14" s="11">
        <f t="shared" si="1"/>
        <v>0</v>
      </c>
      <c r="N14" s="11">
        <f t="shared" si="1"/>
        <v>0</v>
      </c>
      <c r="O14" s="11">
        <f t="shared" si="1"/>
        <v>0</v>
      </c>
      <c r="P14" s="11">
        <f t="shared" si="1"/>
        <v>0</v>
      </c>
      <c r="Q14" s="11">
        <f t="shared" si="1"/>
        <v>0</v>
      </c>
      <c r="R14" s="11">
        <f>SUM(F14:Q14)</f>
        <v>0</v>
      </c>
      <c r="T14" s="13"/>
      <c r="U14" s="13"/>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c r="A15">
        <v>6920</v>
      </c>
      <c r="C15" s="40" t="s">
        <v>55</v>
      </c>
      <c r="E15" s="31"/>
      <c r="F15" s="11">
        <v>0</v>
      </c>
      <c r="G15" s="11">
        <v>0</v>
      </c>
      <c r="H15" s="11">
        <v>0</v>
      </c>
      <c r="I15" s="11">
        <v>0</v>
      </c>
      <c r="J15" s="11">
        <v>0</v>
      </c>
      <c r="K15" s="11">
        <v>0</v>
      </c>
      <c r="L15" s="11">
        <v>0</v>
      </c>
      <c r="M15" s="11">
        <v>0</v>
      </c>
      <c r="N15" s="11">
        <v>0</v>
      </c>
      <c r="O15" s="11">
        <v>0</v>
      </c>
      <c r="P15" s="11">
        <v>0</v>
      </c>
      <c r="Q15" s="11">
        <v>0</v>
      </c>
      <c r="R15" s="11">
        <f>SUM(F15:Q15)</f>
        <v>0</v>
      </c>
      <c r="T15" s="13"/>
      <c r="U15" s="13"/>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s="1" customFormat="1" ht="13" thickBot="1">
      <c r="C16" s="28" t="s">
        <v>56</v>
      </c>
      <c r="E16" s="28"/>
      <c r="F16" s="12">
        <f t="shared" ref="F16:R16" si="2">SUM(F13:F15)</f>
        <v>36792</v>
      </c>
      <c r="G16" s="12">
        <f t="shared" si="2"/>
        <v>36792</v>
      </c>
      <c r="H16" s="12">
        <f t="shared" si="2"/>
        <v>36792</v>
      </c>
      <c r="I16" s="12">
        <f t="shared" si="2"/>
        <v>36792</v>
      </c>
      <c r="J16" s="12">
        <f t="shared" si="2"/>
        <v>36792</v>
      </c>
      <c r="K16" s="12">
        <f t="shared" si="2"/>
        <v>36792</v>
      </c>
      <c r="L16" s="12">
        <f t="shared" si="2"/>
        <v>36792</v>
      </c>
      <c r="M16" s="12">
        <f t="shared" si="2"/>
        <v>36792</v>
      </c>
      <c r="N16" s="12">
        <f t="shared" si="2"/>
        <v>36792</v>
      </c>
      <c r="O16" s="12">
        <f t="shared" si="2"/>
        <v>36792</v>
      </c>
      <c r="P16" s="12">
        <f t="shared" si="2"/>
        <v>36792</v>
      </c>
      <c r="Q16" s="12">
        <f t="shared" si="2"/>
        <v>36792</v>
      </c>
      <c r="R16" s="12">
        <f t="shared" si="2"/>
        <v>441504</v>
      </c>
      <c r="S16" s="17"/>
      <c r="T16" s="71">
        <f>SUM(E16:Q16)</f>
        <v>441504</v>
      </c>
      <c r="U16" s="71"/>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row>
    <row r="17" spans="1:75" ht="13" thickTop="1">
      <c r="D17" s="28"/>
      <c r="E17" s="28"/>
      <c r="F17" s="13"/>
      <c r="G17" s="13"/>
      <c r="H17" s="13"/>
      <c r="I17" s="13"/>
      <c r="J17" s="13"/>
      <c r="K17" s="13"/>
      <c r="L17" s="13"/>
      <c r="M17" s="13"/>
      <c r="N17" s="13"/>
      <c r="O17" s="13"/>
      <c r="P17" s="13"/>
      <c r="Q17" s="13"/>
      <c r="R17" s="13"/>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c r="D18" s="28"/>
      <c r="E18" s="28"/>
      <c r="F18" s="13"/>
      <c r="G18" s="13"/>
      <c r="H18" s="13"/>
      <c r="I18" s="13"/>
      <c r="J18" s="13"/>
      <c r="K18" s="13"/>
      <c r="L18" s="13"/>
      <c r="M18" s="13"/>
      <c r="N18" s="13"/>
      <c r="O18" s="13"/>
      <c r="P18" s="13"/>
      <c r="Q18" s="13"/>
      <c r="R18" s="13"/>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c r="C19" s="32" t="s">
        <v>3</v>
      </c>
      <c r="E19" s="32"/>
      <c r="F19" s="14"/>
      <c r="G19" s="14"/>
      <c r="H19" s="14"/>
      <c r="I19" s="14"/>
      <c r="J19" s="14"/>
      <c r="K19" s="14"/>
      <c r="L19" s="14"/>
      <c r="M19" s="14"/>
      <c r="N19" s="14"/>
      <c r="O19" s="14"/>
      <c r="P19" s="14"/>
      <c r="Q19" s="14"/>
      <c r="R19" s="11"/>
      <c r="T19" s="8"/>
      <c r="U19" s="8"/>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row>
    <row r="20" spans="1:75">
      <c r="A20">
        <v>7010</v>
      </c>
      <c r="B20">
        <v>40160</v>
      </c>
      <c r="C20" s="40" t="s">
        <v>233</v>
      </c>
      <c r="E20" s="31"/>
      <c r="F20" s="14">
        <f>32*84</f>
        <v>2688</v>
      </c>
      <c r="G20" s="14">
        <f t="shared" ref="G20:Q20" si="3">32*84</f>
        <v>2688</v>
      </c>
      <c r="H20" s="14">
        <f t="shared" si="3"/>
        <v>2688</v>
      </c>
      <c r="I20" s="14">
        <f t="shared" si="3"/>
        <v>2688</v>
      </c>
      <c r="J20" s="14">
        <f t="shared" si="3"/>
        <v>2688</v>
      </c>
      <c r="K20" s="14">
        <f t="shared" si="3"/>
        <v>2688</v>
      </c>
      <c r="L20" s="14">
        <f t="shared" si="3"/>
        <v>2688</v>
      </c>
      <c r="M20" s="14">
        <f t="shared" si="3"/>
        <v>2688</v>
      </c>
      <c r="N20" s="14">
        <f t="shared" si="3"/>
        <v>2688</v>
      </c>
      <c r="O20" s="14">
        <f t="shared" si="3"/>
        <v>2688</v>
      </c>
      <c r="P20" s="14">
        <f t="shared" si="3"/>
        <v>2688</v>
      </c>
      <c r="Q20" s="14">
        <f t="shared" si="3"/>
        <v>2688</v>
      </c>
      <c r="R20" s="11">
        <f t="shared" ref="R20:R26" si="4">SUM(F20:Q20)</f>
        <v>32256</v>
      </c>
      <c r="S20" s="26" t="s">
        <v>18</v>
      </c>
      <c r="T20" s="14"/>
      <c r="U20" s="1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row>
    <row r="21" spans="1:75">
      <c r="A21">
        <v>7020</v>
      </c>
      <c r="B21">
        <v>40150</v>
      </c>
      <c r="C21" s="43" t="s">
        <v>105</v>
      </c>
      <c r="E21" s="31"/>
      <c r="F21" s="14"/>
      <c r="G21" s="14"/>
      <c r="H21" s="14">
        <v>3100</v>
      </c>
      <c r="I21" s="14"/>
      <c r="J21" s="14"/>
      <c r="K21" s="14">
        <v>900</v>
      </c>
      <c r="L21" s="14"/>
      <c r="M21" s="14"/>
      <c r="N21" s="14"/>
      <c r="O21" s="14"/>
      <c r="P21" s="14"/>
      <c r="Q21" s="14"/>
      <c r="R21" s="11">
        <f t="shared" si="4"/>
        <v>4000</v>
      </c>
      <c r="S21" s="26" t="s">
        <v>19</v>
      </c>
      <c r="T21" s="14"/>
      <c r="U21" s="1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row>
    <row r="22" spans="1:75">
      <c r="A22">
        <v>7160</v>
      </c>
      <c r="B22" s="39">
        <v>40803</v>
      </c>
      <c r="C22" s="40" t="s">
        <v>47</v>
      </c>
      <c r="E22" s="31"/>
      <c r="F22" s="139">
        <f>1000/12</f>
        <v>83.333333333333329</v>
      </c>
      <c r="G22" s="139">
        <f t="shared" ref="G22:Q22" si="5">1000/12</f>
        <v>83.333333333333329</v>
      </c>
      <c r="H22" s="139">
        <f t="shared" si="5"/>
        <v>83.333333333333329</v>
      </c>
      <c r="I22" s="139">
        <f t="shared" si="5"/>
        <v>83.333333333333329</v>
      </c>
      <c r="J22" s="139">
        <f t="shared" si="5"/>
        <v>83.333333333333329</v>
      </c>
      <c r="K22" s="139">
        <f t="shared" si="5"/>
        <v>83.333333333333329</v>
      </c>
      <c r="L22" s="139">
        <f t="shared" si="5"/>
        <v>83.333333333333329</v>
      </c>
      <c r="M22" s="139">
        <f t="shared" si="5"/>
        <v>83.333333333333329</v>
      </c>
      <c r="N22" s="139">
        <f t="shared" si="5"/>
        <v>83.333333333333329</v>
      </c>
      <c r="O22" s="139">
        <f t="shared" si="5"/>
        <v>83.333333333333329</v>
      </c>
      <c r="P22" s="139">
        <f t="shared" si="5"/>
        <v>83.333333333333329</v>
      </c>
      <c r="Q22" s="139">
        <f t="shared" si="5"/>
        <v>83.333333333333329</v>
      </c>
      <c r="R22" s="140">
        <f t="shared" si="4"/>
        <v>1000.0000000000001</v>
      </c>
      <c r="S22" s="26" t="s">
        <v>20</v>
      </c>
      <c r="T22" s="14"/>
      <c r="U22" s="1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hidden="1">
      <c r="B23">
        <v>40804</v>
      </c>
      <c r="C23" s="40" t="s">
        <v>48</v>
      </c>
      <c r="E23" s="31"/>
      <c r="F23" s="14"/>
      <c r="G23" s="14"/>
      <c r="H23" s="14"/>
      <c r="I23" s="14"/>
      <c r="J23" s="14"/>
      <c r="K23" s="14"/>
      <c r="L23" s="14"/>
      <c r="M23" s="14"/>
      <c r="N23" s="14"/>
      <c r="O23" s="14"/>
      <c r="P23" s="14"/>
      <c r="Q23" s="14"/>
      <c r="R23" s="11">
        <f t="shared" si="4"/>
        <v>0</v>
      </c>
      <c r="S23" s="26" t="s">
        <v>21</v>
      </c>
      <c r="T23" s="14"/>
      <c r="U23" s="1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c r="C24" s="40" t="s">
        <v>116</v>
      </c>
      <c r="E24" s="31"/>
      <c r="F24" s="14"/>
      <c r="G24" s="14"/>
      <c r="H24" s="133">
        <f>1300-763</f>
        <v>537</v>
      </c>
      <c r="I24" s="14"/>
      <c r="J24" s="14"/>
      <c r="K24" s="14"/>
      <c r="L24" s="14"/>
      <c r="M24" s="14"/>
      <c r="N24" s="14"/>
      <c r="O24" s="14"/>
      <c r="P24" s="14"/>
      <c r="Q24" s="14"/>
      <c r="R24" s="11">
        <f t="shared" si="4"/>
        <v>537</v>
      </c>
      <c r="S24" s="26" t="s">
        <v>22</v>
      </c>
      <c r="T24" s="14"/>
      <c r="U24" s="1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row>
    <row r="25" spans="1:75">
      <c r="C25" s="43" t="s">
        <v>234</v>
      </c>
      <c r="E25" s="33"/>
      <c r="F25" s="14"/>
      <c r="G25" s="14">
        <v>2600</v>
      </c>
      <c r="H25" s="14"/>
      <c r="I25" s="14"/>
      <c r="J25" s="14"/>
      <c r="K25" s="14"/>
      <c r="L25" s="14"/>
      <c r="M25" s="14"/>
      <c r="N25" s="14"/>
      <c r="O25" s="14"/>
      <c r="P25" s="14"/>
      <c r="Q25" s="14"/>
      <c r="R25" s="11">
        <f t="shared" si="4"/>
        <v>2600</v>
      </c>
      <c r="S25" s="26" t="s">
        <v>23</v>
      </c>
      <c r="T25" s="14"/>
      <c r="U25" s="1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row>
    <row r="26" spans="1:75">
      <c r="A26">
        <v>7890</v>
      </c>
      <c r="B26" s="37" t="s">
        <v>152</v>
      </c>
      <c r="C26" s="40" t="s">
        <v>49</v>
      </c>
      <c r="E26" s="31"/>
      <c r="F26" s="14">
        <f>1000/12</f>
        <v>83.333333333333329</v>
      </c>
      <c r="G26" s="14">
        <f t="shared" ref="G26:Q26" si="6">1000/12</f>
        <v>83.333333333333329</v>
      </c>
      <c r="H26" s="14">
        <f t="shared" si="6"/>
        <v>83.333333333333329</v>
      </c>
      <c r="I26" s="14">
        <f t="shared" si="6"/>
        <v>83.333333333333329</v>
      </c>
      <c r="J26" s="14">
        <f t="shared" si="6"/>
        <v>83.333333333333329</v>
      </c>
      <c r="K26" s="14">
        <f t="shared" si="6"/>
        <v>83.333333333333329</v>
      </c>
      <c r="L26" s="14">
        <f t="shared" si="6"/>
        <v>83.333333333333329</v>
      </c>
      <c r="M26" s="14">
        <f t="shared" si="6"/>
        <v>83.333333333333329</v>
      </c>
      <c r="N26" s="14">
        <f t="shared" si="6"/>
        <v>83.333333333333329</v>
      </c>
      <c r="O26" s="14">
        <f t="shared" si="6"/>
        <v>83.333333333333329</v>
      </c>
      <c r="P26" s="14">
        <f t="shared" si="6"/>
        <v>83.333333333333329</v>
      </c>
      <c r="Q26" s="14">
        <f t="shared" si="6"/>
        <v>83.333333333333329</v>
      </c>
      <c r="R26" s="11">
        <f t="shared" si="4"/>
        <v>1000.0000000000001</v>
      </c>
      <c r="S26" s="26" t="s">
        <v>24</v>
      </c>
      <c r="T26" s="14"/>
      <c r="U26" s="1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row>
    <row r="27" spans="1:75">
      <c r="B27" s="37"/>
      <c r="C27" s="37"/>
      <c r="D27" s="40"/>
      <c r="E27" s="31"/>
      <c r="F27" s="14"/>
      <c r="G27" s="14"/>
      <c r="H27" s="14"/>
      <c r="I27" s="14"/>
      <c r="J27" s="14"/>
      <c r="K27" s="14"/>
      <c r="L27" s="14"/>
      <c r="M27" s="14"/>
      <c r="N27" s="14"/>
      <c r="O27" s="14"/>
      <c r="P27" s="14"/>
      <c r="Q27" s="14"/>
      <c r="R27" s="11"/>
      <c r="S27" s="26"/>
      <c r="T27" s="14"/>
      <c r="U27" s="1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row>
    <row r="28" spans="1:75" s="1" customFormat="1">
      <c r="D28" s="34" t="s">
        <v>6</v>
      </c>
      <c r="E28" s="34"/>
      <c r="F28" s="92">
        <f>SUM(F20:F27)</f>
        <v>2854.666666666667</v>
      </c>
      <c r="G28" s="92">
        <f t="shared" ref="G28:R28" si="7">SUM(G20:G26)</f>
        <v>5454.666666666667</v>
      </c>
      <c r="H28" s="92">
        <f t="shared" si="7"/>
        <v>6491.6666666666661</v>
      </c>
      <c r="I28" s="92">
        <f t="shared" si="7"/>
        <v>2854.666666666667</v>
      </c>
      <c r="J28" s="92">
        <f t="shared" si="7"/>
        <v>2854.666666666667</v>
      </c>
      <c r="K28" s="92">
        <f t="shared" si="7"/>
        <v>3754.666666666667</v>
      </c>
      <c r="L28" s="92">
        <f t="shared" si="7"/>
        <v>2854.666666666667</v>
      </c>
      <c r="M28" s="92">
        <f t="shared" si="7"/>
        <v>2854.666666666667</v>
      </c>
      <c r="N28" s="92">
        <f t="shared" si="7"/>
        <v>2854.666666666667</v>
      </c>
      <c r="O28" s="92">
        <f t="shared" si="7"/>
        <v>2854.666666666667</v>
      </c>
      <c r="P28" s="92">
        <f t="shared" si="7"/>
        <v>2854.666666666667</v>
      </c>
      <c r="Q28" s="92">
        <f t="shared" si="7"/>
        <v>2854.666666666667</v>
      </c>
      <c r="R28" s="92">
        <f t="shared" si="7"/>
        <v>41393</v>
      </c>
      <c r="S28" s="26"/>
      <c r="T28" s="71">
        <f>SUM(F28:Q28)</f>
        <v>41393</v>
      </c>
      <c r="U28" s="71" t="s">
        <v>17</v>
      </c>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95"/>
      <c r="BV28" s="95"/>
      <c r="BW28" s="95"/>
    </row>
    <row r="29" spans="1:75">
      <c r="D29" s="31"/>
      <c r="E29" s="31"/>
      <c r="F29" s="16"/>
      <c r="G29" s="16"/>
      <c r="H29" s="16"/>
      <c r="I29" s="16"/>
      <c r="J29" s="16"/>
      <c r="K29" s="16"/>
      <c r="L29" s="16"/>
      <c r="M29" s="16"/>
      <c r="N29" s="16"/>
      <c r="O29" s="16"/>
      <c r="P29" s="16"/>
      <c r="Q29" s="16"/>
      <c r="R29" s="16"/>
      <c r="S29" s="26"/>
      <c r="T29" s="9"/>
      <c r="U29" s="9"/>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row>
    <row r="30" spans="1:75">
      <c r="C30" s="35" t="s">
        <v>4</v>
      </c>
      <c r="E30" s="35"/>
      <c r="F30" s="16"/>
      <c r="G30" s="16"/>
      <c r="H30" s="16"/>
      <c r="I30" s="16"/>
      <c r="J30" s="16"/>
      <c r="K30" s="16"/>
      <c r="L30" s="16"/>
      <c r="M30" s="16"/>
      <c r="N30" s="16"/>
      <c r="O30" s="16"/>
      <c r="P30" s="16"/>
      <c r="Q30" s="16"/>
      <c r="R30" s="16"/>
      <c r="S30" s="26"/>
      <c r="T30" s="9"/>
      <c r="U30" s="9"/>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row>
    <row r="31" spans="1:75">
      <c r="C31" s="1"/>
    </row>
    <row r="32" spans="1:75">
      <c r="B32" s="39"/>
      <c r="C32" s="42" t="s">
        <v>79</v>
      </c>
      <c r="E32" s="31"/>
      <c r="F32" s="16"/>
      <c r="G32" s="16"/>
      <c r="H32" s="16"/>
      <c r="I32" s="16"/>
      <c r="J32" s="16"/>
      <c r="K32" s="16"/>
      <c r="L32" s="16"/>
      <c r="M32" s="16"/>
      <c r="N32" s="16"/>
      <c r="O32" s="16"/>
      <c r="P32" s="16"/>
      <c r="Q32" s="16"/>
      <c r="R32" s="16"/>
      <c r="T32" s="16"/>
      <c r="U32" s="16"/>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row>
    <row r="33" spans="1:75">
      <c r="A33">
        <v>9150</v>
      </c>
      <c r="B33" s="39">
        <v>40615</v>
      </c>
      <c r="C33" s="40" t="s">
        <v>38</v>
      </c>
      <c r="E33" s="31"/>
      <c r="F33" s="19">
        <f>SUM(F34:F36)</f>
        <v>3850</v>
      </c>
      <c r="G33" s="19">
        <f t="shared" ref="G33:Q33" si="8">SUM(G34:G36)</f>
        <v>3850</v>
      </c>
      <c r="H33" s="19">
        <f t="shared" si="8"/>
        <v>3850</v>
      </c>
      <c r="I33" s="19">
        <f t="shared" si="8"/>
        <v>3850</v>
      </c>
      <c r="J33" s="19">
        <f t="shared" si="8"/>
        <v>3850</v>
      </c>
      <c r="K33" s="19">
        <f t="shared" si="8"/>
        <v>7000</v>
      </c>
      <c r="L33" s="19">
        <f t="shared" si="8"/>
        <v>3850</v>
      </c>
      <c r="M33" s="19">
        <f t="shared" si="8"/>
        <v>3850</v>
      </c>
      <c r="N33" s="19">
        <f t="shared" si="8"/>
        <v>3850</v>
      </c>
      <c r="O33" s="19">
        <f t="shared" si="8"/>
        <v>3850</v>
      </c>
      <c r="P33" s="19">
        <f t="shared" si="8"/>
        <v>3850</v>
      </c>
      <c r="Q33" s="19">
        <f t="shared" si="8"/>
        <v>7000</v>
      </c>
      <c r="R33" s="19">
        <f t="shared" ref="R33:R48" si="9">SUM(F33:Q33)</f>
        <v>52500</v>
      </c>
      <c r="S33" s="26" t="s">
        <v>25</v>
      </c>
      <c r="T33" s="16"/>
      <c r="U33" s="16"/>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row>
    <row r="34" spans="1:75">
      <c r="B34" s="39"/>
      <c r="C34" s="40"/>
      <c r="D34" s="104" t="s">
        <v>125</v>
      </c>
      <c r="E34" s="31"/>
      <c r="F34" s="16">
        <v>3200</v>
      </c>
      <c r="G34" s="16">
        <v>3200</v>
      </c>
      <c r="H34" s="16">
        <v>3200</v>
      </c>
      <c r="I34" s="16">
        <v>3200</v>
      </c>
      <c r="J34" s="16">
        <v>3200</v>
      </c>
      <c r="K34" s="16">
        <v>3200</v>
      </c>
      <c r="L34" s="16">
        <v>3200</v>
      </c>
      <c r="M34" s="16">
        <v>3200</v>
      </c>
      <c r="N34" s="16">
        <v>3200</v>
      </c>
      <c r="O34" s="16">
        <v>3200</v>
      </c>
      <c r="P34" s="16">
        <v>3200</v>
      </c>
      <c r="Q34" s="16">
        <v>3200</v>
      </c>
      <c r="R34" s="16">
        <f t="shared" si="9"/>
        <v>38400</v>
      </c>
      <c r="S34" s="26"/>
      <c r="T34" s="16"/>
      <c r="U34" s="16"/>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row>
    <row r="35" spans="1:75">
      <c r="B35" s="39"/>
      <c r="C35" s="40"/>
      <c r="D35" s="104" t="s">
        <v>126</v>
      </c>
      <c r="E35" s="31"/>
      <c r="F35" s="16">
        <f>3600/12</f>
        <v>300</v>
      </c>
      <c r="G35" s="16">
        <f t="shared" ref="G35:Q35" si="10">3600/12</f>
        <v>300</v>
      </c>
      <c r="H35" s="16">
        <f t="shared" si="10"/>
        <v>300</v>
      </c>
      <c r="I35" s="16">
        <f t="shared" si="10"/>
        <v>300</v>
      </c>
      <c r="J35" s="16">
        <f t="shared" si="10"/>
        <v>300</v>
      </c>
      <c r="K35" s="16">
        <f t="shared" si="10"/>
        <v>300</v>
      </c>
      <c r="L35" s="16">
        <f t="shared" si="10"/>
        <v>300</v>
      </c>
      <c r="M35" s="16">
        <f t="shared" si="10"/>
        <v>300</v>
      </c>
      <c r="N35" s="16">
        <f t="shared" si="10"/>
        <v>300</v>
      </c>
      <c r="O35" s="16">
        <f t="shared" si="10"/>
        <v>300</v>
      </c>
      <c r="P35" s="16">
        <f t="shared" si="10"/>
        <v>300</v>
      </c>
      <c r="Q35" s="16">
        <f t="shared" si="10"/>
        <v>300</v>
      </c>
      <c r="R35" s="16">
        <f t="shared" si="9"/>
        <v>3600</v>
      </c>
      <c r="S35" s="26"/>
      <c r="T35" s="16"/>
      <c r="U35" s="16"/>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row>
    <row r="36" spans="1:75">
      <c r="B36" s="39"/>
      <c r="C36" s="40"/>
      <c r="D36" s="104" t="s">
        <v>127</v>
      </c>
      <c r="E36" s="31"/>
      <c r="F36" s="16">
        <v>350</v>
      </c>
      <c r="G36" s="16">
        <v>350</v>
      </c>
      <c r="H36" s="16">
        <v>350</v>
      </c>
      <c r="I36" s="16">
        <v>350</v>
      </c>
      <c r="J36" s="16">
        <v>350</v>
      </c>
      <c r="K36" s="16">
        <v>3500</v>
      </c>
      <c r="L36" s="16">
        <v>350</v>
      </c>
      <c r="M36" s="16">
        <v>350</v>
      </c>
      <c r="N36" s="16">
        <v>350</v>
      </c>
      <c r="O36" s="16">
        <v>350</v>
      </c>
      <c r="P36" s="16">
        <v>350</v>
      </c>
      <c r="Q36" s="16">
        <v>3500</v>
      </c>
      <c r="R36" s="16">
        <f t="shared" si="9"/>
        <v>10500</v>
      </c>
      <c r="S36" s="26"/>
      <c r="T36" s="16"/>
      <c r="U36" s="16"/>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row>
    <row r="37" spans="1:75">
      <c r="B37" s="39"/>
      <c r="C37" s="40"/>
      <c r="E37" s="31"/>
      <c r="F37" s="16"/>
      <c r="G37" s="16"/>
      <c r="H37" s="16"/>
      <c r="I37" s="16"/>
      <c r="J37" s="16"/>
      <c r="K37" s="16"/>
      <c r="L37" s="16"/>
      <c r="M37" s="16"/>
      <c r="N37" s="16"/>
      <c r="O37" s="16"/>
      <c r="P37" s="16"/>
      <c r="Q37" s="16"/>
      <c r="R37" s="16"/>
      <c r="S37" s="26"/>
      <c r="T37" s="16"/>
      <c r="U37" s="16"/>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row>
    <row r="38" spans="1:75">
      <c r="A38">
        <v>9160</v>
      </c>
      <c r="B38" s="39">
        <v>40650</v>
      </c>
      <c r="C38" s="40" t="s">
        <v>43</v>
      </c>
      <c r="E38" s="31"/>
      <c r="F38" s="71">
        <f>SUM(F39:F40)</f>
        <v>316.66666666666663</v>
      </c>
      <c r="G38" s="71">
        <f t="shared" ref="G38:Q38" si="11">SUM(G39:G40)</f>
        <v>316.66666666666663</v>
      </c>
      <c r="H38" s="71">
        <f t="shared" si="11"/>
        <v>316.66666666666663</v>
      </c>
      <c r="I38" s="71">
        <f t="shared" si="11"/>
        <v>316.66666666666663</v>
      </c>
      <c r="J38" s="71">
        <f t="shared" si="11"/>
        <v>316.66666666666663</v>
      </c>
      <c r="K38" s="71">
        <f t="shared" si="11"/>
        <v>316.66666666666663</v>
      </c>
      <c r="L38" s="71">
        <f t="shared" si="11"/>
        <v>316.66666666666663</v>
      </c>
      <c r="M38" s="71">
        <f t="shared" si="11"/>
        <v>316.66666666666663</v>
      </c>
      <c r="N38" s="71">
        <f t="shared" si="11"/>
        <v>316.66666666666663</v>
      </c>
      <c r="O38" s="71">
        <f t="shared" si="11"/>
        <v>316.66666666666663</v>
      </c>
      <c r="P38" s="71">
        <f t="shared" si="11"/>
        <v>316.66666666666663</v>
      </c>
      <c r="Q38" s="71">
        <f t="shared" si="11"/>
        <v>316.66666666666663</v>
      </c>
      <c r="R38" s="71">
        <f t="shared" si="9"/>
        <v>3799.9999999999986</v>
      </c>
      <c r="S38" s="26" t="s">
        <v>25</v>
      </c>
      <c r="T38" s="16"/>
      <c r="U38" s="16"/>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row>
    <row r="39" spans="1:75">
      <c r="B39" s="39"/>
      <c r="C39" s="40"/>
      <c r="D39" s="104" t="s">
        <v>97</v>
      </c>
      <c r="E39" s="31"/>
      <c r="F39" s="74">
        <f>2000/12</f>
        <v>166.66666666666666</v>
      </c>
      <c r="G39" s="74">
        <f t="shared" ref="G39:Q39" si="12">2000/12</f>
        <v>166.66666666666666</v>
      </c>
      <c r="H39" s="74">
        <f t="shared" si="12"/>
        <v>166.66666666666666</v>
      </c>
      <c r="I39" s="74">
        <f t="shared" si="12"/>
        <v>166.66666666666666</v>
      </c>
      <c r="J39" s="74">
        <f t="shared" si="12"/>
        <v>166.66666666666666</v>
      </c>
      <c r="K39" s="74">
        <f t="shared" si="12"/>
        <v>166.66666666666666</v>
      </c>
      <c r="L39" s="74">
        <f t="shared" si="12"/>
        <v>166.66666666666666</v>
      </c>
      <c r="M39" s="74">
        <f t="shared" si="12"/>
        <v>166.66666666666666</v>
      </c>
      <c r="N39" s="74">
        <f t="shared" si="12"/>
        <v>166.66666666666666</v>
      </c>
      <c r="O39" s="74">
        <f t="shared" si="12"/>
        <v>166.66666666666666</v>
      </c>
      <c r="P39" s="74">
        <f t="shared" si="12"/>
        <v>166.66666666666666</v>
      </c>
      <c r="Q39" s="74">
        <f t="shared" si="12"/>
        <v>166.66666666666666</v>
      </c>
      <c r="R39" s="16">
        <f t="shared" si="9"/>
        <v>2000.0000000000002</v>
      </c>
      <c r="S39" s="26"/>
      <c r="T39" s="16"/>
      <c r="U39" s="16"/>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row>
    <row r="40" spans="1:75">
      <c r="B40" s="39"/>
      <c r="C40" s="40"/>
      <c r="D40" s="104" t="s">
        <v>128</v>
      </c>
      <c r="E40" s="31"/>
      <c r="F40" s="74">
        <f>1800/12</f>
        <v>150</v>
      </c>
      <c r="G40" s="74">
        <f t="shared" ref="G40:Q40" si="13">1800/12</f>
        <v>150</v>
      </c>
      <c r="H40" s="74">
        <f t="shared" si="13"/>
        <v>150</v>
      </c>
      <c r="I40" s="74">
        <f t="shared" si="13"/>
        <v>150</v>
      </c>
      <c r="J40" s="74">
        <f t="shared" si="13"/>
        <v>150</v>
      </c>
      <c r="K40" s="74">
        <f t="shared" si="13"/>
        <v>150</v>
      </c>
      <c r="L40" s="74">
        <f t="shared" si="13"/>
        <v>150</v>
      </c>
      <c r="M40" s="74">
        <f t="shared" si="13"/>
        <v>150</v>
      </c>
      <c r="N40" s="74">
        <f t="shared" si="13"/>
        <v>150</v>
      </c>
      <c r="O40" s="74">
        <f t="shared" si="13"/>
        <v>150</v>
      </c>
      <c r="P40" s="74">
        <f t="shared" si="13"/>
        <v>150</v>
      </c>
      <c r="Q40" s="74">
        <f t="shared" si="13"/>
        <v>150</v>
      </c>
      <c r="R40" s="16">
        <f t="shared" si="9"/>
        <v>1800</v>
      </c>
      <c r="S40" s="26"/>
      <c r="T40" s="16"/>
      <c r="U40" s="16"/>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row>
    <row r="41" spans="1:75">
      <c r="B41" s="39"/>
      <c r="C41" s="40"/>
      <c r="D41" s="104"/>
      <c r="E41" s="31"/>
      <c r="F41" s="74"/>
      <c r="G41" s="74"/>
      <c r="H41" s="74"/>
      <c r="I41" s="74"/>
      <c r="J41" s="74"/>
      <c r="K41" s="74"/>
      <c r="L41" s="74"/>
      <c r="M41" s="74"/>
      <c r="N41" s="74"/>
      <c r="O41" s="74"/>
      <c r="P41" s="74"/>
      <c r="Q41" s="74"/>
      <c r="R41" s="16">
        <f t="shared" si="9"/>
        <v>0</v>
      </c>
      <c r="S41" s="26"/>
      <c r="T41" s="16"/>
      <c r="U41" s="16"/>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row>
    <row r="42" spans="1:75">
      <c r="B42" s="39"/>
      <c r="C42" s="40"/>
      <c r="D42" s="104"/>
      <c r="E42" s="31"/>
      <c r="F42" s="74"/>
      <c r="G42" s="74"/>
      <c r="H42" s="74"/>
      <c r="I42" s="74"/>
      <c r="J42" s="74"/>
      <c r="K42" s="74"/>
      <c r="L42" s="74"/>
      <c r="M42" s="74"/>
      <c r="N42" s="74"/>
      <c r="O42" s="74"/>
      <c r="P42" s="74"/>
      <c r="Q42" s="74"/>
      <c r="R42" s="16"/>
      <c r="S42" s="26"/>
      <c r="T42" s="16"/>
      <c r="U42" s="16"/>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row>
    <row r="43" spans="1:75">
      <c r="A43">
        <v>8910</v>
      </c>
      <c r="B43" s="39">
        <v>40625</v>
      </c>
      <c r="C43" s="40" t="s">
        <v>39</v>
      </c>
      <c r="E43" s="31"/>
      <c r="F43" s="16">
        <f>24000/12</f>
        <v>2000</v>
      </c>
      <c r="G43" s="16">
        <f t="shared" ref="G43:P43" si="14">24000/12</f>
        <v>2000</v>
      </c>
      <c r="H43" s="16">
        <f t="shared" si="14"/>
        <v>2000</v>
      </c>
      <c r="I43" s="16">
        <f t="shared" si="14"/>
        <v>2000</v>
      </c>
      <c r="J43" s="16">
        <f t="shared" si="14"/>
        <v>2000</v>
      </c>
      <c r="K43" s="16">
        <f t="shared" si="14"/>
        <v>2000</v>
      </c>
      <c r="L43" s="16">
        <f t="shared" si="14"/>
        <v>2000</v>
      </c>
      <c r="M43" s="16">
        <f t="shared" si="14"/>
        <v>2000</v>
      </c>
      <c r="N43" s="16">
        <f t="shared" si="14"/>
        <v>2000</v>
      </c>
      <c r="O43" s="16">
        <f t="shared" si="14"/>
        <v>2000</v>
      </c>
      <c r="P43" s="16">
        <f t="shared" si="14"/>
        <v>2000</v>
      </c>
      <c r="Q43" s="70">
        <v>4000</v>
      </c>
      <c r="R43" s="70">
        <v>26000</v>
      </c>
      <c r="S43" s="26" t="s">
        <v>25</v>
      </c>
      <c r="U43" s="16"/>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row>
    <row r="44" spans="1:75">
      <c r="A44">
        <v>8990</v>
      </c>
      <c r="B44" s="39">
        <v>40630</v>
      </c>
      <c r="C44" s="40" t="s">
        <v>40</v>
      </c>
      <c r="E44" s="31"/>
      <c r="F44" s="14">
        <v>45</v>
      </c>
      <c r="G44" s="14">
        <v>45</v>
      </c>
      <c r="H44" s="14">
        <v>45</v>
      </c>
      <c r="I44" s="14">
        <v>45</v>
      </c>
      <c r="J44" s="14">
        <v>45</v>
      </c>
      <c r="K44" s="14">
        <v>45</v>
      </c>
      <c r="L44" s="14">
        <v>45</v>
      </c>
      <c r="M44" s="14">
        <v>45</v>
      </c>
      <c r="N44" s="14">
        <v>45</v>
      </c>
      <c r="O44" s="14">
        <v>45</v>
      </c>
      <c r="P44" s="14">
        <v>45</v>
      </c>
      <c r="Q44" s="133">
        <v>45</v>
      </c>
      <c r="R44" s="70">
        <f t="shared" si="9"/>
        <v>540</v>
      </c>
      <c r="S44" s="26" t="s">
        <v>25</v>
      </c>
      <c r="T44" s="16"/>
      <c r="U44" s="16"/>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1:75">
      <c r="A45">
        <v>9161</v>
      </c>
      <c r="B45" s="39">
        <v>40635</v>
      </c>
      <c r="C45" s="40" t="s">
        <v>123</v>
      </c>
      <c r="E45" s="31"/>
      <c r="F45" s="14">
        <v>30</v>
      </c>
      <c r="G45" s="14">
        <v>30</v>
      </c>
      <c r="H45" s="14">
        <v>30</v>
      </c>
      <c r="I45" s="14">
        <v>30</v>
      </c>
      <c r="J45" s="14">
        <v>30</v>
      </c>
      <c r="K45" s="14">
        <v>30</v>
      </c>
      <c r="L45" s="14">
        <v>30</v>
      </c>
      <c r="M45" s="14">
        <v>30</v>
      </c>
      <c r="N45" s="14">
        <v>30</v>
      </c>
      <c r="O45" s="14">
        <v>30</v>
      </c>
      <c r="P45" s="14">
        <v>30</v>
      </c>
      <c r="Q45" s="14">
        <v>30</v>
      </c>
      <c r="R45" s="16">
        <f t="shared" si="9"/>
        <v>360</v>
      </c>
      <c r="S45" s="26" t="s">
        <v>25</v>
      </c>
      <c r="T45" s="16"/>
      <c r="U45" s="16"/>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row>
    <row r="46" spans="1:75">
      <c r="A46">
        <v>9161</v>
      </c>
      <c r="B46" s="39"/>
      <c r="C46" s="40" t="s">
        <v>124</v>
      </c>
      <c r="E46" s="31"/>
      <c r="F46" s="14"/>
      <c r="G46" s="14">
        <v>475</v>
      </c>
      <c r="H46" s="14"/>
      <c r="I46" s="14"/>
      <c r="J46" s="14"/>
      <c r="K46" s="14"/>
      <c r="L46" s="14"/>
      <c r="M46" s="14">
        <v>475</v>
      </c>
      <c r="N46" s="14"/>
      <c r="O46" s="14"/>
      <c r="P46" s="14"/>
      <c r="Q46" s="14"/>
      <c r="R46" s="16">
        <f t="shared" si="9"/>
        <v>950</v>
      </c>
      <c r="S46" s="26" t="s">
        <v>25</v>
      </c>
      <c r="T46" s="16"/>
      <c r="U46" s="16"/>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row>
    <row r="47" spans="1:75">
      <c r="A47">
        <v>9650</v>
      </c>
      <c r="B47" s="39">
        <v>40640</v>
      </c>
      <c r="C47" s="40" t="s">
        <v>41</v>
      </c>
      <c r="E47" s="31"/>
      <c r="F47" s="14">
        <v>48</v>
      </c>
      <c r="G47" s="14">
        <v>48</v>
      </c>
      <c r="H47" s="14">
        <v>48</v>
      </c>
      <c r="I47" s="14">
        <v>48</v>
      </c>
      <c r="J47" s="14">
        <v>48</v>
      </c>
      <c r="K47" s="14">
        <v>48</v>
      </c>
      <c r="L47" s="14">
        <v>48</v>
      </c>
      <c r="M47" s="14">
        <v>48</v>
      </c>
      <c r="N47" s="14">
        <v>48</v>
      </c>
      <c r="O47" s="14">
        <v>48</v>
      </c>
      <c r="P47" s="14">
        <v>48</v>
      </c>
      <c r="Q47" s="14">
        <v>48</v>
      </c>
      <c r="R47" s="16">
        <f t="shared" si="9"/>
        <v>576</v>
      </c>
      <c r="S47" s="26" t="s">
        <v>25</v>
      </c>
      <c r="T47" s="16"/>
      <c r="U47" s="16"/>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row>
    <row r="48" spans="1:75">
      <c r="A48">
        <v>9655</v>
      </c>
      <c r="B48" s="39"/>
      <c r="C48" s="40" t="s">
        <v>42</v>
      </c>
      <c r="E48" s="31"/>
      <c r="F48" s="16">
        <v>0</v>
      </c>
      <c r="G48" s="16">
        <v>0</v>
      </c>
      <c r="H48" s="16">
        <v>0</v>
      </c>
      <c r="I48" s="16">
        <v>0</v>
      </c>
      <c r="J48" s="16">
        <v>0</v>
      </c>
      <c r="K48" s="16">
        <v>0</v>
      </c>
      <c r="L48" s="16">
        <v>0</v>
      </c>
      <c r="M48" s="16">
        <v>0</v>
      </c>
      <c r="N48" s="16">
        <v>0</v>
      </c>
      <c r="O48" s="16">
        <v>0</v>
      </c>
      <c r="P48" s="16">
        <v>8320</v>
      </c>
      <c r="Q48" s="16">
        <v>0</v>
      </c>
      <c r="R48" s="16">
        <f t="shared" si="9"/>
        <v>8320</v>
      </c>
      <c r="S48" s="26" t="s">
        <v>25</v>
      </c>
      <c r="T48" s="16"/>
      <c r="U48" s="16"/>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row>
    <row r="49" spans="1:75" s="1" customFormat="1">
      <c r="B49" s="93"/>
      <c r="C49" s="84" t="s">
        <v>78</v>
      </c>
      <c r="E49" s="27"/>
      <c r="F49" s="92">
        <f>F33+F38+SUM(F43:F48)</f>
        <v>6289.666666666667</v>
      </c>
      <c r="G49" s="92">
        <f t="shared" ref="G49:R49" si="15">G33+G38+SUM(G43:G48)</f>
        <v>6764.666666666667</v>
      </c>
      <c r="H49" s="92">
        <f t="shared" si="15"/>
        <v>6289.666666666667</v>
      </c>
      <c r="I49" s="92">
        <f t="shared" si="15"/>
        <v>6289.666666666667</v>
      </c>
      <c r="J49" s="92">
        <f t="shared" si="15"/>
        <v>6289.666666666667</v>
      </c>
      <c r="K49" s="92">
        <f t="shared" si="15"/>
        <v>9439.6666666666679</v>
      </c>
      <c r="L49" s="92">
        <f t="shared" si="15"/>
        <v>6289.666666666667</v>
      </c>
      <c r="M49" s="92">
        <f t="shared" si="15"/>
        <v>6764.666666666667</v>
      </c>
      <c r="N49" s="92">
        <f t="shared" si="15"/>
        <v>6289.666666666667</v>
      </c>
      <c r="O49" s="92">
        <f t="shared" si="15"/>
        <v>6289.666666666667</v>
      </c>
      <c r="P49" s="92">
        <f t="shared" si="15"/>
        <v>14609.666666666668</v>
      </c>
      <c r="Q49" s="92">
        <f t="shared" si="15"/>
        <v>11439.666666666668</v>
      </c>
      <c r="R49" s="92">
        <f t="shared" si="15"/>
        <v>93046</v>
      </c>
      <c r="S49" s="26"/>
      <c r="T49" s="71">
        <f>SUM(F49:Q49)</f>
        <v>93046</v>
      </c>
      <c r="U49" s="19"/>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row>
    <row r="50" spans="1:75">
      <c r="B50" s="39"/>
      <c r="C50" s="40"/>
      <c r="E50" s="31"/>
      <c r="F50" s="16"/>
      <c r="G50" s="16"/>
      <c r="H50" s="16"/>
      <c r="I50" s="16"/>
      <c r="J50" s="16"/>
      <c r="K50" s="16"/>
      <c r="L50" s="16"/>
      <c r="M50" s="16"/>
      <c r="N50" s="16"/>
      <c r="O50" s="16"/>
      <c r="P50" s="16"/>
      <c r="Q50" s="16"/>
      <c r="R50" s="16"/>
      <c r="S50" s="26"/>
      <c r="T50" s="16"/>
      <c r="U50" s="16"/>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row>
    <row r="51" spans="1:75">
      <c r="B51" s="39"/>
      <c r="C51" s="42" t="s">
        <v>81</v>
      </c>
      <c r="E51" s="31"/>
      <c r="F51" s="16"/>
      <c r="G51" s="16"/>
      <c r="H51" s="16"/>
      <c r="I51" s="16"/>
      <c r="J51" s="16"/>
      <c r="K51" s="16"/>
      <c r="L51" s="16"/>
      <c r="M51" s="16"/>
      <c r="N51" s="16"/>
      <c r="O51" s="16"/>
      <c r="P51" s="16"/>
      <c r="Q51" s="16"/>
      <c r="R51" s="16"/>
      <c r="S51" s="26"/>
      <c r="T51" s="16"/>
      <c r="U51" s="16"/>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row>
    <row r="52" spans="1:75">
      <c r="B52" s="39"/>
      <c r="C52" s="85" t="s">
        <v>83</v>
      </c>
      <c r="E52" s="31"/>
      <c r="F52" s="14"/>
      <c r="G52" s="14"/>
      <c r="H52" s="14"/>
      <c r="I52" s="14"/>
      <c r="J52" s="14"/>
      <c r="K52" s="14"/>
      <c r="L52" s="14"/>
      <c r="M52" s="14"/>
      <c r="N52" s="14"/>
      <c r="O52" s="14"/>
      <c r="P52" s="14"/>
      <c r="Q52" s="14"/>
      <c r="R52" s="16"/>
      <c r="S52" s="26"/>
      <c r="T52" s="16"/>
      <c r="U52" s="16"/>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row>
    <row r="53" spans="1:75">
      <c r="A53">
        <v>9610</v>
      </c>
      <c r="B53" s="39">
        <v>40702</v>
      </c>
      <c r="C53" s="40" t="s">
        <v>210</v>
      </c>
      <c r="E53" s="31"/>
      <c r="F53" s="16"/>
      <c r="G53" s="16"/>
      <c r="H53" s="16"/>
      <c r="I53" s="70">
        <f>71650/8</f>
        <v>8956.25</v>
      </c>
      <c r="J53" s="70">
        <f t="shared" ref="J53:P53" si="16">71650/8</f>
        <v>8956.25</v>
      </c>
      <c r="K53" s="70">
        <f t="shared" si="16"/>
        <v>8956.25</v>
      </c>
      <c r="L53" s="70">
        <f t="shared" si="16"/>
        <v>8956.25</v>
      </c>
      <c r="M53" s="70">
        <f t="shared" si="16"/>
        <v>8956.25</v>
      </c>
      <c r="N53" s="70">
        <f t="shared" si="16"/>
        <v>8956.25</v>
      </c>
      <c r="O53" s="70">
        <f t="shared" si="16"/>
        <v>8956.25</v>
      </c>
      <c r="P53" s="70">
        <f t="shared" si="16"/>
        <v>8956.25</v>
      </c>
      <c r="Q53" s="70"/>
      <c r="R53" s="70">
        <v>71650</v>
      </c>
      <c r="S53" s="26" t="s">
        <v>26</v>
      </c>
      <c r="T53" s="16"/>
      <c r="U53" s="16"/>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row>
    <row r="54" spans="1:75">
      <c r="B54" s="39"/>
      <c r="C54" s="40" t="s">
        <v>176</v>
      </c>
      <c r="E54" s="31"/>
      <c r="F54" s="16"/>
      <c r="G54" s="16"/>
      <c r="H54" s="16"/>
      <c r="I54" s="70">
        <f>4200/8</f>
        <v>525</v>
      </c>
      <c r="J54" s="70">
        <v>525</v>
      </c>
      <c r="K54" s="70">
        <v>525</v>
      </c>
      <c r="L54" s="70">
        <v>525</v>
      </c>
      <c r="M54" s="70">
        <v>525</v>
      </c>
      <c r="N54" s="70">
        <v>525</v>
      </c>
      <c r="O54" s="70">
        <v>525</v>
      </c>
      <c r="P54" s="70">
        <v>525</v>
      </c>
      <c r="Q54" s="70"/>
      <c r="R54" s="70">
        <f>SUM(F54:Q54)</f>
        <v>4200</v>
      </c>
      <c r="S54" s="26" t="s">
        <v>26</v>
      </c>
      <c r="T54" s="16"/>
      <c r="U54" s="16"/>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row>
    <row r="55" spans="1:75">
      <c r="B55" s="39"/>
      <c r="C55" s="40" t="s">
        <v>181</v>
      </c>
      <c r="E55" s="31"/>
      <c r="F55" s="16"/>
      <c r="G55" s="16"/>
      <c r="H55" s="16"/>
      <c r="I55" s="16"/>
      <c r="J55" s="16"/>
      <c r="K55" s="16">
        <v>500</v>
      </c>
      <c r="L55" s="16">
        <v>500</v>
      </c>
      <c r="M55" s="16">
        <v>500</v>
      </c>
      <c r="N55" s="16">
        <v>500</v>
      </c>
      <c r="O55" s="16">
        <v>500</v>
      </c>
      <c r="P55" s="16"/>
      <c r="Q55" s="16"/>
      <c r="R55" s="16">
        <f>SUM(F55:Q55)</f>
        <v>2500</v>
      </c>
      <c r="S55" s="26" t="s">
        <v>26</v>
      </c>
      <c r="T55" s="16"/>
      <c r="U55" s="16"/>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row>
    <row r="56" spans="1:75" hidden="1">
      <c r="B56" s="39"/>
      <c r="C56" s="99"/>
      <c r="E56" s="31"/>
      <c r="F56" s="16"/>
      <c r="G56" s="16"/>
      <c r="H56" s="16"/>
      <c r="I56" s="16"/>
      <c r="J56" s="16"/>
      <c r="K56" s="16"/>
      <c r="L56" s="16"/>
      <c r="M56" s="16"/>
      <c r="N56" s="16"/>
      <c r="O56" s="16"/>
      <c r="P56" s="16"/>
      <c r="Q56" s="16"/>
      <c r="R56" s="16">
        <f>SUM(F56:Q56)</f>
        <v>0</v>
      </c>
      <c r="S56" s="26" t="s">
        <v>26</v>
      </c>
      <c r="T56" s="16"/>
      <c r="U56" s="16"/>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row>
    <row r="57" spans="1:75">
      <c r="A57">
        <v>9610</v>
      </c>
      <c r="B57" s="39"/>
      <c r="C57" s="85" t="s">
        <v>82</v>
      </c>
      <c r="E57" s="31"/>
      <c r="F57" s="16"/>
      <c r="G57" s="16"/>
      <c r="H57" s="16"/>
      <c r="I57" s="16"/>
      <c r="J57" s="16"/>
      <c r="K57" s="16"/>
      <c r="L57" s="16"/>
      <c r="M57" s="16"/>
      <c r="N57" s="16"/>
      <c r="O57" s="16"/>
      <c r="P57" s="16"/>
      <c r="Q57" s="16"/>
      <c r="R57" s="16"/>
      <c r="S57" s="26"/>
      <c r="T57" s="16"/>
      <c r="U57" s="16"/>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row>
    <row r="58" spans="1:75">
      <c r="B58" s="39"/>
      <c r="C58" s="40" t="s">
        <v>85</v>
      </c>
      <c r="D58" s="104" t="s">
        <v>144</v>
      </c>
      <c r="E58" s="31"/>
      <c r="F58" s="16"/>
      <c r="G58" s="16"/>
      <c r="H58" s="16"/>
      <c r="I58" s="16"/>
      <c r="J58" s="16">
        <v>440.5</v>
      </c>
      <c r="K58" s="16">
        <v>440.5</v>
      </c>
      <c r="L58" s="16">
        <v>440.5</v>
      </c>
      <c r="M58" s="16">
        <v>440.5</v>
      </c>
      <c r="N58" s="16">
        <v>440.5</v>
      </c>
      <c r="O58" s="16">
        <v>440.5</v>
      </c>
      <c r="P58" s="16"/>
      <c r="Q58" s="16"/>
      <c r="R58" s="16">
        <f>SUM(F58:Q58)</f>
        <v>2643</v>
      </c>
      <c r="S58" s="26" t="s">
        <v>26</v>
      </c>
      <c r="T58" s="16"/>
      <c r="U58" s="16"/>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row>
    <row r="59" spans="1:75">
      <c r="A59">
        <v>8930</v>
      </c>
      <c r="B59" s="39">
        <v>40504</v>
      </c>
      <c r="C59" s="40" t="s">
        <v>84</v>
      </c>
      <c r="E59" s="31"/>
      <c r="F59" s="16">
        <v>0</v>
      </c>
      <c r="G59" s="16">
        <v>0</v>
      </c>
      <c r="H59" s="16">
        <v>0</v>
      </c>
      <c r="I59" s="16">
        <v>0</v>
      </c>
      <c r="J59" s="16">
        <v>1000</v>
      </c>
      <c r="K59" s="16">
        <v>0</v>
      </c>
      <c r="L59" s="16">
        <v>0</v>
      </c>
      <c r="M59" s="16">
        <v>0</v>
      </c>
      <c r="N59" s="16">
        <v>0</v>
      </c>
      <c r="O59" s="16">
        <v>0</v>
      </c>
      <c r="P59" s="16">
        <v>6000</v>
      </c>
      <c r="Q59" s="16">
        <v>0</v>
      </c>
      <c r="R59" s="16">
        <f>SUM(F59:Q59)</f>
        <v>7000</v>
      </c>
      <c r="S59" s="26" t="s">
        <v>26</v>
      </c>
      <c r="T59" s="16"/>
      <c r="U59" s="16"/>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row>
    <row r="60" spans="1:75">
      <c r="B60" s="39"/>
      <c r="C60" s="40" t="s">
        <v>85</v>
      </c>
      <c r="E60" s="31"/>
      <c r="F60" s="16"/>
      <c r="G60" s="16"/>
      <c r="H60" s="16"/>
      <c r="I60" s="70">
        <v>500</v>
      </c>
      <c r="J60" s="70">
        <v>3500</v>
      </c>
      <c r="K60" s="70">
        <v>0</v>
      </c>
      <c r="L60" s="70">
        <v>0</v>
      </c>
      <c r="M60" s="70">
        <v>0</v>
      </c>
      <c r="N60" s="70">
        <v>0</v>
      </c>
      <c r="O60" s="16"/>
      <c r="P60" s="16"/>
      <c r="Q60" s="16"/>
      <c r="R60" s="70">
        <f>SUM(F60:Q60)</f>
        <v>4000</v>
      </c>
      <c r="S60" s="26" t="s">
        <v>26</v>
      </c>
      <c r="T60" s="16"/>
      <c r="U60" s="16"/>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row>
    <row r="61" spans="1:75">
      <c r="A61">
        <v>9800</v>
      </c>
      <c r="B61" s="39">
        <v>40704</v>
      </c>
      <c r="C61" s="85" t="s">
        <v>86</v>
      </c>
      <c r="E61" s="31"/>
      <c r="F61" s="16">
        <v>9000</v>
      </c>
      <c r="G61" s="16">
        <v>9000</v>
      </c>
      <c r="H61" s="16">
        <v>13250</v>
      </c>
      <c r="I61" s="16">
        <v>13250</v>
      </c>
      <c r="J61" s="16">
        <v>2000</v>
      </c>
      <c r="K61" s="16"/>
      <c r="L61" s="16"/>
      <c r="M61" s="16"/>
      <c r="O61" s="16"/>
      <c r="P61" s="16">
        <v>9000</v>
      </c>
      <c r="Q61" s="16">
        <v>9000</v>
      </c>
      <c r="R61" s="70">
        <f>SUM(F61:Q61)</f>
        <v>64500</v>
      </c>
      <c r="S61" s="26" t="s">
        <v>26</v>
      </c>
      <c r="T61" s="16"/>
      <c r="U61" s="16"/>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row>
    <row r="62" spans="1:75" s="1" customFormat="1">
      <c r="B62" s="93"/>
      <c r="C62" s="84" t="s">
        <v>80</v>
      </c>
      <c r="E62" s="27"/>
      <c r="F62" s="92">
        <f t="shared" ref="F62:R62" si="17">SUM(F53:F61)</f>
        <v>9000</v>
      </c>
      <c r="G62" s="92">
        <f t="shared" si="17"/>
        <v>9000</v>
      </c>
      <c r="H62" s="92">
        <f t="shared" si="17"/>
        <v>13250</v>
      </c>
      <c r="I62" s="92">
        <f t="shared" si="17"/>
        <v>23231.25</v>
      </c>
      <c r="J62" s="92">
        <f t="shared" si="17"/>
        <v>16421.75</v>
      </c>
      <c r="K62" s="92">
        <f t="shared" si="17"/>
        <v>10421.75</v>
      </c>
      <c r="L62" s="92">
        <f t="shared" si="17"/>
        <v>10421.75</v>
      </c>
      <c r="M62" s="92">
        <f t="shared" si="17"/>
        <v>10421.75</v>
      </c>
      <c r="N62" s="92">
        <f t="shared" si="17"/>
        <v>10421.75</v>
      </c>
      <c r="O62" s="92">
        <f t="shared" si="17"/>
        <v>10421.75</v>
      </c>
      <c r="P62" s="92">
        <f t="shared" si="17"/>
        <v>24481.25</v>
      </c>
      <c r="Q62" s="92">
        <f t="shared" si="17"/>
        <v>9000</v>
      </c>
      <c r="R62" s="92">
        <f t="shared" si="17"/>
        <v>156493</v>
      </c>
      <c r="S62" s="26"/>
      <c r="T62" s="71">
        <f>SUM(F62:Q62)</f>
        <v>156493</v>
      </c>
      <c r="U62" s="19"/>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5"/>
      <c r="BR62" s="95"/>
      <c r="BS62" s="95"/>
      <c r="BT62" s="95"/>
      <c r="BU62" s="95"/>
      <c r="BV62" s="95"/>
      <c r="BW62" s="95"/>
    </row>
    <row r="63" spans="1:75">
      <c r="B63" s="39"/>
      <c r="C63" s="40"/>
      <c r="E63" s="31"/>
      <c r="F63" s="16"/>
      <c r="G63" s="16"/>
      <c r="H63" s="16"/>
      <c r="I63" s="16"/>
      <c r="J63" s="16"/>
      <c r="K63" s="16"/>
      <c r="L63" s="16"/>
      <c r="M63" s="16"/>
      <c r="N63" s="16"/>
      <c r="O63" s="16"/>
      <c r="P63" s="16"/>
      <c r="Q63" s="16"/>
      <c r="R63" s="16"/>
      <c r="S63" s="26"/>
      <c r="T63" s="16"/>
      <c r="U63" s="16"/>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row>
    <row r="64" spans="1:75">
      <c r="C64" s="42" t="s">
        <v>44</v>
      </c>
      <c r="E64" s="35"/>
      <c r="F64" s="16"/>
      <c r="G64" s="16"/>
      <c r="H64" s="16"/>
      <c r="I64" s="16"/>
      <c r="J64" s="16"/>
      <c r="K64" s="16"/>
      <c r="L64" s="16"/>
      <c r="M64" s="16"/>
      <c r="N64" s="16"/>
      <c r="O64" s="16"/>
      <c r="P64" s="16"/>
      <c r="Q64" s="16"/>
      <c r="R64" s="16"/>
      <c r="S64" s="26"/>
      <c r="T64" s="9"/>
      <c r="U64" s="9"/>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row>
    <row r="65" spans="1:75">
      <c r="A65">
        <v>7280</v>
      </c>
      <c r="B65" s="44">
        <v>40600</v>
      </c>
      <c r="C65" s="40" t="s">
        <v>46</v>
      </c>
      <c r="E65" s="31"/>
      <c r="F65" s="70">
        <v>3845</v>
      </c>
      <c r="G65" s="70">
        <v>3845</v>
      </c>
      <c r="H65" s="70">
        <v>3845</v>
      </c>
      <c r="I65" s="70">
        <v>3845</v>
      </c>
      <c r="J65" s="70">
        <v>3845</v>
      </c>
      <c r="K65" s="70">
        <v>0</v>
      </c>
      <c r="L65" s="70">
        <v>0</v>
      </c>
      <c r="M65" s="70">
        <v>8575</v>
      </c>
      <c r="N65" s="70">
        <v>3961</v>
      </c>
      <c r="O65" s="70">
        <v>3961</v>
      </c>
      <c r="P65" s="70">
        <v>3961</v>
      </c>
      <c r="Q65" s="70">
        <v>3961</v>
      </c>
      <c r="R65" s="70">
        <f>SUM(F65:Q65)</f>
        <v>43644</v>
      </c>
      <c r="S65" s="26" t="s">
        <v>106</v>
      </c>
      <c r="T65" s="16"/>
      <c r="U65" s="16"/>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row>
    <row r="66" spans="1:75">
      <c r="B66" s="44">
        <v>40605</v>
      </c>
      <c r="C66" s="40" t="s">
        <v>45</v>
      </c>
      <c r="E66" s="31"/>
      <c r="F66" s="16">
        <v>0</v>
      </c>
      <c r="G66" s="16">
        <v>0</v>
      </c>
      <c r="H66" s="16">
        <v>0</v>
      </c>
      <c r="I66" s="16">
        <v>0</v>
      </c>
      <c r="J66" s="16">
        <v>0</v>
      </c>
      <c r="K66" s="16">
        <v>0</v>
      </c>
      <c r="L66" s="16">
        <v>0</v>
      </c>
      <c r="M66" s="16">
        <v>1400</v>
      </c>
      <c r="N66" s="157" t="s">
        <v>251</v>
      </c>
      <c r="O66" s="157" t="s">
        <v>251</v>
      </c>
      <c r="P66" s="157" t="s">
        <v>251</v>
      </c>
      <c r="Q66" s="157" t="s">
        <v>251</v>
      </c>
      <c r="R66" s="16">
        <f>SUM(F66:Q66)</f>
        <v>1400</v>
      </c>
      <c r="S66" s="26" t="s">
        <v>106</v>
      </c>
      <c r="T66" s="16"/>
      <c r="U66" s="16"/>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row>
    <row r="67" spans="1:75" s="1" customFormat="1">
      <c r="B67" s="93"/>
      <c r="C67" s="84" t="s">
        <v>115</v>
      </c>
      <c r="E67" s="27"/>
      <c r="F67" s="92">
        <f t="shared" ref="F67:R67" si="18">SUM(F65:F66)</f>
        <v>3845</v>
      </c>
      <c r="G67" s="92">
        <f t="shared" si="18"/>
        <v>3845</v>
      </c>
      <c r="H67" s="92">
        <f t="shared" si="18"/>
        <v>3845</v>
      </c>
      <c r="I67" s="92">
        <f t="shared" si="18"/>
        <v>3845</v>
      </c>
      <c r="J67" s="92">
        <f t="shared" si="18"/>
        <v>3845</v>
      </c>
      <c r="K67" s="92">
        <f t="shared" si="18"/>
        <v>0</v>
      </c>
      <c r="L67" s="92">
        <f t="shared" si="18"/>
        <v>0</v>
      </c>
      <c r="M67" s="92">
        <f t="shared" si="18"/>
        <v>9975</v>
      </c>
      <c r="N67" s="92">
        <f t="shared" si="18"/>
        <v>3961</v>
      </c>
      <c r="O67" s="92">
        <f t="shared" si="18"/>
        <v>3961</v>
      </c>
      <c r="P67" s="92">
        <f t="shared" si="18"/>
        <v>3961</v>
      </c>
      <c r="Q67" s="92">
        <f t="shared" si="18"/>
        <v>3961</v>
      </c>
      <c r="R67" s="92">
        <f t="shared" si="18"/>
        <v>45044</v>
      </c>
      <c r="S67" s="26"/>
      <c r="T67" s="71">
        <f>SUM(F67:Q67)</f>
        <v>45044</v>
      </c>
      <c r="U67" s="19"/>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c r="BH67" s="95"/>
      <c r="BI67" s="95"/>
      <c r="BJ67" s="95"/>
      <c r="BK67" s="95"/>
      <c r="BL67" s="95"/>
      <c r="BM67" s="95"/>
      <c r="BN67" s="95"/>
      <c r="BO67" s="95"/>
      <c r="BP67" s="95"/>
      <c r="BQ67" s="95"/>
      <c r="BR67" s="95"/>
      <c r="BS67" s="95"/>
      <c r="BT67" s="95"/>
      <c r="BU67" s="95"/>
      <c r="BV67" s="95"/>
      <c r="BW67" s="95"/>
    </row>
    <row r="68" spans="1:75" s="1" customFormat="1">
      <c r="B68" s="93"/>
      <c r="C68" s="94"/>
      <c r="E68" s="27"/>
      <c r="F68" s="71"/>
      <c r="G68" s="71"/>
      <c r="H68" s="71"/>
      <c r="I68" s="71"/>
      <c r="J68" s="71"/>
      <c r="K68" s="71"/>
      <c r="L68" s="71"/>
      <c r="M68" s="71"/>
      <c r="N68" s="71"/>
      <c r="O68" s="71"/>
      <c r="P68" s="71"/>
      <c r="Q68" s="71"/>
      <c r="R68" s="71"/>
      <c r="S68" s="26"/>
      <c r="T68" s="71"/>
      <c r="U68" s="19"/>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5"/>
      <c r="BF68" s="95"/>
      <c r="BG68" s="95"/>
      <c r="BH68" s="95"/>
      <c r="BI68" s="95"/>
      <c r="BJ68" s="95"/>
      <c r="BK68" s="95"/>
      <c r="BL68" s="95"/>
      <c r="BM68" s="95"/>
      <c r="BN68" s="95"/>
      <c r="BO68" s="95"/>
      <c r="BP68" s="95"/>
      <c r="BQ68" s="95"/>
      <c r="BR68" s="95"/>
      <c r="BS68" s="95"/>
      <c r="BT68" s="95"/>
      <c r="BU68" s="95"/>
      <c r="BV68" s="95"/>
      <c r="BW68" s="95"/>
    </row>
    <row r="69" spans="1:75" s="45" customFormat="1">
      <c r="B69" s="46"/>
      <c r="C69" s="42" t="s">
        <v>51</v>
      </c>
      <c r="E69" s="47"/>
      <c r="F69" s="48"/>
      <c r="G69" s="48"/>
      <c r="H69" s="48"/>
      <c r="I69" s="48"/>
      <c r="J69" s="48"/>
      <c r="K69" s="48"/>
      <c r="L69" s="48"/>
      <c r="M69" s="48"/>
      <c r="N69" s="48"/>
      <c r="O69" s="48"/>
      <c r="P69" s="48"/>
      <c r="Q69" s="48"/>
      <c r="R69" s="48"/>
      <c r="S69" s="49"/>
      <c r="T69" s="48"/>
      <c r="U69" s="48"/>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0"/>
      <c r="BJ69" s="50"/>
      <c r="BK69" s="50"/>
      <c r="BL69" s="50"/>
      <c r="BM69" s="50"/>
      <c r="BN69" s="50"/>
      <c r="BO69" s="50"/>
      <c r="BP69" s="50"/>
      <c r="BQ69" s="50"/>
      <c r="BR69" s="50"/>
      <c r="BS69" s="50"/>
      <c r="BT69" s="50"/>
      <c r="BU69" s="50"/>
      <c r="BV69" s="50"/>
      <c r="BW69" s="50"/>
    </row>
    <row r="70" spans="1:75" s="39" customFormat="1">
      <c r="A70" s="39">
        <v>8910</v>
      </c>
      <c r="B70" s="39">
        <v>40655</v>
      </c>
      <c r="C70" s="147" t="s">
        <v>138</v>
      </c>
      <c r="D70" s="93"/>
      <c r="E70" s="148"/>
      <c r="F70" s="149">
        <v>0</v>
      </c>
      <c r="G70" s="149">
        <v>0</v>
      </c>
      <c r="H70" s="149">
        <v>0</v>
      </c>
      <c r="I70" s="149">
        <v>0</v>
      </c>
      <c r="J70" s="149">
        <v>0</v>
      </c>
      <c r="K70" s="149">
        <v>0</v>
      </c>
      <c r="L70" s="149">
        <v>0</v>
      </c>
      <c r="M70" s="149">
        <v>0</v>
      </c>
      <c r="N70" s="149">
        <v>0</v>
      </c>
      <c r="O70" s="149">
        <v>0</v>
      </c>
      <c r="P70" s="149">
        <v>0</v>
      </c>
      <c r="Q70" s="149">
        <v>0</v>
      </c>
      <c r="R70" s="149">
        <v>0</v>
      </c>
      <c r="S70" s="150" t="s">
        <v>108</v>
      </c>
      <c r="T70" s="149">
        <v>0</v>
      </c>
      <c r="U70" s="70"/>
      <c r="V70" s="154"/>
      <c r="W70" s="154"/>
      <c r="X70" s="154"/>
      <c r="Y70" s="154"/>
      <c r="Z70" s="154"/>
      <c r="AA70" s="154"/>
      <c r="AB70" s="154"/>
      <c r="AC70" s="154"/>
      <c r="AD70" s="154"/>
      <c r="AE70" s="154"/>
      <c r="AF70" s="154"/>
      <c r="AG70" s="154"/>
      <c r="AH70" s="154"/>
      <c r="AI70" s="154"/>
      <c r="AJ70" s="154"/>
      <c r="AK70" s="154"/>
      <c r="AL70" s="154"/>
      <c r="AM70" s="154"/>
      <c r="AN70" s="154"/>
      <c r="AO70" s="154"/>
      <c r="AP70" s="154"/>
      <c r="AQ70" s="154"/>
      <c r="AR70" s="154"/>
      <c r="AS70" s="154"/>
      <c r="AT70" s="154"/>
      <c r="AU70" s="154"/>
      <c r="AV70" s="154"/>
      <c r="AW70" s="154"/>
      <c r="AX70" s="154"/>
      <c r="AY70" s="154"/>
      <c r="AZ70" s="154"/>
      <c r="BA70" s="154"/>
      <c r="BB70" s="154"/>
      <c r="BC70" s="154"/>
      <c r="BD70" s="154"/>
      <c r="BE70" s="154"/>
      <c r="BF70" s="154"/>
      <c r="BG70" s="154"/>
      <c r="BH70" s="154"/>
      <c r="BI70" s="154"/>
      <c r="BJ70" s="154"/>
      <c r="BK70" s="154"/>
      <c r="BL70" s="154"/>
      <c r="BM70" s="154"/>
      <c r="BN70" s="154"/>
      <c r="BO70" s="154"/>
      <c r="BP70" s="154"/>
      <c r="BQ70" s="154"/>
      <c r="BR70" s="154"/>
      <c r="BS70" s="154"/>
      <c r="BT70" s="154"/>
      <c r="BU70" s="154"/>
      <c r="BV70" s="154"/>
      <c r="BW70" s="154"/>
    </row>
    <row r="71" spans="1:75">
      <c r="A71" s="39"/>
      <c r="B71" s="39"/>
      <c r="C71" s="93"/>
      <c r="D71" s="93"/>
      <c r="E71" s="93"/>
      <c r="F71" s="39"/>
      <c r="G71" s="39"/>
      <c r="H71" s="39"/>
      <c r="I71" s="39"/>
      <c r="J71" s="39"/>
      <c r="K71" s="39"/>
      <c r="L71" s="39"/>
      <c r="M71" s="39"/>
      <c r="N71" s="39"/>
      <c r="O71" s="39"/>
      <c r="P71" s="39"/>
      <c r="Q71" s="39"/>
      <c r="R71" s="39"/>
      <c r="S71" s="151"/>
      <c r="T71" s="39"/>
      <c r="U71" s="39"/>
    </row>
    <row r="72" spans="1:75">
      <c r="B72" s="39"/>
      <c r="C72" s="42" t="s">
        <v>50</v>
      </c>
      <c r="E72" s="31"/>
      <c r="F72" s="16"/>
      <c r="G72" s="16"/>
      <c r="H72" s="16"/>
      <c r="I72" s="16"/>
      <c r="J72" s="16"/>
      <c r="K72" s="16"/>
      <c r="L72" s="16"/>
      <c r="M72" s="16"/>
      <c r="N72" s="16"/>
      <c r="O72" s="16"/>
      <c r="P72" s="16"/>
      <c r="Q72" s="16"/>
      <c r="R72" s="16"/>
      <c r="S72" s="26"/>
      <c r="T72" s="16"/>
      <c r="U72" s="16"/>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row>
    <row r="73" spans="1:75">
      <c r="B73" s="39"/>
      <c r="C73" s="40"/>
      <c r="E73" s="31"/>
      <c r="F73" s="16"/>
      <c r="G73" s="16"/>
      <c r="H73" s="16"/>
      <c r="I73" s="16"/>
      <c r="J73" s="16"/>
      <c r="K73" s="16"/>
      <c r="L73" s="16"/>
      <c r="M73" s="16"/>
      <c r="N73" s="16"/>
      <c r="O73" s="16"/>
      <c r="P73" s="16"/>
      <c r="Q73" s="16"/>
      <c r="R73" s="16"/>
      <c r="S73" s="26" t="s">
        <v>109</v>
      </c>
      <c r="T73" s="16"/>
      <c r="U73" s="16"/>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row>
    <row r="74" spans="1:75">
      <c r="A74">
        <v>9580</v>
      </c>
      <c r="B74" s="39">
        <v>40709</v>
      </c>
      <c r="C74" s="40" t="s">
        <v>32</v>
      </c>
      <c r="E74" s="31"/>
      <c r="F74" s="16">
        <f>30000/12</f>
        <v>2500</v>
      </c>
      <c r="G74" s="16">
        <f t="shared" ref="G74:P74" si="19">30000/12</f>
        <v>2500</v>
      </c>
      <c r="H74" s="16">
        <f t="shared" si="19"/>
        <v>2500</v>
      </c>
      <c r="I74" s="16">
        <f t="shared" si="19"/>
        <v>2500</v>
      </c>
      <c r="J74" s="16">
        <f t="shared" si="19"/>
        <v>2500</v>
      </c>
      <c r="K74" s="16">
        <f t="shared" si="19"/>
        <v>2500</v>
      </c>
      <c r="L74" s="16">
        <f t="shared" si="19"/>
        <v>2500</v>
      </c>
      <c r="M74" s="16">
        <f t="shared" si="19"/>
        <v>2500</v>
      </c>
      <c r="N74" s="16">
        <f t="shared" si="19"/>
        <v>2500</v>
      </c>
      <c r="O74" s="16">
        <f t="shared" si="19"/>
        <v>2500</v>
      </c>
      <c r="P74" s="16">
        <f t="shared" si="19"/>
        <v>2500</v>
      </c>
      <c r="Q74" s="16">
        <v>5019</v>
      </c>
      <c r="R74" s="16">
        <f t="shared" ref="R74:R80" si="20">SUM(F74:Q74)</f>
        <v>32519</v>
      </c>
      <c r="S74" s="26" t="s">
        <v>110</v>
      </c>
      <c r="T74" s="16"/>
      <c r="U74" s="16"/>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row>
    <row r="75" spans="1:75">
      <c r="B75" s="39"/>
      <c r="C75" s="40"/>
      <c r="E75" s="31"/>
      <c r="F75" s="16"/>
      <c r="G75" s="16"/>
      <c r="H75" s="16"/>
      <c r="I75" s="16"/>
      <c r="J75" s="16"/>
      <c r="K75" s="16"/>
      <c r="L75" s="16"/>
      <c r="M75" s="16"/>
      <c r="N75" s="16"/>
      <c r="O75" s="16"/>
      <c r="P75" s="16"/>
      <c r="Q75" s="16"/>
      <c r="R75" s="16"/>
      <c r="S75" s="26"/>
      <c r="T75" s="16"/>
      <c r="U75" s="16"/>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row>
    <row r="76" spans="1:75" s="1" customFormat="1">
      <c r="B76" s="93"/>
      <c r="C76" s="84" t="s">
        <v>112</v>
      </c>
      <c r="E76" s="27"/>
      <c r="F76" s="92">
        <f>SUM(F73:F75)</f>
        <v>2500</v>
      </c>
      <c r="G76" s="92">
        <f t="shared" ref="G76:R76" si="21">SUM(G73:G75)</f>
        <v>2500</v>
      </c>
      <c r="H76" s="92">
        <f t="shared" si="21"/>
        <v>2500</v>
      </c>
      <c r="I76" s="92">
        <f t="shared" si="21"/>
        <v>2500</v>
      </c>
      <c r="J76" s="92">
        <f t="shared" si="21"/>
        <v>2500</v>
      </c>
      <c r="K76" s="92">
        <f t="shared" si="21"/>
        <v>2500</v>
      </c>
      <c r="L76" s="92">
        <f t="shared" si="21"/>
        <v>2500</v>
      </c>
      <c r="M76" s="92">
        <f t="shared" si="21"/>
        <v>2500</v>
      </c>
      <c r="N76" s="92">
        <f t="shared" si="21"/>
        <v>2500</v>
      </c>
      <c r="O76" s="92">
        <f t="shared" si="21"/>
        <v>2500</v>
      </c>
      <c r="P76" s="92">
        <f t="shared" si="21"/>
        <v>2500</v>
      </c>
      <c r="Q76" s="92">
        <f t="shared" si="21"/>
        <v>5019</v>
      </c>
      <c r="R76" s="92">
        <f t="shared" si="21"/>
        <v>32519</v>
      </c>
      <c r="S76" s="26"/>
      <c r="T76" s="71">
        <f>SUM(F76:Q76)</f>
        <v>32519</v>
      </c>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95"/>
      <c r="BS76" s="95"/>
      <c r="BT76" s="95"/>
      <c r="BU76" s="95"/>
      <c r="BV76" s="95"/>
      <c r="BW76" s="95"/>
    </row>
    <row r="77" spans="1:75">
      <c r="B77" s="39"/>
      <c r="C77" s="40"/>
      <c r="E77" s="31"/>
      <c r="F77" s="16"/>
      <c r="G77" s="16"/>
      <c r="H77" s="16"/>
      <c r="I77" s="16"/>
      <c r="J77" s="16"/>
      <c r="K77" s="16"/>
      <c r="L77" s="16"/>
      <c r="M77" s="16"/>
      <c r="N77" s="16"/>
      <c r="O77" s="16"/>
      <c r="P77" s="16"/>
      <c r="Q77" s="16"/>
      <c r="R77" s="16"/>
      <c r="S77" s="26"/>
      <c r="T77" s="16"/>
      <c r="U77" s="16"/>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row>
    <row r="78" spans="1:75">
      <c r="B78" s="39"/>
      <c r="C78" s="42" t="s">
        <v>52</v>
      </c>
      <c r="E78" s="31"/>
      <c r="F78" s="16"/>
      <c r="G78" s="16"/>
      <c r="H78" s="16"/>
      <c r="I78" s="16"/>
      <c r="J78" s="16"/>
      <c r="K78" s="16"/>
      <c r="L78" s="16"/>
      <c r="M78" s="16"/>
      <c r="N78" s="16"/>
      <c r="O78" s="16"/>
      <c r="P78" s="16"/>
      <c r="Q78" s="16"/>
      <c r="R78" s="16"/>
      <c r="S78" s="26"/>
      <c r="T78" s="16"/>
      <c r="U78" s="16"/>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row>
    <row r="79" spans="1:75">
      <c r="A79">
        <v>9580</v>
      </c>
      <c r="B79" s="39"/>
      <c r="C79" s="40" t="s">
        <v>207</v>
      </c>
      <c r="E79" s="31"/>
      <c r="F79" s="16"/>
      <c r="G79" s="16"/>
      <c r="H79" s="16"/>
      <c r="I79" s="16"/>
      <c r="J79" s="16">
        <v>100</v>
      </c>
      <c r="K79" s="16"/>
      <c r="L79" s="16"/>
      <c r="M79" s="16"/>
      <c r="N79" s="16"/>
      <c r="O79" s="16"/>
      <c r="P79" s="16"/>
      <c r="Q79" s="16"/>
      <c r="R79" s="16">
        <f t="shared" si="20"/>
        <v>100</v>
      </c>
      <c r="S79" s="26" t="s">
        <v>165</v>
      </c>
      <c r="T79" s="16"/>
      <c r="U79" s="16"/>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row>
    <row r="80" spans="1:75">
      <c r="A80">
        <v>9580</v>
      </c>
      <c r="C80" s="40" t="s">
        <v>208</v>
      </c>
      <c r="E80" s="31"/>
      <c r="F80" s="16"/>
      <c r="G80" s="16"/>
      <c r="H80" s="16"/>
      <c r="I80" s="16"/>
      <c r="J80" s="16">
        <v>100</v>
      </c>
      <c r="K80" s="16"/>
      <c r="L80" s="16"/>
      <c r="M80" s="16"/>
      <c r="N80" s="16"/>
      <c r="O80" s="16"/>
      <c r="P80" s="16"/>
      <c r="Q80" s="16"/>
      <c r="R80" s="16">
        <f t="shared" si="20"/>
        <v>100</v>
      </c>
      <c r="S80" s="26" t="s">
        <v>166</v>
      </c>
      <c r="T80" s="16"/>
      <c r="U80" s="16"/>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row>
    <row r="81" spans="1:75">
      <c r="C81" s="84" t="s">
        <v>113</v>
      </c>
      <c r="E81" s="31"/>
      <c r="F81" s="96">
        <f>SUM(F79:F80)</f>
        <v>0</v>
      </c>
      <c r="G81" s="96">
        <f>SUM(G79:G80)</f>
        <v>0</v>
      </c>
      <c r="H81" s="96">
        <f>SUM(H79:H80)</f>
        <v>0</v>
      </c>
      <c r="I81" s="96">
        <f>SUM(I79:I80)</f>
        <v>0</v>
      </c>
      <c r="J81" s="97">
        <f>SUM(J79:J80)</f>
        <v>200</v>
      </c>
      <c r="K81" s="97">
        <f t="shared" ref="K81:R81" si="22">SUM(K79:K80)</f>
        <v>0</v>
      </c>
      <c r="L81" s="97">
        <f t="shared" si="22"/>
        <v>0</v>
      </c>
      <c r="M81" s="97">
        <f t="shared" si="22"/>
        <v>0</v>
      </c>
      <c r="N81" s="97">
        <f t="shared" si="22"/>
        <v>0</v>
      </c>
      <c r="O81" s="97">
        <f t="shared" si="22"/>
        <v>0</v>
      </c>
      <c r="P81" s="97">
        <f t="shared" si="22"/>
        <v>0</v>
      </c>
      <c r="Q81" s="97">
        <f t="shared" si="22"/>
        <v>0</v>
      </c>
      <c r="R81" s="97">
        <f t="shared" si="22"/>
        <v>200</v>
      </c>
      <c r="S81" s="26"/>
      <c r="T81" s="71">
        <f>SUM(F81:Q81)</f>
        <v>200</v>
      </c>
      <c r="U81" s="16"/>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row>
    <row r="82" spans="1:75">
      <c r="C82" s="84"/>
      <c r="E82" s="31"/>
      <c r="F82" s="136"/>
      <c r="G82" s="136"/>
      <c r="H82" s="136"/>
      <c r="I82" s="136"/>
      <c r="J82" s="137"/>
      <c r="K82" s="137"/>
      <c r="L82" s="137"/>
      <c r="M82" s="137"/>
      <c r="N82" s="137"/>
      <c r="O82" s="137"/>
      <c r="P82" s="137"/>
      <c r="Q82" s="137"/>
      <c r="R82" s="137"/>
      <c r="S82" s="26"/>
      <c r="T82" s="71"/>
      <c r="U82" s="16"/>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row>
    <row r="83" spans="1:75">
      <c r="A83">
        <v>9580</v>
      </c>
      <c r="C83" s="42" t="s">
        <v>190</v>
      </c>
      <c r="E83" s="31"/>
      <c r="F83" s="138"/>
      <c r="G83" s="138"/>
      <c r="H83" s="138"/>
      <c r="I83" s="138"/>
      <c r="J83" s="138"/>
      <c r="K83" s="138"/>
      <c r="L83" s="138"/>
      <c r="M83" s="138"/>
      <c r="N83" s="138"/>
      <c r="O83" s="138"/>
      <c r="P83" s="138"/>
      <c r="Q83" s="138"/>
      <c r="R83" s="97">
        <f>SUM(F83:Q83)</f>
        <v>0</v>
      </c>
      <c r="S83" s="26" t="s">
        <v>193</v>
      </c>
      <c r="T83" s="71"/>
      <c r="U83" s="16"/>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row>
    <row r="84" spans="1:75">
      <c r="C84" s="40"/>
      <c r="E84" s="31"/>
      <c r="F84" s="16"/>
      <c r="G84" s="16"/>
      <c r="H84" s="16"/>
      <c r="I84" s="16"/>
      <c r="J84" s="16"/>
      <c r="K84" s="16"/>
      <c r="L84" s="16"/>
      <c r="M84" s="16"/>
      <c r="N84" s="16"/>
      <c r="O84" s="16"/>
      <c r="P84" s="16"/>
      <c r="Q84" s="16"/>
      <c r="R84" s="16"/>
      <c r="S84" s="26"/>
      <c r="T84" s="16"/>
      <c r="U84" s="16"/>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row>
    <row r="85" spans="1:75">
      <c r="C85" s="34" t="s">
        <v>7</v>
      </c>
      <c r="E85" s="34"/>
      <c r="F85" s="15">
        <f t="shared" ref="F85:R85" si="23">+F49+F62+F67+F70+F76+F81+F83</f>
        <v>21634.666666666668</v>
      </c>
      <c r="G85" s="15">
        <f t="shared" si="23"/>
        <v>22109.666666666668</v>
      </c>
      <c r="H85" s="15">
        <f t="shared" si="23"/>
        <v>25884.666666666668</v>
      </c>
      <c r="I85" s="15">
        <f t="shared" si="23"/>
        <v>35865.916666666672</v>
      </c>
      <c r="J85" s="15">
        <f t="shared" si="23"/>
        <v>29256.416666666668</v>
      </c>
      <c r="K85" s="15">
        <f t="shared" si="23"/>
        <v>22361.416666666668</v>
      </c>
      <c r="L85" s="15">
        <f t="shared" si="23"/>
        <v>19211.416666666668</v>
      </c>
      <c r="M85" s="15">
        <f t="shared" si="23"/>
        <v>29661.416666666668</v>
      </c>
      <c r="N85" s="15">
        <f t="shared" si="23"/>
        <v>23172.416666666668</v>
      </c>
      <c r="O85" s="15">
        <f t="shared" si="23"/>
        <v>23172.416666666668</v>
      </c>
      <c r="P85" s="15">
        <f t="shared" si="23"/>
        <v>45551.916666666672</v>
      </c>
      <c r="Q85" s="15">
        <f t="shared" si="23"/>
        <v>29419.666666666668</v>
      </c>
      <c r="R85" s="15">
        <f t="shared" si="23"/>
        <v>327302</v>
      </c>
      <c r="S85" s="26"/>
      <c r="T85" s="71">
        <f>SUM(F85:Q85)</f>
        <v>327302</v>
      </c>
      <c r="U85" s="71">
        <f>T85+T98+T28</f>
        <v>440504</v>
      </c>
      <c r="V85" s="4"/>
      <c r="W85" s="153" t="s">
        <v>249</v>
      </c>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row>
    <row r="86" spans="1:75">
      <c r="C86" s="31"/>
      <c r="E86" s="31"/>
      <c r="F86" s="16"/>
      <c r="G86" s="16"/>
      <c r="H86" s="16"/>
      <c r="I86" s="16"/>
      <c r="J86" s="16"/>
      <c r="K86" s="16"/>
      <c r="L86" s="16"/>
      <c r="M86" s="16"/>
      <c r="N86" s="16"/>
      <c r="O86" s="16"/>
      <c r="P86" s="16"/>
      <c r="Q86" s="16"/>
      <c r="R86" s="16"/>
      <c r="S86" s="26"/>
      <c r="T86" s="73"/>
      <c r="U86" s="73">
        <f>U85-T98</f>
        <v>368695</v>
      </c>
      <c r="V86" s="4"/>
      <c r="W86" s="153" t="s">
        <v>250</v>
      </c>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row>
    <row r="87" spans="1:75">
      <c r="C87" s="31"/>
      <c r="E87" s="31"/>
      <c r="F87" s="16"/>
      <c r="G87" s="16"/>
      <c r="H87" s="16"/>
      <c r="I87" s="16"/>
      <c r="J87" s="16"/>
      <c r="K87" s="16"/>
      <c r="L87" s="16"/>
      <c r="M87" s="16"/>
      <c r="N87" s="16"/>
      <c r="O87" s="16"/>
      <c r="P87" s="16"/>
      <c r="Q87" s="16"/>
      <c r="R87" s="16"/>
      <c r="S87" s="26"/>
      <c r="T87" s="73"/>
      <c r="U87" s="73"/>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row>
    <row r="88" spans="1:75">
      <c r="C88" s="32" t="s">
        <v>5</v>
      </c>
      <c r="E88" s="32"/>
      <c r="F88" s="16"/>
      <c r="G88" s="16"/>
      <c r="H88" s="16"/>
      <c r="I88" s="16"/>
      <c r="J88" s="16"/>
      <c r="K88" s="16"/>
      <c r="L88" s="16"/>
      <c r="M88" s="16"/>
      <c r="N88" s="16"/>
      <c r="O88" s="16"/>
      <c r="P88" s="16"/>
      <c r="Q88" s="16"/>
      <c r="R88" s="16"/>
      <c r="S88" s="26"/>
      <c r="T88" s="73"/>
      <c r="U88" s="73"/>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row>
    <row r="89" spans="1:75">
      <c r="C89" s="42" t="s">
        <v>148</v>
      </c>
      <c r="E89" s="32"/>
      <c r="F89" s="16"/>
      <c r="G89" s="16"/>
      <c r="H89" s="16"/>
      <c r="I89" s="16"/>
      <c r="J89" s="16"/>
      <c r="K89" s="16"/>
      <c r="L89" s="16"/>
      <c r="M89" s="16"/>
      <c r="N89" s="16"/>
      <c r="O89" s="16"/>
      <c r="P89" s="16"/>
      <c r="Q89" s="16"/>
      <c r="R89" s="16"/>
      <c r="S89" s="26"/>
      <c r="T89" s="73"/>
      <c r="U89" s="152" t="s">
        <v>17</v>
      </c>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row>
    <row r="90" spans="1:75">
      <c r="A90">
        <v>9910</v>
      </c>
      <c r="B90" s="39">
        <v>50120</v>
      </c>
      <c r="C90" s="99" t="s">
        <v>12</v>
      </c>
      <c r="E90" s="31"/>
      <c r="F90" s="16">
        <v>823</v>
      </c>
      <c r="G90" s="16">
        <v>823</v>
      </c>
      <c r="H90" s="16">
        <v>823</v>
      </c>
      <c r="I90" s="16">
        <v>823</v>
      </c>
      <c r="J90" s="16">
        <v>823</v>
      </c>
      <c r="K90" s="16">
        <v>823</v>
      </c>
      <c r="L90" s="16">
        <v>823</v>
      </c>
      <c r="M90" s="16">
        <v>823</v>
      </c>
      <c r="N90" s="16">
        <v>823</v>
      </c>
      <c r="O90" s="16">
        <v>823</v>
      </c>
      <c r="P90" s="16">
        <v>823</v>
      </c>
      <c r="Q90" s="16">
        <v>823</v>
      </c>
      <c r="R90" s="16">
        <f t="shared" ref="R90:R97" si="24">SUM(F90:Q90)</f>
        <v>9876</v>
      </c>
      <c r="S90" s="26" t="s">
        <v>194</v>
      </c>
      <c r="T90" s="74"/>
      <c r="U90" s="7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row>
    <row r="91" spans="1:75">
      <c r="B91" s="39">
        <v>50110</v>
      </c>
      <c r="C91" s="40" t="s">
        <v>11</v>
      </c>
      <c r="E91" s="31"/>
      <c r="F91" s="16">
        <v>106.75</v>
      </c>
      <c r="G91" s="16">
        <v>106.75</v>
      </c>
      <c r="H91" s="16">
        <v>106.75</v>
      </c>
      <c r="I91" s="16">
        <v>106.75</v>
      </c>
      <c r="J91" s="16">
        <v>106.75</v>
      </c>
      <c r="K91" s="16">
        <v>106.75</v>
      </c>
      <c r="L91" s="16">
        <v>106.75</v>
      </c>
      <c r="M91" s="16">
        <v>106.75</v>
      </c>
      <c r="N91" s="16">
        <v>106.75</v>
      </c>
      <c r="O91" s="16">
        <v>106.75</v>
      </c>
      <c r="P91" s="16">
        <v>106.75</v>
      </c>
      <c r="Q91" s="16">
        <v>106.75</v>
      </c>
      <c r="R91" s="16">
        <f t="shared" si="24"/>
        <v>1281</v>
      </c>
      <c r="S91" s="26" t="s">
        <v>195</v>
      </c>
      <c r="T91" s="74"/>
      <c r="U91" s="7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row>
    <row r="92" spans="1:75">
      <c r="B92" s="39">
        <v>50160</v>
      </c>
      <c r="C92" s="40" t="s">
        <v>27</v>
      </c>
      <c r="E92" s="31"/>
      <c r="F92" s="18">
        <v>82.916666666666671</v>
      </c>
      <c r="G92" s="18">
        <v>82.916666666666671</v>
      </c>
      <c r="H92" s="18">
        <v>82.916666666666671</v>
      </c>
      <c r="I92" s="18">
        <v>82.916666666666671</v>
      </c>
      <c r="J92" s="18">
        <v>82.916666666666671</v>
      </c>
      <c r="K92" s="18">
        <v>82.916666666666671</v>
      </c>
      <c r="L92" s="18">
        <v>82.916666666666671</v>
      </c>
      <c r="M92" s="18">
        <v>82.916666666666671</v>
      </c>
      <c r="N92" s="18">
        <v>82.916666666666671</v>
      </c>
      <c r="O92" s="18">
        <v>82.916666666666671</v>
      </c>
      <c r="P92" s="18">
        <v>82.916666666666671</v>
      </c>
      <c r="Q92" s="18">
        <v>82.916666666666671</v>
      </c>
      <c r="R92" s="16">
        <f t="shared" si="24"/>
        <v>994.99999999999989</v>
      </c>
      <c r="S92" s="26" t="s">
        <v>196</v>
      </c>
      <c r="T92" s="75"/>
      <c r="U92" s="74"/>
    </row>
    <row r="93" spans="1:75">
      <c r="B93" s="39">
        <v>50170</v>
      </c>
      <c r="C93" s="40" t="s">
        <v>28</v>
      </c>
      <c r="E93" s="31"/>
      <c r="F93" s="18">
        <v>310.83333333333331</v>
      </c>
      <c r="G93" s="18">
        <v>310.83333333333331</v>
      </c>
      <c r="H93" s="18">
        <v>310.83333333333331</v>
      </c>
      <c r="I93" s="18">
        <v>310.83333333333331</v>
      </c>
      <c r="J93" s="18">
        <v>310.83333333333331</v>
      </c>
      <c r="K93" s="18">
        <v>310.83333333333331</v>
      </c>
      <c r="L93" s="18">
        <v>310.83333333333331</v>
      </c>
      <c r="M93" s="18">
        <v>310.83333333333331</v>
      </c>
      <c r="N93" s="18">
        <v>310.83333333333331</v>
      </c>
      <c r="O93" s="18">
        <v>310.83333333333331</v>
      </c>
      <c r="P93" s="18">
        <v>310.83333333333331</v>
      </c>
      <c r="Q93" s="18">
        <v>310.83333333333331</v>
      </c>
      <c r="R93" s="16">
        <f t="shared" si="24"/>
        <v>3730.0000000000005</v>
      </c>
      <c r="S93" s="26" t="s">
        <v>197</v>
      </c>
      <c r="T93" s="75"/>
      <c r="U93" s="74"/>
    </row>
    <row r="94" spans="1:75">
      <c r="B94" s="39">
        <v>50150</v>
      </c>
      <c r="C94" s="40" t="s">
        <v>15</v>
      </c>
      <c r="E94" s="31"/>
      <c r="F94" s="16">
        <f>7885/12</f>
        <v>657.08333333333337</v>
      </c>
      <c r="G94" s="16">
        <f t="shared" ref="G94:Q94" si="25">7885/12</f>
        <v>657.08333333333337</v>
      </c>
      <c r="H94" s="16">
        <f t="shared" si="25"/>
        <v>657.08333333333337</v>
      </c>
      <c r="I94" s="16">
        <f t="shared" si="25"/>
        <v>657.08333333333337</v>
      </c>
      <c r="J94" s="16">
        <f t="shared" si="25"/>
        <v>657.08333333333337</v>
      </c>
      <c r="K94" s="16">
        <f t="shared" si="25"/>
        <v>657.08333333333337</v>
      </c>
      <c r="L94" s="16">
        <f t="shared" si="25"/>
        <v>657.08333333333337</v>
      </c>
      <c r="M94" s="16">
        <f t="shared" si="25"/>
        <v>657.08333333333337</v>
      </c>
      <c r="N94" s="16">
        <f t="shared" si="25"/>
        <v>657.08333333333337</v>
      </c>
      <c r="O94" s="16">
        <f t="shared" si="25"/>
        <v>657.08333333333337</v>
      </c>
      <c r="P94" s="16">
        <f t="shared" si="25"/>
        <v>657.08333333333337</v>
      </c>
      <c r="Q94" s="16">
        <f t="shared" si="25"/>
        <v>657.08333333333337</v>
      </c>
      <c r="R94" s="70">
        <f t="shared" si="24"/>
        <v>7884.9999999999991</v>
      </c>
      <c r="S94" s="26" t="s">
        <v>198</v>
      </c>
      <c r="T94" s="74"/>
      <c r="U94" s="7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row>
    <row r="95" spans="1:75">
      <c r="B95" s="39">
        <v>50130</v>
      </c>
      <c r="C95" s="40" t="s">
        <v>13</v>
      </c>
      <c r="E95" s="31"/>
      <c r="F95" s="16">
        <f t="shared" ref="F95:Q95" si="26">36637/12</f>
        <v>3053.0833333333335</v>
      </c>
      <c r="G95" s="16">
        <f t="shared" si="26"/>
        <v>3053.0833333333335</v>
      </c>
      <c r="H95" s="16">
        <f t="shared" si="26"/>
        <v>3053.0833333333335</v>
      </c>
      <c r="I95" s="16">
        <f t="shared" si="26"/>
        <v>3053.0833333333335</v>
      </c>
      <c r="J95" s="16">
        <f t="shared" si="26"/>
        <v>3053.0833333333335</v>
      </c>
      <c r="K95" s="16">
        <f t="shared" si="26"/>
        <v>3053.0833333333335</v>
      </c>
      <c r="L95" s="16">
        <f t="shared" si="26"/>
        <v>3053.0833333333335</v>
      </c>
      <c r="M95" s="16">
        <f t="shared" si="26"/>
        <v>3053.0833333333335</v>
      </c>
      <c r="N95" s="16">
        <f t="shared" si="26"/>
        <v>3053.0833333333335</v>
      </c>
      <c r="O95" s="16">
        <f t="shared" si="26"/>
        <v>3053.0833333333335</v>
      </c>
      <c r="P95" s="16">
        <f t="shared" si="26"/>
        <v>3053.0833333333335</v>
      </c>
      <c r="Q95" s="16">
        <f t="shared" si="26"/>
        <v>3053.0833333333335</v>
      </c>
      <c r="R95" s="16">
        <f t="shared" si="24"/>
        <v>36637</v>
      </c>
      <c r="S95" s="26" t="s">
        <v>199</v>
      </c>
      <c r="T95" s="74"/>
      <c r="U95" s="7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row>
    <row r="96" spans="1:75">
      <c r="B96" s="39">
        <v>50140</v>
      </c>
      <c r="C96" s="40" t="s">
        <v>14</v>
      </c>
      <c r="E96" s="31"/>
      <c r="F96" s="16">
        <v>777.75</v>
      </c>
      <c r="G96" s="16">
        <v>777.75</v>
      </c>
      <c r="H96" s="16">
        <v>777.75</v>
      </c>
      <c r="I96" s="16">
        <v>777.75</v>
      </c>
      <c r="J96" s="16">
        <v>777.75</v>
      </c>
      <c r="K96" s="16">
        <v>777.75</v>
      </c>
      <c r="L96" s="16">
        <v>777.75</v>
      </c>
      <c r="M96" s="16">
        <v>777.75</v>
      </c>
      <c r="N96" s="16">
        <v>777.75</v>
      </c>
      <c r="O96" s="16">
        <v>777.75</v>
      </c>
      <c r="P96" s="16">
        <v>777.75</v>
      </c>
      <c r="Q96" s="16">
        <v>777.75</v>
      </c>
      <c r="R96" s="16">
        <f t="shared" si="24"/>
        <v>9333</v>
      </c>
      <c r="S96" s="26" t="s">
        <v>200</v>
      </c>
      <c r="T96" s="74"/>
      <c r="U96" s="7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row>
    <row r="97" spans="2:75">
      <c r="B97" s="39"/>
      <c r="C97" s="40" t="s">
        <v>141</v>
      </c>
      <c r="E97" s="31"/>
      <c r="F97" s="16">
        <v>172.66666666666666</v>
      </c>
      <c r="G97" s="16">
        <v>172.66666666666666</v>
      </c>
      <c r="H97" s="16">
        <v>172.66666666666666</v>
      </c>
      <c r="I97" s="16">
        <v>172.66666666666666</v>
      </c>
      <c r="J97" s="16">
        <v>172.66666666666666</v>
      </c>
      <c r="K97" s="16">
        <v>172.66666666666666</v>
      </c>
      <c r="L97" s="16">
        <v>172.66666666666666</v>
      </c>
      <c r="M97" s="16">
        <v>172.66666666666666</v>
      </c>
      <c r="N97" s="16">
        <v>172.66666666666666</v>
      </c>
      <c r="O97" s="16">
        <v>172.66666666666666</v>
      </c>
      <c r="P97" s="16">
        <v>172.66666666666666</v>
      </c>
      <c r="Q97" s="16">
        <v>172.66666666666666</v>
      </c>
      <c r="R97" s="16">
        <f t="shared" si="24"/>
        <v>2072.0000000000005</v>
      </c>
      <c r="S97" s="26" t="s">
        <v>201</v>
      </c>
      <c r="T97" s="74"/>
      <c r="U97" s="7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row>
    <row r="98" spans="2:75">
      <c r="B98" s="39"/>
      <c r="C98" s="40"/>
      <c r="D98" s="42" t="s">
        <v>149</v>
      </c>
      <c r="E98" s="31"/>
      <c r="F98" s="92">
        <f t="shared" ref="F98:R98" si="27">SUM(F90:F97)</f>
        <v>5984.0833333333339</v>
      </c>
      <c r="G98" s="92">
        <f t="shared" si="27"/>
        <v>5984.0833333333339</v>
      </c>
      <c r="H98" s="92">
        <f t="shared" si="27"/>
        <v>5984.0833333333339</v>
      </c>
      <c r="I98" s="92">
        <f t="shared" si="27"/>
        <v>5984.0833333333339</v>
      </c>
      <c r="J98" s="92">
        <f t="shared" si="27"/>
        <v>5984.0833333333339</v>
      </c>
      <c r="K98" s="92">
        <f t="shared" si="27"/>
        <v>5984.0833333333339</v>
      </c>
      <c r="L98" s="92">
        <f t="shared" si="27"/>
        <v>5984.0833333333339</v>
      </c>
      <c r="M98" s="92">
        <f t="shared" si="27"/>
        <v>5984.0833333333339</v>
      </c>
      <c r="N98" s="92">
        <f t="shared" si="27"/>
        <v>5984.0833333333339</v>
      </c>
      <c r="O98" s="92">
        <f t="shared" si="27"/>
        <v>5984.0833333333339</v>
      </c>
      <c r="P98" s="92">
        <f t="shared" si="27"/>
        <v>5984.0833333333339</v>
      </c>
      <c r="Q98" s="92">
        <f t="shared" si="27"/>
        <v>5984.0833333333339</v>
      </c>
      <c r="R98" s="92">
        <f t="shared" si="27"/>
        <v>71809</v>
      </c>
      <c r="S98" s="26"/>
      <c r="T98" s="71">
        <f>SUM(F98:Q98)</f>
        <v>71809.000000000015</v>
      </c>
      <c r="U98" s="7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row>
    <row r="99" spans="2:75">
      <c r="B99" s="39"/>
      <c r="C99" s="40"/>
      <c r="E99" s="31"/>
      <c r="F99" s="14"/>
      <c r="G99" s="14"/>
      <c r="H99" s="14"/>
      <c r="I99" s="14"/>
      <c r="J99" s="14"/>
      <c r="K99" s="14"/>
      <c r="L99" s="14"/>
      <c r="M99" s="14"/>
      <c r="N99" s="14"/>
      <c r="O99" s="14"/>
      <c r="P99" s="14"/>
      <c r="Q99" s="14"/>
      <c r="R99" s="16"/>
      <c r="S99" s="26"/>
      <c r="T99" s="74"/>
      <c r="U99" s="7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row>
    <row r="100" spans="2:75" hidden="1">
      <c r="B100" s="39"/>
      <c r="C100" s="42" t="s">
        <v>146</v>
      </c>
      <c r="E100" s="32"/>
      <c r="F100" s="16"/>
      <c r="G100" s="16"/>
      <c r="H100" s="16"/>
      <c r="I100" s="16"/>
      <c r="J100" s="16"/>
      <c r="K100" s="16"/>
      <c r="L100" s="16"/>
      <c r="M100" s="16"/>
      <c r="N100" s="16"/>
      <c r="O100" s="16"/>
      <c r="P100" s="16"/>
      <c r="Q100" s="16"/>
      <c r="R100" s="16"/>
      <c r="S100" s="26"/>
      <c r="T100" s="74"/>
      <c r="U100" s="7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2:75" hidden="1">
      <c r="B101" s="39"/>
      <c r="C101" s="116" t="s">
        <v>189</v>
      </c>
      <c r="E101" s="32"/>
      <c r="F101" s="16"/>
      <c r="G101" s="16"/>
      <c r="H101" s="16"/>
      <c r="I101" s="16"/>
      <c r="J101" s="16"/>
      <c r="K101" s="16"/>
      <c r="L101" s="16"/>
      <c r="M101" s="16"/>
      <c r="N101" s="16"/>
      <c r="O101" s="16"/>
      <c r="P101" s="16"/>
      <c r="Q101" s="16"/>
      <c r="R101" s="16">
        <f>SUM(F101:Q101)</f>
        <v>0</v>
      </c>
      <c r="S101" s="26"/>
      <c r="T101" s="74"/>
      <c r="U101" s="7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2:75" hidden="1">
      <c r="B102" s="39"/>
      <c r="C102" s="116" t="s">
        <v>189</v>
      </c>
      <c r="E102" s="32"/>
      <c r="F102" s="16"/>
      <c r="G102" s="16"/>
      <c r="H102" s="16"/>
      <c r="I102" s="16"/>
      <c r="J102" s="16"/>
      <c r="K102" s="16"/>
      <c r="L102" s="16"/>
      <c r="M102" s="16"/>
      <c r="N102" s="16"/>
      <c r="O102" s="16"/>
      <c r="P102" s="16"/>
      <c r="Q102" s="16"/>
      <c r="R102" s="16">
        <f>SUM(F102:Q102)</f>
        <v>0</v>
      </c>
      <c r="S102" s="26"/>
      <c r="T102" s="74"/>
      <c r="U102" s="7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2:75" hidden="1">
      <c r="B103" s="39"/>
      <c r="C103" s="116" t="s">
        <v>189</v>
      </c>
      <c r="E103" s="32"/>
      <c r="F103" s="16"/>
      <c r="G103" s="16"/>
      <c r="H103" s="16"/>
      <c r="I103" s="16"/>
      <c r="J103" s="16"/>
      <c r="K103" s="16"/>
      <c r="L103" s="16"/>
      <c r="M103" s="16"/>
      <c r="N103" s="16"/>
      <c r="O103" s="16"/>
      <c r="P103" s="16"/>
      <c r="Q103" s="16"/>
      <c r="R103" s="16">
        <f>SUM(F103:Q103)</f>
        <v>0</v>
      </c>
      <c r="S103" s="26"/>
      <c r="T103" s="74"/>
      <c r="U103" s="7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2:75" hidden="1">
      <c r="B104" s="39"/>
      <c r="C104" s="34" t="s">
        <v>8</v>
      </c>
      <c r="E104" s="34"/>
      <c r="F104" s="15">
        <f>SUM(F98:F103)</f>
        <v>5984.0833333333339</v>
      </c>
      <c r="G104" s="15">
        <f t="shared" ref="G104:Q104" si="28">SUM(G98:G103)</f>
        <v>5984.0833333333339</v>
      </c>
      <c r="H104" s="15">
        <f t="shared" si="28"/>
        <v>5984.0833333333339</v>
      </c>
      <c r="I104" s="15">
        <f t="shared" si="28"/>
        <v>5984.0833333333339</v>
      </c>
      <c r="J104" s="15">
        <f t="shared" si="28"/>
        <v>5984.0833333333339</v>
      </c>
      <c r="K104" s="15">
        <f t="shared" si="28"/>
        <v>5984.0833333333339</v>
      </c>
      <c r="L104" s="15">
        <f t="shared" si="28"/>
        <v>5984.0833333333339</v>
      </c>
      <c r="M104" s="15">
        <f t="shared" si="28"/>
        <v>5984.0833333333339</v>
      </c>
      <c r="N104" s="15">
        <f t="shared" si="28"/>
        <v>5984.0833333333339</v>
      </c>
      <c r="O104" s="15">
        <f t="shared" si="28"/>
        <v>5984.0833333333339</v>
      </c>
      <c r="P104" s="15">
        <f t="shared" si="28"/>
        <v>5984.0833333333339</v>
      </c>
      <c r="Q104" s="15">
        <f t="shared" si="28"/>
        <v>5984.0833333333339</v>
      </c>
      <c r="R104" s="15">
        <f>SUM(R98:R103)</f>
        <v>71809</v>
      </c>
      <c r="S104" s="26"/>
      <c r="T104" s="71"/>
      <c r="U104" s="72"/>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row>
    <row r="105" spans="2:75">
      <c r="D105" s="28"/>
      <c r="E105" s="28"/>
      <c r="F105" s="16"/>
      <c r="G105" s="16"/>
      <c r="H105" s="16"/>
      <c r="I105" s="16"/>
      <c r="J105" s="16"/>
      <c r="K105" s="16"/>
      <c r="L105" s="16"/>
      <c r="M105" s="16"/>
      <c r="N105" s="16"/>
      <c r="O105" s="16"/>
      <c r="P105" s="16"/>
      <c r="Q105" s="16"/>
      <c r="R105" s="16"/>
      <c r="S105" s="26"/>
      <c r="T105" s="73"/>
      <c r="U105" s="73"/>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row>
    <row r="106" spans="2:75" s="6" customFormat="1" ht="15">
      <c r="D106" s="41" t="s">
        <v>9</v>
      </c>
      <c r="E106" s="36"/>
      <c r="F106" s="19">
        <f t="shared" ref="F106:R106" si="29">F28+F85+F104</f>
        <v>30473.416666666672</v>
      </c>
      <c r="G106" s="19">
        <f t="shared" si="29"/>
        <v>33548.416666666672</v>
      </c>
      <c r="H106" s="19">
        <f t="shared" si="29"/>
        <v>38360.416666666672</v>
      </c>
      <c r="I106" s="19">
        <f t="shared" si="29"/>
        <v>44704.666666666672</v>
      </c>
      <c r="J106" s="19">
        <f t="shared" si="29"/>
        <v>38095.166666666672</v>
      </c>
      <c r="K106" s="19">
        <f t="shared" si="29"/>
        <v>32100.166666666672</v>
      </c>
      <c r="L106" s="19">
        <f t="shared" si="29"/>
        <v>28050.166666666672</v>
      </c>
      <c r="M106" s="19">
        <f t="shared" si="29"/>
        <v>38500.166666666672</v>
      </c>
      <c r="N106" s="19">
        <f t="shared" si="29"/>
        <v>32011.166666666672</v>
      </c>
      <c r="O106" s="19">
        <f t="shared" si="29"/>
        <v>32011.166666666672</v>
      </c>
      <c r="P106" s="19">
        <f t="shared" si="29"/>
        <v>54390.666666666672</v>
      </c>
      <c r="Q106" s="19">
        <f t="shared" si="29"/>
        <v>38258.416666666672</v>
      </c>
      <c r="R106" s="19">
        <f t="shared" si="29"/>
        <v>440504</v>
      </c>
      <c r="S106" s="143">
        <f>R106/12/84</f>
        <v>437.00793650793651</v>
      </c>
      <c r="T106" s="71">
        <f>T98+T76+T81+T67+T62+T6+T49+T28</f>
        <v>440504</v>
      </c>
      <c r="U106" s="76"/>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row>
    <row r="107" spans="2:75" s="6" customFormat="1" ht="15">
      <c r="D107" s="41"/>
      <c r="E107" s="36"/>
      <c r="F107" s="19"/>
      <c r="G107" s="19"/>
      <c r="H107" s="19"/>
      <c r="I107" s="19"/>
      <c r="J107" s="19"/>
      <c r="K107" s="19"/>
      <c r="L107" s="19"/>
      <c r="M107" s="19"/>
      <c r="N107" s="19"/>
      <c r="O107" s="19"/>
      <c r="P107" s="19"/>
      <c r="Q107" s="19"/>
      <c r="R107" s="19"/>
      <c r="S107" s="26"/>
      <c r="T107" s="71"/>
      <c r="U107" s="76"/>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row>
    <row r="108" spans="2:75" s="6" customFormat="1" ht="15">
      <c r="D108" s="28" t="s">
        <v>77</v>
      </c>
      <c r="E108" s="28"/>
      <c r="F108" s="71">
        <f t="shared" ref="F108:Q108" si="30">F16-F106</f>
        <v>6318.5833333333285</v>
      </c>
      <c r="G108" s="71">
        <f t="shared" si="30"/>
        <v>3243.5833333333285</v>
      </c>
      <c r="H108" s="71">
        <f t="shared" si="30"/>
        <v>-1568.4166666666715</v>
      </c>
      <c r="I108" s="71">
        <f t="shared" si="30"/>
        <v>-7912.6666666666715</v>
      </c>
      <c r="J108" s="71">
        <f t="shared" si="30"/>
        <v>-1303.1666666666715</v>
      </c>
      <c r="K108" s="71">
        <f t="shared" si="30"/>
        <v>4691.8333333333285</v>
      </c>
      <c r="L108" s="71">
        <f t="shared" si="30"/>
        <v>8741.8333333333285</v>
      </c>
      <c r="M108" s="71">
        <f t="shared" si="30"/>
        <v>-1708.1666666666715</v>
      </c>
      <c r="N108" s="71">
        <f t="shared" si="30"/>
        <v>4780.8333333333285</v>
      </c>
      <c r="O108" s="71">
        <f t="shared" si="30"/>
        <v>4780.8333333333285</v>
      </c>
      <c r="P108" s="71">
        <f t="shared" si="30"/>
        <v>-17598.666666666672</v>
      </c>
      <c r="Q108" s="71">
        <f t="shared" si="30"/>
        <v>-1466.4166666666715</v>
      </c>
      <c r="R108" s="19">
        <f>SUM(F108:Q108)</f>
        <v>999.99999999994179</v>
      </c>
      <c r="S108" s="26"/>
      <c r="T108" s="76"/>
      <c r="U108" s="77"/>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row>
    <row r="109" spans="2:75">
      <c r="F109" s="13"/>
      <c r="G109" s="13"/>
      <c r="H109" s="13"/>
      <c r="I109" s="13"/>
      <c r="J109" s="13"/>
      <c r="K109" s="13"/>
      <c r="L109" s="13"/>
      <c r="M109" s="13"/>
      <c r="N109" s="13"/>
      <c r="O109" s="13"/>
      <c r="P109" s="13"/>
      <c r="Q109" s="13"/>
      <c r="R109" s="13"/>
      <c r="T109" s="78"/>
      <c r="U109" s="79"/>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row>
    <row r="110" spans="2:75">
      <c r="C110" s="104"/>
      <c r="F110" s="4"/>
      <c r="G110" s="4"/>
      <c r="H110" s="4"/>
      <c r="I110" s="4"/>
      <c r="J110" s="4"/>
      <c r="K110" s="4"/>
      <c r="L110" s="4"/>
      <c r="M110" s="4"/>
      <c r="N110" s="4"/>
      <c r="O110" s="4"/>
      <c r="P110" s="4"/>
      <c r="Q110" s="4"/>
      <c r="R110" s="4"/>
      <c r="T110" s="78"/>
      <c r="U110" s="78"/>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row>
    <row r="111" spans="2:75">
      <c r="F111" s="4"/>
      <c r="G111" s="4"/>
      <c r="H111" s="4"/>
      <c r="I111" s="4"/>
      <c r="J111" s="4"/>
      <c r="K111" s="4"/>
      <c r="L111" s="4"/>
      <c r="M111" s="4"/>
      <c r="N111" s="4"/>
      <c r="O111" s="4"/>
      <c r="P111" s="4"/>
      <c r="Q111" s="4"/>
      <c r="R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row>
    <row r="112" spans="2:75">
      <c r="F112" s="4"/>
      <c r="G112" s="4"/>
      <c r="H112" s="4"/>
      <c r="I112" s="4"/>
      <c r="J112" s="4"/>
      <c r="K112" s="4"/>
      <c r="L112" s="4"/>
      <c r="M112" s="4"/>
      <c r="N112" s="4"/>
      <c r="O112" s="4"/>
      <c r="P112" s="4"/>
      <c r="Q112" s="4"/>
      <c r="R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row>
    <row r="113" spans="3:75">
      <c r="F113" s="4"/>
      <c r="G113" s="4"/>
      <c r="H113" s="4"/>
      <c r="I113" s="4"/>
      <c r="J113" s="4"/>
      <c r="K113" s="4"/>
      <c r="L113" s="4"/>
      <c r="M113" s="4"/>
      <c r="N113" s="4"/>
      <c r="O113" s="4"/>
      <c r="P113" s="4"/>
      <c r="Q113" s="4"/>
      <c r="R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row>
    <row r="114" spans="3:75">
      <c r="F114" s="4"/>
      <c r="G114" s="4"/>
      <c r="H114" s="4"/>
      <c r="I114" s="4"/>
      <c r="J114" s="4"/>
      <c r="K114" s="4"/>
      <c r="L114" s="4"/>
      <c r="M114" s="4"/>
      <c r="N114" s="4"/>
      <c r="O114" s="4"/>
      <c r="P114" s="4"/>
      <c r="Q114" s="4"/>
      <c r="R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3:75">
      <c r="F115" s="4"/>
      <c r="G115" s="4"/>
      <c r="H115" s="4"/>
      <c r="I115" s="4"/>
      <c r="J115" s="4"/>
      <c r="K115" s="4"/>
      <c r="L115" s="4"/>
      <c r="M115" s="4"/>
      <c r="N115" s="4"/>
      <c r="O115" s="4" t="s">
        <v>17</v>
      </c>
      <c r="P115" s="4"/>
      <c r="Q115" s="4"/>
      <c r="R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3:75">
      <c r="F116" s="4"/>
      <c r="G116" s="4"/>
      <c r="H116" s="4"/>
      <c r="I116" s="4"/>
      <c r="J116" s="4"/>
      <c r="K116" s="4"/>
      <c r="L116" s="4"/>
      <c r="M116" s="4"/>
      <c r="N116" s="4"/>
      <c r="O116" s="4"/>
      <c r="P116" s="4"/>
      <c r="Q116" s="4"/>
      <c r="R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3:75">
      <c r="C117" t="s">
        <v>17</v>
      </c>
      <c r="D117" s="38"/>
      <c r="F117" s="4"/>
      <c r="G117" s="4"/>
      <c r="H117" s="4"/>
      <c r="I117" s="4"/>
      <c r="J117" s="4"/>
      <c r="K117" s="4"/>
      <c r="L117" s="4"/>
      <c r="M117" s="4"/>
      <c r="N117" s="4"/>
      <c r="O117" s="4"/>
      <c r="P117" s="4"/>
      <c r="Q117" s="4"/>
      <c r="R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3:75">
      <c r="F118" s="4"/>
      <c r="G118" s="4"/>
      <c r="H118" s="4"/>
      <c r="I118" s="4"/>
      <c r="J118" s="4"/>
      <c r="K118" s="4"/>
      <c r="L118" s="4"/>
      <c r="M118" s="4"/>
      <c r="N118" s="4"/>
      <c r="O118" s="4"/>
      <c r="P118" s="4"/>
      <c r="Q118" s="4"/>
      <c r="R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row>
    <row r="119" spans="3:75">
      <c r="F119" s="4"/>
      <c r="G119" s="4"/>
      <c r="H119" s="4"/>
      <c r="I119" s="4"/>
      <c r="J119" s="4"/>
      <c r="K119" s="4"/>
      <c r="L119" s="4"/>
      <c r="M119" s="4"/>
      <c r="N119" s="4"/>
      <c r="O119" s="4"/>
      <c r="P119" s="4"/>
      <c r="Q119" s="4"/>
      <c r="R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row>
    <row r="120" spans="3:75">
      <c r="F120" s="4"/>
      <c r="G120" s="4"/>
      <c r="H120" s="4"/>
      <c r="I120" s="4"/>
      <c r="J120" s="4"/>
      <c r="K120" s="4"/>
      <c r="L120" s="4"/>
      <c r="M120" s="4"/>
      <c r="N120" s="4"/>
      <c r="O120" s="4"/>
      <c r="P120" s="4"/>
      <c r="Q120" s="4"/>
      <c r="R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row>
    <row r="121" spans="3:75">
      <c r="F121" s="4"/>
      <c r="G121" s="4"/>
      <c r="H121" s="4"/>
      <c r="I121" s="4"/>
      <c r="J121" s="4"/>
      <c r="K121" s="4"/>
      <c r="L121" s="4"/>
      <c r="M121" s="4"/>
      <c r="N121" s="4"/>
      <c r="O121" s="4"/>
      <c r="P121" s="4"/>
      <c r="Q121" s="4"/>
      <c r="R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row>
    <row r="122" spans="3:75">
      <c r="F122" s="4"/>
      <c r="G122" s="4"/>
      <c r="H122" s="4"/>
      <c r="I122" s="4"/>
      <c r="J122" s="4"/>
      <c r="K122" s="4"/>
      <c r="L122" s="4"/>
      <c r="M122" s="4"/>
      <c r="N122" s="4"/>
      <c r="O122" s="4"/>
      <c r="P122" s="4"/>
      <c r="Q122" s="4"/>
      <c r="R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row>
    <row r="123" spans="3:75">
      <c r="F123" s="4"/>
      <c r="G123" s="4"/>
      <c r="H123" s="4"/>
      <c r="I123" s="4"/>
      <c r="J123" s="4"/>
      <c r="K123" s="4"/>
      <c r="L123" s="4"/>
      <c r="M123" s="4"/>
      <c r="N123" s="4"/>
      <c r="O123" s="4"/>
      <c r="P123" s="4"/>
      <c r="Q123" s="4"/>
      <c r="R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3:75">
      <c r="F124" s="4"/>
      <c r="G124" s="4"/>
      <c r="H124" s="4"/>
      <c r="I124" s="4"/>
      <c r="J124" s="4"/>
      <c r="K124" s="4"/>
      <c r="L124" s="4"/>
      <c r="M124" s="4"/>
      <c r="N124" s="4"/>
      <c r="O124" s="4"/>
      <c r="P124" s="4"/>
      <c r="Q124" s="4"/>
      <c r="R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3:75">
      <c r="F125" s="4"/>
      <c r="G125" s="4"/>
      <c r="H125" s="4"/>
      <c r="I125" s="4"/>
      <c r="J125" s="4"/>
      <c r="K125" s="4"/>
      <c r="L125" s="4"/>
      <c r="M125" s="4"/>
      <c r="N125" s="4"/>
      <c r="O125" s="4"/>
      <c r="P125" s="4"/>
      <c r="Q125" s="4"/>
      <c r="R125" s="4"/>
      <c r="S125" s="25"/>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row>
    <row r="126" spans="3:75">
      <c r="F126" s="4"/>
      <c r="G126" s="4"/>
      <c r="H126" s="4"/>
      <c r="I126" s="4"/>
      <c r="J126" s="4"/>
      <c r="K126" s="4"/>
      <c r="L126" s="4"/>
      <c r="M126" s="4"/>
      <c r="N126" s="4"/>
      <c r="O126" s="4"/>
      <c r="P126" s="4"/>
      <c r="Q126" s="4"/>
      <c r="R126" s="4"/>
      <c r="S126" s="25"/>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row>
    <row r="127" spans="3:75">
      <c r="F127" s="4"/>
      <c r="G127" s="4"/>
      <c r="H127" s="4"/>
      <c r="I127" s="4"/>
      <c r="J127" s="4"/>
      <c r="K127" s="4"/>
      <c r="L127" s="4"/>
      <c r="M127" s="4"/>
      <c r="N127" s="4"/>
      <c r="O127" s="4"/>
      <c r="P127" s="4"/>
      <c r="Q127" s="4"/>
      <c r="R127" s="4"/>
      <c r="S127" s="25"/>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row>
    <row r="128" spans="3:75">
      <c r="F128" s="4"/>
      <c r="G128" s="4"/>
      <c r="H128" s="4"/>
      <c r="I128" s="4"/>
      <c r="J128" s="4"/>
      <c r="K128" s="4"/>
      <c r="L128" s="4"/>
      <c r="M128" s="4"/>
      <c r="N128" s="4"/>
      <c r="O128" s="4"/>
      <c r="P128" s="4"/>
      <c r="Q128" s="4"/>
      <c r="R128" s="4"/>
      <c r="S128" s="25"/>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row>
    <row r="129" spans="6:75">
      <c r="F129" s="4"/>
      <c r="G129" s="4"/>
      <c r="H129" s="4"/>
      <c r="I129" s="4"/>
      <c r="J129" s="4"/>
      <c r="K129" s="4"/>
      <c r="L129" s="4"/>
      <c r="M129" s="4"/>
      <c r="N129" s="4"/>
      <c r="O129" s="4"/>
      <c r="P129" s="4"/>
      <c r="Q129" s="4"/>
      <c r="R129" s="4"/>
      <c r="S129" s="25"/>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row>
    <row r="130" spans="6:75">
      <c r="F130" s="4"/>
      <c r="G130" s="4"/>
      <c r="H130" s="4"/>
      <c r="I130" s="4"/>
      <c r="J130" s="4"/>
      <c r="K130" s="4"/>
      <c r="L130" s="4"/>
      <c r="M130" s="4"/>
      <c r="N130" s="4"/>
      <c r="O130" s="4"/>
      <c r="P130" s="4"/>
      <c r="Q130" s="4"/>
      <c r="R130" s="4"/>
      <c r="S130" s="25"/>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row>
    <row r="131" spans="6:75">
      <c r="F131" s="4"/>
      <c r="G131" s="4"/>
      <c r="H131" s="4"/>
      <c r="I131" s="4"/>
      <c r="J131" s="4"/>
      <c r="K131" s="4"/>
      <c r="L131" s="4"/>
      <c r="M131" s="4"/>
      <c r="N131" s="4"/>
      <c r="O131" s="4"/>
      <c r="P131" s="4"/>
      <c r="Q131" s="4"/>
      <c r="R131" s="4"/>
      <c r="S131" s="25"/>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row>
    <row r="132" spans="6:75">
      <c r="F132" s="4"/>
      <c r="G132" s="4"/>
      <c r="H132" s="4"/>
      <c r="I132" s="4"/>
      <c r="J132" s="4"/>
      <c r="K132" s="4"/>
      <c r="L132" s="4"/>
      <c r="M132" s="4"/>
      <c r="N132" s="4"/>
      <c r="O132" s="4"/>
      <c r="P132" s="4"/>
      <c r="Q132" s="4"/>
      <c r="R132" s="4"/>
      <c r="S132" s="25"/>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row>
    <row r="133" spans="6:75">
      <c r="F133" s="4"/>
      <c r="G133" s="4"/>
      <c r="H133" s="4"/>
      <c r="I133" s="4"/>
      <c r="J133" s="4"/>
      <c r="K133" s="4"/>
      <c r="L133" s="4"/>
      <c r="M133" s="4"/>
      <c r="N133" s="4"/>
      <c r="O133" s="4"/>
      <c r="P133" s="4"/>
      <c r="Q133" s="4"/>
      <c r="R133" s="4"/>
      <c r="S133" s="25"/>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row>
    <row r="134" spans="6:75">
      <c r="F134" s="4"/>
      <c r="G134" s="4"/>
      <c r="H134" s="4"/>
      <c r="I134" s="4"/>
      <c r="J134" s="4"/>
      <c r="K134" s="4"/>
      <c r="L134" s="4"/>
      <c r="M134" s="4"/>
      <c r="N134" s="4"/>
      <c r="O134" s="4"/>
      <c r="P134" s="4"/>
      <c r="Q134" s="4"/>
      <c r="R134" s="4"/>
      <c r="S134" s="25"/>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row>
    <row r="135" spans="6:75">
      <c r="F135" s="4"/>
      <c r="G135" s="4"/>
      <c r="H135" s="4"/>
      <c r="I135" s="4"/>
      <c r="J135" s="4"/>
      <c r="K135" s="4"/>
      <c r="L135" s="4"/>
      <c r="M135" s="4"/>
      <c r="N135" s="4"/>
      <c r="O135" s="4"/>
      <c r="P135" s="4"/>
      <c r="Q135" s="4"/>
      <c r="R135" s="4"/>
      <c r="S135" s="25"/>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row>
    <row r="136" spans="6:75">
      <c r="F136" s="4"/>
      <c r="G136" s="4"/>
      <c r="H136" s="4"/>
      <c r="I136" s="4"/>
      <c r="J136" s="4"/>
      <c r="K136" s="4"/>
      <c r="L136" s="4"/>
      <c r="M136" s="4"/>
      <c r="N136" s="4"/>
      <c r="O136" s="4"/>
      <c r="P136" s="4"/>
      <c r="Q136" s="4"/>
      <c r="R136" s="4"/>
      <c r="S136" s="25"/>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row>
    <row r="137" spans="6:75">
      <c r="F137" s="4"/>
      <c r="G137" s="4"/>
      <c r="H137" s="4"/>
      <c r="I137" s="4"/>
      <c r="J137" s="4"/>
      <c r="K137" s="4"/>
      <c r="L137" s="4"/>
      <c r="M137" s="4"/>
      <c r="N137" s="4"/>
      <c r="O137" s="4"/>
      <c r="P137" s="4"/>
      <c r="Q137" s="4"/>
      <c r="R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row>
    <row r="138" spans="6:75">
      <c r="F138" s="4"/>
      <c r="G138" s="4"/>
      <c r="H138" s="4"/>
      <c r="I138" s="4"/>
      <c r="J138" s="4"/>
      <c r="K138" s="4"/>
      <c r="L138" s="4"/>
      <c r="M138" s="4"/>
      <c r="N138" s="4"/>
      <c r="O138" s="4"/>
      <c r="P138" s="4"/>
      <c r="Q138" s="4"/>
      <c r="R138" s="4"/>
      <c r="S138" s="25"/>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row>
    <row r="139" spans="6:75">
      <c r="F139" s="4"/>
      <c r="G139" s="4"/>
      <c r="H139" s="4"/>
      <c r="I139" s="4"/>
      <c r="J139" s="4"/>
      <c r="K139" s="4"/>
      <c r="L139" s="4"/>
      <c r="M139" s="4"/>
      <c r="N139" s="4"/>
      <c r="O139" s="4"/>
      <c r="P139" s="4"/>
      <c r="Q139" s="4"/>
      <c r="R139" s="4"/>
      <c r="S139" s="25"/>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row>
    <row r="140" spans="6:75">
      <c r="F140" s="4"/>
      <c r="G140" s="4"/>
      <c r="H140" s="4"/>
      <c r="I140" s="4"/>
      <c r="J140" s="4"/>
      <c r="K140" s="4"/>
      <c r="L140" s="4"/>
      <c r="M140" s="4"/>
      <c r="N140" s="4"/>
      <c r="O140" s="4"/>
      <c r="P140" s="4"/>
      <c r="Q140" s="4"/>
      <c r="R140" s="4"/>
      <c r="S140" s="25"/>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row>
    <row r="141" spans="6:75">
      <c r="F141" s="4"/>
      <c r="G141" s="4"/>
      <c r="H141" s="4"/>
      <c r="I141" s="4"/>
      <c r="J141" s="4"/>
      <c r="K141" s="4"/>
      <c r="L141" s="4"/>
      <c r="M141" s="4"/>
      <c r="N141" s="4"/>
      <c r="O141" s="4"/>
      <c r="P141" s="4"/>
      <c r="Q141" s="4"/>
      <c r="R141" s="4"/>
      <c r="S141" s="25"/>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row>
    <row r="142" spans="6:75">
      <c r="F142" s="4"/>
      <c r="G142" s="4"/>
      <c r="H142" s="4"/>
      <c r="I142" s="4"/>
      <c r="J142" s="4"/>
      <c r="K142" s="4"/>
      <c r="L142" s="4"/>
      <c r="M142" s="4"/>
      <c r="N142" s="4"/>
      <c r="O142" s="4"/>
      <c r="P142" s="4"/>
      <c r="Q142" s="4"/>
      <c r="R142" s="4"/>
      <c r="S142" s="25"/>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row>
    <row r="143" spans="6:75">
      <c r="F143" s="4"/>
      <c r="G143" s="4"/>
      <c r="H143" s="4"/>
      <c r="I143" s="4"/>
      <c r="J143" s="4"/>
      <c r="K143" s="4"/>
      <c r="L143" s="4"/>
      <c r="M143" s="4"/>
      <c r="N143" s="4"/>
      <c r="O143" s="4"/>
      <c r="P143" s="4"/>
      <c r="Q143" s="4"/>
      <c r="R143" s="4"/>
      <c r="S143" s="25"/>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row>
    <row r="144" spans="6:75">
      <c r="F144" s="4"/>
      <c r="G144" s="4"/>
      <c r="H144" s="4"/>
      <c r="I144" s="4"/>
      <c r="J144" s="4"/>
      <c r="K144" s="4"/>
      <c r="L144" s="4"/>
      <c r="M144" s="4"/>
      <c r="N144" s="4"/>
      <c r="O144" s="4"/>
      <c r="P144" s="4"/>
      <c r="Q144" s="4"/>
      <c r="R144" s="4"/>
      <c r="S144" s="25"/>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row>
    <row r="145" spans="6:75">
      <c r="F145" s="4"/>
      <c r="G145" s="4"/>
      <c r="H145" s="4"/>
      <c r="I145" s="4"/>
      <c r="J145" s="4"/>
      <c r="K145" s="4"/>
      <c r="L145" s="4"/>
      <c r="M145" s="4"/>
      <c r="N145" s="4"/>
      <c r="O145" s="4"/>
      <c r="P145" s="4"/>
      <c r="Q145" s="4"/>
      <c r="R145" s="4"/>
      <c r="S145" s="25"/>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row>
    <row r="146" spans="6:75">
      <c r="F146" s="4"/>
      <c r="G146" s="4"/>
      <c r="H146" s="4"/>
      <c r="I146" s="4"/>
      <c r="J146" s="4"/>
      <c r="K146" s="4"/>
      <c r="L146" s="4"/>
      <c r="M146" s="4"/>
      <c r="N146" s="4"/>
      <c r="O146" s="4"/>
      <c r="P146" s="4"/>
      <c r="Q146" s="4"/>
      <c r="R146" s="4"/>
      <c r="S146" s="25"/>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row>
    <row r="147" spans="6:75">
      <c r="F147" s="4"/>
      <c r="G147" s="4"/>
      <c r="H147" s="4"/>
      <c r="I147" s="4"/>
      <c r="J147" s="4"/>
      <c r="K147" s="4"/>
      <c r="L147" s="4"/>
      <c r="M147" s="4"/>
      <c r="N147" s="4"/>
      <c r="O147" s="4"/>
      <c r="P147" s="4"/>
      <c r="Q147" s="4"/>
      <c r="R147" s="4"/>
      <c r="S147" s="25"/>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row>
    <row r="148" spans="6:75">
      <c r="F148" s="4"/>
      <c r="G148" s="4"/>
      <c r="H148" s="4"/>
      <c r="I148" s="4"/>
      <c r="J148" s="4"/>
      <c r="K148" s="4"/>
      <c r="L148" s="4"/>
      <c r="M148" s="4"/>
      <c r="N148" s="4"/>
      <c r="O148" s="4"/>
      <c r="P148" s="4"/>
      <c r="Q148" s="4"/>
      <c r="R148" s="4"/>
      <c r="S148" s="25"/>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row>
    <row r="149" spans="6:75">
      <c r="F149" s="4"/>
      <c r="G149" s="4"/>
      <c r="H149" s="4"/>
      <c r="I149" s="4"/>
      <c r="J149" s="4"/>
      <c r="K149" s="4"/>
      <c r="L149" s="4"/>
      <c r="M149" s="4"/>
      <c r="N149" s="4"/>
      <c r="O149" s="4"/>
      <c r="P149" s="4"/>
      <c r="Q149" s="4"/>
      <c r="R149" s="4"/>
      <c r="S149" s="25"/>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row>
    <row r="150" spans="6:75">
      <c r="F150" s="4"/>
      <c r="G150" s="4"/>
      <c r="H150" s="4"/>
      <c r="I150" s="4"/>
      <c r="J150" s="4"/>
      <c r="K150" s="4"/>
      <c r="L150" s="4"/>
      <c r="M150" s="4"/>
      <c r="N150" s="4"/>
      <c r="O150" s="4"/>
      <c r="P150" s="4"/>
      <c r="Q150" s="4"/>
      <c r="R150" s="4"/>
      <c r="S150" s="25"/>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row>
    <row r="151" spans="6:75">
      <c r="F151" s="4"/>
      <c r="G151" s="4"/>
      <c r="H151" s="4"/>
      <c r="I151" s="4"/>
      <c r="J151" s="4"/>
      <c r="K151" s="4"/>
      <c r="L151" s="4"/>
      <c r="M151" s="4"/>
      <c r="N151" s="4"/>
      <c r="O151" s="4"/>
      <c r="P151" s="4"/>
      <c r="Q151" s="4"/>
      <c r="R151" s="4"/>
      <c r="S151" s="25"/>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row>
    <row r="152" spans="6:75">
      <c r="F152" s="4"/>
      <c r="G152" s="4"/>
      <c r="H152" s="4"/>
      <c r="I152" s="4"/>
      <c r="J152" s="4"/>
      <c r="K152" s="4"/>
      <c r="L152" s="4"/>
      <c r="M152" s="4"/>
      <c r="N152" s="4"/>
      <c r="O152" s="4"/>
      <c r="P152" s="4"/>
      <c r="Q152" s="4"/>
      <c r="R152" s="4"/>
      <c r="S152" s="25"/>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row>
    <row r="153" spans="6:75">
      <c r="F153" s="4"/>
      <c r="G153" s="4"/>
      <c r="H153" s="4"/>
      <c r="I153" s="4"/>
      <c r="J153" s="4"/>
      <c r="K153" s="4"/>
      <c r="L153" s="4"/>
      <c r="M153" s="4"/>
      <c r="N153" s="4"/>
      <c r="O153" s="4"/>
      <c r="P153" s="4"/>
      <c r="Q153" s="4"/>
      <c r="R153" s="4"/>
      <c r="S153" s="25"/>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row>
    <row r="154" spans="6:75">
      <c r="F154" s="4"/>
      <c r="G154" s="4"/>
      <c r="H154" s="4"/>
      <c r="I154" s="4"/>
      <c r="J154" s="4"/>
      <c r="K154" s="4"/>
      <c r="L154" s="4"/>
      <c r="M154" s="4"/>
      <c r="N154" s="4"/>
      <c r="O154" s="4"/>
      <c r="P154" s="4"/>
      <c r="Q154" s="4"/>
      <c r="R154" s="4"/>
      <c r="S154" s="25"/>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row>
    <row r="155" spans="6:75">
      <c r="F155" s="4"/>
      <c r="G155" s="4"/>
      <c r="H155" s="4"/>
      <c r="I155" s="4"/>
      <c r="J155" s="4"/>
      <c r="K155" s="4"/>
      <c r="L155" s="4"/>
      <c r="M155" s="4"/>
      <c r="N155" s="4"/>
      <c r="O155" s="4"/>
      <c r="P155" s="4"/>
      <c r="Q155" s="4"/>
      <c r="R155" s="4"/>
      <c r="S155" s="25"/>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row>
    <row r="156" spans="6:75">
      <c r="F156" s="4"/>
      <c r="G156" s="4"/>
      <c r="H156" s="4"/>
      <c r="I156" s="4"/>
      <c r="J156" s="4"/>
      <c r="K156" s="4"/>
      <c r="L156" s="4"/>
      <c r="M156" s="4"/>
      <c r="N156" s="4"/>
      <c r="O156" s="4"/>
      <c r="P156" s="4"/>
      <c r="Q156" s="4"/>
      <c r="R156" s="4"/>
      <c r="S156" s="25"/>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row>
    <row r="157" spans="6:75">
      <c r="F157" s="4"/>
      <c r="G157" s="4"/>
      <c r="H157" s="4"/>
      <c r="I157" s="4"/>
      <c r="J157" s="4"/>
      <c r="K157" s="4"/>
      <c r="L157" s="4"/>
      <c r="M157" s="4"/>
      <c r="N157" s="4"/>
      <c r="O157" s="4"/>
      <c r="P157" s="4"/>
      <c r="Q157" s="4"/>
      <c r="R157" s="4"/>
      <c r="S157" s="25"/>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row>
    <row r="158" spans="6:75">
      <c r="F158" s="4"/>
      <c r="G158" s="4"/>
      <c r="H158" s="4"/>
      <c r="I158" s="4"/>
      <c r="J158" s="4"/>
      <c r="K158" s="4"/>
      <c r="L158" s="4"/>
      <c r="M158" s="4"/>
      <c r="N158" s="4"/>
      <c r="O158" s="4"/>
      <c r="P158" s="4"/>
      <c r="Q158" s="4"/>
      <c r="R158" s="4"/>
      <c r="S158" s="25"/>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row>
    <row r="159" spans="6:75">
      <c r="F159" s="4"/>
      <c r="G159" s="4"/>
      <c r="H159" s="4"/>
      <c r="I159" s="4"/>
      <c r="J159" s="4"/>
      <c r="K159" s="4"/>
      <c r="L159" s="4"/>
      <c r="M159" s="4"/>
      <c r="N159" s="4"/>
      <c r="O159" s="4"/>
      <c r="P159" s="4"/>
      <c r="Q159" s="4"/>
      <c r="R159" s="4"/>
      <c r="S159" s="25"/>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row>
    <row r="160" spans="6:75">
      <c r="F160" s="4"/>
      <c r="G160" s="4"/>
      <c r="H160" s="4"/>
      <c r="I160" s="4"/>
      <c r="J160" s="4"/>
      <c r="K160" s="4"/>
      <c r="L160" s="4"/>
      <c r="M160" s="4"/>
      <c r="N160" s="4"/>
      <c r="O160" s="4"/>
      <c r="P160" s="4"/>
      <c r="Q160" s="4"/>
      <c r="R160" s="4"/>
      <c r="S160" s="25"/>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row>
    <row r="161" spans="6:75">
      <c r="F161" s="4"/>
      <c r="G161" s="4"/>
      <c r="H161" s="4"/>
      <c r="I161" s="4"/>
      <c r="J161" s="4"/>
      <c r="K161" s="4"/>
      <c r="L161" s="4"/>
      <c r="M161" s="4"/>
      <c r="N161" s="4"/>
      <c r="O161" s="4"/>
      <c r="P161" s="4"/>
      <c r="Q161" s="4"/>
      <c r="R161" s="4"/>
      <c r="S161" s="25"/>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row>
    <row r="162" spans="6:75">
      <c r="F162" s="4"/>
      <c r="G162" s="4"/>
      <c r="H162" s="4"/>
      <c r="I162" s="4"/>
      <c r="J162" s="4"/>
      <c r="K162" s="4"/>
      <c r="L162" s="4"/>
      <c r="M162" s="4"/>
      <c r="N162" s="4"/>
      <c r="O162" s="4"/>
      <c r="P162" s="4"/>
      <c r="Q162" s="4"/>
      <c r="R162" s="4"/>
      <c r="S162" s="25"/>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row>
    <row r="163" spans="6:75">
      <c r="F163" s="4"/>
      <c r="G163" s="4"/>
      <c r="H163" s="4"/>
      <c r="I163" s="4"/>
      <c r="J163" s="4"/>
      <c r="K163" s="4"/>
      <c r="L163" s="4"/>
      <c r="M163" s="4"/>
      <c r="N163" s="4"/>
      <c r="O163" s="4"/>
      <c r="P163" s="4"/>
      <c r="Q163" s="4"/>
      <c r="R163" s="4"/>
      <c r="S163" s="25"/>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row>
    <row r="164" spans="6:75">
      <c r="F164" s="4"/>
      <c r="G164" s="4"/>
      <c r="H164" s="4"/>
      <c r="I164" s="4"/>
      <c r="J164" s="4"/>
      <c r="K164" s="4"/>
      <c r="L164" s="4"/>
      <c r="M164" s="4"/>
      <c r="N164" s="4"/>
      <c r="O164" s="4"/>
      <c r="P164" s="4"/>
      <c r="Q164" s="4"/>
      <c r="R164" s="4"/>
      <c r="S164" s="25"/>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row>
    <row r="165" spans="6:75">
      <c r="F165" s="4"/>
      <c r="G165" s="4"/>
      <c r="H165" s="4"/>
      <c r="I165" s="4"/>
      <c r="J165" s="4"/>
      <c r="K165" s="4"/>
      <c r="L165" s="4"/>
      <c r="M165" s="4"/>
      <c r="N165" s="4"/>
      <c r="O165" s="4"/>
      <c r="P165" s="4"/>
      <c r="Q165" s="4"/>
      <c r="R165" s="4"/>
      <c r="S165" s="25"/>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row>
    <row r="166" spans="6:75">
      <c r="F166" s="4"/>
      <c r="G166" s="4"/>
      <c r="H166" s="4"/>
      <c r="I166" s="4"/>
      <c r="J166" s="4"/>
      <c r="K166" s="4"/>
      <c r="L166" s="4"/>
      <c r="M166" s="4"/>
      <c r="N166" s="4"/>
      <c r="O166" s="4"/>
      <c r="P166" s="4"/>
      <c r="Q166" s="4"/>
      <c r="R166" s="4"/>
      <c r="S166" s="25"/>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row>
    <row r="167" spans="6:75">
      <c r="F167" s="4"/>
      <c r="G167" s="4"/>
      <c r="H167" s="4"/>
      <c r="I167" s="4"/>
      <c r="J167" s="4"/>
      <c r="K167" s="4"/>
      <c r="L167" s="4"/>
      <c r="M167" s="4"/>
      <c r="N167" s="4"/>
      <c r="O167" s="4"/>
      <c r="P167" s="4"/>
      <c r="Q167" s="4"/>
      <c r="R167" s="4"/>
      <c r="S167" s="25"/>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row>
    <row r="168" spans="6:75">
      <c r="F168" s="4"/>
      <c r="G168" s="4"/>
      <c r="H168" s="4"/>
      <c r="I168" s="4"/>
      <c r="J168" s="4"/>
      <c r="K168" s="4"/>
      <c r="L168" s="4"/>
      <c r="M168" s="4"/>
      <c r="N168" s="4"/>
      <c r="O168" s="4"/>
      <c r="P168" s="4"/>
      <c r="Q168" s="4"/>
      <c r="R168" s="4"/>
      <c r="S168" s="25"/>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row>
    <row r="169" spans="6:75">
      <c r="F169" s="4"/>
      <c r="G169" s="4"/>
      <c r="H169" s="4"/>
      <c r="I169" s="4"/>
      <c r="J169" s="4"/>
      <c r="K169" s="4"/>
      <c r="L169" s="4"/>
      <c r="M169" s="4"/>
      <c r="N169" s="4"/>
      <c r="O169" s="4"/>
      <c r="P169" s="4"/>
      <c r="Q169" s="4"/>
      <c r="R169" s="4"/>
      <c r="S169" s="25"/>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row>
    <row r="170" spans="6:75">
      <c r="F170" s="4"/>
      <c r="G170" s="4"/>
      <c r="H170" s="4"/>
      <c r="I170" s="4"/>
      <c r="J170" s="4"/>
      <c r="K170" s="4"/>
      <c r="L170" s="4"/>
      <c r="M170" s="4"/>
      <c r="N170" s="4"/>
      <c r="O170" s="4"/>
      <c r="P170" s="4"/>
      <c r="Q170" s="4"/>
      <c r="R170" s="4"/>
      <c r="S170" s="25"/>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row>
    <row r="171" spans="6:75">
      <c r="F171" s="4"/>
      <c r="G171" s="4"/>
      <c r="H171" s="4"/>
      <c r="I171" s="4"/>
      <c r="J171" s="4"/>
      <c r="K171" s="4"/>
      <c r="L171" s="4"/>
      <c r="M171" s="4"/>
      <c r="N171" s="4"/>
      <c r="O171" s="4"/>
      <c r="P171" s="4"/>
      <c r="Q171" s="4"/>
      <c r="R171" s="4"/>
      <c r="S171" s="25"/>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row>
    <row r="172" spans="6:75">
      <c r="F172" s="4"/>
      <c r="G172" s="4"/>
      <c r="H172" s="4"/>
      <c r="I172" s="4"/>
      <c r="J172" s="4"/>
      <c r="K172" s="4"/>
      <c r="L172" s="4"/>
      <c r="M172" s="4"/>
      <c r="N172" s="4"/>
      <c r="O172" s="4"/>
      <c r="P172" s="4"/>
      <c r="Q172" s="4"/>
      <c r="R172" s="4"/>
      <c r="S172" s="25"/>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row>
    <row r="173" spans="6:75">
      <c r="F173" s="4"/>
      <c r="G173" s="4"/>
      <c r="H173" s="4"/>
      <c r="I173" s="4"/>
      <c r="J173" s="4"/>
      <c r="K173" s="4"/>
      <c r="L173" s="4"/>
      <c r="M173" s="4"/>
      <c r="N173" s="4"/>
      <c r="O173" s="4"/>
      <c r="P173" s="4"/>
      <c r="Q173" s="4"/>
      <c r="R173" s="4"/>
      <c r="S173" s="25"/>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row>
    <row r="174" spans="6:75">
      <c r="F174" s="4"/>
      <c r="G174" s="4"/>
      <c r="H174" s="4"/>
      <c r="I174" s="4"/>
      <c r="J174" s="4"/>
      <c r="K174" s="4"/>
      <c r="L174" s="4"/>
      <c r="M174" s="4"/>
      <c r="N174" s="4"/>
      <c r="O174" s="4"/>
      <c r="P174" s="4"/>
      <c r="Q174" s="4"/>
      <c r="R174" s="4"/>
      <c r="S174" s="25"/>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row>
    <row r="175" spans="6:75">
      <c r="F175" s="4"/>
      <c r="G175" s="4"/>
      <c r="H175" s="4"/>
      <c r="I175" s="4"/>
      <c r="J175" s="4"/>
      <c r="K175" s="4"/>
      <c r="L175" s="4"/>
      <c r="M175" s="4"/>
      <c r="N175" s="4"/>
      <c r="O175" s="4"/>
      <c r="P175" s="4"/>
      <c r="Q175" s="4"/>
      <c r="R175" s="4"/>
      <c r="S175" s="25"/>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row>
    <row r="176" spans="6:75">
      <c r="F176" s="4"/>
      <c r="G176" s="4"/>
      <c r="H176" s="4"/>
      <c r="I176" s="4"/>
      <c r="J176" s="4"/>
      <c r="K176" s="4"/>
      <c r="L176" s="4"/>
      <c r="M176" s="4"/>
      <c r="N176" s="4"/>
      <c r="O176" s="4"/>
      <c r="P176" s="4"/>
      <c r="Q176" s="4"/>
      <c r="R176" s="4"/>
      <c r="S176" s="25"/>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row>
    <row r="177" spans="6:75">
      <c r="F177" s="4"/>
      <c r="G177" s="4"/>
      <c r="H177" s="4"/>
      <c r="I177" s="4"/>
      <c r="J177" s="4"/>
      <c r="K177" s="4"/>
      <c r="L177" s="4"/>
      <c r="M177" s="4"/>
      <c r="N177" s="4"/>
      <c r="O177" s="4"/>
      <c r="P177" s="4"/>
      <c r="Q177" s="4"/>
      <c r="R177" s="4"/>
      <c r="S177" s="25"/>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row>
    <row r="178" spans="6:75">
      <c r="F178" s="4"/>
      <c r="G178" s="4"/>
      <c r="H178" s="4"/>
      <c r="I178" s="4"/>
      <c r="J178" s="4"/>
      <c r="K178" s="4"/>
      <c r="L178" s="4"/>
      <c r="M178" s="4"/>
      <c r="N178" s="4"/>
      <c r="O178" s="4"/>
      <c r="P178" s="4"/>
      <c r="Q178" s="4"/>
      <c r="R178" s="4"/>
      <c r="S178" s="25"/>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row>
    <row r="179" spans="6:75">
      <c r="F179" s="4"/>
      <c r="G179" s="4"/>
      <c r="H179" s="4"/>
      <c r="I179" s="4"/>
      <c r="J179" s="4"/>
      <c r="K179" s="4"/>
      <c r="L179" s="4"/>
      <c r="M179" s="4"/>
      <c r="N179" s="4"/>
      <c r="O179" s="4"/>
      <c r="P179" s="4"/>
      <c r="Q179" s="4"/>
      <c r="R179" s="4"/>
      <c r="S179" s="25"/>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row>
    <row r="180" spans="6:75">
      <c r="F180" s="4"/>
      <c r="G180" s="4"/>
      <c r="H180" s="4"/>
      <c r="I180" s="4"/>
      <c r="J180" s="4"/>
      <c r="K180" s="4"/>
      <c r="L180" s="4"/>
      <c r="M180" s="4"/>
      <c r="N180" s="4"/>
      <c r="O180" s="4"/>
      <c r="P180" s="4"/>
      <c r="Q180" s="4"/>
      <c r="R180" s="4"/>
      <c r="S180" s="25"/>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row>
    <row r="181" spans="6:75">
      <c r="F181" s="4"/>
      <c r="G181" s="4"/>
      <c r="H181" s="4"/>
      <c r="I181" s="4"/>
      <c r="J181" s="4"/>
      <c r="K181" s="4"/>
      <c r="L181" s="4"/>
      <c r="M181" s="4"/>
      <c r="N181" s="4"/>
      <c r="O181" s="4"/>
      <c r="P181" s="4"/>
      <c r="Q181" s="4"/>
      <c r="R181" s="4"/>
      <c r="S181" s="25"/>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row>
    <row r="182" spans="6:75">
      <c r="F182" s="4"/>
      <c r="G182" s="4"/>
      <c r="H182" s="4"/>
      <c r="I182" s="4"/>
      <c r="J182" s="4"/>
      <c r="K182" s="4"/>
      <c r="L182" s="4"/>
      <c r="M182" s="4"/>
      <c r="N182" s="4"/>
      <c r="O182" s="4"/>
      <c r="P182" s="4"/>
      <c r="Q182" s="4"/>
      <c r="R182" s="4"/>
      <c r="S182" s="25"/>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row>
    <row r="183" spans="6:75">
      <c r="F183" s="4"/>
      <c r="G183" s="4"/>
      <c r="H183" s="4"/>
      <c r="I183" s="4"/>
      <c r="J183" s="4"/>
      <c r="K183" s="4"/>
      <c r="L183" s="4"/>
      <c r="M183" s="4"/>
      <c r="N183" s="4"/>
      <c r="O183" s="4"/>
      <c r="P183" s="4"/>
      <c r="Q183" s="4"/>
      <c r="R183" s="4"/>
      <c r="S183" s="25"/>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row>
    <row r="184" spans="6:75">
      <c r="F184" s="4"/>
      <c r="G184" s="4"/>
      <c r="H184" s="4"/>
      <c r="I184" s="4"/>
      <c r="J184" s="4"/>
      <c r="K184" s="4"/>
      <c r="L184" s="4"/>
      <c r="M184" s="4"/>
      <c r="N184" s="4"/>
      <c r="O184" s="4"/>
      <c r="P184" s="4"/>
      <c r="Q184" s="4"/>
      <c r="R184" s="4"/>
      <c r="S184" s="25"/>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row>
    <row r="185" spans="6:75">
      <c r="F185" s="4"/>
      <c r="G185" s="4"/>
      <c r="H185" s="4"/>
      <c r="I185" s="4"/>
      <c r="J185" s="4"/>
      <c r="K185" s="4"/>
      <c r="L185" s="4"/>
      <c r="M185" s="4"/>
      <c r="N185" s="4"/>
      <c r="O185" s="4"/>
      <c r="P185" s="4"/>
      <c r="Q185" s="4"/>
      <c r="R185" s="4"/>
      <c r="S185" s="25"/>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row>
    <row r="186" spans="6:75">
      <c r="F186" s="4"/>
      <c r="G186" s="4"/>
      <c r="H186" s="4"/>
      <c r="I186" s="4"/>
      <c r="J186" s="4"/>
      <c r="K186" s="4"/>
      <c r="L186" s="4"/>
      <c r="M186" s="4"/>
      <c r="N186" s="4"/>
      <c r="O186" s="4"/>
      <c r="P186" s="4"/>
      <c r="Q186" s="4"/>
      <c r="R186" s="4"/>
      <c r="S186" s="25"/>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row>
    <row r="187" spans="6:75">
      <c r="F187" s="4"/>
      <c r="G187" s="4"/>
      <c r="H187" s="4"/>
      <c r="I187" s="4"/>
      <c r="J187" s="4"/>
      <c r="K187" s="4"/>
      <c r="L187" s="4"/>
      <c r="M187" s="4"/>
      <c r="N187" s="4"/>
      <c r="O187" s="4"/>
      <c r="P187" s="4"/>
      <c r="Q187" s="4"/>
      <c r="R187" s="4"/>
      <c r="S187" s="25"/>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row>
    <row r="188" spans="6:75">
      <c r="F188" s="4"/>
      <c r="G188" s="4"/>
      <c r="H188" s="4"/>
      <c r="I188" s="4"/>
      <c r="J188" s="4"/>
      <c r="K188" s="4"/>
      <c r="L188" s="4"/>
      <c r="M188" s="4"/>
      <c r="N188" s="4"/>
      <c r="O188" s="4"/>
      <c r="P188" s="4"/>
      <c r="Q188" s="4"/>
      <c r="R188" s="4"/>
      <c r="S188" s="25"/>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row>
    <row r="189" spans="6:75">
      <c r="F189" s="4"/>
      <c r="G189" s="4"/>
      <c r="H189" s="4"/>
      <c r="I189" s="4"/>
      <c r="J189" s="4"/>
      <c r="K189" s="4"/>
      <c r="L189" s="4"/>
      <c r="M189" s="4"/>
      <c r="N189" s="4"/>
      <c r="O189" s="4"/>
      <c r="P189" s="4"/>
      <c r="Q189" s="4"/>
      <c r="R189" s="4"/>
      <c r="S189" s="25"/>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row>
    <row r="190" spans="6:75">
      <c r="F190" s="4"/>
      <c r="G190" s="4"/>
      <c r="H190" s="4"/>
      <c r="I190" s="4"/>
      <c r="J190" s="4"/>
      <c r="K190" s="4"/>
      <c r="L190" s="4"/>
      <c r="M190" s="4"/>
      <c r="N190" s="4"/>
      <c r="O190" s="4"/>
      <c r="P190" s="4"/>
      <c r="Q190" s="4"/>
      <c r="R190" s="4"/>
      <c r="S190" s="25"/>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row>
    <row r="191" spans="6:75">
      <c r="F191" s="4"/>
      <c r="G191" s="4"/>
      <c r="H191" s="4"/>
      <c r="I191" s="4"/>
      <c r="J191" s="4"/>
      <c r="K191" s="4"/>
      <c r="L191" s="4"/>
      <c r="M191" s="4"/>
      <c r="N191" s="4"/>
      <c r="O191" s="4"/>
      <c r="P191" s="4"/>
      <c r="Q191" s="4"/>
      <c r="R191" s="4"/>
      <c r="S191" s="25"/>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row>
    <row r="192" spans="6:75">
      <c r="F192" s="4"/>
      <c r="G192" s="4"/>
      <c r="H192" s="4"/>
      <c r="I192" s="4"/>
      <c r="J192" s="4"/>
      <c r="K192" s="4"/>
      <c r="L192" s="4"/>
      <c r="M192" s="4"/>
      <c r="N192" s="4"/>
      <c r="O192" s="4"/>
      <c r="P192" s="4"/>
      <c r="Q192" s="4"/>
      <c r="R192" s="4"/>
      <c r="S192" s="25"/>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row>
    <row r="193" spans="6:75">
      <c r="F193" s="4"/>
      <c r="G193" s="4"/>
      <c r="H193" s="4"/>
      <c r="I193" s="4"/>
      <c r="J193" s="4"/>
      <c r="K193" s="4"/>
      <c r="L193" s="4"/>
      <c r="M193" s="4"/>
      <c r="N193" s="4"/>
      <c r="O193" s="4"/>
      <c r="P193" s="4"/>
      <c r="Q193" s="4"/>
      <c r="R193" s="4"/>
      <c r="S193" s="25"/>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row>
    <row r="194" spans="6:75">
      <c r="F194" s="4"/>
      <c r="G194" s="4"/>
      <c r="H194" s="4"/>
      <c r="I194" s="4"/>
      <c r="J194" s="4"/>
      <c r="K194" s="4"/>
      <c r="L194" s="4"/>
      <c r="M194" s="4"/>
      <c r="N194" s="4"/>
      <c r="O194" s="4"/>
      <c r="P194" s="4"/>
      <c r="Q194" s="4"/>
      <c r="R194" s="4"/>
      <c r="S194" s="25"/>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row>
    <row r="195" spans="6:75">
      <c r="F195" s="4"/>
      <c r="G195" s="4"/>
      <c r="H195" s="4"/>
      <c r="I195" s="4"/>
      <c r="J195" s="4"/>
      <c r="K195" s="4"/>
      <c r="L195" s="4"/>
      <c r="M195" s="4"/>
      <c r="N195" s="4"/>
      <c r="O195" s="4"/>
      <c r="P195" s="4"/>
      <c r="Q195" s="4"/>
      <c r="R195" s="4"/>
      <c r="S195" s="25"/>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row>
    <row r="196" spans="6:75">
      <c r="F196" s="4"/>
      <c r="G196" s="4"/>
      <c r="H196" s="4"/>
      <c r="I196" s="4"/>
      <c r="J196" s="4"/>
      <c r="K196" s="4"/>
      <c r="L196" s="4"/>
      <c r="M196" s="4"/>
      <c r="N196" s="4"/>
      <c r="O196" s="4"/>
      <c r="P196" s="4"/>
      <c r="Q196" s="4"/>
      <c r="R196" s="4"/>
      <c r="S196" s="25"/>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row>
    <row r="197" spans="6:75">
      <c r="F197" s="4"/>
      <c r="G197" s="4"/>
      <c r="H197" s="4"/>
      <c r="I197" s="4"/>
      <c r="J197" s="4"/>
      <c r="K197" s="4"/>
      <c r="L197" s="4"/>
      <c r="M197" s="4"/>
      <c r="N197" s="4"/>
      <c r="O197" s="4"/>
      <c r="P197" s="4"/>
      <c r="Q197" s="4"/>
      <c r="R197" s="4"/>
      <c r="S197" s="25"/>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row>
    <row r="198" spans="6:75">
      <c r="F198" s="4"/>
      <c r="G198" s="4"/>
      <c r="H198" s="4"/>
      <c r="I198" s="4"/>
      <c r="J198" s="4"/>
      <c r="K198" s="4"/>
      <c r="L198" s="4"/>
      <c r="M198" s="4"/>
      <c r="N198" s="4"/>
      <c r="O198" s="4"/>
      <c r="P198" s="4"/>
      <c r="Q198" s="4"/>
      <c r="R198" s="4"/>
      <c r="S198" s="25"/>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row>
    <row r="199" spans="6:75">
      <c r="F199" s="4"/>
      <c r="G199" s="4"/>
      <c r="H199" s="4"/>
      <c r="I199" s="4"/>
      <c r="J199" s="4"/>
      <c r="K199" s="4"/>
      <c r="L199" s="4"/>
      <c r="M199" s="4"/>
      <c r="N199" s="4"/>
      <c r="O199" s="4"/>
      <c r="P199" s="4"/>
      <c r="Q199" s="4"/>
      <c r="R199" s="4"/>
      <c r="S199" s="25"/>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row>
    <row r="200" spans="6:75">
      <c r="F200" s="4"/>
      <c r="G200" s="4"/>
      <c r="H200" s="4"/>
      <c r="I200" s="4"/>
      <c r="J200" s="4"/>
      <c r="K200" s="4"/>
      <c r="L200" s="4"/>
      <c r="M200" s="4"/>
      <c r="N200" s="4"/>
      <c r="O200" s="4"/>
      <c r="P200" s="4"/>
      <c r="Q200" s="4"/>
      <c r="R200" s="4"/>
      <c r="S200" s="25"/>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row>
    <row r="201" spans="6:75">
      <c r="F201" s="4"/>
      <c r="G201" s="4"/>
      <c r="H201" s="4"/>
      <c r="I201" s="4"/>
      <c r="J201" s="4"/>
      <c r="K201" s="4"/>
      <c r="L201" s="4"/>
      <c r="M201" s="4"/>
      <c r="N201" s="4"/>
      <c r="O201" s="4"/>
      <c r="P201" s="4"/>
      <c r="Q201" s="4"/>
      <c r="R201" s="4"/>
      <c r="S201" s="25"/>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row>
    <row r="202" spans="6:75">
      <c r="F202" s="4"/>
      <c r="G202" s="4"/>
      <c r="H202" s="4"/>
      <c r="I202" s="4"/>
      <c r="J202" s="4"/>
      <c r="K202" s="4"/>
      <c r="L202" s="4"/>
      <c r="M202" s="4"/>
      <c r="N202" s="4"/>
      <c r="O202" s="4"/>
      <c r="P202" s="4"/>
      <c r="Q202" s="4"/>
      <c r="R202" s="4"/>
      <c r="S202" s="25"/>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row>
    <row r="203" spans="6:75">
      <c r="F203" s="4"/>
      <c r="G203" s="4"/>
      <c r="H203" s="4"/>
      <c r="I203" s="4"/>
      <c r="J203" s="4"/>
      <c r="K203" s="4"/>
      <c r="L203" s="4"/>
      <c r="M203" s="4"/>
      <c r="N203" s="4"/>
      <c r="O203" s="4"/>
      <c r="P203" s="4"/>
      <c r="Q203" s="4"/>
      <c r="R203" s="4"/>
      <c r="S203" s="25"/>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row>
    <row r="204" spans="6:75">
      <c r="F204" s="4"/>
      <c r="G204" s="4"/>
      <c r="H204" s="4"/>
      <c r="I204" s="4"/>
      <c r="J204" s="4"/>
      <c r="K204" s="4"/>
      <c r="L204" s="4"/>
      <c r="M204" s="4"/>
      <c r="N204" s="4"/>
      <c r="O204" s="4"/>
      <c r="P204" s="4"/>
      <c r="Q204" s="4"/>
      <c r="R204" s="4"/>
      <c r="S204" s="25"/>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row>
    <row r="205" spans="6:75">
      <c r="F205" s="4"/>
      <c r="G205" s="4"/>
      <c r="H205" s="4"/>
      <c r="I205" s="4"/>
      <c r="J205" s="4"/>
      <c r="K205" s="4"/>
      <c r="L205" s="4"/>
      <c r="M205" s="4"/>
      <c r="N205" s="4"/>
      <c r="O205" s="4"/>
      <c r="P205" s="4"/>
      <c r="Q205" s="4"/>
      <c r="R205" s="4"/>
      <c r="S205" s="25"/>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row>
    <row r="206" spans="6:75">
      <c r="F206" s="4"/>
      <c r="G206" s="4"/>
      <c r="H206" s="4"/>
      <c r="I206" s="4"/>
      <c r="J206" s="4"/>
      <c r="K206" s="4"/>
      <c r="L206" s="4"/>
      <c r="M206" s="4"/>
      <c r="N206" s="4"/>
      <c r="O206" s="4"/>
      <c r="P206" s="4"/>
      <c r="Q206" s="4"/>
      <c r="R206" s="4"/>
      <c r="S206" s="25"/>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row>
    <row r="207" spans="6:75">
      <c r="F207" s="4"/>
      <c r="G207" s="4"/>
      <c r="H207" s="4"/>
      <c r="I207" s="4"/>
      <c r="J207" s="4"/>
      <c r="K207" s="4"/>
      <c r="L207" s="4"/>
      <c r="M207" s="4"/>
      <c r="N207" s="4"/>
      <c r="O207" s="4"/>
      <c r="P207" s="4"/>
      <c r="Q207" s="4"/>
      <c r="R207" s="4"/>
      <c r="S207" s="25"/>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row>
    <row r="208" spans="6:75">
      <c r="F208" s="4"/>
      <c r="G208" s="4"/>
      <c r="H208" s="4"/>
      <c r="I208" s="4"/>
      <c r="J208" s="4"/>
      <c r="K208" s="4"/>
      <c r="L208" s="4"/>
      <c r="M208" s="4"/>
      <c r="N208" s="4"/>
      <c r="O208" s="4"/>
      <c r="P208" s="4"/>
      <c r="Q208" s="4"/>
      <c r="R208" s="4"/>
      <c r="S208" s="25"/>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row>
    <row r="209" spans="6:75">
      <c r="F209" s="4"/>
      <c r="G209" s="4"/>
      <c r="H209" s="4"/>
      <c r="I209" s="4"/>
      <c r="J209" s="4"/>
      <c r="K209" s="4"/>
      <c r="L209" s="4"/>
      <c r="M209" s="4"/>
      <c r="N209" s="4"/>
      <c r="O209" s="4"/>
      <c r="P209" s="4"/>
      <c r="Q209" s="4"/>
      <c r="R209" s="4"/>
      <c r="S209" s="25"/>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row>
    <row r="210" spans="6:75">
      <c r="F210" s="4"/>
      <c r="G210" s="4"/>
      <c r="H210" s="4"/>
      <c r="I210" s="4"/>
      <c r="J210" s="4"/>
      <c r="K210" s="4"/>
      <c r="L210" s="4"/>
      <c r="M210" s="4"/>
      <c r="N210" s="4"/>
      <c r="O210" s="4"/>
      <c r="P210" s="4"/>
      <c r="Q210" s="4"/>
      <c r="R210" s="4"/>
      <c r="S210" s="25"/>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row>
    <row r="211" spans="6:75">
      <c r="F211" s="4"/>
      <c r="G211" s="4"/>
      <c r="H211" s="4"/>
      <c r="I211" s="4"/>
      <c r="J211" s="4"/>
      <c r="K211" s="4"/>
      <c r="L211" s="4"/>
      <c r="M211" s="4"/>
      <c r="N211" s="4"/>
      <c r="O211" s="4"/>
      <c r="P211" s="4"/>
      <c r="Q211" s="4"/>
      <c r="R211" s="4"/>
      <c r="S211" s="25"/>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row>
    <row r="212" spans="6:75">
      <c r="F212" s="4"/>
      <c r="G212" s="4"/>
      <c r="H212" s="4"/>
      <c r="I212" s="4"/>
      <c r="J212" s="4"/>
      <c r="K212" s="4"/>
      <c r="L212" s="4"/>
      <c r="M212" s="4"/>
      <c r="N212" s="4"/>
      <c r="O212" s="4"/>
      <c r="P212" s="4"/>
      <c r="Q212" s="4"/>
      <c r="R212" s="4"/>
      <c r="S212" s="25"/>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row>
    <row r="213" spans="6:75">
      <c r="F213" s="4"/>
      <c r="G213" s="4"/>
      <c r="H213" s="4"/>
      <c r="I213" s="4"/>
      <c r="J213" s="4"/>
      <c r="K213" s="4"/>
      <c r="L213" s="4"/>
      <c r="M213" s="4"/>
      <c r="N213" s="4"/>
      <c r="O213" s="4"/>
      <c r="P213" s="4"/>
      <c r="Q213" s="4"/>
      <c r="R213" s="4"/>
      <c r="S213" s="25"/>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row>
    <row r="214" spans="6:75">
      <c r="F214" s="4"/>
      <c r="G214" s="4"/>
      <c r="H214" s="4"/>
      <c r="I214" s="4"/>
      <c r="J214" s="4"/>
      <c r="K214" s="4"/>
      <c r="L214" s="4"/>
      <c r="M214" s="4"/>
      <c r="N214" s="4"/>
      <c r="O214" s="4"/>
      <c r="P214" s="4"/>
      <c r="Q214" s="4"/>
      <c r="R214" s="4"/>
      <c r="S214" s="25"/>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row>
    <row r="215" spans="6:75">
      <c r="F215" s="4"/>
      <c r="G215" s="4"/>
      <c r="H215" s="4"/>
      <c r="I215" s="4"/>
      <c r="J215" s="4"/>
      <c r="K215" s="4"/>
      <c r="L215" s="4"/>
      <c r="M215" s="4"/>
      <c r="N215" s="4"/>
      <c r="O215" s="4"/>
      <c r="P215" s="4"/>
      <c r="Q215" s="4"/>
      <c r="R215" s="4"/>
      <c r="S215" s="25"/>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row>
    <row r="216" spans="6:75">
      <c r="F216" s="4"/>
      <c r="G216" s="4"/>
      <c r="H216" s="4"/>
      <c r="I216" s="4"/>
      <c r="J216" s="4"/>
      <c r="K216" s="4"/>
      <c r="L216" s="4"/>
      <c r="M216" s="4"/>
      <c r="N216" s="4"/>
      <c r="O216" s="4"/>
      <c r="P216" s="4"/>
      <c r="Q216" s="4"/>
      <c r="R216" s="4"/>
      <c r="S216" s="25"/>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row>
    <row r="217" spans="6:75">
      <c r="F217" s="4"/>
      <c r="G217" s="4"/>
      <c r="H217" s="4"/>
      <c r="I217" s="4"/>
      <c r="J217" s="4"/>
      <c r="K217" s="4"/>
      <c r="L217" s="4"/>
      <c r="M217" s="4"/>
      <c r="N217" s="4"/>
      <c r="O217" s="4"/>
      <c r="P217" s="4"/>
      <c r="Q217" s="4"/>
      <c r="R217" s="4"/>
      <c r="S217" s="25"/>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row>
    <row r="218" spans="6:75">
      <c r="F218" s="4"/>
      <c r="G218" s="4"/>
      <c r="H218" s="4"/>
      <c r="I218" s="4"/>
      <c r="J218" s="4"/>
      <c r="K218" s="4"/>
      <c r="L218" s="4"/>
      <c r="M218" s="4"/>
      <c r="N218" s="4"/>
      <c r="O218" s="4"/>
      <c r="P218" s="4"/>
      <c r="Q218" s="4"/>
      <c r="R218" s="4"/>
      <c r="S218" s="25"/>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row>
    <row r="219" spans="6:75">
      <c r="F219" s="4"/>
      <c r="G219" s="4"/>
      <c r="H219" s="4"/>
      <c r="I219" s="4"/>
      <c r="J219" s="4"/>
      <c r="K219" s="4"/>
      <c r="L219" s="4"/>
      <c r="M219" s="4"/>
      <c r="N219" s="4"/>
      <c r="O219" s="4"/>
      <c r="P219" s="4"/>
      <c r="Q219" s="4"/>
      <c r="R219" s="4"/>
      <c r="S219" s="25"/>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row>
    <row r="220" spans="6:75">
      <c r="F220" s="4"/>
      <c r="G220" s="4"/>
      <c r="H220" s="4"/>
      <c r="I220" s="4"/>
      <c r="J220" s="4"/>
      <c r="K220" s="4"/>
      <c r="L220" s="4"/>
      <c r="M220" s="4"/>
      <c r="N220" s="4"/>
      <c r="O220" s="4"/>
      <c r="P220" s="4"/>
      <c r="Q220" s="4"/>
      <c r="R220" s="4"/>
      <c r="S220" s="25"/>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row>
    <row r="221" spans="6:75">
      <c r="F221" s="4"/>
      <c r="G221" s="4"/>
      <c r="H221" s="4"/>
      <c r="I221" s="4"/>
      <c r="J221" s="4"/>
      <c r="K221" s="4"/>
      <c r="L221" s="4"/>
      <c r="M221" s="4"/>
      <c r="N221" s="4"/>
      <c r="O221" s="4"/>
      <c r="P221" s="4"/>
      <c r="Q221" s="4"/>
      <c r="R221" s="4"/>
      <c r="S221" s="25"/>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row>
    <row r="222" spans="6:75">
      <c r="F222" s="4"/>
      <c r="G222" s="4"/>
      <c r="H222" s="4"/>
      <c r="I222" s="4"/>
      <c r="J222" s="4"/>
      <c r="K222" s="4"/>
      <c r="L222" s="4"/>
      <c r="M222" s="4"/>
      <c r="N222" s="4"/>
      <c r="O222" s="4"/>
      <c r="P222" s="4"/>
      <c r="Q222" s="4"/>
      <c r="R222" s="4"/>
      <c r="S222" s="25"/>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row>
    <row r="223" spans="6:75">
      <c r="F223" s="4"/>
      <c r="G223" s="4"/>
      <c r="H223" s="4"/>
      <c r="I223" s="4"/>
      <c r="J223" s="4"/>
      <c r="K223" s="4"/>
      <c r="L223" s="4"/>
      <c r="M223" s="4"/>
      <c r="N223" s="4"/>
      <c r="O223" s="4"/>
      <c r="P223" s="4"/>
      <c r="Q223" s="4"/>
      <c r="R223" s="4"/>
      <c r="S223" s="25"/>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row>
    <row r="224" spans="6:75">
      <c r="F224" s="4"/>
      <c r="G224" s="4"/>
      <c r="H224" s="4"/>
      <c r="I224" s="4"/>
      <c r="J224" s="4"/>
      <c r="K224" s="4"/>
      <c r="L224" s="4"/>
      <c r="M224" s="4"/>
      <c r="N224" s="4"/>
      <c r="O224" s="4"/>
      <c r="P224" s="4"/>
      <c r="Q224" s="4"/>
      <c r="R224" s="4"/>
      <c r="S224" s="25"/>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row>
    <row r="225" spans="6:75">
      <c r="F225" s="4"/>
      <c r="G225" s="4"/>
      <c r="H225" s="4"/>
      <c r="I225" s="4"/>
      <c r="J225" s="4"/>
      <c r="K225" s="4"/>
      <c r="L225" s="4"/>
      <c r="M225" s="4"/>
      <c r="N225" s="4"/>
      <c r="O225" s="4"/>
      <c r="P225" s="4"/>
      <c r="Q225" s="4"/>
      <c r="R225" s="4"/>
      <c r="S225" s="25"/>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row>
    <row r="226" spans="6:75">
      <c r="F226" s="4"/>
      <c r="G226" s="4"/>
      <c r="H226" s="4"/>
      <c r="I226" s="4"/>
      <c r="J226" s="4"/>
      <c r="K226" s="4"/>
      <c r="L226" s="4"/>
      <c r="M226" s="4"/>
      <c r="N226" s="4"/>
      <c r="O226" s="4"/>
      <c r="P226" s="4"/>
      <c r="Q226" s="4"/>
      <c r="R226" s="4"/>
      <c r="S226" s="25"/>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row>
    <row r="227" spans="6:75">
      <c r="F227" s="4"/>
      <c r="G227" s="4"/>
      <c r="H227" s="4"/>
      <c r="I227" s="4"/>
      <c r="J227" s="4"/>
      <c r="K227" s="4"/>
      <c r="L227" s="4"/>
      <c r="M227" s="4"/>
      <c r="N227" s="4"/>
      <c r="O227" s="4"/>
      <c r="P227" s="4"/>
      <c r="Q227" s="4"/>
      <c r="R227" s="4"/>
      <c r="S227" s="25"/>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row>
    <row r="228" spans="6:75">
      <c r="F228" s="4"/>
      <c r="G228" s="4"/>
      <c r="H228" s="4"/>
      <c r="I228" s="4"/>
      <c r="J228" s="4"/>
      <c r="K228" s="4"/>
      <c r="L228" s="4"/>
      <c r="M228" s="4"/>
      <c r="N228" s="4"/>
      <c r="O228" s="4"/>
      <c r="P228" s="4"/>
      <c r="Q228" s="4"/>
      <c r="R228" s="4"/>
      <c r="S228" s="25"/>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row>
    <row r="229" spans="6:75">
      <c r="F229" s="4"/>
      <c r="G229" s="4"/>
      <c r="H229" s="4"/>
      <c r="I229" s="4"/>
      <c r="J229" s="4"/>
      <c r="K229" s="4"/>
      <c r="L229" s="4"/>
      <c r="M229" s="4"/>
      <c r="N229" s="4"/>
      <c r="O229" s="4"/>
      <c r="P229" s="4"/>
      <c r="Q229" s="4"/>
      <c r="R229" s="4"/>
      <c r="S229" s="25"/>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row>
    <row r="230" spans="6:75">
      <c r="F230" s="4"/>
      <c r="G230" s="4"/>
      <c r="H230" s="4"/>
      <c r="I230" s="4"/>
      <c r="J230" s="4"/>
      <c r="K230" s="4"/>
      <c r="L230" s="4"/>
      <c r="M230" s="4"/>
      <c r="N230" s="4"/>
      <c r="O230" s="4"/>
      <c r="P230" s="4"/>
      <c r="Q230" s="4"/>
      <c r="R230" s="4"/>
      <c r="S230" s="25"/>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row>
    <row r="231" spans="6:75">
      <c r="F231" s="4"/>
      <c r="G231" s="4"/>
      <c r="H231" s="4"/>
      <c r="I231" s="4"/>
      <c r="J231" s="4"/>
      <c r="K231" s="4"/>
      <c r="L231" s="4"/>
      <c r="M231" s="4"/>
      <c r="N231" s="4"/>
      <c r="O231" s="4"/>
      <c r="P231" s="4"/>
      <c r="Q231" s="4"/>
      <c r="R231" s="4"/>
      <c r="S231" s="25"/>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row>
    <row r="232" spans="6:75">
      <c r="F232" s="4"/>
      <c r="G232" s="4"/>
      <c r="H232" s="4"/>
      <c r="I232" s="4"/>
      <c r="J232" s="4"/>
      <c r="K232" s="4"/>
      <c r="L232" s="4"/>
      <c r="M232" s="4"/>
      <c r="N232" s="4"/>
      <c r="O232" s="4"/>
      <c r="P232" s="4"/>
      <c r="Q232" s="4"/>
      <c r="R232" s="4"/>
      <c r="S232" s="25"/>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row>
    <row r="233" spans="6:75">
      <c r="F233" s="4"/>
      <c r="G233" s="4"/>
      <c r="H233" s="4"/>
      <c r="I233" s="4"/>
      <c r="J233" s="4"/>
      <c r="K233" s="4"/>
      <c r="L233" s="4"/>
      <c r="M233" s="4"/>
      <c r="N233" s="4"/>
      <c r="O233" s="4"/>
      <c r="P233" s="4"/>
      <c r="Q233" s="4"/>
      <c r="R233" s="4"/>
      <c r="S233" s="25"/>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row>
    <row r="234" spans="6:75">
      <c r="F234" s="4"/>
      <c r="G234" s="4"/>
      <c r="H234" s="4"/>
      <c r="I234" s="4"/>
      <c r="J234" s="4"/>
      <c r="K234" s="4"/>
      <c r="L234" s="4"/>
      <c r="M234" s="4"/>
      <c r="N234" s="4"/>
      <c r="O234" s="4"/>
      <c r="P234" s="4"/>
      <c r="Q234" s="4"/>
      <c r="R234" s="4"/>
      <c r="S234" s="25"/>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row>
    <row r="235" spans="6:75">
      <c r="F235" s="4"/>
      <c r="G235" s="4"/>
      <c r="H235" s="4"/>
      <c r="I235" s="4"/>
      <c r="J235" s="4"/>
      <c r="K235" s="4"/>
      <c r="L235" s="4"/>
      <c r="M235" s="4"/>
      <c r="N235" s="4"/>
      <c r="O235" s="4"/>
      <c r="P235" s="4"/>
      <c r="Q235" s="4"/>
      <c r="R235" s="4"/>
      <c r="S235" s="25"/>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row>
    <row r="236" spans="6:75">
      <c r="F236" s="4"/>
      <c r="G236" s="4"/>
      <c r="H236" s="4"/>
      <c r="I236" s="4"/>
      <c r="J236" s="4"/>
      <c r="K236" s="4"/>
      <c r="L236" s="4"/>
      <c r="M236" s="4"/>
      <c r="N236" s="4"/>
      <c r="O236" s="4"/>
      <c r="P236" s="4"/>
      <c r="Q236" s="4"/>
      <c r="R236" s="4"/>
      <c r="S236" s="25"/>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row>
    <row r="237" spans="6:75">
      <c r="F237" s="4"/>
      <c r="G237" s="4"/>
      <c r="H237" s="4"/>
      <c r="I237" s="4"/>
      <c r="J237" s="4"/>
      <c r="K237" s="4"/>
      <c r="L237" s="4"/>
      <c r="M237" s="4"/>
      <c r="N237" s="4"/>
      <c r="O237" s="4"/>
      <c r="P237" s="4"/>
      <c r="Q237" s="4"/>
      <c r="R237" s="4"/>
      <c r="S237" s="25"/>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row>
    <row r="238" spans="6:75">
      <c r="F238" s="4"/>
      <c r="G238" s="4"/>
      <c r="H238" s="4"/>
      <c r="I238" s="4"/>
      <c r="J238" s="4"/>
      <c r="K238" s="4"/>
      <c r="L238" s="4"/>
      <c r="M238" s="4"/>
      <c r="N238" s="4"/>
      <c r="O238" s="4"/>
      <c r="P238" s="4"/>
      <c r="Q238" s="4"/>
      <c r="R238" s="4"/>
      <c r="S238" s="25"/>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row>
    <row r="239" spans="6:75">
      <c r="F239" s="4"/>
      <c r="G239" s="4"/>
      <c r="H239" s="4"/>
      <c r="I239" s="4"/>
      <c r="J239" s="4"/>
      <c r="K239" s="4"/>
      <c r="L239" s="4"/>
      <c r="M239" s="4"/>
      <c r="N239" s="4"/>
      <c r="O239" s="4"/>
      <c r="P239" s="4"/>
      <c r="Q239" s="4"/>
      <c r="R239" s="4"/>
      <c r="S239" s="25"/>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row>
    <row r="240" spans="6:75">
      <c r="F240" s="4"/>
      <c r="G240" s="4"/>
      <c r="H240" s="4"/>
      <c r="I240" s="4"/>
      <c r="J240" s="4"/>
      <c r="K240" s="4"/>
      <c r="L240" s="4"/>
      <c r="M240" s="4"/>
      <c r="N240" s="4"/>
      <c r="O240" s="4"/>
      <c r="P240" s="4"/>
      <c r="Q240" s="4"/>
      <c r="R240" s="4"/>
      <c r="S240" s="25"/>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row>
    <row r="241" spans="6:75">
      <c r="F241" s="4"/>
      <c r="G241" s="4"/>
      <c r="H241" s="4"/>
      <c r="I241" s="4"/>
      <c r="J241" s="4"/>
      <c r="K241" s="4"/>
      <c r="L241" s="4"/>
      <c r="M241" s="4"/>
      <c r="N241" s="4"/>
      <c r="O241" s="4"/>
      <c r="P241" s="4"/>
      <c r="Q241" s="4"/>
      <c r="R241" s="4"/>
      <c r="S241" s="25"/>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row>
    <row r="242" spans="6:75">
      <c r="F242" s="4"/>
      <c r="G242" s="4"/>
      <c r="H242" s="4"/>
      <c r="I242" s="4"/>
      <c r="J242" s="4"/>
      <c r="K242" s="4"/>
      <c r="L242" s="4"/>
      <c r="M242" s="4"/>
      <c r="N242" s="4"/>
      <c r="O242" s="4"/>
      <c r="P242" s="4"/>
      <c r="Q242" s="4"/>
      <c r="R242" s="4"/>
      <c r="S242" s="25"/>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row>
    <row r="243" spans="6:75">
      <c r="F243" s="4"/>
      <c r="G243" s="4"/>
      <c r="H243" s="4"/>
      <c r="I243" s="4"/>
      <c r="J243" s="4"/>
      <c r="K243" s="4"/>
      <c r="L243" s="4"/>
      <c r="M243" s="4"/>
      <c r="N243" s="4"/>
      <c r="O243" s="4"/>
      <c r="P243" s="4"/>
      <c r="Q243" s="4"/>
      <c r="R243" s="4"/>
      <c r="S243" s="25"/>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row>
    <row r="244" spans="6:75">
      <c r="F244" s="4"/>
      <c r="G244" s="4"/>
      <c r="H244" s="4"/>
      <c r="I244" s="4"/>
      <c r="J244" s="4"/>
      <c r="K244" s="4"/>
      <c r="L244" s="4"/>
      <c r="M244" s="4"/>
      <c r="N244" s="4"/>
      <c r="O244" s="4"/>
      <c r="P244" s="4"/>
      <c r="Q244" s="4"/>
      <c r="R244" s="4"/>
      <c r="S244" s="25"/>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row>
    <row r="245" spans="6:75">
      <c r="F245" s="4"/>
      <c r="G245" s="4"/>
      <c r="H245" s="4"/>
      <c r="I245" s="4"/>
      <c r="J245" s="4"/>
      <c r="K245" s="4"/>
      <c r="L245" s="4"/>
      <c r="M245" s="4"/>
      <c r="N245" s="4"/>
      <c r="O245" s="4"/>
      <c r="P245" s="4"/>
      <c r="Q245" s="4"/>
      <c r="R245" s="4"/>
      <c r="S245" s="25"/>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row>
    <row r="246" spans="6:75">
      <c r="F246" s="4"/>
      <c r="G246" s="4"/>
      <c r="H246" s="4"/>
      <c r="I246" s="4"/>
      <c r="J246" s="4"/>
      <c r="K246" s="4"/>
      <c r="L246" s="4"/>
      <c r="M246" s="4"/>
      <c r="N246" s="4"/>
      <c r="O246" s="4"/>
      <c r="P246" s="4"/>
      <c r="Q246" s="4"/>
      <c r="R246" s="4"/>
      <c r="S246" s="25"/>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row>
    <row r="247" spans="6:75">
      <c r="F247" s="4"/>
      <c r="G247" s="4"/>
      <c r="H247" s="4"/>
      <c r="I247" s="4"/>
      <c r="J247" s="4"/>
      <c r="K247" s="4"/>
      <c r="L247" s="4"/>
      <c r="M247" s="4"/>
      <c r="N247" s="4"/>
      <c r="O247" s="4"/>
      <c r="P247" s="4"/>
      <c r="Q247" s="4"/>
      <c r="R247" s="4"/>
      <c r="S247" s="25"/>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row>
    <row r="248" spans="6:75">
      <c r="F248" s="4"/>
      <c r="G248" s="4"/>
      <c r="H248" s="4"/>
      <c r="I248" s="4"/>
      <c r="J248" s="4"/>
      <c r="K248" s="4"/>
      <c r="L248" s="4"/>
      <c r="M248" s="4"/>
      <c r="N248" s="4"/>
      <c r="O248" s="4"/>
      <c r="P248" s="4"/>
      <c r="Q248" s="4"/>
      <c r="R248" s="4"/>
      <c r="S248" s="25"/>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row>
    <row r="249" spans="6:75">
      <c r="F249" s="4"/>
      <c r="G249" s="4"/>
      <c r="H249" s="4"/>
      <c r="I249" s="4"/>
      <c r="J249" s="4"/>
      <c r="K249" s="4"/>
      <c r="L249" s="4"/>
      <c r="M249" s="4"/>
      <c r="N249" s="4"/>
      <c r="O249" s="4"/>
      <c r="P249" s="4"/>
      <c r="Q249" s="4"/>
      <c r="R249" s="4"/>
      <c r="S249" s="25"/>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row>
    <row r="250" spans="6:75">
      <c r="F250" s="4"/>
      <c r="G250" s="4"/>
      <c r="H250" s="4"/>
      <c r="I250" s="4"/>
      <c r="J250" s="4"/>
      <c r="K250" s="4"/>
      <c r="L250" s="4"/>
      <c r="M250" s="4"/>
      <c r="N250" s="4"/>
      <c r="O250" s="4"/>
      <c r="P250" s="4"/>
      <c r="Q250" s="4"/>
      <c r="R250" s="4"/>
      <c r="S250" s="25"/>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row>
    <row r="251" spans="6:75">
      <c r="F251" s="4"/>
      <c r="G251" s="4"/>
      <c r="H251" s="4"/>
      <c r="I251" s="4"/>
      <c r="J251" s="4"/>
      <c r="K251" s="4"/>
      <c r="L251" s="4"/>
      <c r="M251" s="4"/>
      <c r="N251" s="4"/>
      <c r="O251" s="4"/>
      <c r="P251" s="4"/>
      <c r="Q251" s="4"/>
      <c r="R251" s="4"/>
      <c r="S251" s="25"/>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row>
    <row r="252" spans="6:75">
      <c r="F252" s="4"/>
      <c r="G252" s="4"/>
      <c r="H252" s="4"/>
      <c r="I252" s="4"/>
      <c r="J252" s="4"/>
      <c r="K252" s="4"/>
      <c r="L252" s="4"/>
      <c r="M252" s="4"/>
      <c r="N252" s="4"/>
      <c r="O252" s="4"/>
      <c r="P252" s="4"/>
      <c r="Q252" s="4"/>
      <c r="R252" s="4"/>
      <c r="S252" s="25"/>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row>
    <row r="253" spans="6:75">
      <c r="F253" s="4"/>
      <c r="G253" s="4"/>
      <c r="H253" s="4"/>
      <c r="I253" s="4"/>
      <c r="J253" s="4"/>
      <c r="K253" s="4"/>
      <c r="L253" s="4"/>
      <c r="M253" s="4"/>
      <c r="N253" s="4"/>
      <c r="O253" s="4"/>
      <c r="P253" s="4"/>
      <c r="Q253" s="4"/>
      <c r="R253" s="4"/>
      <c r="S253" s="25"/>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row>
    <row r="254" spans="6:75">
      <c r="F254" s="4"/>
      <c r="G254" s="4"/>
      <c r="H254" s="4"/>
      <c r="I254" s="4"/>
      <c r="J254" s="4"/>
      <c r="K254" s="4"/>
      <c r="L254" s="4"/>
      <c r="M254" s="4"/>
      <c r="N254" s="4"/>
      <c r="O254" s="4"/>
      <c r="P254" s="4"/>
      <c r="Q254" s="4"/>
      <c r="R254" s="4"/>
      <c r="S254" s="25"/>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row>
    <row r="255" spans="6:75">
      <c r="F255" s="4"/>
      <c r="G255" s="4"/>
      <c r="H255" s="4"/>
      <c r="I255" s="4"/>
      <c r="J255" s="4"/>
      <c r="K255" s="4"/>
      <c r="L255" s="4"/>
      <c r="M255" s="4"/>
      <c r="N255" s="4"/>
      <c r="O255" s="4"/>
      <c r="P255" s="4"/>
      <c r="Q255" s="4"/>
      <c r="R255" s="4"/>
      <c r="S255" s="25"/>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row>
    <row r="256" spans="6:75">
      <c r="F256" s="4"/>
      <c r="G256" s="4"/>
      <c r="H256" s="4"/>
      <c r="I256" s="4"/>
      <c r="J256" s="4"/>
      <c r="K256" s="4"/>
      <c r="L256" s="4"/>
      <c r="M256" s="4"/>
      <c r="N256" s="4"/>
      <c r="O256" s="4"/>
      <c r="P256" s="4"/>
      <c r="Q256" s="4"/>
      <c r="R256" s="4"/>
      <c r="S256" s="25"/>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row>
    <row r="257" spans="6:75">
      <c r="F257" s="4"/>
      <c r="G257" s="4"/>
      <c r="H257" s="4"/>
      <c r="I257" s="4"/>
      <c r="J257" s="4"/>
      <c r="K257" s="4"/>
      <c r="L257" s="4"/>
      <c r="M257" s="4"/>
      <c r="N257" s="4"/>
      <c r="O257" s="4"/>
      <c r="P257" s="4"/>
      <c r="Q257" s="4"/>
      <c r="R257" s="4"/>
      <c r="S257" s="25"/>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row>
    <row r="258" spans="6:75">
      <c r="F258" s="4"/>
      <c r="G258" s="4"/>
      <c r="H258" s="4"/>
      <c r="I258" s="4"/>
      <c r="J258" s="4"/>
      <c r="K258" s="4"/>
      <c r="L258" s="4"/>
      <c r="M258" s="4"/>
      <c r="N258" s="4"/>
      <c r="O258" s="4"/>
      <c r="P258" s="4"/>
      <c r="Q258" s="4"/>
      <c r="R258" s="4"/>
      <c r="S258" s="25"/>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row>
    <row r="259" spans="6:75">
      <c r="F259" s="4"/>
      <c r="G259" s="4"/>
      <c r="H259" s="4"/>
      <c r="I259" s="4"/>
      <c r="J259" s="4"/>
      <c r="K259" s="4"/>
      <c r="L259" s="4"/>
      <c r="M259" s="4"/>
      <c r="N259" s="4"/>
      <c r="O259" s="4"/>
      <c r="P259" s="4"/>
      <c r="Q259" s="4"/>
      <c r="R259" s="4"/>
      <c r="S259" s="25"/>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row>
    <row r="260" spans="6:75">
      <c r="F260" s="4"/>
      <c r="G260" s="4"/>
      <c r="H260" s="4"/>
      <c r="I260" s="4"/>
      <c r="J260" s="4"/>
      <c r="K260" s="4"/>
      <c r="L260" s="4"/>
      <c r="M260" s="4"/>
      <c r="N260" s="4"/>
      <c r="O260" s="4"/>
      <c r="P260" s="4"/>
      <c r="Q260" s="4"/>
      <c r="R260" s="4"/>
      <c r="S260" s="25"/>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row>
    <row r="261" spans="6:75">
      <c r="F261" s="4"/>
      <c r="G261" s="4"/>
      <c r="H261" s="4"/>
      <c r="I261" s="4"/>
      <c r="J261" s="4"/>
      <c r="K261" s="4"/>
      <c r="L261" s="4"/>
      <c r="M261" s="4"/>
      <c r="N261" s="4"/>
      <c r="O261" s="4"/>
      <c r="P261" s="4"/>
      <c r="Q261" s="4"/>
      <c r="R261" s="4"/>
      <c r="S261" s="25"/>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row>
    <row r="262" spans="6:75">
      <c r="F262" s="4"/>
      <c r="G262" s="4"/>
      <c r="H262" s="4"/>
      <c r="I262" s="4"/>
      <c r="J262" s="4"/>
      <c r="K262" s="4"/>
      <c r="L262" s="4"/>
      <c r="M262" s="4"/>
      <c r="N262" s="4"/>
      <c r="O262" s="4"/>
      <c r="P262" s="4"/>
      <c r="Q262" s="4"/>
      <c r="R262" s="4"/>
      <c r="S262" s="25"/>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row>
    <row r="263" spans="6:75">
      <c r="F263" s="4"/>
      <c r="G263" s="4"/>
      <c r="H263" s="4"/>
      <c r="I263" s="4"/>
      <c r="J263" s="4"/>
      <c r="K263" s="4"/>
      <c r="L263" s="4"/>
      <c r="M263" s="4"/>
      <c r="N263" s="4"/>
      <c r="O263" s="4"/>
      <c r="P263" s="4"/>
      <c r="Q263" s="4"/>
      <c r="R263" s="4"/>
      <c r="S263" s="25"/>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row>
    <row r="264" spans="6:75">
      <c r="F264" s="4"/>
      <c r="G264" s="4"/>
      <c r="H264" s="4"/>
      <c r="I264" s="4"/>
      <c r="J264" s="4"/>
      <c r="K264" s="4"/>
      <c r="L264" s="4"/>
      <c r="M264" s="4"/>
      <c r="N264" s="4"/>
      <c r="O264" s="4"/>
      <c r="P264" s="4"/>
      <c r="Q264" s="4"/>
      <c r="R264" s="4"/>
      <c r="S264" s="25"/>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row>
    <row r="265" spans="6:75">
      <c r="F265" s="4"/>
      <c r="G265" s="4"/>
      <c r="H265" s="4"/>
      <c r="I265" s="4"/>
      <c r="J265" s="4"/>
      <c r="K265" s="4"/>
      <c r="L265" s="4"/>
      <c r="M265" s="4"/>
      <c r="N265" s="4"/>
      <c r="O265" s="4"/>
      <c r="P265" s="4"/>
      <c r="Q265" s="4"/>
      <c r="R265" s="4"/>
      <c r="S265" s="25"/>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row>
    <row r="266" spans="6:75">
      <c r="F266" s="4"/>
      <c r="G266" s="4"/>
      <c r="H266" s="4"/>
      <c r="I266" s="4"/>
      <c r="J266" s="4"/>
      <c r="K266" s="4"/>
      <c r="L266" s="4"/>
      <c r="M266" s="4"/>
      <c r="N266" s="4"/>
      <c r="O266" s="4"/>
      <c r="P266" s="4"/>
      <c r="Q266" s="4"/>
      <c r="R266" s="4"/>
      <c r="S266" s="25"/>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row>
    <row r="267" spans="6:75">
      <c r="F267" s="4"/>
      <c r="G267" s="4"/>
      <c r="H267" s="4"/>
      <c r="I267" s="4"/>
      <c r="J267" s="4"/>
      <c r="K267" s="4"/>
      <c r="L267" s="4"/>
      <c r="M267" s="4"/>
      <c r="N267" s="4"/>
      <c r="O267" s="4"/>
      <c r="P267" s="4"/>
      <c r="Q267" s="4"/>
      <c r="R267" s="4"/>
      <c r="S267" s="25"/>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row>
    <row r="268" spans="6:75">
      <c r="F268" s="4"/>
      <c r="G268" s="4"/>
      <c r="H268" s="4"/>
      <c r="I268" s="4"/>
      <c r="J268" s="4"/>
      <c r="K268" s="4"/>
      <c r="L268" s="4"/>
      <c r="M268" s="4"/>
      <c r="N268" s="4"/>
      <c r="O268" s="4"/>
      <c r="P268" s="4"/>
      <c r="Q268" s="4"/>
      <c r="R268" s="4"/>
      <c r="S268" s="25"/>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row>
    <row r="269" spans="6:75">
      <c r="F269" s="4"/>
      <c r="G269" s="4"/>
      <c r="H269" s="4"/>
      <c r="I269" s="4"/>
      <c r="J269" s="4"/>
      <c r="K269" s="4"/>
      <c r="L269" s="4"/>
      <c r="M269" s="4"/>
      <c r="N269" s="4"/>
      <c r="O269" s="4"/>
      <c r="P269" s="4"/>
      <c r="Q269" s="4"/>
      <c r="R269" s="4"/>
      <c r="S269" s="25"/>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row>
    <row r="270" spans="6:75">
      <c r="F270" s="4"/>
      <c r="G270" s="4"/>
      <c r="H270" s="4"/>
      <c r="I270" s="4"/>
      <c r="J270" s="4"/>
      <c r="K270" s="4"/>
      <c r="L270" s="4"/>
      <c r="M270" s="4"/>
      <c r="N270" s="4"/>
      <c r="O270" s="4"/>
      <c r="P270" s="4"/>
      <c r="Q270" s="4"/>
      <c r="R270" s="4"/>
      <c r="S270" s="25"/>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row>
    <row r="271" spans="6:75">
      <c r="F271" s="4"/>
      <c r="G271" s="4"/>
      <c r="H271" s="4"/>
      <c r="I271" s="4"/>
      <c r="J271" s="4"/>
      <c r="K271" s="4"/>
      <c r="L271" s="4"/>
      <c r="M271" s="4"/>
      <c r="N271" s="4"/>
      <c r="O271" s="4"/>
      <c r="P271" s="4"/>
      <c r="Q271" s="4"/>
      <c r="R271" s="4"/>
      <c r="S271" s="25"/>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row>
    <row r="272" spans="6:75">
      <c r="F272" s="4"/>
      <c r="G272" s="4"/>
      <c r="H272" s="4"/>
      <c r="I272" s="4"/>
      <c r="J272" s="4"/>
      <c r="K272" s="4"/>
      <c r="L272" s="4"/>
      <c r="M272" s="4"/>
      <c r="N272" s="4"/>
      <c r="O272" s="4"/>
      <c r="P272" s="4"/>
      <c r="Q272" s="4"/>
      <c r="R272" s="4"/>
      <c r="S272" s="25"/>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row>
    <row r="273" spans="6:75">
      <c r="F273" s="4"/>
      <c r="G273" s="4"/>
      <c r="H273" s="4"/>
      <c r="I273" s="4"/>
      <c r="J273" s="4"/>
      <c r="K273" s="4"/>
      <c r="L273" s="4"/>
      <c r="M273" s="4"/>
      <c r="N273" s="4"/>
      <c r="O273" s="4"/>
      <c r="P273" s="4"/>
      <c r="Q273" s="4"/>
      <c r="R273" s="4"/>
      <c r="S273" s="25"/>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row>
    <row r="274" spans="6:75">
      <c r="F274" s="4"/>
      <c r="G274" s="4"/>
      <c r="H274" s="4"/>
      <c r="I274" s="4"/>
      <c r="J274" s="4"/>
      <c r="K274" s="4"/>
      <c r="L274" s="4"/>
      <c r="M274" s="4"/>
      <c r="N274" s="4"/>
      <c r="O274" s="4"/>
      <c r="P274" s="4"/>
      <c r="Q274" s="4"/>
      <c r="R274" s="4"/>
      <c r="S274" s="25"/>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row>
    <row r="275" spans="6:75">
      <c r="F275" s="4"/>
      <c r="G275" s="4"/>
      <c r="H275" s="4"/>
      <c r="I275" s="4"/>
      <c r="J275" s="4"/>
      <c r="K275" s="4"/>
      <c r="L275" s="4"/>
      <c r="M275" s="4"/>
      <c r="N275" s="4"/>
      <c r="O275" s="4"/>
      <c r="P275" s="4"/>
      <c r="Q275" s="4"/>
      <c r="R275" s="4"/>
      <c r="S275" s="25"/>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row>
    <row r="276" spans="6:75">
      <c r="F276" s="4"/>
      <c r="G276" s="4"/>
      <c r="H276" s="4"/>
      <c r="I276" s="4"/>
      <c r="J276" s="4"/>
      <c r="K276" s="4"/>
      <c r="L276" s="4"/>
      <c r="M276" s="4"/>
      <c r="N276" s="4"/>
      <c r="O276" s="4"/>
      <c r="P276" s="4"/>
      <c r="Q276" s="4"/>
      <c r="R276" s="4"/>
      <c r="S276" s="25"/>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row>
    <row r="277" spans="6:75">
      <c r="F277" s="4"/>
      <c r="G277" s="4"/>
      <c r="H277" s="4"/>
      <c r="I277" s="4"/>
      <c r="J277" s="4"/>
      <c r="K277" s="4"/>
      <c r="L277" s="4"/>
      <c r="M277" s="4"/>
      <c r="N277" s="4"/>
      <c r="O277" s="4"/>
      <c r="P277" s="4"/>
      <c r="Q277" s="4"/>
      <c r="R277" s="4"/>
      <c r="S277" s="25"/>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row>
    <row r="278" spans="6:75">
      <c r="F278" s="4"/>
      <c r="G278" s="4"/>
      <c r="H278" s="4"/>
      <c r="I278" s="4"/>
      <c r="J278" s="4"/>
      <c r="K278" s="4"/>
      <c r="L278" s="4"/>
      <c r="M278" s="4"/>
      <c r="N278" s="4"/>
      <c r="O278" s="4"/>
      <c r="P278" s="4"/>
      <c r="Q278" s="4"/>
      <c r="R278" s="4"/>
      <c r="S278" s="25"/>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row>
    <row r="279" spans="6:75">
      <c r="F279" s="4"/>
      <c r="G279" s="4"/>
      <c r="H279" s="4"/>
      <c r="I279" s="4"/>
      <c r="J279" s="4"/>
      <c r="K279" s="4"/>
      <c r="L279" s="4"/>
      <c r="M279" s="4"/>
      <c r="N279" s="4"/>
      <c r="O279" s="4"/>
      <c r="P279" s="4"/>
      <c r="Q279" s="4"/>
      <c r="R279" s="4"/>
      <c r="S279" s="25"/>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row>
    <row r="280" spans="6:75">
      <c r="F280" s="4"/>
      <c r="G280" s="4"/>
      <c r="H280" s="4"/>
      <c r="I280" s="4"/>
      <c r="J280" s="4"/>
      <c r="K280" s="4"/>
      <c r="L280" s="4"/>
      <c r="M280" s="4"/>
      <c r="N280" s="4"/>
      <c r="O280" s="4"/>
      <c r="P280" s="4"/>
      <c r="Q280" s="4"/>
      <c r="R280" s="4"/>
      <c r="S280" s="25"/>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row>
    <row r="281" spans="6:75">
      <c r="F281" s="4"/>
      <c r="G281" s="4"/>
      <c r="H281" s="4"/>
      <c r="I281" s="4"/>
      <c r="J281" s="4"/>
      <c r="K281" s="4"/>
      <c r="L281" s="4"/>
      <c r="M281" s="4"/>
      <c r="N281" s="4"/>
      <c r="O281" s="4"/>
      <c r="P281" s="4"/>
      <c r="Q281" s="4"/>
      <c r="R281" s="4"/>
      <c r="S281" s="25"/>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row>
    <row r="282" spans="6:75">
      <c r="F282" s="4"/>
      <c r="G282" s="4"/>
      <c r="H282" s="4"/>
      <c r="I282" s="4"/>
      <c r="J282" s="4"/>
      <c r="K282" s="4"/>
      <c r="L282" s="4"/>
      <c r="M282" s="4"/>
      <c r="N282" s="4"/>
      <c r="O282" s="4"/>
      <c r="P282" s="4"/>
      <c r="Q282" s="4"/>
      <c r="R282" s="4"/>
      <c r="S282" s="25"/>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row>
    <row r="283" spans="6:75">
      <c r="F283" s="4"/>
      <c r="G283" s="4"/>
      <c r="H283" s="4"/>
      <c r="I283" s="4"/>
      <c r="J283" s="4"/>
      <c r="K283" s="4"/>
      <c r="L283" s="4"/>
      <c r="M283" s="4"/>
      <c r="N283" s="4"/>
      <c r="O283" s="4"/>
      <c r="P283" s="4"/>
      <c r="Q283" s="4"/>
      <c r="R283" s="4"/>
      <c r="S283" s="25"/>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row>
    <row r="284" spans="6:75">
      <c r="F284" s="4"/>
      <c r="G284" s="4"/>
      <c r="H284" s="4"/>
      <c r="I284" s="4"/>
      <c r="J284" s="4"/>
      <c r="K284" s="4"/>
      <c r="L284" s="4"/>
      <c r="M284" s="4"/>
      <c r="N284" s="4"/>
      <c r="O284" s="4"/>
      <c r="P284" s="4"/>
      <c r="Q284" s="4"/>
      <c r="R284" s="4"/>
      <c r="S284" s="25"/>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row>
    <row r="285" spans="6:75">
      <c r="F285" s="4"/>
      <c r="G285" s="4"/>
      <c r="H285" s="4"/>
      <c r="I285" s="4"/>
      <c r="J285" s="4"/>
      <c r="K285" s="4"/>
      <c r="L285" s="4"/>
      <c r="M285" s="4"/>
      <c r="N285" s="4"/>
      <c r="O285" s="4"/>
      <c r="P285" s="4"/>
      <c r="Q285" s="4"/>
      <c r="R285" s="4"/>
      <c r="S285" s="25"/>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row>
    <row r="286" spans="6:75">
      <c r="F286" s="4"/>
      <c r="G286" s="4"/>
      <c r="H286" s="4"/>
      <c r="I286" s="4"/>
      <c r="J286" s="4"/>
      <c r="K286" s="4"/>
      <c r="L286" s="4"/>
      <c r="M286" s="4"/>
      <c r="N286" s="4"/>
      <c r="O286" s="4"/>
      <c r="P286" s="4"/>
      <c r="Q286" s="4"/>
      <c r="R286" s="4"/>
      <c r="S286" s="25"/>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row>
    <row r="287" spans="6:75">
      <c r="F287" s="4"/>
      <c r="G287" s="4"/>
      <c r="H287" s="4"/>
      <c r="I287" s="4"/>
      <c r="J287" s="4"/>
      <c r="K287" s="4"/>
      <c r="L287" s="4"/>
      <c r="M287" s="4"/>
      <c r="N287" s="4"/>
      <c r="O287" s="4"/>
      <c r="P287" s="4"/>
      <c r="Q287" s="4"/>
      <c r="R287" s="4"/>
      <c r="S287" s="25"/>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row>
    <row r="288" spans="6:75">
      <c r="F288" s="4"/>
      <c r="G288" s="4"/>
      <c r="H288" s="4"/>
      <c r="I288" s="4"/>
      <c r="J288" s="4"/>
      <c r="K288" s="4"/>
      <c r="L288" s="4"/>
      <c r="M288" s="4"/>
      <c r="N288" s="4"/>
      <c r="O288" s="4"/>
      <c r="P288" s="4"/>
      <c r="Q288" s="4"/>
      <c r="R288" s="4"/>
      <c r="S288" s="25"/>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row>
    <row r="289" spans="6:75">
      <c r="F289" s="4"/>
      <c r="G289" s="4"/>
      <c r="H289" s="4"/>
      <c r="I289" s="4"/>
      <c r="J289" s="4"/>
      <c r="K289" s="4"/>
      <c r="L289" s="4"/>
      <c r="M289" s="4"/>
      <c r="N289" s="4"/>
      <c r="O289" s="4"/>
      <c r="P289" s="4"/>
      <c r="Q289" s="4"/>
      <c r="R289" s="4"/>
      <c r="S289" s="25"/>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row>
    <row r="290" spans="6:75">
      <c r="F290" s="4"/>
      <c r="G290" s="4"/>
      <c r="H290" s="4"/>
      <c r="I290" s="4"/>
      <c r="J290" s="4"/>
      <c r="K290" s="4"/>
      <c r="L290" s="4"/>
      <c r="M290" s="4"/>
      <c r="N290" s="4"/>
      <c r="O290" s="4"/>
      <c r="P290" s="4"/>
      <c r="Q290" s="4"/>
      <c r="R290" s="4"/>
      <c r="S290" s="25"/>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row>
    <row r="291" spans="6:75">
      <c r="F291" s="4"/>
      <c r="G291" s="4"/>
      <c r="H291" s="4"/>
      <c r="I291" s="4"/>
      <c r="J291" s="4"/>
      <c r="K291" s="4"/>
      <c r="L291" s="4"/>
      <c r="M291" s="4"/>
      <c r="N291" s="4"/>
      <c r="O291" s="4"/>
      <c r="P291" s="4"/>
      <c r="Q291" s="4"/>
      <c r="R291" s="4"/>
      <c r="S291" s="25"/>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row>
    <row r="292" spans="6:75">
      <c r="F292" s="4"/>
      <c r="G292" s="4"/>
      <c r="H292" s="4"/>
      <c r="I292" s="4"/>
      <c r="J292" s="4"/>
      <c r="K292" s="4"/>
      <c r="L292" s="4"/>
      <c r="M292" s="4"/>
      <c r="N292" s="4"/>
      <c r="O292" s="4"/>
      <c r="P292" s="4"/>
      <c r="Q292" s="4"/>
      <c r="R292" s="4"/>
      <c r="S292" s="25"/>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row>
    <row r="293" spans="6:75">
      <c r="F293" s="4"/>
      <c r="G293" s="4"/>
      <c r="H293" s="4"/>
      <c r="I293" s="4"/>
      <c r="J293" s="4"/>
      <c r="K293" s="4"/>
      <c r="L293" s="4"/>
      <c r="M293" s="4"/>
      <c r="N293" s="4"/>
      <c r="O293" s="4"/>
      <c r="P293" s="4"/>
      <c r="Q293" s="4"/>
      <c r="R293" s="4"/>
      <c r="S293" s="25"/>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row>
    <row r="294" spans="6:75">
      <c r="F294" s="4"/>
      <c r="G294" s="4"/>
      <c r="H294" s="4"/>
      <c r="I294" s="4"/>
      <c r="J294" s="4"/>
      <c r="K294" s="4"/>
      <c r="L294" s="4"/>
      <c r="M294" s="4"/>
      <c r="N294" s="4"/>
      <c r="O294" s="4"/>
      <c r="P294" s="4"/>
      <c r="Q294" s="4"/>
      <c r="R294" s="4"/>
      <c r="S294" s="25"/>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row>
    <row r="295" spans="6:75">
      <c r="F295" s="4"/>
      <c r="G295" s="4"/>
      <c r="H295" s="4"/>
      <c r="I295" s="4"/>
      <c r="J295" s="4"/>
      <c r="K295" s="4"/>
      <c r="L295" s="4"/>
      <c r="M295" s="4"/>
      <c r="N295" s="4"/>
      <c r="O295" s="4"/>
      <c r="P295" s="4"/>
      <c r="Q295" s="4"/>
      <c r="R295" s="4"/>
      <c r="S295" s="25"/>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row>
    <row r="296" spans="6:75">
      <c r="F296" s="4"/>
      <c r="G296" s="4"/>
      <c r="H296" s="4"/>
      <c r="I296" s="4"/>
      <c r="J296" s="4"/>
      <c r="K296" s="4"/>
      <c r="L296" s="4"/>
      <c r="M296" s="4"/>
      <c r="N296" s="4"/>
      <c r="O296" s="4"/>
      <c r="P296" s="4"/>
      <c r="Q296" s="4"/>
      <c r="R296" s="4"/>
      <c r="S296" s="25"/>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row>
    <row r="297" spans="6:75">
      <c r="F297" s="4"/>
      <c r="G297" s="4"/>
      <c r="H297" s="4"/>
      <c r="I297" s="4"/>
      <c r="J297" s="4"/>
      <c r="K297" s="4"/>
      <c r="L297" s="4"/>
      <c r="M297" s="4"/>
      <c r="N297" s="4"/>
      <c r="O297" s="4"/>
      <c r="P297" s="4"/>
      <c r="Q297" s="4"/>
      <c r="R297" s="4"/>
      <c r="S297" s="25"/>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row>
    <row r="298" spans="6:75">
      <c r="F298" s="4"/>
      <c r="G298" s="4"/>
      <c r="H298" s="4"/>
      <c r="I298" s="4"/>
      <c r="J298" s="4"/>
      <c r="K298" s="4"/>
      <c r="L298" s="4"/>
      <c r="M298" s="4"/>
      <c r="N298" s="4"/>
      <c r="O298" s="4"/>
      <c r="P298" s="4"/>
      <c r="Q298" s="4"/>
      <c r="R298" s="4"/>
      <c r="S298" s="25"/>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row>
    <row r="299" spans="6:75">
      <c r="F299" s="4"/>
      <c r="G299" s="4"/>
      <c r="H299" s="4"/>
      <c r="I299" s="4"/>
      <c r="J299" s="4"/>
      <c r="K299" s="4"/>
      <c r="L299" s="4"/>
      <c r="M299" s="4"/>
      <c r="N299" s="4"/>
      <c r="O299" s="4"/>
      <c r="P299" s="4"/>
      <c r="Q299" s="4"/>
      <c r="R299" s="4"/>
      <c r="S299" s="25"/>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row>
    <row r="300" spans="6:75">
      <c r="F300" s="4"/>
      <c r="G300" s="4"/>
      <c r="H300" s="4"/>
      <c r="I300" s="4"/>
      <c r="J300" s="4"/>
      <c r="K300" s="4"/>
      <c r="L300" s="4"/>
      <c r="M300" s="4"/>
      <c r="N300" s="4"/>
      <c r="O300" s="4"/>
      <c r="P300" s="4"/>
      <c r="Q300" s="4"/>
      <c r="R300" s="4"/>
      <c r="S300" s="25"/>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row>
    <row r="301" spans="6:75">
      <c r="F301" s="4"/>
      <c r="G301" s="4"/>
      <c r="H301" s="4"/>
      <c r="I301" s="4"/>
      <c r="J301" s="4"/>
      <c r="K301" s="4"/>
      <c r="L301" s="4"/>
      <c r="M301" s="4"/>
      <c r="N301" s="4"/>
      <c r="O301" s="4"/>
      <c r="P301" s="4"/>
      <c r="Q301" s="4"/>
      <c r="R301" s="4"/>
      <c r="S301" s="25"/>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row>
    <row r="302" spans="6:75">
      <c r="F302" s="4"/>
      <c r="G302" s="4"/>
      <c r="H302" s="4"/>
      <c r="I302" s="4"/>
      <c r="J302" s="4"/>
      <c r="K302" s="4"/>
      <c r="L302" s="4"/>
      <c r="M302" s="4"/>
      <c r="N302" s="4"/>
      <c r="O302" s="4"/>
      <c r="P302" s="4"/>
      <c r="Q302" s="4"/>
      <c r="R302" s="4"/>
      <c r="S302" s="25"/>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row>
    <row r="303" spans="6:75">
      <c r="F303" s="4"/>
      <c r="G303" s="4"/>
      <c r="H303" s="4"/>
      <c r="I303" s="4"/>
      <c r="J303" s="4"/>
      <c r="K303" s="4"/>
      <c r="L303" s="4"/>
      <c r="M303" s="4"/>
      <c r="N303" s="4"/>
      <c r="O303" s="4"/>
      <c r="P303" s="4"/>
      <c r="Q303" s="4"/>
      <c r="R303" s="4"/>
      <c r="S303" s="25"/>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row>
    <row r="304" spans="6:75">
      <c r="F304" s="4"/>
      <c r="G304" s="4"/>
      <c r="H304" s="4"/>
      <c r="I304" s="4"/>
      <c r="J304" s="4"/>
      <c r="K304" s="4"/>
      <c r="L304" s="4"/>
      <c r="M304" s="4"/>
      <c r="N304" s="4"/>
      <c r="O304" s="4"/>
      <c r="P304" s="4"/>
      <c r="Q304" s="4"/>
      <c r="R304" s="4"/>
      <c r="S304" s="25"/>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row>
    <row r="305" spans="6:75">
      <c r="F305" s="4"/>
      <c r="G305" s="4"/>
      <c r="H305" s="4"/>
      <c r="I305" s="4"/>
      <c r="J305" s="4"/>
      <c r="K305" s="4"/>
      <c r="L305" s="4"/>
      <c r="M305" s="4"/>
      <c r="N305" s="4"/>
      <c r="O305" s="4"/>
      <c r="P305" s="4"/>
      <c r="Q305" s="4"/>
      <c r="R305" s="4"/>
      <c r="S305" s="25"/>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row>
    <row r="306" spans="6:75">
      <c r="F306" s="4"/>
      <c r="G306" s="4"/>
      <c r="H306" s="4"/>
      <c r="I306" s="4"/>
      <c r="J306" s="4"/>
      <c r="K306" s="4"/>
      <c r="L306" s="4"/>
      <c r="M306" s="4"/>
      <c r="N306" s="4"/>
      <c r="O306" s="4"/>
      <c r="P306" s="4"/>
      <c r="Q306" s="4"/>
      <c r="R306" s="4"/>
      <c r="S306" s="25"/>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row>
    <row r="307" spans="6:75">
      <c r="F307" s="4"/>
      <c r="G307" s="4"/>
      <c r="H307" s="4"/>
      <c r="I307" s="4"/>
      <c r="J307" s="4"/>
      <c r="K307" s="4"/>
      <c r="L307" s="4"/>
      <c r="M307" s="4"/>
      <c r="N307" s="4"/>
      <c r="O307" s="4"/>
      <c r="P307" s="4"/>
      <c r="Q307" s="4"/>
      <c r="R307" s="4"/>
      <c r="S307" s="25"/>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row>
    <row r="308" spans="6:75">
      <c r="F308" s="4"/>
      <c r="G308" s="4"/>
      <c r="H308" s="4"/>
      <c r="I308" s="4"/>
      <c r="J308" s="4"/>
      <c r="K308" s="4"/>
      <c r="L308" s="4"/>
      <c r="M308" s="4"/>
      <c r="N308" s="4"/>
      <c r="O308" s="4"/>
      <c r="P308" s="4"/>
      <c r="Q308" s="4"/>
      <c r="R308" s="4"/>
      <c r="S308" s="25"/>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row>
    <row r="309" spans="6:75">
      <c r="F309" s="4"/>
      <c r="G309" s="4"/>
      <c r="H309" s="4"/>
      <c r="I309" s="4"/>
      <c r="J309" s="4"/>
      <c r="K309" s="4"/>
      <c r="L309" s="4"/>
      <c r="M309" s="4"/>
      <c r="N309" s="4"/>
      <c r="O309" s="4"/>
      <c r="P309" s="4"/>
      <c r="Q309" s="4"/>
      <c r="R309" s="4"/>
      <c r="S309" s="25"/>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row>
    <row r="310" spans="6:75">
      <c r="F310" s="4"/>
      <c r="G310" s="4"/>
      <c r="H310" s="4"/>
      <c r="I310" s="4"/>
      <c r="J310" s="4"/>
      <c r="K310" s="4"/>
      <c r="L310" s="4"/>
      <c r="M310" s="4"/>
      <c r="N310" s="4"/>
      <c r="O310" s="4"/>
      <c r="P310" s="4"/>
      <c r="Q310" s="4"/>
      <c r="R310" s="4"/>
      <c r="S310" s="25"/>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row>
    <row r="311" spans="6:75">
      <c r="F311" s="4"/>
      <c r="G311" s="4"/>
      <c r="H311" s="4"/>
      <c r="I311" s="4"/>
      <c r="J311" s="4"/>
      <c r="K311" s="4"/>
      <c r="L311" s="4"/>
      <c r="M311" s="4"/>
      <c r="N311" s="4"/>
      <c r="O311" s="4"/>
      <c r="P311" s="4"/>
      <c r="Q311" s="4"/>
      <c r="R311" s="4"/>
      <c r="S311" s="25"/>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row>
    <row r="312" spans="6:75">
      <c r="F312" s="4"/>
      <c r="G312" s="4"/>
      <c r="H312" s="4"/>
      <c r="I312" s="4"/>
      <c r="J312" s="4"/>
      <c r="K312" s="4"/>
      <c r="L312" s="4"/>
      <c r="M312" s="4"/>
      <c r="N312" s="4"/>
      <c r="O312" s="4"/>
      <c r="P312" s="4"/>
      <c r="Q312" s="4"/>
      <c r="R312" s="4"/>
      <c r="S312" s="25"/>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row>
    <row r="313" spans="6:75">
      <c r="F313" s="4"/>
      <c r="G313" s="4"/>
      <c r="H313" s="4"/>
      <c r="I313" s="4"/>
      <c r="J313" s="4"/>
      <c r="K313" s="4"/>
      <c r="L313" s="4"/>
      <c r="M313" s="4"/>
      <c r="N313" s="4"/>
      <c r="O313" s="4"/>
      <c r="P313" s="4"/>
      <c r="Q313" s="4"/>
      <c r="R313" s="4"/>
      <c r="S313" s="25"/>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row>
    <row r="314" spans="6:75">
      <c r="F314" s="4"/>
      <c r="G314" s="4"/>
      <c r="H314" s="4"/>
      <c r="I314" s="4"/>
      <c r="J314" s="4"/>
      <c r="K314" s="4"/>
      <c r="L314" s="4"/>
      <c r="M314" s="4"/>
      <c r="N314" s="4"/>
      <c r="O314" s="4"/>
      <c r="P314" s="4"/>
      <c r="Q314" s="4"/>
      <c r="R314" s="4"/>
      <c r="S314" s="25"/>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row>
    <row r="315" spans="6:75">
      <c r="F315" s="4"/>
      <c r="G315" s="4"/>
      <c r="H315" s="4"/>
      <c r="I315" s="4"/>
      <c r="J315" s="4"/>
      <c r="K315" s="4"/>
      <c r="L315" s="4"/>
      <c r="M315" s="4"/>
      <c r="N315" s="4"/>
      <c r="O315" s="4"/>
      <c r="P315" s="4"/>
      <c r="Q315" s="4"/>
      <c r="R315" s="4"/>
      <c r="S315" s="25"/>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row>
    <row r="316" spans="6:75">
      <c r="F316" s="4"/>
      <c r="G316" s="4"/>
      <c r="H316" s="4"/>
      <c r="I316" s="4"/>
      <c r="J316" s="4"/>
      <c r="K316" s="4"/>
      <c r="L316" s="4"/>
      <c r="M316" s="4"/>
      <c r="N316" s="4"/>
      <c r="O316" s="4"/>
      <c r="P316" s="4"/>
      <c r="Q316" s="4"/>
      <c r="R316" s="4"/>
      <c r="S316" s="25"/>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row>
    <row r="317" spans="6:75">
      <c r="F317" s="4"/>
      <c r="G317" s="4"/>
      <c r="H317" s="4"/>
      <c r="I317" s="4"/>
      <c r="J317" s="4"/>
      <c r="K317" s="4"/>
      <c r="L317" s="4"/>
      <c r="M317" s="4"/>
      <c r="N317" s="4"/>
      <c r="O317" s="4"/>
      <c r="P317" s="4"/>
      <c r="Q317" s="4"/>
      <c r="R317" s="4"/>
      <c r="S317" s="25"/>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row>
    <row r="318" spans="6:75">
      <c r="F318" s="4"/>
      <c r="G318" s="4"/>
      <c r="H318" s="4"/>
      <c r="I318" s="4"/>
      <c r="J318" s="4"/>
      <c r="K318" s="4"/>
      <c r="L318" s="4"/>
      <c r="M318" s="4"/>
      <c r="N318" s="4"/>
      <c r="O318" s="4"/>
      <c r="P318" s="4"/>
      <c r="Q318" s="4"/>
      <c r="R318" s="4"/>
      <c r="S318" s="25"/>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row>
    <row r="319" spans="6:75">
      <c r="F319" s="4"/>
      <c r="G319" s="4"/>
      <c r="H319" s="4"/>
      <c r="I319" s="4"/>
      <c r="J319" s="4"/>
      <c r="K319" s="4"/>
      <c r="L319" s="4"/>
      <c r="M319" s="4"/>
      <c r="N319" s="4"/>
      <c r="O319" s="4"/>
      <c r="P319" s="4"/>
      <c r="Q319" s="4"/>
      <c r="R319" s="4"/>
      <c r="S319" s="25"/>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row>
    <row r="320" spans="6:75">
      <c r="F320" s="4"/>
      <c r="G320" s="4"/>
      <c r="H320" s="4"/>
      <c r="I320" s="4"/>
      <c r="J320" s="4"/>
      <c r="K320" s="4"/>
      <c r="L320" s="4"/>
      <c r="M320" s="4"/>
      <c r="N320" s="4"/>
      <c r="O320" s="4"/>
      <c r="P320" s="4"/>
      <c r="Q320" s="4"/>
      <c r="R320" s="4"/>
      <c r="S320" s="25"/>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row>
    <row r="321" spans="6:75">
      <c r="F321" s="4"/>
      <c r="G321" s="4"/>
      <c r="H321" s="4"/>
      <c r="I321" s="4"/>
      <c r="J321" s="4"/>
      <c r="K321" s="4"/>
      <c r="L321" s="4"/>
      <c r="M321" s="4"/>
      <c r="N321" s="4"/>
      <c r="O321" s="4"/>
      <c r="P321" s="4"/>
      <c r="Q321" s="4"/>
      <c r="R321" s="4"/>
      <c r="S321" s="25"/>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row>
    <row r="322" spans="6:75">
      <c r="F322" s="4"/>
      <c r="G322" s="4"/>
      <c r="H322" s="4"/>
      <c r="I322" s="4"/>
      <c r="J322" s="4"/>
      <c r="K322" s="4"/>
      <c r="L322" s="4"/>
      <c r="M322" s="4"/>
      <c r="N322" s="4"/>
      <c r="O322" s="4"/>
      <c r="P322" s="4"/>
      <c r="Q322" s="4"/>
      <c r="R322" s="4"/>
      <c r="S322" s="25"/>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row>
    <row r="323" spans="6:75">
      <c r="F323" s="4"/>
      <c r="G323" s="4"/>
      <c r="H323" s="4"/>
      <c r="I323" s="4"/>
      <c r="J323" s="4"/>
      <c r="K323" s="4"/>
      <c r="L323" s="4"/>
      <c r="M323" s="4"/>
      <c r="N323" s="4"/>
      <c r="O323" s="4"/>
      <c r="P323" s="4"/>
      <c r="Q323" s="4"/>
      <c r="R323" s="4"/>
      <c r="S323" s="25"/>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row>
    <row r="324" spans="6:75">
      <c r="F324" s="4"/>
      <c r="G324" s="4"/>
      <c r="H324" s="4"/>
      <c r="I324" s="4"/>
      <c r="J324" s="4"/>
      <c r="K324" s="4"/>
      <c r="L324" s="4"/>
      <c r="M324" s="4"/>
      <c r="N324" s="4"/>
      <c r="O324" s="4"/>
      <c r="P324" s="4"/>
      <c r="Q324" s="4"/>
      <c r="R324" s="4"/>
      <c r="S324" s="25"/>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row>
    <row r="325" spans="6:75">
      <c r="F325" s="4"/>
      <c r="G325" s="4"/>
      <c r="H325" s="4"/>
      <c r="I325" s="4"/>
      <c r="J325" s="4"/>
      <c r="K325" s="4"/>
      <c r="L325" s="4"/>
      <c r="M325" s="4"/>
      <c r="N325" s="4"/>
      <c r="O325" s="4"/>
      <c r="P325" s="4"/>
      <c r="Q325" s="4"/>
      <c r="R325" s="4"/>
      <c r="S325" s="25"/>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row>
    <row r="326" spans="6:75">
      <c r="F326" s="4"/>
      <c r="G326" s="4"/>
      <c r="H326" s="4"/>
      <c r="I326" s="4"/>
      <c r="J326" s="4"/>
      <c r="K326" s="4"/>
      <c r="L326" s="4"/>
      <c r="M326" s="4"/>
      <c r="N326" s="4"/>
      <c r="O326" s="4"/>
      <c r="P326" s="4"/>
      <c r="Q326" s="4"/>
      <c r="R326" s="4"/>
      <c r="S326" s="25"/>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row>
    <row r="327" spans="6:75">
      <c r="F327" s="4"/>
      <c r="G327" s="4"/>
      <c r="H327" s="4"/>
      <c r="I327" s="4"/>
      <c r="J327" s="4"/>
      <c r="K327" s="4"/>
      <c r="L327" s="4"/>
      <c r="M327" s="4"/>
      <c r="N327" s="4"/>
      <c r="O327" s="4"/>
      <c r="P327" s="4"/>
      <c r="Q327" s="4"/>
      <c r="R327" s="4"/>
      <c r="S327" s="25"/>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row>
    <row r="328" spans="6:75">
      <c r="F328" s="4"/>
      <c r="G328" s="4"/>
      <c r="H328" s="4"/>
      <c r="I328" s="4"/>
      <c r="J328" s="4"/>
      <c r="K328" s="4"/>
      <c r="L328" s="4"/>
      <c r="M328" s="4"/>
      <c r="N328" s="4"/>
      <c r="O328" s="4"/>
      <c r="P328" s="4"/>
      <c r="Q328" s="4"/>
      <c r="R328" s="4"/>
      <c r="S328" s="25"/>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row>
    <row r="329" spans="6:75">
      <c r="F329" s="4"/>
      <c r="G329" s="4"/>
      <c r="H329" s="4"/>
      <c r="I329" s="4"/>
      <c r="J329" s="4"/>
      <c r="K329" s="4"/>
      <c r="L329" s="4"/>
      <c r="M329" s="4"/>
      <c r="N329" s="4"/>
      <c r="O329" s="4"/>
      <c r="P329" s="4"/>
      <c r="Q329" s="4"/>
      <c r="R329" s="4"/>
      <c r="S329" s="25"/>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row>
    <row r="330" spans="6:75">
      <c r="F330" s="4"/>
      <c r="G330" s="4"/>
      <c r="H330" s="4"/>
      <c r="I330" s="4"/>
      <c r="J330" s="4"/>
      <c r="K330" s="4"/>
      <c r="L330" s="4"/>
      <c r="M330" s="4"/>
      <c r="N330" s="4"/>
      <c r="O330" s="4"/>
      <c r="P330" s="4"/>
      <c r="Q330" s="4"/>
      <c r="R330" s="4"/>
      <c r="S330" s="25"/>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row>
    <row r="331" spans="6:75">
      <c r="F331" s="4"/>
      <c r="G331" s="4"/>
      <c r="H331" s="4"/>
      <c r="I331" s="4"/>
      <c r="J331" s="4"/>
      <c r="K331" s="4"/>
      <c r="L331" s="4"/>
      <c r="M331" s="4"/>
      <c r="N331" s="4"/>
      <c r="O331" s="4"/>
      <c r="P331" s="4"/>
      <c r="Q331" s="4"/>
      <c r="R331" s="4"/>
      <c r="S331" s="25"/>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row>
    <row r="332" spans="6:75">
      <c r="F332" s="4"/>
      <c r="G332" s="4"/>
      <c r="H332" s="4"/>
      <c r="I332" s="4"/>
      <c r="J332" s="4"/>
      <c r="K332" s="4"/>
      <c r="L332" s="4"/>
      <c r="M332" s="4"/>
      <c r="N332" s="4"/>
      <c r="O332" s="4"/>
      <c r="P332" s="4"/>
      <c r="Q332" s="4"/>
      <c r="R332" s="4"/>
      <c r="S332" s="25"/>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row>
    <row r="333" spans="6:75">
      <c r="F333" s="4"/>
      <c r="G333" s="4"/>
      <c r="H333" s="4"/>
      <c r="I333" s="4"/>
      <c r="J333" s="4"/>
      <c r="K333" s="4"/>
      <c r="L333" s="4"/>
      <c r="M333" s="4"/>
      <c r="N333" s="4"/>
      <c r="O333" s="4"/>
      <c r="P333" s="4"/>
      <c r="Q333" s="4"/>
      <c r="R333" s="4"/>
      <c r="S333" s="25"/>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row>
    <row r="334" spans="6:75">
      <c r="F334" s="4"/>
      <c r="G334" s="4"/>
      <c r="H334" s="4"/>
      <c r="I334" s="4"/>
      <c r="J334" s="4"/>
      <c r="K334" s="4"/>
      <c r="L334" s="4"/>
      <c r="M334" s="4"/>
      <c r="N334" s="4"/>
      <c r="O334" s="4"/>
      <c r="P334" s="4"/>
      <c r="Q334" s="4"/>
      <c r="R334" s="4"/>
      <c r="S334" s="25"/>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row>
    <row r="335" spans="6:75">
      <c r="F335" s="4"/>
      <c r="G335" s="4"/>
      <c r="H335" s="4"/>
      <c r="I335" s="4"/>
      <c r="J335" s="4"/>
      <c r="K335" s="4"/>
      <c r="L335" s="4"/>
      <c r="M335" s="4"/>
      <c r="N335" s="4"/>
      <c r="O335" s="4"/>
      <c r="P335" s="4"/>
      <c r="Q335" s="4"/>
      <c r="R335" s="4"/>
      <c r="S335" s="25"/>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row>
    <row r="336" spans="6:75">
      <c r="F336" s="4"/>
      <c r="G336" s="4"/>
      <c r="H336" s="4"/>
      <c r="I336" s="4"/>
      <c r="J336" s="4"/>
      <c r="K336" s="4"/>
      <c r="L336" s="4"/>
      <c r="M336" s="4"/>
      <c r="N336" s="4"/>
      <c r="O336" s="4"/>
      <c r="P336" s="4"/>
      <c r="Q336" s="4"/>
      <c r="R336" s="4"/>
      <c r="S336" s="25"/>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row>
    <row r="337" spans="6:75">
      <c r="F337" s="4"/>
      <c r="G337" s="4"/>
      <c r="H337" s="4"/>
      <c r="I337" s="4"/>
      <c r="J337" s="4"/>
      <c r="K337" s="4"/>
      <c r="L337" s="4"/>
      <c r="M337" s="4"/>
      <c r="N337" s="4"/>
      <c r="O337" s="4"/>
      <c r="P337" s="4"/>
      <c r="Q337" s="4"/>
      <c r="R337" s="4"/>
      <c r="S337" s="25"/>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row>
    <row r="338" spans="6:75">
      <c r="F338" s="4"/>
      <c r="G338" s="4"/>
      <c r="H338" s="4"/>
      <c r="I338" s="4"/>
      <c r="J338" s="4"/>
      <c r="K338" s="4"/>
      <c r="L338" s="4"/>
      <c r="M338" s="4"/>
      <c r="N338" s="4"/>
      <c r="O338" s="4"/>
      <c r="P338" s="4"/>
      <c r="Q338" s="4"/>
      <c r="R338" s="4"/>
      <c r="S338" s="25"/>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row>
    <row r="339" spans="6:75">
      <c r="F339" s="4"/>
      <c r="G339" s="4"/>
      <c r="H339" s="4"/>
      <c r="I339" s="4"/>
      <c r="J339" s="4"/>
      <c r="K339" s="4"/>
      <c r="L339" s="4"/>
      <c r="M339" s="4"/>
      <c r="N339" s="4"/>
      <c r="O339" s="4"/>
      <c r="P339" s="4"/>
      <c r="Q339" s="4"/>
      <c r="R339" s="4"/>
      <c r="S339" s="25"/>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row>
    <row r="340" spans="6:75">
      <c r="F340" s="4"/>
      <c r="G340" s="4"/>
      <c r="H340" s="4"/>
      <c r="I340" s="4"/>
      <c r="J340" s="4"/>
      <c r="K340" s="4"/>
      <c r="L340" s="4"/>
      <c r="M340" s="4"/>
      <c r="N340" s="4"/>
      <c r="O340" s="4"/>
      <c r="P340" s="4"/>
      <c r="Q340" s="4"/>
      <c r="R340" s="4"/>
      <c r="S340" s="25"/>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row>
    <row r="341" spans="6:75">
      <c r="F341" s="4"/>
      <c r="G341" s="4"/>
      <c r="H341" s="4"/>
      <c r="I341" s="4"/>
      <c r="J341" s="4"/>
      <c r="K341" s="4"/>
      <c r="L341" s="4"/>
      <c r="M341" s="4"/>
      <c r="N341" s="4"/>
      <c r="O341" s="4"/>
      <c r="P341" s="4"/>
      <c r="Q341" s="4"/>
      <c r="R341" s="4"/>
      <c r="S341" s="25"/>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row>
    <row r="342" spans="6:75">
      <c r="F342" s="4"/>
      <c r="G342" s="4"/>
      <c r="H342" s="4"/>
      <c r="I342" s="4"/>
      <c r="J342" s="4"/>
      <c r="K342" s="4"/>
      <c r="L342" s="4"/>
      <c r="M342" s="4"/>
      <c r="N342" s="4"/>
      <c r="O342" s="4"/>
      <c r="P342" s="4"/>
      <c r="Q342" s="4"/>
      <c r="R342" s="4"/>
      <c r="S342" s="25"/>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row>
    <row r="343" spans="6:75">
      <c r="F343" s="4"/>
      <c r="G343" s="4"/>
      <c r="H343" s="4"/>
      <c r="I343" s="4"/>
      <c r="J343" s="4"/>
      <c r="K343" s="4"/>
      <c r="L343" s="4"/>
      <c r="M343" s="4"/>
      <c r="N343" s="4"/>
      <c r="O343" s="4"/>
      <c r="P343" s="4"/>
      <c r="Q343" s="4"/>
      <c r="R343" s="4"/>
      <c r="S343" s="25"/>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row>
    <row r="344" spans="6:75">
      <c r="F344" s="4"/>
      <c r="G344" s="4"/>
      <c r="H344" s="4"/>
      <c r="I344" s="4"/>
      <c r="J344" s="4"/>
      <c r="K344" s="4"/>
      <c r="L344" s="4"/>
      <c r="M344" s="4"/>
      <c r="N344" s="4"/>
      <c r="O344" s="4"/>
      <c r="P344" s="4"/>
      <c r="Q344" s="4"/>
      <c r="R344" s="4"/>
      <c r="S344" s="25"/>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row>
    <row r="345" spans="6:75">
      <c r="F345" s="4"/>
      <c r="G345" s="4"/>
      <c r="H345" s="4"/>
      <c r="I345" s="4"/>
      <c r="J345" s="4"/>
      <c r="K345" s="4"/>
      <c r="L345" s="4"/>
      <c r="M345" s="4"/>
      <c r="N345" s="4"/>
      <c r="O345" s="4"/>
      <c r="P345" s="4"/>
      <c r="Q345" s="4"/>
      <c r="R345" s="4"/>
      <c r="S345" s="25"/>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row>
    <row r="346" spans="6:75">
      <c r="F346" s="4"/>
      <c r="G346" s="4"/>
      <c r="H346" s="4"/>
      <c r="I346" s="4"/>
      <c r="J346" s="4"/>
      <c r="K346" s="4"/>
      <c r="L346" s="4"/>
      <c r="M346" s="4"/>
      <c r="N346" s="4"/>
      <c r="O346" s="4"/>
      <c r="P346" s="4"/>
      <c r="Q346" s="4"/>
      <c r="R346" s="4"/>
      <c r="S346" s="25"/>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row>
    <row r="347" spans="6:75">
      <c r="F347" s="4"/>
      <c r="G347" s="4"/>
      <c r="H347" s="4"/>
      <c r="I347" s="4"/>
      <c r="J347" s="4"/>
      <c r="K347" s="4"/>
      <c r="L347" s="4"/>
      <c r="M347" s="4"/>
      <c r="N347" s="4"/>
      <c r="O347" s="4"/>
      <c r="P347" s="4"/>
      <c r="Q347" s="4"/>
      <c r="R347" s="4"/>
      <c r="S347" s="25"/>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row>
    <row r="348" spans="6:75">
      <c r="F348" s="4"/>
      <c r="G348" s="4"/>
      <c r="H348" s="4"/>
      <c r="I348" s="4"/>
      <c r="J348" s="4"/>
      <c r="K348" s="4"/>
      <c r="L348" s="4"/>
      <c r="M348" s="4"/>
      <c r="N348" s="4"/>
      <c r="O348" s="4"/>
      <c r="P348" s="4"/>
      <c r="Q348" s="4"/>
      <c r="R348" s="4"/>
      <c r="S348" s="25"/>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row>
    <row r="349" spans="6:75">
      <c r="F349" s="4"/>
      <c r="G349" s="4"/>
      <c r="H349" s="4"/>
      <c r="I349" s="4"/>
      <c r="J349" s="4"/>
      <c r="K349" s="4"/>
      <c r="L349" s="4"/>
      <c r="M349" s="4"/>
      <c r="N349" s="4"/>
      <c r="O349" s="4"/>
      <c r="P349" s="4"/>
      <c r="Q349" s="4"/>
      <c r="R349" s="4"/>
      <c r="S349" s="25"/>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row>
    <row r="350" spans="6:75">
      <c r="F350" s="4"/>
      <c r="G350" s="4"/>
      <c r="H350" s="4"/>
      <c r="I350" s="4"/>
      <c r="J350" s="4"/>
      <c r="K350" s="4"/>
      <c r="L350" s="4"/>
      <c r="M350" s="4"/>
      <c r="N350" s="4"/>
      <c r="O350" s="4"/>
      <c r="P350" s="4"/>
      <c r="Q350" s="4"/>
      <c r="R350" s="4"/>
      <c r="S350" s="25"/>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row>
    <row r="351" spans="6:75">
      <c r="F351" s="4"/>
      <c r="G351" s="4"/>
      <c r="H351" s="4"/>
      <c r="I351" s="4"/>
      <c r="J351" s="4"/>
      <c r="K351" s="4"/>
      <c r="L351" s="4"/>
      <c r="M351" s="4"/>
      <c r="N351" s="4"/>
      <c r="O351" s="4"/>
      <c r="P351" s="4"/>
      <c r="Q351" s="4"/>
      <c r="R351" s="4"/>
      <c r="S351" s="25"/>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row>
    <row r="352" spans="6:75">
      <c r="F352" s="4"/>
      <c r="G352" s="4"/>
      <c r="H352" s="4"/>
      <c r="I352" s="4"/>
      <c r="J352" s="4"/>
      <c r="K352" s="4"/>
      <c r="L352" s="4"/>
      <c r="M352" s="4"/>
      <c r="N352" s="4"/>
      <c r="O352" s="4"/>
      <c r="P352" s="4"/>
      <c r="Q352" s="4"/>
      <c r="R352" s="4"/>
      <c r="S352" s="25"/>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row>
    <row r="353" spans="6:75">
      <c r="F353" s="4"/>
      <c r="G353" s="4"/>
      <c r="H353" s="4"/>
      <c r="I353" s="4"/>
      <c r="J353" s="4"/>
      <c r="K353" s="4"/>
      <c r="L353" s="4"/>
      <c r="M353" s="4"/>
      <c r="N353" s="4"/>
      <c r="O353" s="4"/>
      <c r="P353" s="4"/>
      <c r="Q353" s="4"/>
      <c r="R353" s="4"/>
      <c r="S353" s="25"/>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row>
    <row r="354" spans="6:75">
      <c r="F354" s="4"/>
      <c r="G354" s="4"/>
      <c r="H354" s="4"/>
      <c r="I354" s="4"/>
      <c r="J354" s="4"/>
      <c r="K354" s="4"/>
      <c r="L354" s="4"/>
      <c r="M354" s="4"/>
      <c r="N354" s="4"/>
      <c r="O354" s="4"/>
      <c r="P354" s="4"/>
      <c r="Q354" s="4"/>
      <c r="R354" s="4"/>
      <c r="S354" s="25"/>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row>
    <row r="355" spans="6:75">
      <c r="F355" s="4"/>
      <c r="G355" s="4"/>
      <c r="H355" s="4"/>
      <c r="I355" s="4"/>
      <c r="J355" s="4"/>
      <c r="K355" s="4"/>
      <c r="L355" s="4"/>
      <c r="M355" s="4"/>
      <c r="N355" s="4"/>
      <c r="O355" s="4"/>
      <c r="P355" s="4"/>
      <c r="Q355" s="4"/>
      <c r="R355" s="4"/>
      <c r="S355" s="25"/>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row>
    <row r="356" spans="6:75">
      <c r="F356" s="4"/>
      <c r="G356" s="4"/>
      <c r="H356" s="4"/>
      <c r="I356" s="4"/>
      <c r="J356" s="4"/>
      <c r="K356" s="4"/>
      <c r="L356" s="4"/>
      <c r="M356" s="4"/>
      <c r="N356" s="4"/>
      <c r="O356" s="4"/>
      <c r="P356" s="4"/>
      <c r="Q356" s="4"/>
      <c r="R356" s="4"/>
      <c r="S356" s="25"/>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row>
    <row r="357" spans="6:75">
      <c r="F357" s="4"/>
      <c r="G357" s="4"/>
      <c r="H357" s="4"/>
      <c r="I357" s="4"/>
      <c r="J357" s="4"/>
      <c r="K357" s="4"/>
      <c r="L357" s="4"/>
      <c r="M357" s="4"/>
      <c r="N357" s="4"/>
      <c r="O357" s="4"/>
      <c r="P357" s="4"/>
      <c r="Q357" s="4"/>
      <c r="R357" s="4"/>
      <c r="S357" s="25"/>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row>
    <row r="358" spans="6:75">
      <c r="F358" s="4"/>
      <c r="G358" s="4"/>
      <c r="H358" s="4"/>
      <c r="I358" s="4"/>
      <c r="J358" s="4"/>
      <c r="K358" s="4"/>
      <c r="L358" s="4"/>
      <c r="M358" s="4"/>
      <c r="N358" s="4"/>
      <c r="O358" s="4"/>
      <c r="P358" s="4"/>
      <c r="Q358" s="4"/>
      <c r="R358" s="4"/>
      <c r="S358" s="25"/>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row>
    <row r="359" spans="6:75">
      <c r="F359" s="4"/>
      <c r="G359" s="4"/>
      <c r="H359" s="4"/>
      <c r="I359" s="4"/>
      <c r="J359" s="4"/>
      <c r="K359" s="4"/>
      <c r="L359" s="4"/>
      <c r="M359" s="4"/>
      <c r="N359" s="4"/>
      <c r="O359" s="4"/>
      <c r="P359" s="4"/>
      <c r="Q359" s="4"/>
      <c r="R359" s="4"/>
      <c r="S359" s="25"/>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row>
    <row r="360" spans="6:75">
      <c r="F360" s="4"/>
      <c r="G360" s="4"/>
      <c r="H360" s="4"/>
      <c r="I360" s="4"/>
      <c r="J360" s="4"/>
      <c r="K360" s="4"/>
      <c r="L360" s="4"/>
      <c r="M360" s="4"/>
      <c r="N360" s="4"/>
      <c r="O360" s="4"/>
      <c r="P360" s="4"/>
      <c r="Q360" s="4"/>
      <c r="R360" s="4"/>
      <c r="S360" s="25"/>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row>
    <row r="361" spans="6:75">
      <c r="F361" s="4"/>
      <c r="G361" s="4"/>
      <c r="H361" s="4"/>
      <c r="I361" s="4"/>
      <c r="J361" s="4"/>
      <c r="K361" s="4"/>
      <c r="L361" s="4"/>
      <c r="M361" s="4"/>
      <c r="N361" s="4"/>
      <c r="O361" s="4"/>
      <c r="P361" s="4"/>
      <c r="Q361" s="4"/>
      <c r="R361" s="4"/>
      <c r="S361" s="25"/>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row>
    <row r="362" spans="6:75">
      <c r="F362" s="4"/>
      <c r="G362" s="4"/>
      <c r="H362" s="4"/>
      <c r="I362" s="4"/>
      <c r="J362" s="4"/>
      <c r="K362" s="4"/>
      <c r="L362" s="4"/>
      <c r="M362" s="4"/>
      <c r="N362" s="4"/>
      <c r="O362" s="4"/>
      <c r="P362" s="4"/>
      <c r="Q362" s="4"/>
      <c r="R362" s="4"/>
      <c r="S362" s="25"/>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row>
    <row r="363" spans="6:75">
      <c r="F363" s="4"/>
      <c r="G363" s="4"/>
      <c r="H363" s="4"/>
      <c r="I363" s="4"/>
      <c r="J363" s="4"/>
      <c r="K363" s="4"/>
      <c r="L363" s="4"/>
      <c r="M363" s="4"/>
      <c r="N363" s="4"/>
      <c r="O363" s="4"/>
      <c r="P363" s="4"/>
      <c r="Q363" s="4"/>
      <c r="R363" s="4"/>
      <c r="S363" s="25"/>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row>
    <row r="364" spans="6:75">
      <c r="F364" s="4"/>
      <c r="G364" s="4"/>
      <c r="H364" s="4"/>
      <c r="I364" s="4"/>
      <c r="J364" s="4"/>
      <c r="K364" s="4"/>
      <c r="L364" s="4"/>
      <c r="M364" s="4"/>
      <c r="N364" s="4"/>
      <c r="O364" s="4"/>
      <c r="P364" s="4"/>
      <c r="Q364" s="4"/>
      <c r="R364" s="4"/>
      <c r="S364" s="25"/>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row>
    <row r="365" spans="6:75">
      <c r="F365" s="4"/>
      <c r="G365" s="4"/>
      <c r="H365" s="4"/>
      <c r="I365" s="4"/>
      <c r="J365" s="4"/>
      <c r="K365" s="4"/>
      <c r="L365" s="4"/>
      <c r="M365" s="4"/>
      <c r="N365" s="4"/>
      <c r="O365" s="4"/>
      <c r="P365" s="4"/>
      <c r="Q365" s="4"/>
      <c r="R365" s="4"/>
      <c r="S365" s="25"/>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row>
    <row r="366" spans="6:75">
      <c r="F366" s="4"/>
      <c r="G366" s="4"/>
      <c r="H366" s="4"/>
      <c r="I366" s="4"/>
      <c r="J366" s="4"/>
      <c r="K366" s="4"/>
      <c r="L366" s="4"/>
      <c r="M366" s="4"/>
      <c r="N366" s="4"/>
      <c r="O366" s="4"/>
      <c r="P366" s="4"/>
      <c r="Q366" s="4"/>
      <c r="R366" s="4"/>
      <c r="S366" s="25"/>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row>
    <row r="367" spans="6:75">
      <c r="F367" s="4"/>
      <c r="G367" s="4"/>
      <c r="H367" s="4"/>
      <c r="I367" s="4"/>
      <c r="J367" s="4"/>
      <c r="K367" s="4"/>
      <c r="L367" s="4"/>
      <c r="M367" s="4"/>
      <c r="N367" s="4"/>
      <c r="O367" s="4"/>
      <c r="P367" s="4"/>
      <c r="Q367" s="4"/>
      <c r="R367" s="4"/>
      <c r="S367" s="25"/>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row>
    <row r="368" spans="6:75">
      <c r="F368" s="4"/>
      <c r="G368" s="4"/>
      <c r="H368" s="4"/>
      <c r="I368" s="4"/>
      <c r="J368" s="4"/>
      <c r="K368" s="4"/>
      <c r="L368" s="4"/>
      <c r="M368" s="4"/>
      <c r="N368" s="4"/>
      <c r="O368" s="4"/>
      <c r="P368" s="4"/>
      <c r="Q368" s="4"/>
      <c r="R368" s="4"/>
      <c r="S368" s="25"/>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row>
    <row r="369" spans="6:75">
      <c r="F369" s="4"/>
      <c r="G369" s="4"/>
      <c r="H369" s="4"/>
      <c r="I369" s="4"/>
      <c r="J369" s="4"/>
      <c r="K369" s="4"/>
      <c r="L369" s="4"/>
      <c r="M369" s="4"/>
      <c r="N369" s="4"/>
      <c r="O369" s="4"/>
      <c r="P369" s="4"/>
      <c r="Q369" s="4"/>
      <c r="R369" s="4"/>
      <c r="S369" s="25"/>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row>
    <row r="370" spans="6:75">
      <c r="F370" s="4"/>
      <c r="G370" s="4"/>
      <c r="H370" s="4"/>
      <c r="I370" s="4"/>
      <c r="J370" s="4"/>
      <c r="K370" s="4"/>
      <c r="L370" s="4"/>
      <c r="M370" s="4"/>
      <c r="N370" s="4"/>
      <c r="O370" s="4"/>
      <c r="P370" s="4"/>
      <c r="Q370" s="4"/>
      <c r="R370" s="4"/>
      <c r="S370" s="25"/>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row>
    <row r="371" spans="6:75">
      <c r="F371" s="4"/>
      <c r="G371" s="4"/>
      <c r="H371" s="4"/>
      <c r="I371" s="4"/>
      <c r="J371" s="4"/>
      <c r="K371" s="4"/>
      <c r="L371" s="4"/>
      <c r="M371" s="4"/>
      <c r="N371" s="4"/>
      <c r="O371" s="4"/>
      <c r="P371" s="4"/>
      <c r="Q371" s="4"/>
      <c r="R371" s="4"/>
      <c r="S371" s="25"/>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row>
    <row r="372" spans="6:75">
      <c r="F372" s="4"/>
      <c r="G372" s="4"/>
      <c r="H372" s="4"/>
      <c r="I372" s="4"/>
      <c r="J372" s="4"/>
      <c r="K372" s="4"/>
      <c r="L372" s="4"/>
      <c r="M372" s="4"/>
      <c r="N372" s="4"/>
      <c r="O372" s="4"/>
      <c r="P372" s="4"/>
      <c r="Q372" s="4"/>
      <c r="R372" s="4"/>
      <c r="S372" s="25"/>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row>
    <row r="373" spans="6:75">
      <c r="F373" s="4"/>
      <c r="G373" s="4"/>
      <c r="H373" s="4"/>
      <c r="I373" s="4"/>
      <c r="J373" s="4"/>
      <c r="K373" s="4"/>
      <c r="L373" s="4"/>
      <c r="M373" s="4"/>
      <c r="N373" s="4"/>
      <c r="O373" s="4"/>
      <c r="P373" s="4"/>
      <c r="Q373" s="4"/>
      <c r="R373" s="4"/>
      <c r="S373" s="25"/>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row>
    <row r="374" spans="6:75">
      <c r="F374" s="4"/>
      <c r="G374" s="4"/>
      <c r="H374" s="4"/>
      <c r="I374" s="4"/>
      <c r="J374" s="4"/>
      <c r="K374" s="4"/>
      <c r="L374" s="4"/>
      <c r="M374" s="4"/>
      <c r="N374" s="4"/>
      <c r="O374" s="4"/>
      <c r="P374" s="4"/>
      <c r="Q374" s="4"/>
      <c r="R374" s="4"/>
      <c r="S374" s="25"/>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row>
    <row r="375" spans="6:75">
      <c r="F375" s="4"/>
      <c r="G375" s="4"/>
      <c r="H375" s="4"/>
      <c r="I375" s="4"/>
      <c r="J375" s="4"/>
      <c r="K375" s="4"/>
      <c r="L375" s="4"/>
      <c r="M375" s="4"/>
      <c r="N375" s="4"/>
      <c r="O375" s="4"/>
      <c r="P375" s="4"/>
      <c r="Q375" s="4"/>
      <c r="R375" s="4"/>
      <c r="S375" s="25"/>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row>
    <row r="376" spans="6:75">
      <c r="F376" s="4"/>
      <c r="G376" s="4"/>
      <c r="H376" s="4"/>
      <c r="I376" s="4"/>
      <c r="J376" s="4"/>
      <c r="K376" s="4"/>
      <c r="L376" s="4"/>
      <c r="M376" s="4"/>
      <c r="N376" s="4"/>
      <c r="O376" s="4"/>
      <c r="P376" s="4"/>
      <c r="Q376" s="4"/>
      <c r="R376" s="4"/>
      <c r="S376" s="25"/>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row>
    <row r="377" spans="6:75">
      <c r="F377" s="4"/>
      <c r="G377" s="4"/>
      <c r="H377" s="4"/>
      <c r="I377" s="4"/>
      <c r="J377" s="4"/>
      <c r="K377" s="4"/>
      <c r="L377" s="4"/>
      <c r="M377" s="4"/>
      <c r="N377" s="4"/>
      <c r="O377" s="4"/>
      <c r="P377" s="4"/>
      <c r="Q377" s="4"/>
      <c r="R377" s="4"/>
      <c r="S377" s="25"/>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row>
    <row r="378" spans="6:75">
      <c r="F378" s="4"/>
      <c r="G378" s="4"/>
      <c r="H378" s="4"/>
      <c r="I378" s="4"/>
      <c r="J378" s="4"/>
      <c r="K378" s="4"/>
      <c r="L378" s="4"/>
      <c r="M378" s="4"/>
      <c r="N378" s="4"/>
      <c r="O378" s="4"/>
      <c r="P378" s="4"/>
      <c r="Q378" s="4"/>
      <c r="R378" s="4"/>
      <c r="S378" s="25"/>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row>
    <row r="379" spans="6:75">
      <c r="F379" s="4"/>
      <c r="G379" s="4"/>
      <c r="H379" s="4"/>
      <c r="I379" s="4"/>
      <c r="J379" s="4"/>
      <c r="K379" s="4"/>
      <c r="L379" s="4"/>
      <c r="M379" s="4"/>
      <c r="N379" s="4"/>
      <c r="O379" s="4"/>
      <c r="P379" s="4"/>
      <c r="Q379" s="4"/>
      <c r="R379" s="4"/>
      <c r="S379" s="25"/>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row>
    <row r="380" spans="6:75">
      <c r="F380" s="4"/>
      <c r="G380" s="4"/>
      <c r="H380" s="4"/>
      <c r="I380" s="4"/>
      <c r="J380" s="4"/>
      <c r="K380" s="4"/>
      <c r="L380" s="4"/>
      <c r="M380" s="4"/>
      <c r="N380" s="4"/>
      <c r="O380" s="4"/>
      <c r="P380" s="4"/>
      <c r="Q380" s="4"/>
      <c r="R380" s="4"/>
      <c r="S380" s="25"/>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row>
    <row r="381" spans="6:75">
      <c r="F381" s="4"/>
      <c r="G381" s="4"/>
      <c r="H381" s="4"/>
      <c r="I381" s="4"/>
      <c r="J381" s="4"/>
      <c r="K381" s="4"/>
      <c r="L381" s="4"/>
      <c r="M381" s="4"/>
      <c r="N381" s="4"/>
      <c r="O381" s="4"/>
      <c r="P381" s="4"/>
      <c r="Q381" s="4"/>
      <c r="R381" s="4"/>
      <c r="S381" s="25"/>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row>
    <row r="382" spans="6:75">
      <c r="F382" s="4"/>
      <c r="G382" s="4"/>
      <c r="H382" s="4"/>
      <c r="I382" s="4"/>
      <c r="J382" s="4"/>
      <c r="K382" s="4"/>
      <c r="L382" s="4"/>
      <c r="M382" s="4"/>
      <c r="N382" s="4"/>
      <c r="O382" s="4"/>
      <c r="P382" s="4"/>
      <c r="Q382" s="4"/>
      <c r="R382" s="4"/>
      <c r="S382" s="25"/>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row>
    <row r="383" spans="6:75">
      <c r="F383" s="4"/>
      <c r="G383" s="4"/>
      <c r="H383" s="4"/>
      <c r="I383" s="4"/>
      <c r="J383" s="4"/>
      <c r="K383" s="4"/>
      <c r="L383" s="4"/>
      <c r="M383" s="4"/>
      <c r="N383" s="4"/>
      <c r="O383" s="4"/>
      <c r="P383" s="4"/>
      <c r="Q383" s="4"/>
      <c r="R383" s="4"/>
      <c r="S383" s="25"/>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row>
    <row r="384" spans="6:75">
      <c r="F384" s="4"/>
      <c r="G384" s="4"/>
      <c r="H384" s="4"/>
      <c r="I384" s="4"/>
      <c r="J384" s="4"/>
      <c r="K384" s="4"/>
      <c r="L384" s="4"/>
      <c r="M384" s="4"/>
      <c r="N384" s="4"/>
      <c r="O384" s="4"/>
      <c r="P384" s="4"/>
      <c r="Q384" s="4"/>
      <c r="R384" s="4"/>
      <c r="S384" s="25"/>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row>
    <row r="385" spans="6:75">
      <c r="F385" s="4"/>
      <c r="G385" s="4"/>
      <c r="H385" s="4"/>
      <c r="I385" s="4"/>
      <c r="J385" s="4"/>
      <c r="K385" s="4"/>
      <c r="L385" s="4"/>
      <c r="M385" s="4"/>
      <c r="N385" s="4"/>
      <c r="O385" s="4"/>
      <c r="P385" s="4"/>
      <c r="Q385" s="4"/>
      <c r="R385" s="4"/>
      <c r="S385" s="25"/>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row>
    <row r="386" spans="6:75">
      <c r="F386" s="4"/>
      <c r="G386" s="4"/>
      <c r="H386" s="4"/>
      <c r="I386" s="4"/>
      <c r="J386" s="4"/>
      <c r="K386" s="4"/>
      <c r="L386" s="4"/>
      <c r="M386" s="4"/>
      <c r="N386" s="4"/>
      <c r="O386" s="4"/>
      <c r="P386" s="4"/>
      <c r="Q386" s="4"/>
      <c r="R386" s="4"/>
      <c r="S386" s="25"/>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row>
    <row r="387" spans="6:75">
      <c r="F387" s="4"/>
      <c r="G387" s="4"/>
      <c r="H387" s="4"/>
      <c r="I387" s="4"/>
      <c r="J387" s="4"/>
      <c r="K387" s="4"/>
      <c r="L387" s="4"/>
      <c r="M387" s="4"/>
      <c r="N387" s="4"/>
      <c r="O387" s="4"/>
      <c r="P387" s="4"/>
      <c r="Q387" s="4"/>
      <c r="R387" s="4"/>
      <c r="S387" s="25"/>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row>
    <row r="388" spans="6:75">
      <c r="F388" s="4"/>
      <c r="G388" s="4"/>
      <c r="H388" s="4"/>
      <c r="I388" s="4"/>
      <c r="J388" s="4"/>
      <c r="K388" s="4"/>
      <c r="L388" s="4"/>
      <c r="M388" s="4"/>
      <c r="N388" s="4"/>
      <c r="O388" s="4"/>
      <c r="P388" s="4"/>
      <c r="Q388" s="4"/>
      <c r="R388" s="4"/>
      <c r="S388" s="25"/>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row>
    <row r="389" spans="6:75">
      <c r="F389" s="4"/>
      <c r="G389" s="4"/>
      <c r="H389" s="4"/>
      <c r="I389" s="4"/>
      <c r="J389" s="4"/>
      <c r="K389" s="4"/>
      <c r="L389" s="4"/>
      <c r="M389" s="4"/>
      <c r="N389" s="4"/>
      <c r="O389" s="4"/>
      <c r="P389" s="4"/>
      <c r="Q389" s="4"/>
      <c r="R389" s="4"/>
      <c r="S389" s="25"/>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row>
    <row r="390" spans="6:75">
      <c r="F390" s="4"/>
      <c r="G390" s="4"/>
      <c r="H390" s="4"/>
      <c r="I390" s="4"/>
      <c r="J390" s="4"/>
      <c r="K390" s="4"/>
      <c r="L390" s="4"/>
      <c r="M390" s="4"/>
      <c r="N390" s="4"/>
      <c r="O390" s="4"/>
      <c r="P390" s="4"/>
      <c r="Q390" s="4"/>
      <c r="R390" s="4"/>
      <c r="S390" s="25"/>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row>
    <row r="391" spans="6:75">
      <c r="F391" s="4"/>
      <c r="G391" s="4"/>
      <c r="H391" s="4"/>
      <c r="I391" s="4"/>
      <c r="J391" s="4"/>
      <c r="K391" s="4"/>
      <c r="L391" s="4"/>
      <c r="M391" s="4"/>
      <c r="N391" s="4"/>
      <c r="O391" s="4"/>
      <c r="P391" s="4"/>
      <c r="Q391" s="4"/>
      <c r="R391" s="4"/>
      <c r="S391" s="25"/>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row>
    <row r="392" spans="6:75">
      <c r="F392" s="4"/>
      <c r="G392" s="4"/>
      <c r="H392" s="4"/>
      <c r="I392" s="4"/>
      <c r="J392" s="4"/>
      <c r="K392" s="4"/>
      <c r="L392" s="4"/>
      <c r="M392" s="4"/>
      <c r="N392" s="4"/>
      <c r="O392" s="4"/>
      <c r="P392" s="4"/>
      <c r="Q392" s="4"/>
      <c r="R392" s="4"/>
      <c r="S392" s="25"/>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row>
    <row r="393" spans="6:75">
      <c r="F393" s="4"/>
      <c r="G393" s="4"/>
      <c r="H393" s="4"/>
      <c r="I393" s="4"/>
      <c r="J393" s="4"/>
      <c r="K393" s="4"/>
      <c r="L393" s="4"/>
      <c r="M393" s="4"/>
      <c r="N393" s="4"/>
      <c r="O393" s="4"/>
      <c r="P393" s="4"/>
      <c r="Q393" s="4"/>
      <c r="R393" s="4"/>
      <c r="S393" s="25"/>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row>
    <row r="394" spans="6:75">
      <c r="F394" s="4"/>
      <c r="G394" s="4"/>
      <c r="H394" s="4"/>
      <c r="I394" s="4"/>
      <c r="J394" s="4"/>
      <c r="K394" s="4"/>
      <c r="L394" s="4"/>
      <c r="M394" s="4"/>
      <c r="N394" s="4"/>
      <c r="O394" s="4"/>
      <c r="P394" s="4"/>
      <c r="Q394" s="4"/>
      <c r="R394" s="4"/>
      <c r="S394" s="25"/>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row>
    <row r="395" spans="6:75">
      <c r="F395" s="4"/>
      <c r="G395" s="4"/>
      <c r="H395" s="4"/>
      <c r="I395" s="4"/>
      <c r="J395" s="4"/>
      <c r="K395" s="4"/>
      <c r="L395" s="4"/>
      <c r="M395" s="4"/>
      <c r="N395" s="4"/>
      <c r="O395" s="4"/>
      <c r="P395" s="4"/>
      <c r="Q395" s="4"/>
      <c r="R395" s="4"/>
      <c r="S395" s="25"/>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row>
    <row r="396" spans="6:75">
      <c r="F396" s="4"/>
      <c r="G396" s="4"/>
      <c r="H396" s="4"/>
      <c r="I396" s="4"/>
      <c r="J396" s="4"/>
      <c r="K396" s="4"/>
      <c r="L396" s="4"/>
      <c r="M396" s="4"/>
      <c r="N396" s="4"/>
      <c r="O396" s="4"/>
      <c r="P396" s="4"/>
      <c r="Q396" s="4"/>
      <c r="R396" s="4"/>
      <c r="S396" s="25"/>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row>
    <row r="397" spans="6:75">
      <c r="F397" s="4"/>
      <c r="G397" s="4"/>
      <c r="H397" s="4"/>
      <c r="I397" s="4"/>
      <c r="J397" s="4"/>
      <c r="K397" s="4"/>
      <c r="L397" s="4"/>
      <c r="M397" s="4"/>
      <c r="N397" s="4"/>
      <c r="O397" s="4"/>
      <c r="P397" s="4"/>
      <c r="Q397" s="4"/>
      <c r="R397" s="4"/>
      <c r="S397" s="25"/>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row>
    <row r="398" spans="6:75">
      <c r="F398" s="4"/>
      <c r="G398" s="4"/>
      <c r="H398" s="4"/>
      <c r="I398" s="4"/>
      <c r="J398" s="4"/>
      <c r="K398" s="4"/>
      <c r="L398" s="4"/>
      <c r="M398" s="4"/>
      <c r="N398" s="4"/>
      <c r="O398" s="4"/>
      <c r="P398" s="4"/>
      <c r="Q398" s="4"/>
      <c r="R398" s="4"/>
      <c r="S398" s="25"/>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row>
    <row r="399" spans="6:75">
      <c r="F399" s="4"/>
      <c r="G399" s="4"/>
      <c r="H399" s="4"/>
      <c r="I399" s="4"/>
      <c r="J399" s="4"/>
      <c r="K399" s="4"/>
      <c r="L399" s="4"/>
      <c r="M399" s="4"/>
      <c r="N399" s="4"/>
      <c r="O399" s="4"/>
      <c r="P399" s="4"/>
      <c r="Q399" s="4"/>
      <c r="R399" s="4"/>
      <c r="S399" s="25"/>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row>
    <row r="400" spans="6:75">
      <c r="F400" s="4"/>
      <c r="G400" s="4"/>
      <c r="H400" s="4"/>
      <c r="I400" s="4"/>
      <c r="J400" s="4"/>
      <c r="K400" s="4"/>
      <c r="L400" s="4"/>
      <c r="M400" s="4"/>
      <c r="N400" s="4"/>
      <c r="O400" s="4"/>
      <c r="P400" s="4"/>
      <c r="Q400" s="4"/>
      <c r="R400" s="4"/>
      <c r="S400" s="25"/>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row>
    <row r="401" spans="6:75">
      <c r="F401" s="4"/>
      <c r="G401" s="4"/>
      <c r="H401" s="4"/>
      <c r="I401" s="4"/>
      <c r="J401" s="4"/>
      <c r="K401" s="4"/>
      <c r="L401" s="4"/>
      <c r="M401" s="4"/>
      <c r="N401" s="4"/>
      <c r="O401" s="4"/>
      <c r="P401" s="4"/>
      <c r="Q401" s="4"/>
      <c r="R401" s="4"/>
      <c r="S401" s="25"/>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row>
    <row r="402" spans="6:75">
      <c r="F402" s="4"/>
      <c r="G402" s="4"/>
      <c r="H402" s="4"/>
      <c r="I402" s="4"/>
      <c r="J402" s="4"/>
      <c r="K402" s="4"/>
      <c r="L402" s="4"/>
      <c r="M402" s="4"/>
      <c r="N402" s="4"/>
      <c r="O402" s="4"/>
      <c r="P402" s="4"/>
      <c r="Q402" s="4"/>
      <c r="R402" s="4"/>
      <c r="S402" s="25"/>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row>
    <row r="403" spans="6:75">
      <c r="F403" s="4"/>
      <c r="G403" s="4"/>
      <c r="H403" s="4"/>
      <c r="I403" s="4"/>
      <c r="J403" s="4"/>
      <c r="K403" s="4"/>
      <c r="L403" s="4"/>
      <c r="M403" s="4"/>
      <c r="N403" s="4"/>
      <c r="O403" s="4"/>
      <c r="P403" s="4"/>
      <c r="Q403" s="4"/>
      <c r="R403" s="4"/>
      <c r="S403" s="25"/>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row>
    <row r="404" spans="6:75">
      <c r="F404" s="4"/>
      <c r="G404" s="4"/>
      <c r="H404" s="4"/>
      <c r="I404" s="4"/>
      <c r="J404" s="4"/>
      <c r="K404" s="4"/>
      <c r="L404" s="4"/>
      <c r="M404" s="4"/>
      <c r="N404" s="4"/>
      <c r="O404" s="4"/>
      <c r="P404" s="4"/>
      <c r="Q404" s="4"/>
      <c r="R404" s="4"/>
      <c r="S404" s="25"/>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row>
    <row r="405" spans="6:75">
      <c r="F405" s="4"/>
      <c r="G405" s="4"/>
      <c r="H405" s="4"/>
      <c r="I405" s="4"/>
      <c r="J405" s="4"/>
      <c r="K405" s="4"/>
      <c r="L405" s="4"/>
      <c r="M405" s="4"/>
      <c r="N405" s="4"/>
      <c r="O405" s="4"/>
      <c r="P405" s="4"/>
      <c r="Q405" s="4"/>
      <c r="R405" s="4"/>
      <c r="S405" s="25"/>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row>
    <row r="406" spans="6:75">
      <c r="F406" s="4"/>
      <c r="G406" s="4"/>
      <c r="H406" s="4"/>
      <c r="I406" s="4"/>
      <c r="J406" s="4"/>
      <c r="K406" s="4"/>
      <c r="L406" s="4"/>
      <c r="M406" s="4"/>
      <c r="N406" s="4"/>
      <c r="O406" s="4"/>
      <c r="P406" s="4"/>
      <c r="Q406" s="4"/>
      <c r="R406" s="4"/>
      <c r="S406" s="25"/>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row>
    <row r="407" spans="6:75">
      <c r="F407" s="4"/>
      <c r="G407" s="4"/>
      <c r="H407" s="4"/>
      <c r="I407" s="4"/>
      <c r="J407" s="4"/>
      <c r="K407" s="4"/>
      <c r="L407" s="4"/>
      <c r="M407" s="4"/>
      <c r="N407" s="4"/>
      <c r="O407" s="4"/>
      <c r="P407" s="4"/>
      <c r="Q407" s="4"/>
      <c r="R407" s="4"/>
      <c r="S407" s="25"/>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row>
    <row r="408" spans="6:75">
      <c r="F408" s="4"/>
      <c r="G408" s="4"/>
      <c r="H408" s="4"/>
      <c r="I408" s="4"/>
      <c r="J408" s="4"/>
      <c r="K408" s="4"/>
      <c r="L408" s="4"/>
      <c r="M408" s="4"/>
      <c r="N408" s="4"/>
      <c r="O408" s="4"/>
      <c r="P408" s="4"/>
      <c r="Q408" s="4"/>
      <c r="R408" s="4"/>
      <c r="S408" s="25"/>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row>
    <row r="409" spans="6:75">
      <c r="F409" s="4"/>
      <c r="G409" s="4"/>
      <c r="H409" s="4"/>
      <c r="I409" s="4"/>
      <c r="J409" s="4"/>
      <c r="K409" s="4"/>
      <c r="L409" s="4"/>
      <c r="M409" s="4"/>
      <c r="N409" s="4"/>
      <c r="O409" s="4"/>
      <c r="P409" s="4"/>
      <c r="Q409" s="4"/>
      <c r="R409" s="4"/>
      <c r="S409" s="25"/>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row>
    <row r="410" spans="6:75">
      <c r="F410" s="4"/>
      <c r="G410" s="4"/>
      <c r="H410" s="4"/>
      <c r="I410" s="4"/>
      <c r="J410" s="4"/>
      <c r="K410" s="4"/>
      <c r="L410" s="4"/>
      <c r="M410" s="4"/>
      <c r="N410" s="4"/>
      <c r="O410" s="4"/>
      <c r="P410" s="4"/>
      <c r="Q410" s="4"/>
      <c r="R410" s="4"/>
      <c r="S410" s="25"/>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row>
    <row r="411" spans="6:75">
      <c r="F411" s="4"/>
      <c r="G411" s="4"/>
      <c r="H411" s="4"/>
      <c r="I411" s="4"/>
      <c r="J411" s="4"/>
      <c r="K411" s="4"/>
      <c r="L411" s="4"/>
      <c r="M411" s="4"/>
      <c r="N411" s="4"/>
      <c r="O411" s="4"/>
      <c r="P411" s="4"/>
      <c r="Q411" s="4"/>
      <c r="R411" s="4"/>
      <c r="S411" s="25"/>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row>
    <row r="412" spans="6:75">
      <c r="F412" s="4"/>
      <c r="G412" s="4"/>
      <c r="H412" s="4"/>
      <c r="I412" s="4"/>
      <c r="J412" s="4"/>
      <c r="K412" s="4"/>
      <c r="L412" s="4"/>
      <c r="M412" s="4"/>
      <c r="N412" s="4"/>
      <c r="O412" s="4"/>
      <c r="P412" s="4"/>
      <c r="Q412" s="4"/>
      <c r="R412" s="4"/>
      <c r="S412" s="25"/>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row>
    <row r="413" spans="6:75">
      <c r="F413" s="4"/>
      <c r="G413" s="4"/>
      <c r="H413" s="4"/>
      <c r="I413" s="4"/>
      <c r="J413" s="4"/>
      <c r="K413" s="4"/>
      <c r="L413" s="4"/>
      <c r="M413" s="4"/>
      <c r="N413" s="4"/>
      <c r="O413" s="4"/>
      <c r="P413" s="4"/>
      <c r="Q413" s="4"/>
      <c r="R413" s="4"/>
      <c r="S413" s="25"/>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row>
    <row r="414" spans="6:75">
      <c r="F414" s="4"/>
      <c r="G414" s="4"/>
      <c r="H414" s="4"/>
      <c r="I414" s="4"/>
      <c r="J414" s="4"/>
      <c r="K414" s="4"/>
      <c r="L414" s="4"/>
      <c r="M414" s="4"/>
      <c r="N414" s="4"/>
      <c r="O414" s="4"/>
      <c r="P414" s="4"/>
      <c r="Q414" s="4"/>
      <c r="R414" s="4"/>
      <c r="S414" s="25"/>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row>
    <row r="415" spans="6:75">
      <c r="F415" s="4"/>
      <c r="G415" s="4"/>
      <c r="H415" s="4"/>
      <c r="I415" s="4"/>
      <c r="J415" s="4"/>
      <c r="K415" s="4"/>
      <c r="L415" s="4"/>
      <c r="M415" s="4"/>
      <c r="N415" s="4"/>
      <c r="O415" s="4"/>
      <c r="P415" s="4"/>
      <c r="Q415" s="4"/>
      <c r="R415" s="4"/>
      <c r="S415" s="25"/>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row>
    <row r="416" spans="6:75">
      <c r="F416" s="4"/>
      <c r="G416" s="4"/>
      <c r="H416" s="4"/>
      <c r="I416" s="4"/>
      <c r="J416" s="4"/>
      <c r="K416" s="4"/>
      <c r="L416" s="4"/>
      <c r="M416" s="4"/>
      <c r="N416" s="4"/>
      <c r="O416" s="4"/>
      <c r="P416" s="4"/>
      <c r="Q416" s="4"/>
      <c r="R416" s="4"/>
      <c r="S416" s="25"/>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row>
    <row r="417" spans="6:75">
      <c r="F417" s="4"/>
      <c r="G417" s="4"/>
      <c r="H417" s="4"/>
      <c r="I417" s="4"/>
      <c r="J417" s="4"/>
      <c r="K417" s="4"/>
      <c r="L417" s="4"/>
      <c r="M417" s="4"/>
      <c r="N417" s="4"/>
      <c r="O417" s="4"/>
      <c r="P417" s="4"/>
      <c r="Q417" s="4"/>
      <c r="R417" s="4"/>
      <c r="S417" s="25"/>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row>
    <row r="418" spans="6:75">
      <c r="F418" s="4"/>
      <c r="G418" s="4"/>
      <c r="H418" s="4"/>
      <c r="I418" s="4"/>
      <c r="J418" s="4"/>
      <c r="K418" s="4"/>
      <c r="L418" s="4"/>
      <c r="M418" s="4"/>
      <c r="N418" s="4"/>
      <c r="O418" s="4"/>
      <c r="P418" s="4"/>
      <c r="Q418" s="4"/>
      <c r="R418" s="4"/>
      <c r="S418" s="25"/>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row>
    <row r="419" spans="6:75">
      <c r="F419" s="4"/>
      <c r="G419" s="4"/>
      <c r="H419" s="4"/>
      <c r="I419" s="4"/>
      <c r="J419" s="4"/>
      <c r="K419" s="4"/>
      <c r="L419" s="4"/>
      <c r="M419" s="4"/>
      <c r="N419" s="4"/>
      <c r="O419" s="4"/>
      <c r="P419" s="4"/>
      <c r="Q419" s="4"/>
      <c r="R419" s="4"/>
      <c r="S419" s="25"/>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row>
    <row r="420" spans="6:75">
      <c r="F420" s="4"/>
      <c r="G420" s="4"/>
      <c r="H420" s="4"/>
      <c r="I420" s="4"/>
      <c r="J420" s="4"/>
      <c r="K420" s="4"/>
      <c r="L420" s="4"/>
      <c r="M420" s="4"/>
      <c r="N420" s="4"/>
      <c r="O420" s="4"/>
      <c r="P420" s="4"/>
      <c r="Q420" s="4"/>
      <c r="R420" s="4"/>
      <c r="S420" s="25"/>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row>
    <row r="421" spans="6:75">
      <c r="F421" s="4"/>
      <c r="G421" s="4"/>
      <c r="H421" s="4"/>
      <c r="I421" s="4"/>
      <c r="J421" s="4"/>
      <c r="K421" s="4"/>
      <c r="L421" s="4"/>
      <c r="M421" s="4"/>
      <c r="N421" s="4"/>
      <c r="O421" s="4"/>
      <c r="P421" s="4"/>
      <c r="Q421" s="4"/>
      <c r="R421" s="4"/>
      <c r="S421" s="25"/>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row>
    <row r="422" spans="6:75">
      <c r="F422" s="4"/>
      <c r="G422" s="4"/>
      <c r="H422" s="4"/>
      <c r="I422" s="4"/>
      <c r="J422" s="4"/>
      <c r="K422" s="4"/>
      <c r="L422" s="4"/>
      <c r="M422" s="4"/>
      <c r="N422" s="4"/>
      <c r="O422" s="4"/>
      <c r="P422" s="4"/>
      <c r="Q422" s="4"/>
      <c r="R422" s="4"/>
      <c r="S422" s="25"/>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row>
    <row r="423" spans="6:75">
      <c r="F423" s="4"/>
      <c r="G423" s="4"/>
      <c r="H423" s="4"/>
      <c r="I423" s="4"/>
      <c r="J423" s="4"/>
      <c r="K423" s="4"/>
      <c r="L423" s="4"/>
      <c r="M423" s="4"/>
      <c r="N423" s="4"/>
      <c r="O423" s="4"/>
      <c r="P423" s="4"/>
      <c r="Q423" s="4"/>
      <c r="R423" s="4"/>
      <c r="S423" s="25"/>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row>
    <row r="424" spans="6:75">
      <c r="F424" s="4"/>
      <c r="G424" s="4"/>
      <c r="H424" s="4"/>
      <c r="I424" s="4"/>
      <c r="J424" s="4"/>
      <c r="K424" s="4"/>
      <c r="L424" s="4"/>
      <c r="M424" s="4"/>
      <c r="N424" s="4"/>
      <c r="O424" s="4"/>
      <c r="P424" s="4"/>
      <c r="Q424" s="4"/>
      <c r="R424" s="4"/>
      <c r="S424" s="25"/>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row>
    <row r="425" spans="6:75">
      <c r="F425" s="4"/>
      <c r="G425" s="4"/>
      <c r="H425" s="4"/>
      <c r="I425" s="4"/>
      <c r="J425" s="4"/>
      <c r="K425" s="4"/>
      <c r="L425" s="4"/>
      <c r="M425" s="4"/>
      <c r="N425" s="4"/>
      <c r="O425" s="4"/>
      <c r="P425" s="4"/>
      <c r="Q425" s="4"/>
      <c r="R425" s="4"/>
      <c r="S425" s="25"/>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row>
    <row r="426" spans="6:75">
      <c r="F426" s="4"/>
      <c r="G426" s="4"/>
      <c r="H426" s="4"/>
      <c r="I426" s="4"/>
      <c r="J426" s="4"/>
      <c r="K426" s="4"/>
      <c r="L426" s="4"/>
      <c r="M426" s="4"/>
      <c r="N426" s="4"/>
      <c r="O426" s="4"/>
      <c r="P426" s="4"/>
      <c r="Q426" s="4"/>
      <c r="R426" s="4"/>
      <c r="S426" s="25"/>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row>
    <row r="427" spans="6:75">
      <c r="F427" s="4"/>
      <c r="G427" s="4"/>
      <c r="H427" s="4"/>
      <c r="I427" s="4"/>
      <c r="J427" s="4"/>
      <c r="K427" s="4"/>
      <c r="L427" s="4"/>
      <c r="M427" s="4"/>
      <c r="N427" s="4"/>
      <c r="O427" s="4"/>
      <c r="P427" s="4"/>
      <c r="Q427" s="4"/>
      <c r="R427" s="4"/>
      <c r="S427" s="25"/>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row>
    <row r="428" spans="6:75">
      <c r="F428" s="4"/>
      <c r="G428" s="4"/>
      <c r="H428" s="4"/>
      <c r="I428" s="4"/>
      <c r="J428" s="4"/>
      <c r="K428" s="4"/>
      <c r="L428" s="4"/>
      <c r="M428" s="4"/>
      <c r="N428" s="4"/>
      <c r="O428" s="4"/>
      <c r="P428" s="4"/>
      <c r="Q428" s="4"/>
      <c r="R428" s="4"/>
      <c r="S428" s="25"/>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row>
    <row r="429" spans="6:75">
      <c r="F429" s="4"/>
      <c r="G429" s="4"/>
      <c r="H429" s="4"/>
      <c r="I429" s="4"/>
      <c r="J429" s="4"/>
      <c r="K429" s="4"/>
      <c r="L429" s="4"/>
      <c r="M429" s="4"/>
      <c r="N429" s="4"/>
      <c r="O429" s="4"/>
      <c r="P429" s="4"/>
      <c r="Q429" s="4"/>
      <c r="R429" s="4"/>
      <c r="S429" s="25"/>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row>
    <row r="430" spans="6:75">
      <c r="F430" s="4"/>
      <c r="G430" s="4"/>
      <c r="H430" s="4"/>
      <c r="I430" s="4"/>
      <c r="J430" s="4"/>
      <c r="K430" s="4"/>
      <c r="L430" s="4"/>
      <c r="M430" s="4"/>
      <c r="N430" s="4"/>
      <c r="O430" s="4"/>
      <c r="P430" s="4"/>
      <c r="Q430" s="4"/>
      <c r="R430" s="4"/>
      <c r="S430" s="25"/>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row>
    <row r="431" spans="6:75">
      <c r="F431" s="4"/>
      <c r="G431" s="4"/>
      <c r="H431" s="4"/>
      <c r="I431" s="4"/>
      <c r="J431" s="4"/>
      <c r="K431" s="4"/>
      <c r="L431" s="4"/>
      <c r="M431" s="4"/>
      <c r="N431" s="4"/>
      <c r="O431" s="4"/>
      <c r="P431" s="4"/>
      <c r="Q431" s="4"/>
      <c r="R431" s="4"/>
      <c r="S431" s="25"/>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row>
    <row r="432" spans="6:75">
      <c r="F432" s="4"/>
      <c r="G432" s="4"/>
      <c r="H432" s="4"/>
      <c r="I432" s="4"/>
      <c r="J432" s="4"/>
      <c r="K432" s="4"/>
      <c r="L432" s="4"/>
      <c r="M432" s="4"/>
      <c r="N432" s="4"/>
      <c r="O432" s="4"/>
      <c r="P432" s="4"/>
      <c r="Q432" s="4"/>
      <c r="R432" s="4"/>
      <c r="S432" s="25"/>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row>
    <row r="433" spans="6:75">
      <c r="F433" s="4"/>
      <c r="G433" s="4"/>
      <c r="H433" s="4"/>
      <c r="I433" s="4"/>
      <c r="J433" s="4"/>
      <c r="K433" s="4"/>
      <c r="L433" s="4"/>
      <c r="M433" s="4"/>
      <c r="N433" s="4"/>
      <c r="O433" s="4"/>
      <c r="P433" s="4"/>
      <c r="Q433" s="4"/>
      <c r="R433" s="4"/>
      <c r="S433" s="25"/>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row>
    <row r="434" spans="6:75">
      <c r="F434" s="4"/>
      <c r="G434" s="4"/>
      <c r="H434" s="4"/>
      <c r="I434" s="4"/>
      <c r="J434" s="4"/>
      <c r="K434" s="4"/>
      <c r="L434" s="4"/>
      <c r="M434" s="4"/>
      <c r="N434" s="4"/>
      <c r="O434" s="4"/>
      <c r="P434" s="4"/>
      <c r="Q434" s="4"/>
      <c r="R434" s="4"/>
      <c r="S434" s="25"/>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row>
    <row r="435" spans="6:75">
      <c r="F435" s="4"/>
      <c r="G435" s="4"/>
      <c r="H435" s="4"/>
      <c r="I435" s="4"/>
      <c r="J435" s="4"/>
      <c r="K435" s="4"/>
      <c r="L435" s="4"/>
      <c r="M435" s="4"/>
      <c r="N435" s="4"/>
      <c r="O435" s="4"/>
      <c r="P435" s="4"/>
      <c r="Q435" s="4"/>
      <c r="R435" s="4"/>
      <c r="S435" s="25"/>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row>
    <row r="436" spans="6:75">
      <c r="F436" s="4"/>
      <c r="G436" s="4"/>
      <c r="H436" s="4"/>
      <c r="I436" s="4"/>
      <c r="J436" s="4"/>
      <c r="K436" s="4"/>
      <c r="L436" s="4"/>
      <c r="M436" s="4"/>
      <c r="N436" s="4"/>
      <c r="O436" s="4"/>
      <c r="P436" s="4"/>
      <c r="Q436" s="4"/>
      <c r="R436" s="4"/>
      <c r="S436" s="25"/>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row>
    <row r="437" spans="6:75">
      <c r="F437" s="4"/>
      <c r="G437" s="4"/>
      <c r="H437" s="4"/>
      <c r="I437" s="4"/>
      <c r="J437" s="4"/>
      <c r="K437" s="4"/>
      <c r="L437" s="4"/>
      <c r="M437" s="4"/>
      <c r="N437" s="4"/>
      <c r="O437" s="4"/>
      <c r="P437" s="4"/>
      <c r="Q437" s="4"/>
      <c r="R437" s="4"/>
      <c r="S437" s="25"/>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row>
    <row r="438" spans="6:75">
      <c r="F438" s="4"/>
      <c r="G438" s="4"/>
      <c r="H438" s="4"/>
      <c r="I438" s="4"/>
      <c r="J438" s="4"/>
      <c r="K438" s="4"/>
      <c r="L438" s="4"/>
      <c r="M438" s="4"/>
      <c r="N438" s="4"/>
      <c r="O438" s="4"/>
      <c r="P438" s="4"/>
      <c r="Q438" s="4"/>
      <c r="R438" s="4"/>
      <c r="S438" s="25"/>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row>
    <row r="439" spans="6:75">
      <c r="F439" s="4"/>
      <c r="G439" s="4"/>
      <c r="H439" s="4"/>
      <c r="I439" s="4"/>
      <c r="J439" s="4"/>
      <c r="K439" s="4"/>
      <c r="L439" s="4"/>
      <c r="M439" s="4"/>
      <c r="N439" s="4"/>
      <c r="O439" s="4"/>
      <c r="P439" s="4"/>
      <c r="Q439" s="4"/>
      <c r="R439" s="4"/>
      <c r="S439" s="25"/>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row>
    <row r="440" spans="6:75">
      <c r="F440" s="4"/>
      <c r="G440" s="4"/>
      <c r="H440" s="4"/>
      <c r="I440" s="4"/>
      <c r="J440" s="4"/>
      <c r="K440" s="4"/>
      <c r="L440" s="4"/>
      <c r="M440" s="4"/>
      <c r="N440" s="4"/>
      <c r="O440" s="4"/>
      <c r="P440" s="4"/>
      <c r="Q440" s="4"/>
      <c r="R440" s="4"/>
      <c r="S440" s="25"/>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row>
    <row r="441" spans="6:75">
      <c r="F441" s="4"/>
      <c r="G441" s="4"/>
      <c r="H441" s="4"/>
      <c r="I441" s="4"/>
      <c r="J441" s="4"/>
      <c r="K441" s="4"/>
      <c r="L441" s="4"/>
      <c r="M441" s="4"/>
      <c r="N441" s="4"/>
      <c r="O441" s="4"/>
      <c r="P441" s="4"/>
      <c r="Q441" s="4"/>
      <c r="R441" s="4"/>
      <c r="S441" s="25"/>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row>
    <row r="442" spans="6:75">
      <c r="F442" s="4"/>
      <c r="G442" s="4"/>
      <c r="H442" s="4"/>
      <c r="I442" s="4"/>
      <c r="J442" s="4"/>
      <c r="K442" s="4"/>
      <c r="L442" s="4"/>
      <c r="M442" s="4"/>
      <c r="N442" s="4"/>
      <c r="O442" s="4"/>
      <c r="P442" s="4"/>
      <c r="Q442" s="4"/>
      <c r="R442" s="4"/>
      <c r="S442" s="25"/>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row>
    <row r="443" spans="6:75">
      <c r="F443" s="4"/>
      <c r="G443" s="4"/>
      <c r="H443" s="4"/>
      <c r="I443" s="4"/>
      <c r="J443" s="4"/>
      <c r="K443" s="4"/>
      <c r="L443" s="4"/>
      <c r="M443" s="4"/>
      <c r="N443" s="4"/>
      <c r="O443" s="4"/>
      <c r="P443" s="4"/>
      <c r="Q443" s="4"/>
      <c r="R443" s="4"/>
      <c r="S443" s="25"/>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row>
    <row r="444" spans="6:75">
      <c r="F444" s="4"/>
      <c r="G444" s="4"/>
      <c r="H444" s="4"/>
      <c r="I444" s="4"/>
      <c r="J444" s="4"/>
      <c r="K444" s="4"/>
      <c r="L444" s="4"/>
      <c r="M444" s="4"/>
      <c r="N444" s="4"/>
      <c r="O444" s="4"/>
      <c r="P444" s="4"/>
      <c r="Q444" s="4"/>
      <c r="R444" s="4"/>
      <c r="S444" s="25"/>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row>
    <row r="445" spans="6:75">
      <c r="F445" s="4"/>
      <c r="G445" s="4"/>
      <c r="H445" s="4"/>
      <c r="I445" s="4"/>
      <c r="J445" s="4"/>
      <c r="K445" s="4"/>
      <c r="L445" s="4"/>
      <c r="M445" s="4"/>
      <c r="N445" s="4"/>
      <c r="O445" s="4"/>
      <c r="P445" s="4"/>
      <c r="Q445" s="4"/>
      <c r="R445" s="4"/>
      <c r="S445" s="25"/>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row>
    <row r="446" spans="6:75">
      <c r="F446" s="4"/>
      <c r="G446" s="4"/>
      <c r="H446" s="4"/>
      <c r="I446" s="4"/>
      <c r="J446" s="4"/>
      <c r="K446" s="4"/>
      <c r="L446" s="4"/>
      <c r="M446" s="4"/>
      <c r="N446" s="4"/>
      <c r="O446" s="4"/>
      <c r="P446" s="4"/>
      <c r="Q446" s="4"/>
      <c r="R446" s="4"/>
      <c r="S446" s="25"/>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row>
    <row r="447" spans="6:75">
      <c r="F447" s="4"/>
      <c r="G447" s="4"/>
      <c r="H447" s="4"/>
      <c r="I447" s="4"/>
      <c r="J447" s="4"/>
      <c r="K447" s="4"/>
      <c r="L447" s="4"/>
      <c r="M447" s="4"/>
      <c r="N447" s="4"/>
      <c r="O447" s="4"/>
      <c r="P447" s="4"/>
      <c r="Q447" s="4"/>
      <c r="R447" s="4"/>
      <c r="S447" s="25"/>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row>
    <row r="448" spans="6:75">
      <c r="F448" s="4"/>
      <c r="G448" s="4"/>
      <c r="H448" s="4"/>
      <c r="I448" s="4"/>
      <c r="J448" s="4"/>
      <c r="K448" s="4"/>
      <c r="L448" s="4"/>
      <c r="M448" s="4"/>
      <c r="N448" s="4"/>
      <c r="O448" s="4"/>
      <c r="P448" s="4"/>
      <c r="Q448" s="4"/>
      <c r="R448" s="4"/>
      <c r="S448" s="25"/>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row>
    <row r="449" spans="6:75">
      <c r="F449" s="4"/>
      <c r="G449" s="4"/>
      <c r="H449" s="4"/>
      <c r="I449" s="4"/>
      <c r="J449" s="4"/>
      <c r="K449" s="4"/>
      <c r="L449" s="4"/>
      <c r="M449" s="4"/>
      <c r="N449" s="4"/>
      <c r="O449" s="4"/>
      <c r="P449" s="4"/>
      <c r="Q449" s="4"/>
      <c r="R449" s="4"/>
      <c r="S449" s="25"/>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row>
    <row r="450" spans="6:75">
      <c r="F450" s="4"/>
      <c r="G450" s="4"/>
      <c r="H450" s="4"/>
      <c r="I450" s="4"/>
      <c r="J450" s="4"/>
      <c r="K450" s="4"/>
      <c r="L450" s="4"/>
      <c r="M450" s="4"/>
      <c r="N450" s="4"/>
      <c r="O450" s="4"/>
      <c r="P450" s="4"/>
      <c r="Q450" s="4"/>
      <c r="R450" s="4"/>
      <c r="S450" s="25"/>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row>
    <row r="451" spans="6:75">
      <c r="F451" s="4"/>
      <c r="G451" s="4"/>
      <c r="H451" s="4"/>
      <c r="I451" s="4"/>
      <c r="J451" s="4"/>
      <c r="K451" s="4"/>
      <c r="L451" s="4"/>
      <c r="M451" s="4"/>
      <c r="N451" s="4"/>
      <c r="O451" s="4"/>
      <c r="P451" s="4"/>
      <c r="Q451" s="4"/>
      <c r="R451" s="4"/>
      <c r="S451" s="25"/>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row>
    <row r="452" spans="6:75">
      <c r="F452" s="4"/>
      <c r="G452" s="4"/>
      <c r="H452" s="4"/>
      <c r="I452" s="4"/>
      <c r="J452" s="4"/>
      <c r="K452" s="4"/>
      <c r="L452" s="4"/>
      <c r="M452" s="4"/>
      <c r="N452" s="4"/>
      <c r="O452" s="4"/>
      <c r="P452" s="4"/>
      <c r="Q452" s="4"/>
      <c r="R452" s="4"/>
      <c r="S452" s="25"/>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row>
  </sheetData>
  <phoneticPr fontId="6" type="noConversion"/>
  <pageMargins left="0" right="0" top="0" bottom="0.93" header="0.5" footer="0.5"/>
  <pageSetup scale="66" orientation="landscape"/>
  <headerFooter alignWithMargins="0">
    <oddFooter>&amp;L&amp;D &amp;T&amp;C&amp;P of &amp;N</oddFooter>
  </headerFooter>
  <rowBreaks count="1" manualBreakCount="1">
    <brk id="63" max="23"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R196"/>
  <sheetViews>
    <sheetView tabSelected="1" view="pageBreakPreview" topLeftCell="A150" zoomScaleSheetLayoutView="100" workbookViewId="0">
      <selection activeCell="L180" sqref="L180"/>
    </sheetView>
  </sheetViews>
  <sheetFormatPr baseColWidth="10" defaultColWidth="9.1640625" defaultRowHeight="13" x14ac:dyDescent="0"/>
  <cols>
    <col min="1" max="1" width="6.33203125" style="65" customWidth="1"/>
    <col min="2" max="3" width="3.33203125" style="65" customWidth="1"/>
    <col min="4" max="4" width="36.6640625" style="51" customWidth="1"/>
    <col min="5" max="5" width="9.1640625" style="51"/>
    <col min="6" max="6" width="11.5" style="51" customWidth="1"/>
    <col min="7" max="7" width="9.6640625" style="51" bestFit="1" customWidth="1"/>
    <col min="8" max="8" width="10.6640625" style="51" bestFit="1" customWidth="1"/>
    <col min="9" max="9" width="8.83203125" style="51" customWidth="1"/>
    <col min="10" max="10" width="9.5" style="51" customWidth="1"/>
    <col min="11" max="11" width="9.1640625" style="51"/>
    <col min="12" max="12" width="17.1640625" style="91" customWidth="1"/>
    <col min="13" max="16384" width="9.1640625" style="51"/>
  </cols>
  <sheetData>
    <row r="1" spans="1:12">
      <c r="D1" s="66"/>
    </row>
    <row r="3" spans="1:12">
      <c r="D3" s="155" t="s">
        <v>33</v>
      </c>
      <c r="E3" s="155"/>
      <c r="F3" s="155"/>
      <c r="G3" s="155"/>
      <c r="H3" s="155"/>
      <c r="I3" s="155"/>
    </row>
    <row r="4" spans="1:12">
      <c r="D4" s="155"/>
      <c r="E4" s="155"/>
      <c r="F4" s="155"/>
      <c r="G4" s="155"/>
      <c r="H4" s="155"/>
      <c r="I4" s="155"/>
    </row>
    <row r="5" spans="1:12">
      <c r="D5" s="155"/>
      <c r="E5" s="155"/>
      <c r="F5" s="155"/>
      <c r="G5" s="155"/>
      <c r="H5" s="155"/>
      <c r="I5" s="155"/>
    </row>
    <row r="6" spans="1:12">
      <c r="D6" s="155"/>
      <c r="E6" s="155"/>
      <c r="F6" s="155"/>
      <c r="G6" s="155"/>
      <c r="H6" s="155"/>
      <c r="I6" s="155"/>
    </row>
    <row r="7" spans="1:12" ht="14.25" customHeight="1"/>
    <row r="8" spans="1:12">
      <c r="A8" s="65" t="s">
        <v>57</v>
      </c>
      <c r="B8" s="53" t="s">
        <v>61</v>
      </c>
      <c r="C8" s="53"/>
      <c r="L8" s="66" t="s">
        <v>235</v>
      </c>
    </row>
    <row r="9" spans="1:12" ht="14" thickBot="1">
      <c r="B9" s="51" t="s">
        <v>211</v>
      </c>
      <c r="I9" s="54">
        <f>'Spyglass Bud 2016'!$R$20</f>
        <v>32256</v>
      </c>
    </row>
    <row r="10" spans="1:12" ht="14" thickTop="1">
      <c r="B10" s="82"/>
      <c r="C10" s="82"/>
      <c r="I10" s="55"/>
    </row>
    <row r="11" spans="1:12">
      <c r="A11" s="65" t="s">
        <v>58</v>
      </c>
      <c r="B11" s="53" t="s">
        <v>62</v>
      </c>
      <c r="C11" s="53"/>
      <c r="I11" s="55"/>
    </row>
    <row r="12" spans="1:12" ht="14" thickBot="1">
      <c r="B12" s="51" t="s">
        <v>175</v>
      </c>
      <c r="F12" s="51" t="s">
        <v>218</v>
      </c>
      <c r="I12" s="54">
        <f>'Spyglass Bud 2016'!$R$21</f>
        <v>4000</v>
      </c>
    </row>
    <row r="13" spans="1:12" ht="14" thickTop="1">
      <c r="D13" s="51" t="s">
        <v>182</v>
      </c>
    </row>
    <row r="14" spans="1:12">
      <c r="A14" s="65" t="s">
        <v>59</v>
      </c>
      <c r="B14" s="53" t="s">
        <v>63</v>
      </c>
      <c r="C14" s="53"/>
    </row>
    <row r="15" spans="1:12">
      <c r="B15" s="51" t="s">
        <v>88</v>
      </c>
    </row>
    <row r="16" spans="1:12">
      <c r="B16" s="51" t="s">
        <v>89</v>
      </c>
    </row>
    <row r="17" spans="1:12" ht="14" thickBot="1">
      <c r="B17" s="51" t="s">
        <v>205</v>
      </c>
      <c r="I17" s="54">
        <f>'Spyglass Bud 2016'!$R$22</f>
        <v>1000.0000000000001</v>
      </c>
    </row>
    <row r="18" spans="1:12" ht="14" thickTop="1">
      <c r="I18" s="55"/>
    </row>
    <row r="19" spans="1:12" hidden="1">
      <c r="I19" s="55"/>
    </row>
    <row r="20" spans="1:12" hidden="1">
      <c r="A20" s="65" t="s">
        <v>60</v>
      </c>
      <c r="B20" s="53" t="s">
        <v>64</v>
      </c>
      <c r="C20" s="53"/>
      <c r="H20" s="56"/>
      <c r="I20" s="56"/>
    </row>
    <row r="21" spans="1:12" ht="14" hidden="1" thickBot="1">
      <c r="B21" s="51"/>
      <c r="H21" s="56"/>
      <c r="I21" s="57">
        <f>'Spyglass Bud 2016'!$R$23</f>
        <v>0</v>
      </c>
    </row>
    <row r="22" spans="1:12" hidden="1">
      <c r="H22" s="56"/>
    </row>
    <row r="23" spans="1:12">
      <c r="A23" s="82" t="s">
        <v>22</v>
      </c>
      <c r="B23" s="53" t="s">
        <v>137</v>
      </c>
      <c r="H23" s="56"/>
    </row>
    <row r="24" spans="1:12" ht="14" thickBot="1">
      <c r="B24" s="108" t="s">
        <v>140</v>
      </c>
      <c r="H24" s="56"/>
      <c r="I24" s="110">
        <f>'Spyglass Bud 2016'!$R$24</f>
        <v>537</v>
      </c>
    </row>
    <row r="25" spans="1:12" ht="14" thickTop="1">
      <c r="B25" s="119" t="s">
        <v>219</v>
      </c>
      <c r="H25" s="56"/>
    </row>
    <row r="26" spans="1:12">
      <c r="H26" s="56"/>
    </row>
    <row r="27" spans="1:12">
      <c r="A27" s="82" t="s">
        <v>23</v>
      </c>
      <c r="B27" s="53" t="s">
        <v>252</v>
      </c>
      <c r="C27" s="83"/>
      <c r="H27" s="56"/>
    </row>
    <row r="28" spans="1:12">
      <c r="B28" s="121" t="s">
        <v>253</v>
      </c>
      <c r="H28" s="56"/>
    </row>
    <row r="29" spans="1:12" ht="14" thickBot="1">
      <c r="B29" s="121"/>
      <c r="H29" s="56"/>
      <c r="I29" s="110">
        <f>'Spyglass Bud 2016'!$R$25</f>
        <v>2600</v>
      </c>
    </row>
    <row r="30" spans="1:12" ht="14" thickTop="1">
      <c r="H30" s="56"/>
    </row>
    <row r="31" spans="1:12">
      <c r="A31" s="82" t="s">
        <v>24</v>
      </c>
      <c r="B31" s="53" t="s">
        <v>65</v>
      </c>
      <c r="C31" s="53"/>
      <c r="H31" s="56"/>
      <c r="I31" s="56"/>
    </row>
    <row r="32" spans="1:12" ht="14" thickBot="1">
      <c r="B32" s="51" t="s">
        <v>212</v>
      </c>
      <c r="H32" s="56"/>
      <c r="I32" s="57">
        <f>'Spyglass Bud 2016'!$R$26</f>
        <v>1000.0000000000001</v>
      </c>
      <c r="L32" s="62">
        <f>I9+I12+I17+I24+I29+I32</f>
        <v>41393</v>
      </c>
    </row>
    <row r="33" spans="1:12" ht="14" thickTop="1">
      <c r="B33" s="51"/>
      <c r="H33" s="56"/>
      <c r="I33" s="58"/>
    </row>
    <row r="35" spans="1:12">
      <c r="A35" s="82" t="s">
        <v>25</v>
      </c>
      <c r="B35" s="87" t="s">
        <v>79</v>
      </c>
      <c r="H35" s="56"/>
      <c r="I35" s="56"/>
    </row>
    <row r="36" spans="1:12">
      <c r="B36" s="65">
        <v>1</v>
      </c>
      <c r="C36" s="88" t="s">
        <v>87</v>
      </c>
      <c r="H36" s="56"/>
      <c r="I36" s="56"/>
    </row>
    <row r="37" spans="1:12">
      <c r="A37" s="51"/>
      <c r="B37" s="82"/>
      <c r="C37" s="51" t="s">
        <v>129</v>
      </c>
      <c r="H37" s="56"/>
      <c r="I37" s="56"/>
    </row>
    <row r="38" spans="1:12">
      <c r="C38" s="51" t="s">
        <v>221</v>
      </c>
      <c r="H38" s="56"/>
      <c r="I38" s="56"/>
    </row>
    <row r="39" spans="1:12">
      <c r="C39" s="51" t="s">
        <v>118</v>
      </c>
      <c r="H39" s="56"/>
      <c r="I39" s="56"/>
    </row>
    <row r="40" spans="1:12">
      <c r="C40" s="51"/>
      <c r="D40" s="51" t="s">
        <v>130</v>
      </c>
      <c r="H40" s="56"/>
      <c r="I40" s="58">
        <f>'Spyglass Bud 2016'!$R$34</f>
        <v>38400</v>
      </c>
      <c r="J40" s="81"/>
    </row>
    <row r="41" spans="1:12">
      <c r="C41" s="51"/>
      <c r="D41" s="51" t="s">
        <v>132</v>
      </c>
      <c r="H41" s="56"/>
      <c r="I41" s="56">
        <f>'Spyglass Bud 2016'!$R$35</f>
        <v>3600</v>
      </c>
      <c r="J41" s="90"/>
    </row>
    <row r="42" spans="1:12">
      <c r="C42" s="51"/>
      <c r="D42" s="51" t="s">
        <v>131</v>
      </c>
      <c r="H42" s="56"/>
      <c r="I42" s="56"/>
      <c r="J42" s="90"/>
    </row>
    <row r="43" spans="1:12" ht="15.5" customHeight="1">
      <c r="D43" s="156" t="s">
        <v>117</v>
      </c>
      <c r="E43" s="156"/>
      <c r="F43" s="156"/>
      <c r="G43" s="156"/>
      <c r="H43" s="56"/>
      <c r="I43" s="58">
        <f>'Spyglass Bud 2016'!$R$36</f>
        <v>10500</v>
      </c>
      <c r="J43" s="90"/>
    </row>
    <row r="44" spans="1:12" ht="14" thickBot="1">
      <c r="D44" s="86"/>
      <c r="E44" s="86"/>
      <c r="F44" s="86"/>
      <c r="G44" s="86"/>
      <c r="H44" s="56"/>
      <c r="I44" s="60">
        <f>SUM(I40:I43)</f>
        <v>52500</v>
      </c>
      <c r="J44" s="90"/>
      <c r="L44" s="62">
        <f>I44+I50+I55+I58+I61+I65+I68+I73</f>
        <v>93046</v>
      </c>
    </row>
    <row r="45" spans="1:12" ht="14" thickTop="1">
      <c r="B45" s="51"/>
      <c r="C45" s="88" t="s">
        <v>96</v>
      </c>
      <c r="D45" s="86"/>
      <c r="E45" s="86"/>
      <c r="F45" s="86"/>
      <c r="G45" s="108"/>
      <c r="H45" s="56"/>
      <c r="I45" s="58"/>
      <c r="J45" s="90"/>
    </row>
    <row r="46" spans="1:12">
      <c r="C46" s="89" t="s">
        <v>97</v>
      </c>
      <c r="D46" s="86"/>
      <c r="E46" s="86"/>
      <c r="F46" s="86"/>
      <c r="G46" s="108"/>
      <c r="H46" s="56"/>
      <c r="I46" s="58"/>
      <c r="J46" s="90"/>
    </row>
    <row r="47" spans="1:12">
      <c r="C47" s="119" t="s">
        <v>222</v>
      </c>
      <c r="D47" s="86"/>
      <c r="E47" s="86"/>
      <c r="F47" s="86"/>
      <c r="G47" s="108"/>
      <c r="H47" s="56"/>
      <c r="I47" s="58">
        <f>'Spyglass Bud 2016'!$R$39</f>
        <v>2000.0000000000002</v>
      </c>
      <c r="J47" s="90"/>
    </row>
    <row r="48" spans="1:12">
      <c r="C48" s="89" t="s">
        <v>98</v>
      </c>
      <c r="D48" s="86"/>
      <c r="E48" s="86"/>
      <c r="F48" s="86"/>
      <c r="G48" s="86"/>
      <c r="H48" s="56"/>
      <c r="I48" s="58"/>
    </row>
    <row r="49" spans="3:9">
      <c r="C49" s="64" t="s">
        <v>99</v>
      </c>
      <c r="D49" s="86"/>
      <c r="E49" s="86"/>
      <c r="F49" s="86"/>
      <c r="G49" s="86"/>
      <c r="H49" s="56"/>
      <c r="I49" s="58">
        <f>'Spyglass Bud 2016'!$R$40</f>
        <v>1800</v>
      </c>
    </row>
    <row r="50" spans="3:9" ht="14" thickBot="1">
      <c r="C50" s="119"/>
      <c r="D50" s="86"/>
      <c r="E50" s="86"/>
      <c r="F50" s="86"/>
      <c r="G50" s="108"/>
      <c r="H50" s="56"/>
      <c r="I50" s="60">
        <f>SUM(I47:I49)</f>
        <v>3800</v>
      </c>
    </row>
    <row r="51" spans="3:9" ht="14" thickTop="1">
      <c r="C51" s="119" t="s">
        <v>220</v>
      </c>
      <c r="D51" s="86"/>
      <c r="E51" s="86"/>
      <c r="F51" s="86"/>
      <c r="G51" s="108"/>
      <c r="H51" s="56"/>
      <c r="I51" s="58"/>
    </row>
    <row r="52" spans="3:9">
      <c r="C52" s="88" t="s">
        <v>68</v>
      </c>
      <c r="D52" s="86"/>
      <c r="E52" s="86"/>
      <c r="F52" s="86"/>
      <c r="G52" s="113"/>
      <c r="H52" s="56"/>
      <c r="I52" s="58"/>
    </row>
    <row r="53" spans="3:9">
      <c r="C53" s="51" t="s">
        <v>242</v>
      </c>
      <c r="D53" s="86"/>
      <c r="E53" s="86"/>
      <c r="F53" s="86"/>
      <c r="G53" s="113"/>
      <c r="H53" s="56"/>
      <c r="I53" s="58"/>
    </row>
    <row r="54" spans="3:9">
      <c r="C54" s="51" t="s">
        <v>236</v>
      </c>
      <c r="D54" s="130"/>
      <c r="E54" s="86"/>
      <c r="F54" s="86"/>
      <c r="G54" s="113"/>
      <c r="H54" s="56"/>
      <c r="I54" s="109"/>
    </row>
    <row r="55" spans="3:9" ht="14" thickBot="1">
      <c r="C55" s="51" t="s">
        <v>183</v>
      </c>
      <c r="D55" s="86"/>
      <c r="E55" s="86"/>
      <c r="F55" s="86"/>
      <c r="G55" s="86"/>
      <c r="H55" s="56"/>
      <c r="I55" s="111">
        <f>'Spyglass Bud 2016'!$R$43</f>
        <v>26000</v>
      </c>
    </row>
    <row r="56" spans="3:9" ht="14" thickTop="1">
      <c r="C56" s="51"/>
      <c r="D56" s="106"/>
      <c r="E56" s="106"/>
      <c r="F56" s="106"/>
      <c r="G56" s="108"/>
      <c r="H56" s="56"/>
      <c r="I56" s="112"/>
    </row>
    <row r="57" spans="3:9">
      <c r="C57" s="88" t="s">
        <v>94</v>
      </c>
      <c r="D57" s="86"/>
      <c r="E57" s="86"/>
      <c r="F57" s="86"/>
      <c r="G57" s="108"/>
      <c r="H57" s="56"/>
      <c r="I57" s="112"/>
    </row>
    <row r="58" spans="3:9" ht="14" thickBot="1">
      <c r="C58" s="51" t="s">
        <v>93</v>
      </c>
      <c r="D58" s="86"/>
      <c r="E58" s="86"/>
      <c r="F58" s="86"/>
      <c r="G58" s="108"/>
      <c r="H58" s="56"/>
      <c r="I58" s="57">
        <f>'Spyglass Bud 2016'!$R$44</f>
        <v>540</v>
      </c>
    </row>
    <row r="59" spans="3:9" ht="14" thickTop="1">
      <c r="C59" s="51"/>
      <c r="D59" s="86"/>
      <c r="E59" s="86"/>
      <c r="F59" s="86"/>
      <c r="G59" s="86"/>
      <c r="H59" s="56"/>
      <c r="I59" s="58"/>
    </row>
    <row r="60" spans="3:9">
      <c r="C60" s="88" t="s">
        <v>69</v>
      </c>
      <c r="D60" s="86"/>
      <c r="E60" s="86"/>
      <c r="F60" s="86"/>
      <c r="G60" s="86"/>
      <c r="H60" s="56"/>
      <c r="I60" s="58"/>
    </row>
    <row r="61" spans="3:9" ht="14" thickBot="1">
      <c r="C61" s="51" t="s">
        <v>95</v>
      </c>
      <c r="D61" s="86"/>
      <c r="E61" s="86"/>
      <c r="F61" s="86"/>
      <c r="G61" s="86"/>
      <c r="H61" s="56"/>
      <c r="I61" s="57">
        <f>'Spyglass Bud 2016'!$R$45</f>
        <v>360</v>
      </c>
    </row>
    <row r="62" spans="3:9" ht="14" thickTop="1">
      <c r="C62" s="51"/>
      <c r="D62" s="86"/>
      <c r="E62" s="86"/>
      <c r="F62" s="86"/>
      <c r="G62" s="86"/>
      <c r="H62" s="56"/>
      <c r="I62" s="58"/>
    </row>
    <row r="63" spans="3:9">
      <c r="C63" s="88" t="s">
        <v>134</v>
      </c>
      <c r="D63" s="106"/>
      <c r="E63" s="106"/>
      <c r="F63" s="106"/>
      <c r="G63" s="106"/>
      <c r="H63" s="56"/>
      <c r="I63" s="58"/>
    </row>
    <row r="64" spans="3:9">
      <c r="C64" s="51" t="s">
        <v>133</v>
      </c>
      <c r="D64" s="106"/>
      <c r="E64" s="106"/>
      <c r="F64" s="106"/>
      <c r="G64" s="106"/>
      <c r="H64" s="56"/>
      <c r="I64" s="58"/>
    </row>
    <row r="65" spans="1:9" ht="15.75" customHeight="1" thickBot="1">
      <c r="C65" s="51" t="s">
        <v>136</v>
      </c>
      <c r="D65" s="106"/>
      <c r="E65" s="106"/>
      <c r="F65" s="106"/>
      <c r="G65" s="106"/>
      <c r="H65" s="56"/>
      <c r="I65" s="57">
        <f>'Spyglass Bud 2016'!$R$46</f>
        <v>950</v>
      </c>
    </row>
    <row r="66" spans="1:9" ht="14" thickTop="1">
      <c r="C66" s="51"/>
      <c r="D66" s="106"/>
      <c r="E66" s="106"/>
      <c r="F66" s="106"/>
      <c r="G66" s="106"/>
      <c r="H66" s="56"/>
      <c r="I66" s="58"/>
    </row>
    <row r="67" spans="1:9">
      <c r="C67" s="88" t="s">
        <v>135</v>
      </c>
      <c r="D67" s="86"/>
      <c r="E67" s="86"/>
      <c r="F67" s="86"/>
      <c r="G67" s="86"/>
      <c r="H67" s="56"/>
      <c r="I67" s="58"/>
    </row>
    <row r="68" spans="1:9" ht="15.75" customHeight="1" thickBot="1">
      <c r="C68" s="119" t="s">
        <v>184</v>
      </c>
      <c r="D68" s="130"/>
      <c r="E68" s="130"/>
      <c r="F68" s="130"/>
      <c r="G68" s="130"/>
      <c r="H68" s="56"/>
      <c r="I68" s="57">
        <f>'Spyglass Bud 2016'!$R$47</f>
        <v>576</v>
      </c>
    </row>
    <row r="69" spans="1:9" ht="15.75" customHeight="1" thickTop="1">
      <c r="C69" s="88"/>
      <c r="D69" s="86"/>
      <c r="E69" s="86"/>
      <c r="F69" s="86"/>
      <c r="G69" s="86"/>
      <c r="H69" s="56"/>
      <c r="I69" s="58"/>
    </row>
    <row r="70" spans="1:9">
      <c r="C70" s="88" t="s">
        <v>70</v>
      </c>
      <c r="D70" s="86"/>
      <c r="E70" s="86"/>
      <c r="F70" s="86"/>
      <c r="G70" s="86"/>
      <c r="H70" s="56"/>
      <c r="I70" s="58"/>
    </row>
    <row r="71" spans="1:9">
      <c r="C71" s="51" t="s">
        <v>223</v>
      </c>
      <c r="D71" s="86"/>
      <c r="E71" s="52"/>
      <c r="F71" s="86"/>
      <c r="G71" s="86"/>
      <c r="H71" s="56"/>
      <c r="I71" s="58"/>
    </row>
    <row r="72" spans="1:9">
      <c r="C72" s="51" t="s">
        <v>224</v>
      </c>
      <c r="D72" s="86"/>
      <c r="E72" s="52"/>
      <c r="F72" s="86"/>
      <c r="G72" s="86"/>
      <c r="H72" s="56"/>
    </row>
    <row r="73" spans="1:9" ht="14" thickBot="1">
      <c r="C73" s="51" t="s">
        <v>225</v>
      </c>
      <c r="D73" s="106"/>
      <c r="E73" s="105"/>
      <c r="F73" s="106"/>
      <c r="G73" s="106"/>
      <c r="H73" s="56"/>
      <c r="I73" s="57">
        <f>'Spyglass Bud 2016'!$R$48</f>
        <v>8320</v>
      </c>
    </row>
    <row r="74" spans="1:9" ht="14" thickTop="1">
      <c r="C74" s="51"/>
      <c r="D74" s="127"/>
      <c r="E74" s="126"/>
      <c r="F74" s="127"/>
      <c r="G74" s="127"/>
      <c r="H74" s="56"/>
      <c r="I74" s="58"/>
    </row>
    <row r="75" spans="1:9">
      <c r="A75" s="82" t="s">
        <v>26</v>
      </c>
      <c r="B75" s="87" t="s">
        <v>100</v>
      </c>
      <c r="C75" s="82"/>
      <c r="D75" s="86"/>
      <c r="E75" s="52"/>
      <c r="F75" s="86"/>
      <c r="G75" s="86"/>
      <c r="H75" s="56"/>
      <c r="I75" s="58"/>
    </row>
    <row r="76" spans="1:9">
      <c r="A76" s="51"/>
      <c r="B76" s="51"/>
      <c r="C76" s="88" t="s">
        <v>102</v>
      </c>
      <c r="H76" s="56"/>
      <c r="I76" s="58"/>
    </row>
    <row r="77" spans="1:9">
      <c r="D77" s="51" t="s">
        <v>226</v>
      </c>
      <c r="H77" s="56"/>
      <c r="I77" s="58"/>
    </row>
    <row r="78" spans="1:9">
      <c r="D78" s="51" t="s">
        <v>237</v>
      </c>
      <c r="H78" s="56"/>
      <c r="I78" s="58"/>
    </row>
    <row r="79" spans="1:9" ht="14" thickBot="1">
      <c r="D79" s="51" t="s">
        <v>239</v>
      </c>
      <c r="H79" s="56"/>
      <c r="I79" s="134">
        <v>75850</v>
      </c>
    </row>
    <row r="80" spans="1:9" ht="14" thickTop="1">
      <c r="D80" s="51" t="s">
        <v>174</v>
      </c>
      <c r="H80" s="56">
        <v>0</v>
      </c>
      <c r="I80" s="58"/>
    </row>
    <row r="81" spans="3:9">
      <c r="D81" s="51" t="s">
        <v>145</v>
      </c>
      <c r="H81" s="56">
        <v>11100</v>
      </c>
      <c r="I81" s="58"/>
    </row>
    <row r="82" spans="3:9">
      <c r="D82" s="51" t="s">
        <v>74</v>
      </c>
      <c r="H82" s="56">
        <f>36400+3600</f>
        <v>40000</v>
      </c>
      <c r="I82" s="58"/>
    </row>
    <row r="83" spans="3:9">
      <c r="D83" s="51" t="s">
        <v>75</v>
      </c>
      <c r="H83" s="56">
        <v>3100</v>
      </c>
      <c r="I83" s="58"/>
    </row>
    <row r="84" spans="3:9">
      <c r="D84" s="51" t="s">
        <v>168</v>
      </c>
      <c r="H84" s="56">
        <v>9600</v>
      </c>
      <c r="I84" s="58"/>
    </row>
    <row r="85" spans="3:9">
      <c r="D85" s="51" t="s">
        <v>76</v>
      </c>
      <c r="H85" s="56">
        <v>7850</v>
      </c>
      <c r="I85" s="58"/>
    </row>
    <row r="86" spans="3:9">
      <c r="D86" s="51" t="s">
        <v>177</v>
      </c>
      <c r="H86" s="56">
        <v>4200</v>
      </c>
      <c r="I86" s="58"/>
    </row>
    <row r="87" spans="3:9">
      <c r="D87" s="51" t="s">
        <v>150</v>
      </c>
      <c r="H87" s="56"/>
      <c r="I87" s="58"/>
    </row>
    <row r="88" spans="3:9">
      <c r="C88" s="88"/>
      <c r="G88" s="86"/>
      <c r="H88" s="56" t="s">
        <v>17</v>
      </c>
      <c r="I88" s="58"/>
    </row>
    <row r="89" spans="3:9">
      <c r="C89" s="88" t="s">
        <v>71</v>
      </c>
      <c r="D89" s="86"/>
      <c r="E89" s="52"/>
      <c r="F89" s="86"/>
      <c r="G89" s="86"/>
      <c r="H89" s="56"/>
      <c r="I89" s="58"/>
    </row>
    <row r="90" spans="3:9">
      <c r="D90" s="51" t="s">
        <v>120</v>
      </c>
      <c r="E90" s="52"/>
      <c r="F90" s="86"/>
      <c r="G90" s="86"/>
      <c r="H90" s="56"/>
      <c r="I90" s="58"/>
    </row>
    <row r="91" spans="3:9" ht="14" thickBot="1">
      <c r="C91" s="51" t="s">
        <v>31</v>
      </c>
      <c r="D91" s="86"/>
      <c r="E91" s="52"/>
      <c r="F91" s="86"/>
      <c r="G91" s="86"/>
      <c r="H91" s="56"/>
      <c r="I91" s="57">
        <f>'Spyglass Bud 2016'!$R$55</f>
        <v>2500</v>
      </c>
    </row>
    <row r="92" spans="3:9" ht="27" thickTop="1">
      <c r="C92" s="51"/>
      <c r="D92" s="142" t="s">
        <v>227</v>
      </c>
      <c r="E92" s="101"/>
      <c r="F92" s="102"/>
      <c r="G92" s="102"/>
      <c r="H92" s="56"/>
      <c r="I92" s="58"/>
    </row>
    <row r="93" spans="3:9" hidden="1">
      <c r="C93" s="103" t="s">
        <v>122</v>
      </c>
      <c r="D93" s="102"/>
      <c r="E93" s="101"/>
      <c r="F93" s="102"/>
      <c r="G93" s="102"/>
      <c r="H93" s="56"/>
      <c r="I93" s="58"/>
    </row>
    <row r="94" spans="3:9" ht="14" hidden="1" thickBot="1">
      <c r="C94" s="88"/>
      <c r="D94" s="102" t="s">
        <v>121</v>
      </c>
      <c r="E94" s="52"/>
      <c r="F94" s="86"/>
      <c r="G94" s="86"/>
      <c r="H94" s="56"/>
      <c r="I94" s="57">
        <f>'Spyglass Bud 2016'!$R$56</f>
        <v>0</v>
      </c>
    </row>
    <row r="95" spans="3:9">
      <c r="C95" s="88"/>
      <c r="D95" s="106"/>
      <c r="E95" s="105"/>
      <c r="F95" s="106"/>
      <c r="G95" s="106"/>
      <c r="H95" s="56"/>
      <c r="I95" s="58"/>
    </row>
    <row r="96" spans="3:9">
      <c r="C96" s="118" t="s">
        <v>142</v>
      </c>
      <c r="D96" s="115"/>
      <c r="E96" s="114"/>
      <c r="F96" s="115"/>
      <c r="G96" s="115"/>
      <c r="H96" s="56"/>
      <c r="I96" s="58"/>
    </row>
    <row r="97" spans="1:12" ht="14" thickBot="1">
      <c r="C97" s="51"/>
      <c r="D97" s="51" t="s">
        <v>143</v>
      </c>
      <c r="E97" s="114"/>
      <c r="F97" s="115"/>
      <c r="G97" s="115"/>
      <c r="H97" s="56"/>
      <c r="I97" s="57">
        <f>'Spyglass Bud 2016'!$R$58</f>
        <v>2643</v>
      </c>
    </row>
    <row r="98" spans="1:12" ht="14" thickTop="1">
      <c r="C98" s="88"/>
      <c r="D98" s="115"/>
      <c r="E98" s="114"/>
      <c r="F98" s="115"/>
      <c r="G98" s="115"/>
      <c r="H98" s="56"/>
      <c r="I98" s="58"/>
    </row>
    <row r="99" spans="1:12">
      <c r="C99" s="88"/>
      <c r="D99" s="115"/>
      <c r="E99" s="114"/>
      <c r="F99" s="115"/>
      <c r="G99" s="115"/>
      <c r="H99" s="56"/>
      <c r="I99" s="58"/>
    </row>
    <row r="100" spans="1:12">
      <c r="A100" s="82"/>
      <c r="B100" s="51"/>
      <c r="C100" s="88" t="s">
        <v>101</v>
      </c>
      <c r="E100" s="59"/>
      <c r="H100" s="56"/>
      <c r="I100" s="56"/>
    </row>
    <row r="101" spans="1:12">
      <c r="D101" s="51" t="s">
        <v>213</v>
      </c>
      <c r="H101" s="56"/>
      <c r="I101" s="58"/>
    </row>
    <row r="102" spans="1:12" ht="14" thickBot="1">
      <c r="D102" s="51" t="s">
        <v>228</v>
      </c>
      <c r="H102" s="56"/>
      <c r="I102" s="57">
        <f>'Spyglass Bud 2016'!$R$59</f>
        <v>7000</v>
      </c>
    </row>
    <row r="103" spans="1:12" ht="14" thickTop="1">
      <c r="H103" s="56"/>
      <c r="I103" s="58"/>
    </row>
    <row r="104" spans="1:12">
      <c r="A104" s="82"/>
      <c r="B104" s="82"/>
      <c r="C104" s="88" t="s">
        <v>67</v>
      </c>
      <c r="H104" s="56"/>
      <c r="I104" s="56"/>
    </row>
    <row r="105" spans="1:12">
      <c r="D105" s="51" t="s">
        <v>103</v>
      </c>
      <c r="H105" s="56"/>
      <c r="I105" s="56"/>
    </row>
    <row r="106" spans="1:12" ht="14" thickBot="1">
      <c r="D106" s="51" t="s">
        <v>104</v>
      </c>
      <c r="H106" s="56"/>
      <c r="I106" s="134">
        <f>'Spyglass Bud 2016'!$R$60</f>
        <v>4000</v>
      </c>
    </row>
    <row r="107" spans="1:12" ht="14" thickTop="1">
      <c r="H107" s="56"/>
      <c r="I107" s="56"/>
    </row>
    <row r="108" spans="1:12">
      <c r="C108" s="88" t="s">
        <v>72</v>
      </c>
      <c r="H108" s="56"/>
      <c r="I108" s="56"/>
    </row>
    <row r="109" spans="1:12">
      <c r="D109" s="51" t="s">
        <v>119</v>
      </c>
      <c r="H109" s="56"/>
      <c r="I109" s="56"/>
    </row>
    <row r="110" spans="1:12">
      <c r="D110" s="51" t="s">
        <v>240</v>
      </c>
      <c r="H110" s="56">
        <v>62500</v>
      </c>
    </row>
    <row r="111" spans="1:12">
      <c r="D111" s="51" t="s">
        <v>153</v>
      </c>
      <c r="H111" s="56">
        <v>2000</v>
      </c>
    </row>
    <row r="112" spans="1:12" ht="14" thickBot="1">
      <c r="D112" s="51" t="s">
        <v>238</v>
      </c>
      <c r="H112" s="56"/>
      <c r="I112" s="57">
        <f>'Spyglass Bud 2016'!$R$61</f>
        <v>64500</v>
      </c>
      <c r="L112" s="62">
        <f>I112+I106+I102+I97+I91+I79</f>
        <v>156493</v>
      </c>
    </row>
    <row r="113" spans="1:18" ht="14" thickTop="1">
      <c r="H113" s="56"/>
      <c r="I113" s="56"/>
    </row>
    <row r="114" spans="1:18">
      <c r="H114" s="56"/>
      <c r="I114" s="56"/>
    </row>
    <row r="115" spans="1:18">
      <c r="A115" s="82" t="s">
        <v>106</v>
      </c>
      <c r="B115" s="53" t="s">
        <v>66</v>
      </c>
      <c r="C115" s="53"/>
    </row>
    <row r="116" spans="1:18">
      <c r="C116" s="51" t="s">
        <v>90</v>
      </c>
      <c r="H116" s="56"/>
      <c r="I116" s="56">
        <f>'Spyglass Bud 2016'!$R$65</f>
        <v>43644</v>
      </c>
      <c r="L116" s="62">
        <f>I116+I117</f>
        <v>45044</v>
      </c>
    </row>
    <row r="117" spans="1:18">
      <c r="C117" s="51" t="s">
        <v>91</v>
      </c>
      <c r="H117" s="56"/>
      <c r="I117" s="56">
        <f>'Spyglass Bud 2016'!$R$66</f>
        <v>1400</v>
      </c>
    </row>
    <row r="118" spans="1:18">
      <c r="C118" s="51" t="s">
        <v>92</v>
      </c>
      <c r="H118" s="58"/>
      <c r="I118" s="58" t="s">
        <v>17</v>
      </c>
      <c r="R118" s="51" t="s">
        <v>17</v>
      </c>
    </row>
    <row r="119" spans="1:18" ht="14" thickBot="1">
      <c r="H119" s="56"/>
      <c r="I119" s="60">
        <f>SUM(I116:I118)</f>
        <v>45044</v>
      </c>
    </row>
    <row r="120" spans="1:18" ht="14" thickTop="1">
      <c r="H120" s="56"/>
      <c r="I120" s="58"/>
    </row>
    <row r="121" spans="1:18">
      <c r="A121" s="82" t="s">
        <v>108</v>
      </c>
      <c r="B121" s="53" t="s">
        <v>107</v>
      </c>
      <c r="H121" s="56"/>
      <c r="I121" s="58"/>
    </row>
    <row r="122" spans="1:18" ht="14" thickBot="1">
      <c r="B122" s="91"/>
      <c r="C122" s="64" t="s">
        <v>241</v>
      </c>
      <c r="H122" s="56"/>
      <c r="I122" s="57">
        <f>'Spyglass Bud 2016'!$R$70</f>
        <v>0</v>
      </c>
    </row>
    <row r="123" spans="1:18" ht="14" thickTop="1">
      <c r="H123" s="56"/>
      <c r="I123" s="58"/>
    </row>
    <row r="124" spans="1:18">
      <c r="A124" s="82" t="s">
        <v>110</v>
      </c>
      <c r="B124" s="53" t="s">
        <v>73</v>
      </c>
      <c r="E124" s="61"/>
      <c r="H124" s="56"/>
      <c r="I124" s="62"/>
    </row>
    <row r="125" spans="1:18">
      <c r="C125" s="51" t="s">
        <v>244</v>
      </c>
      <c r="H125" s="56"/>
      <c r="I125" s="62"/>
    </row>
    <row r="126" spans="1:18">
      <c r="D126" s="51" t="s">
        <v>17</v>
      </c>
      <c r="H126" s="56"/>
      <c r="I126" s="62"/>
    </row>
    <row r="127" spans="1:18">
      <c r="C127" s="91">
        <v>1</v>
      </c>
      <c r="D127" s="51" t="s">
        <v>111</v>
      </c>
      <c r="H127" s="56"/>
      <c r="I127" s="62"/>
      <c r="J127" s="63"/>
    </row>
    <row r="128" spans="1:18">
      <c r="C128" s="91"/>
      <c r="D128" s="119" t="s">
        <v>191</v>
      </c>
      <c r="I128" s="56">
        <v>4750</v>
      </c>
    </row>
    <row r="129" spans="1:13">
      <c r="C129" s="91">
        <v>2</v>
      </c>
      <c r="D129" s="51" t="s">
        <v>139</v>
      </c>
      <c r="I129" s="56"/>
    </row>
    <row r="130" spans="1:13">
      <c r="C130" s="91"/>
      <c r="D130" s="51" t="s">
        <v>214</v>
      </c>
      <c r="I130" s="129">
        <v>3375</v>
      </c>
      <c r="J130" s="63"/>
    </row>
    <row r="131" spans="1:13">
      <c r="C131" s="91">
        <v>3</v>
      </c>
      <c r="D131" s="51" t="s">
        <v>230</v>
      </c>
      <c r="I131" s="56">
        <v>1500</v>
      </c>
    </row>
    <row r="132" spans="1:13">
      <c r="C132" s="91">
        <v>4</v>
      </c>
      <c r="D132" s="63" t="s">
        <v>245</v>
      </c>
      <c r="I132" s="56">
        <v>8375</v>
      </c>
      <c r="K132" s="51" t="s">
        <v>17</v>
      </c>
    </row>
    <row r="133" spans="1:13">
      <c r="C133" s="91">
        <v>5</v>
      </c>
      <c r="D133" s="63" t="s">
        <v>178</v>
      </c>
      <c r="I133" s="56">
        <v>12000</v>
      </c>
      <c r="K133" s="51" t="s">
        <v>17</v>
      </c>
      <c r="M133" s="51" t="s">
        <v>17</v>
      </c>
    </row>
    <row r="134" spans="1:13">
      <c r="C134" s="91">
        <v>6</v>
      </c>
      <c r="D134" s="51" t="s">
        <v>243</v>
      </c>
      <c r="I134" s="56">
        <v>2519</v>
      </c>
      <c r="J134" s="63"/>
    </row>
    <row r="135" spans="1:13">
      <c r="C135" s="91"/>
      <c r="I135" s="56"/>
      <c r="J135" s="63"/>
      <c r="L135" s="62">
        <f>I128+I130+I131+I132+I133+I134</f>
        <v>32519</v>
      </c>
    </row>
    <row r="136" spans="1:13">
      <c r="C136" s="51" t="s">
        <v>246</v>
      </c>
      <c r="I136" s="56"/>
      <c r="J136" s="63"/>
    </row>
    <row r="137" spans="1:13">
      <c r="C137" s="51"/>
      <c r="I137" s="56"/>
      <c r="J137" s="63"/>
    </row>
    <row r="138" spans="1:13">
      <c r="C138" s="91">
        <v>1</v>
      </c>
      <c r="D138" s="131" t="s">
        <v>179</v>
      </c>
      <c r="I138" s="56"/>
      <c r="J138" s="63"/>
    </row>
    <row r="139" spans="1:13">
      <c r="C139" s="91">
        <v>2</v>
      </c>
      <c r="D139" s="63" t="s">
        <v>180</v>
      </c>
      <c r="I139" s="56"/>
      <c r="J139" s="63"/>
    </row>
    <row r="140" spans="1:13">
      <c r="C140" s="91">
        <v>3</v>
      </c>
      <c r="D140" s="63" t="s">
        <v>186</v>
      </c>
      <c r="I140" s="56"/>
      <c r="J140" s="63"/>
    </row>
    <row r="141" spans="1:13">
      <c r="C141" s="91">
        <v>4</v>
      </c>
      <c r="D141" s="63" t="s">
        <v>206</v>
      </c>
    </row>
    <row r="142" spans="1:13">
      <c r="C142" s="91">
        <v>5</v>
      </c>
      <c r="D142" s="51" t="s">
        <v>215</v>
      </c>
      <c r="I142" s="56" t="s">
        <v>17</v>
      </c>
    </row>
    <row r="143" spans="1:13">
      <c r="C143" s="91"/>
      <c r="I143" s="56"/>
    </row>
    <row r="144" spans="1:13">
      <c r="A144" s="51"/>
      <c r="C144" s="51" t="s">
        <v>247</v>
      </c>
      <c r="I144" s="56"/>
    </row>
    <row r="145" spans="1:15">
      <c r="C145" s="91"/>
      <c r="I145" s="56"/>
    </row>
    <row r="146" spans="1:15">
      <c r="C146" s="91">
        <v>1</v>
      </c>
      <c r="D146" s="63" t="s">
        <v>232</v>
      </c>
      <c r="I146" s="56"/>
    </row>
    <row r="147" spans="1:15">
      <c r="C147" s="91">
        <v>2</v>
      </c>
      <c r="D147" s="51" t="s">
        <v>229</v>
      </c>
      <c r="I147" s="56"/>
    </row>
    <row r="148" spans="1:15" ht="14" thickBot="1">
      <c r="C148" s="91">
        <v>3</v>
      </c>
      <c r="D148" s="51" t="s">
        <v>231</v>
      </c>
      <c r="I148" s="60">
        <f>'Spyglass Bud 2016'!$R74</f>
        <v>32519</v>
      </c>
    </row>
    <row r="149" spans="1:15" ht="14" thickTop="1">
      <c r="C149" s="91"/>
      <c r="D149" s="63"/>
      <c r="I149" s="58"/>
    </row>
    <row r="150" spans="1:15" ht="14" thickBot="1">
      <c r="A150" s="82" t="s">
        <v>164</v>
      </c>
      <c r="C150" s="91"/>
      <c r="D150" s="63" t="s">
        <v>204</v>
      </c>
      <c r="I150" s="60">
        <f>'Spyglass Bud 2016'!$R81</f>
        <v>200</v>
      </c>
    </row>
    <row r="151" spans="1:15" ht="14" thickTop="1">
      <c r="C151" s="91"/>
    </row>
    <row r="152" spans="1:15">
      <c r="A152" s="82" t="s">
        <v>193</v>
      </c>
      <c r="B152" s="87" t="s">
        <v>192</v>
      </c>
      <c r="C152" s="91"/>
      <c r="H152" s="122"/>
      <c r="I152" s="56"/>
    </row>
    <row r="153" spans="1:15">
      <c r="C153" s="91"/>
      <c r="D153" s="51" t="s">
        <v>203</v>
      </c>
      <c r="H153" s="122"/>
      <c r="I153" s="56"/>
    </row>
    <row r="154" spans="1:15">
      <c r="C154" s="91"/>
      <c r="H154" s="122"/>
      <c r="I154" s="56">
        <v>0</v>
      </c>
    </row>
    <row r="155" spans="1:15" ht="14" thickBot="1">
      <c r="I155" s="60">
        <f>'Spyglass Bud 2016'!$R83</f>
        <v>0</v>
      </c>
      <c r="L155" s="144">
        <v>368495</v>
      </c>
      <c r="O155" s="56">
        <f>L155+I150</f>
        <v>368695</v>
      </c>
    </row>
    <row r="156" spans="1:15" ht="14" thickTop="1">
      <c r="A156" s="82" t="s">
        <v>202</v>
      </c>
      <c r="B156" s="53" t="s">
        <v>5</v>
      </c>
    </row>
    <row r="157" spans="1:15">
      <c r="A157" s="82"/>
      <c r="B157" s="53" t="s">
        <v>147</v>
      </c>
    </row>
    <row r="158" spans="1:15">
      <c r="B158" s="51" t="s">
        <v>151</v>
      </c>
    </row>
    <row r="159" spans="1:15">
      <c r="B159" s="51" t="s">
        <v>114</v>
      </c>
    </row>
    <row r="160" spans="1:15">
      <c r="C160" s="104"/>
      <c r="H160" s="109"/>
    </row>
    <row r="161" spans="1:12">
      <c r="B161" s="65">
        <v>1</v>
      </c>
      <c r="C161" s="119" t="s">
        <v>162</v>
      </c>
      <c r="H161" s="55">
        <f>'Spyglass Bud 2016'!R90</f>
        <v>9876</v>
      </c>
      <c r="I161" s="51" t="s">
        <v>34</v>
      </c>
    </row>
    <row r="162" spans="1:12">
      <c r="B162" s="65">
        <v>2</v>
      </c>
      <c r="C162" s="119" t="s">
        <v>163</v>
      </c>
      <c r="H162" s="55">
        <f>'Spyglass Bud 2016'!R91</f>
        <v>1281</v>
      </c>
      <c r="I162" s="51" t="s">
        <v>35</v>
      </c>
    </row>
    <row r="163" spans="1:12">
      <c r="B163" s="65">
        <v>3</v>
      </c>
      <c r="C163" s="119" t="s">
        <v>154</v>
      </c>
      <c r="H163" s="55">
        <f>'Spyglass Bud 2016'!R92</f>
        <v>994.99999999999989</v>
      </c>
      <c r="I163" s="51" t="s">
        <v>27</v>
      </c>
    </row>
    <row r="164" spans="1:12">
      <c r="B164" s="65">
        <v>4</v>
      </c>
      <c r="C164" s="119" t="s">
        <v>159</v>
      </c>
      <c r="H164" s="55">
        <f>'Spyglass Bud 2016'!R93</f>
        <v>3730.0000000000005</v>
      </c>
      <c r="I164" s="51" t="s">
        <v>28</v>
      </c>
    </row>
    <row r="165" spans="1:12" s="52" customFormat="1" ht="14.5" customHeight="1">
      <c r="A165" s="67"/>
      <c r="B165" s="67">
        <v>5</v>
      </c>
      <c r="C165" s="120" t="s">
        <v>155</v>
      </c>
      <c r="D165" s="107"/>
      <c r="E165" s="107"/>
      <c r="F165" s="107"/>
      <c r="H165" s="69">
        <f>'Spyglass Bud 2016'!R94</f>
        <v>7884.9999999999991</v>
      </c>
      <c r="I165" s="68" t="s">
        <v>156</v>
      </c>
      <c r="L165" s="145"/>
    </row>
    <row r="166" spans="1:12">
      <c r="B166" s="65">
        <v>6</v>
      </c>
      <c r="C166" s="119" t="s">
        <v>160</v>
      </c>
      <c r="H166" s="55">
        <f>'Spyglass Bud 2016'!R95</f>
        <v>36637</v>
      </c>
      <c r="I166" s="51" t="s">
        <v>36</v>
      </c>
    </row>
    <row r="167" spans="1:12">
      <c r="B167" s="65">
        <v>7</v>
      </c>
      <c r="C167" s="119" t="s">
        <v>161</v>
      </c>
      <c r="H167" s="55">
        <f>'Spyglass Bud 2016'!R96</f>
        <v>9333</v>
      </c>
      <c r="I167" s="51" t="s">
        <v>37</v>
      </c>
    </row>
    <row r="168" spans="1:12">
      <c r="B168" s="65">
        <v>8</v>
      </c>
      <c r="C168" s="121" t="s">
        <v>157</v>
      </c>
      <c r="H168" s="124">
        <f>'Spyglass Bud 2016'!$R$97</f>
        <v>2072.0000000000005</v>
      </c>
      <c r="I168" s="51" t="s">
        <v>158</v>
      </c>
    </row>
    <row r="169" spans="1:12">
      <c r="H169" s="123">
        <f>SUM(H161:H168)</f>
        <v>71809</v>
      </c>
    </row>
    <row r="171" spans="1:12">
      <c r="B171" s="65">
        <v>9</v>
      </c>
      <c r="C171" s="87" t="s">
        <v>167</v>
      </c>
      <c r="D171" s="104"/>
      <c r="H171" s="98"/>
    </row>
    <row r="172" spans="1:12">
      <c r="C172" s="119" t="s">
        <v>169</v>
      </c>
    </row>
    <row r="173" spans="1:12">
      <c r="C173" s="119" t="s">
        <v>172</v>
      </c>
      <c r="D173" s="104"/>
      <c r="E173" s="104"/>
      <c r="F173" s="104"/>
      <c r="G173" s="104"/>
      <c r="H173" s="104"/>
    </row>
    <row r="174" spans="1:12">
      <c r="C174" s="119" t="s">
        <v>173</v>
      </c>
      <c r="D174" s="104"/>
      <c r="E174" s="104"/>
      <c r="F174" s="104"/>
      <c r="G174" s="104"/>
      <c r="H174" s="104"/>
    </row>
    <row r="175" spans="1:12">
      <c r="B175" s="119"/>
      <c r="C175" s="119" t="s">
        <v>170</v>
      </c>
      <c r="D175" s="104"/>
      <c r="E175" s="104"/>
      <c r="F175" s="104"/>
      <c r="G175" s="104"/>
      <c r="H175" s="104"/>
    </row>
    <row r="176" spans="1:12">
      <c r="C176" s="119" t="s">
        <v>171</v>
      </c>
      <c r="D176" s="104"/>
      <c r="E176" s="104"/>
      <c r="F176" s="104"/>
      <c r="G176" s="104"/>
      <c r="H176" s="128"/>
    </row>
    <row r="177" spans="2:15">
      <c r="C177" s="119" t="s">
        <v>187</v>
      </c>
      <c r="D177" s="104"/>
      <c r="E177" s="104"/>
      <c r="F177" s="104"/>
      <c r="G177" s="104"/>
      <c r="H177" s="104"/>
    </row>
    <row r="178" spans="2:15">
      <c r="C178" s="132" t="s">
        <v>188</v>
      </c>
      <c r="D178" s="104"/>
      <c r="E178" s="104"/>
      <c r="F178" s="104"/>
      <c r="G178" s="104"/>
      <c r="H178" s="104"/>
      <c r="J178" s="100"/>
    </row>
    <row r="179" spans="2:15">
      <c r="C179" s="120" t="s">
        <v>216</v>
      </c>
      <c r="D179" s="44"/>
      <c r="E179" s="44"/>
      <c r="F179" s="44"/>
      <c r="G179" s="44"/>
      <c r="H179" s="51">
        <v>0</v>
      </c>
      <c r="J179" s="98"/>
    </row>
    <row r="180" spans="2:15" ht="14" thickBot="1">
      <c r="C180" s="117"/>
      <c r="D180" s="104"/>
      <c r="E180" s="104"/>
      <c r="F180" s="104"/>
      <c r="G180" s="104"/>
      <c r="H180" s="125">
        <f>SUM(H169:H179)</f>
        <v>71809</v>
      </c>
      <c r="L180" s="146"/>
      <c r="O180" s="158">
        <v>440504</v>
      </c>
    </row>
    <row r="181" spans="2:15" ht="14" thickTop="1">
      <c r="C181" s="117"/>
      <c r="D181" s="104"/>
      <c r="E181" s="104"/>
      <c r="F181" s="104"/>
      <c r="G181" s="104"/>
      <c r="H181" s="104"/>
    </row>
    <row r="182" spans="2:15">
      <c r="C182" s="26"/>
      <c r="D182" s="104"/>
      <c r="E182" s="104"/>
      <c r="F182" s="104"/>
      <c r="G182" s="104"/>
      <c r="H182" s="104"/>
    </row>
    <row r="183" spans="2:15">
      <c r="B183" s="82"/>
      <c r="C183" s="135"/>
      <c r="D183" s="104"/>
      <c r="H183" s="100"/>
    </row>
    <row r="184" spans="2:15">
      <c r="C184" s="119"/>
      <c r="D184" s="104"/>
      <c r="H184" s="100"/>
    </row>
    <row r="185" spans="2:15">
      <c r="C185" s="119"/>
    </row>
    <row r="186" spans="2:15">
      <c r="C186" s="119"/>
    </row>
    <row r="187" spans="2:15">
      <c r="C187" s="119"/>
      <c r="D187" s="81"/>
      <c r="J187" s="98"/>
    </row>
    <row r="188" spans="2:15">
      <c r="C188" s="51"/>
      <c r="J188" s="98"/>
    </row>
    <row r="189" spans="2:15">
      <c r="C189" s="119"/>
    </row>
    <row r="190" spans="2:15">
      <c r="C190" s="51"/>
    </row>
    <row r="191" spans="2:15">
      <c r="C191" s="51"/>
    </row>
    <row r="192" spans="2:15">
      <c r="C192" s="51"/>
      <c r="H192" s="141"/>
    </row>
    <row r="193" spans="3:8">
      <c r="C193" s="82"/>
      <c r="H193" s="141"/>
    </row>
    <row r="194" spans="3:8">
      <c r="C194" s="51"/>
    </row>
    <row r="196" spans="3:8">
      <c r="C196" s="82" t="s">
        <v>17</v>
      </c>
    </row>
  </sheetData>
  <mergeCells count="2">
    <mergeCell ref="D3:I6"/>
    <mergeCell ref="D43:G43"/>
  </mergeCells>
  <phoneticPr fontId="6" type="noConversion"/>
  <pageMargins left="0.75" right="0.75" top="1" bottom="1" header="0.5" footer="0.5"/>
  <pageSetup scale="55" orientation="portrait"/>
  <headerFooter alignWithMargins="0">
    <oddHeader xml:space="preserve">&amp;C&amp;"Arial,Bold"Spyglass Landing
Assumptions to the Budget
2016&amp;"Arial,Regular"
</oddHeader>
    <oddFooter>&amp;L&amp;D &amp;T&amp;CPage &amp;P of &amp;N</oddFooter>
  </headerFooter>
  <rowBreaks count="2" manualBreakCount="2">
    <brk id="74" max="9" man="1"/>
    <brk id="155" max="9"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Spyglass Bud 2016</vt:lpstr>
      <vt:lpstr>Assumptions</vt:lpstr>
    </vt:vector>
  </TitlesOfParts>
  <Company>Beaumont at Northborough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bpage</dc:creator>
  <cp:lastModifiedBy>Joseph Wolfe</cp:lastModifiedBy>
  <cp:lastPrinted>2015-11-22T20:10:35Z</cp:lastPrinted>
  <dcterms:created xsi:type="dcterms:W3CDTF">2006-09-11T15:10:42Z</dcterms:created>
  <dcterms:modified xsi:type="dcterms:W3CDTF">2016-03-30T17:41:34Z</dcterms:modified>
</cp:coreProperties>
</file>