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0" windowWidth="18300" windowHeight="10452" tabRatio="662"/>
  </bookViews>
  <sheets>
    <sheet name="Summary" sheetId="19" r:id="rId1"/>
    <sheet name="GenFund" sheetId="4" r:id="rId2"/>
    <sheet name="Park &amp; Rec " sheetId="5" r:id="rId3"/>
    <sheet name="Open Space" sheetId="7" r:id="rId4"/>
    <sheet name="Impact E" sheetId="8" r:id="rId5"/>
    <sheet name="Impact W" sheetId="15" r:id="rId6"/>
    <sheet name="Capital" sheetId="10" r:id="rId7"/>
    <sheet name="Highway" sheetId="11" r:id="rId8"/>
    <sheet name="Emergency" sheetId="12" r:id="rId9"/>
    <sheet name="Fire Hydrant" sheetId="18" r:id="rId10"/>
    <sheet name="Reserve" sheetId="20" r:id="rId11"/>
  </sheets>
  <definedNames>
    <definedName name="_xlnm.Print_Area" localSheetId="6">Capital!$A$1:$U$22</definedName>
    <definedName name="_xlnm.Print_Area" localSheetId="8">Emergency!$A$1:$X$35</definedName>
    <definedName name="_xlnm.Print_Area" localSheetId="9">'Fire Hydrant'!$A$1:$X$24</definedName>
    <definedName name="_xlnm.Print_Area" localSheetId="1">GenFund!$A$1:$X$134</definedName>
    <definedName name="_xlnm.Print_Area" localSheetId="7">Highway!$A$1:$U$22</definedName>
    <definedName name="_xlnm.Print_Area" localSheetId="4">'Impact E'!$A$1:$U$23</definedName>
    <definedName name="_xlnm.Print_Area" localSheetId="5">'Impact W'!$A$1:$U$23</definedName>
    <definedName name="_xlnm.Print_Area" localSheetId="3">'Open Space'!$A$1:$U$31</definedName>
    <definedName name="_xlnm.Print_Area" localSheetId="2">'Park &amp; Rec '!$A$1:$V$39</definedName>
    <definedName name="_xlnm.Print_Area" localSheetId="10">Reserve!$A$1:$U$21</definedName>
    <definedName name="_xlnm.Print_Titles" localSheetId="6">Capital!$A:$C,Capital!$2:$3</definedName>
    <definedName name="_xlnm.Print_Titles" localSheetId="8">Emergency!$A:$C,Emergency!$1:$3</definedName>
    <definedName name="_xlnm.Print_Titles" localSheetId="9">'Fire Hydrant'!$A:$E,'Fire Hydrant'!$1:$3</definedName>
    <definedName name="_xlnm.Print_Titles" localSheetId="1">GenFund!$A:$E,GenFund!$1:$3</definedName>
    <definedName name="_xlnm.Print_Titles" localSheetId="7">Highway!$A:$C,Highway!$1:$3</definedName>
    <definedName name="_xlnm.Print_Titles" localSheetId="4">'Impact E'!$A:$C,'Impact E'!$2:$3</definedName>
    <definedName name="_xlnm.Print_Titles" localSheetId="5">'Impact W'!$A:$C,'Impact W'!$2:$3</definedName>
    <definedName name="_xlnm.Print_Titles" localSheetId="3">'Open Space'!$A:$C,'Open Space'!$2:$3</definedName>
    <definedName name="_xlnm.Print_Titles" localSheetId="2">'Park &amp; Rec '!$B:$C,'Park &amp; Rec '!$1:$3</definedName>
    <definedName name="_xlnm.Print_Titles" localSheetId="10">Reserve!$A:$C,Reserve!$1:$3</definedName>
  </definedNames>
  <calcPr calcId="145621"/>
</workbook>
</file>

<file path=xl/calcChain.xml><?xml version="1.0" encoding="utf-8"?>
<calcChain xmlns="http://schemas.openxmlformats.org/spreadsheetml/2006/main">
  <c r="S17" i="10" l="1"/>
  <c r="S15" i="7"/>
  <c r="T22" i="4" l="1"/>
  <c r="P12" i="12"/>
  <c r="R33" i="5" l="1"/>
  <c r="M15" i="7"/>
  <c r="S9" i="10"/>
  <c r="M9" i="10"/>
  <c r="V12" i="12"/>
  <c r="V5" i="18" l="1"/>
  <c r="S9" i="20"/>
  <c r="M9" i="20"/>
  <c r="P18" i="18" l="1"/>
  <c r="H5" i="5" l="1"/>
  <c r="L33" i="5"/>
  <c r="N22" i="4" l="1"/>
  <c r="Q15" i="7" l="1"/>
  <c r="K15" i="7"/>
  <c r="R112" i="4" l="1"/>
  <c r="R105" i="4"/>
  <c r="R73" i="4"/>
  <c r="R63" i="4"/>
  <c r="R30" i="4"/>
  <c r="J90" i="4" l="1"/>
  <c r="M17" i="10" l="1"/>
  <c r="V73" i="4" l="1"/>
  <c r="V63" i="4"/>
  <c r="V30" i="4"/>
  <c r="P73" i="4"/>
  <c r="Q9" i="11" l="1"/>
  <c r="L13" i="12" l="1"/>
  <c r="N44" i="4" l="1"/>
  <c r="T44" i="4"/>
  <c r="T120" i="4" l="1"/>
  <c r="N120" i="4"/>
  <c r="D28" i="19"/>
  <c r="S16" i="20"/>
  <c r="O16" i="20"/>
  <c r="M16" i="20"/>
  <c r="I16" i="20"/>
  <c r="G16" i="20"/>
  <c r="E16" i="20"/>
  <c r="Q15" i="20"/>
  <c r="K15" i="20"/>
  <c r="K16" i="20" s="1"/>
  <c r="S10" i="20"/>
  <c r="O10" i="20"/>
  <c r="O12" i="20" s="1"/>
  <c r="M10" i="20"/>
  <c r="I10" i="20"/>
  <c r="I12" i="20" s="1"/>
  <c r="G10" i="20"/>
  <c r="E10" i="20"/>
  <c r="E12" i="20" s="1"/>
  <c r="K9" i="20"/>
  <c r="Q8" i="20"/>
  <c r="K8" i="20"/>
  <c r="O18" i="20" l="1"/>
  <c r="I18" i="20"/>
  <c r="Q16" i="20"/>
  <c r="K10" i="20"/>
  <c r="E18" i="20"/>
  <c r="G5" i="20" s="1"/>
  <c r="K5" i="20" s="1"/>
  <c r="Q10" i="20"/>
  <c r="M5" i="20"/>
  <c r="K12" i="20" l="1"/>
  <c r="K18" i="20" s="1"/>
  <c r="G12" i="20"/>
  <c r="G18" i="20" s="1"/>
  <c r="Q5" i="20"/>
  <c r="M12" i="20"/>
  <c r="M18" i="20" l="1"/>
  <c r="S5" i="20" s="1"/>
  <c r="S12" i="20" s="1"/>
  <c r="Q12" i="20"/>
  <c r="Q18" i="20" s="1"/>
  <c r="S18" i="20" l="1"/>
  <c r="H28" i="19" s="1"/>
  <c r="F28" i="19"/>
  <c r="H13" i="12"/>
  <c r="H15" i="12" s="1"/>
  <c r="L30" i="5" l="1"/>
  <c r="R30" i="5"/>
  <c r="J35" i="5" l="1"/>
  <c r="R12" i="5"/>
  <c r="L12" i="5"/>
  <c r="F35" i="5"/>
  <c r="T119" i="4" l="1"/>
  <c r="N119" i="4"/>
  <c r="H98" i="4" l="1"/>
  <c r="H73" i="4"/>
  <c r="T35" i="5" l="1"/>
  <c r="T16" i="5" l="1"/>
  <c r="O26" i="7" l="1"/>
  <c r="M26" i="7"/>
  <c r="E26" i="7"/>
  <c r="T25" i="4" l="1"/>
  <c r="N25" i="4"/>
  <c r="P16" i="5" l="1"/>
  <c r="J16" i="5"/>
  <c r="T21" i="4" l="1"/>
  <c r="N21" i="4"/>
  <c r="T15" i="4" l="1"/>
  <c r="V18" i="18" l="1"/>
  <c r="D26" i="19" s="1"/>
  <c r="R18" i="18"/>
  <c r="L18" i="18"/>
  <c r="J18" i="18"/>
  <c r="H18" i="18"/>
  <c r="T17" i="18"/>
  <c r="T18" i="18" s="1"/>
  <c r="N17" i="18"/>
  <c r="N18" i="18" s="1"/>
  <c r="V11" i="18"/>
  <c r="R11" i="18"/>
  <c r="R14" i="18" s="1"/>
  <c r="R21" i="18" s="1"/>
  <c r="P11" i="18"/>
  <c r="L11" i="18"/>
  <c r="L14" i="18" s="1"/>
  <c r="L21" i="18" s="1"/>
  <c r="J11" i="18"/>
  <c r="H11" i="18"/>
  <c r="H14" i="18" s="1"/>
  <c r="H21" i="18" s="1"/>
  <c r="T9" i="18"/>
  <c r="N9" i="18"/>
  <c r="T8" i="18"/>
  <c r="N8" i="18"/>
  <c r="T30" i="12"/>
  <c r="N30" i="12"/>
  <c r="V28" i="12"/>
  <c r="R28" i="12"/>
  <c r="R31" i="12" s="1"/>
  <c r="P28" i="12"/>
  <c r="P31" i="12" s="1"/>
  <c r="L28" i="12"/>
  <c r="L31" i="12" s="1"/>
  <c r="J28" i="12"/>
  <c r="J31" i="12" s="1"/>
  <c r="H28" i="12"/>
  <c r="H31" i="12" s="1"/>
  <c r="T27" i="12"/>
  <c r="N27" i="12"/>
  <c r="T26" i="12"/>
  <c r="N26" i="12"/>
  <c r="T25" i="12"/>
  <c r="N25" i="12"/>
  <c r="T24" i="12"/>
  <c r="N24" i="12"/>
  <c r="T21" i="12"/>
  <c r="N21" i="12"/>
  <c r="T20" i="12"/>
  <c r="N20" i="12"/>
  <c r="T19" i="12"/>
  <c r="N19" i="12"/>
  <c r="T18" i="12"/>
  <c r="N18" i="12"/>
  <c r="T17" i="12"/>
  <c r="N17" i="12"/>
  <c r="V13" i="12"/>
  <c r="R13" i="12"/>
  <c r="R15" i="12" s="1"/>
  <c r="P13" i="12"/>
  <c r="L15" i="12"/>
  <c r="J13" i="12"/>
  <c r="T12" i="12"/>
  <c r="N12" i="12"/>
  <c r="T11" i="12"/>
  <c r="N11" i="12"/>
  <c r="T10" i="12"/>
  <c r="N10" i="12"/>
  <c r="T9" i="12"/>
  <c r="N9" i="12"/>
  <c r="T8" i="12"/>
  <c r="N8" i="12"/>
  <c r="S17" i="11"/>
  <c r="D22" i="19" s="1"/>
  <c r="O17" i="11"/>
  <c r="M17" i="11"/>
  <c r="I17" i="11"/>
  <c r="G17" i="11"/>
  <c r="E17" i="11"/>
  <c r="Q16" i="11"/>
  <c r="K16" i="11"/>
  <c r="Q15" i="11"/>
  <c r="K15" i="11"/>
  <c r="S10" i="11"/>
  <c r="O10" i="11"/>
  <c r="O12" i="11" s="1"/>
  <c r="M10" i="11"/>
  <c r="I10" i="11"/>
  <c r="I12" i="11" s="1"/>
  <c r="G10" i="11"/>
  <c r="E10" i="11"/>
  <c r="E12" i="11" s="1"/>
  <c r="K9" i="11"/>
  <c r="Q8" i="11"/>
  <c r="K8" i="11"/>
  <c r="D20" i="19"/>
  <c r="O17" i="10"/>
  <c r="I17" i="10"/>
  <c r="G17" i="10"/>
  <c r="E17" i="10"/>
  <c r="Q16" i="10"/>
  <c r="K16" i="10"/>
  <c r="Q15" i="10"/>
  <c r="K15" i="10"/>
  <c r="Q14" i="10"/>
  <c r="K14" i="10"/>
  <c r="S10" i="10"/>
  <c r="O10" i="10"/>
  <c r="O12" i="10" s="1"/>
  <c r="M10" i="10"/>
  <c r="I10" i="10"/>
  <c r="I12" i="10" s="1"/>
  <c r="G10" i="10"/>
  <c r="E10" i="10"/>
  <c r="E12" i="10" s="1"/>
  <c r="Q9" i="10"/>
  <c r="K9" i="10"/>
  <c r="Q8" i="10"/>
  <c r="K8" i="10"/>
  <c r="S18" i="15"/>
  <c r="D18" i="19" s="1"/>
  <c r="O18" i="15"/>
  <c r="M18" i="15"/>
  <c r="I18" i="15"/>
  <c r="G18" i="15"/>
  <c r="E18" i="15"/>
  <c r="Q17" i="15"/>
  <c r="K17" i="15"/>
  <c r="Q16" i="15"/>
  <c r="K16" i="15"/>
  <c r="Q15" i="15"/>
  <c r="K15" i="15"/>
  <c r="S11" i="15"/>
  <c r="O11" i="15"/>
  <c r="O13" i="15" s="1"/>
  <c r="M11" i="15"/>
  <c r="I11" i="15"/>
  <c r="I13" i="15" s="1"/>
  <c r="G11" i="15"/>
  <c r="E11" i="15"/>
  <c r="E13" i="15" s="1"/>
  <c r="Q10" i="15"/>
  <c r="K10" i="15"/>
  <c r="Q9" i="15"/>
  <c r="K9" i="15"/>
  <c r="S17" i="8"/>
  <c r="D16" i="19" s="1"/>
  <c r="O17" i="8"/>
  <c r="M17" i="8"/>
  <c r="I17" i="8"/>
  <c r="G17" i="8"/>
  <c r="E17" i="8"/>
  <c r="Q16" i="8"/>
  <c r="K16" i="8"/>
  <c r="Q15" i="8"/>
  <c r="K15" i="8"/>
  <c r="Q14" i="8"/>
  <c r="K14" i="8"/>
  <c r="S10" i="8"/>
  <c r="O10" i="8"/>
  <c r="O12" i="8" s="1"/>
  <c r="M10" i="8"/>
  <c r="I10" i="8"/>
  <c r="I12" i="8" s="1"/>
  <c r="G10" i="8"/>
  <c r="E10" i="8"/>
  <c r="E12" i="8" s="1"/>
  <c r="Q9" i="8"/>
  <c r="K9" i="8"/>
  <c r="Q8" i="8"/>
  <c r="K8" i="8"/>
  <c r="S26" i="7"/>
  <c r="D14" i="19" s="1"/>
  <c r="I26" i="7"/>
  <c r="G26" i="7"/>
  <c r="Q25" i="7"/>
  <c r="K25" i="7"/>
  <c r="Q24" i="7"/>
  <c r="K24" i="7"/>
  <c r="Q23" i="7"/>
  <c r="K23" i="7"/>
  <c r="Q22" i="7"/>
  <c r="K22" i="7"/>
  <c r="Q21" i="7"/>
  <c r="K21" i="7"/>
  <c r="S17" i="7"/>
  <c r="O17" i="7"/>
  <c r="O19" i="7" s="1"/>
  <c r="M17" i="7"/>
  <c r="I17" i="7"/>
  <c r="G17" i="7"/>
  <c r="E17" i="7"/>
  <c r="E19" i="7" s="1"/>
  <c r="Q16" i="7"/>
  <c r="K16" i="7"/>
  <c r="Q14" i="7"/>
  <c r="K14" i="7"/>
  <c r="Q13" i="7"/>
  <c r="K13" i="7"/>
  <c r="Q12" i="7"/>
  <c r="K12" i="7"/>
  <c r="Q11" i="7"/>
  <c r="K11" i="7"/>
  <c r="Q10" i="7"/>
  <c r="K10" i="7"/>
  <c r="Q9" i="7"/>
  <c r="K9" i="7"/>
  <c r="P35" i="5"/>
  <c r="N35" i="5"/>
  <c r="H35" i="5"/>
  <c r="R32" i="5"/>
  <c r="L32" i="5"/>
  <c r="R31" i="5"/>
  <c r="L31" i="5"/>
  <c r="R29" i="5"/>
  <c r="L29" i="5"/>
  <c r="R28" i="5"/>
  <c r="L28" i="5"/>
  <c r="R27" i="5"/>
  <c r="L27" i="5"/>
  <c r="R26" i="5"/>
  <c r="L26" i="5"/>
  <c r="L35" i="5" s="1"/>
  <c r="R25" i="5"/>
  <c r="L25" i="5"/>
  <c r="R24" i="5"/>
  <c r="L24" i="5"/>
  <c r="R23" i="5"/>
  <c r="L23" i="5"/>
  <c r="R22" i="5"/>
  <c r="L22" i="5"/>
  <c r="R21" i="5"/>
  <c r="L21" i="5"/>
  <c r="P19" i="5"/>
  <c r="N16" i="5"/>
  <c r="H16" i="5"/>
  <c r="F16" i="5"/>
  <c r="F19" i="5" s="1"/>
  <c r="F37" i="5" s="1"/>
  <c r="R14" i="5"/>
  <c r="L14" i="5"/>
  <c r="R13" i="5"/>
  <c r="L13" i="5"/>
  <c r="R11" i="5"/>
  <c r="L11" i="5"/>
  <c r="R10" i="5"/>
  <c r="L10" i="5"/>
  <c r="R9" i="5"/>
  <c r="L9" i="5"/>
  <c r="R8" i="5"/>
  <c r="L8" i="5"/>
  <c r="T118" i="4"/>
  <c r="N118" i="4"/>
  <c r="T117" i="4"/>
  <c r="N117" i="4"/>
  <c r="T116" i="4"/>
  <c r="N116" i="4"/>
  <c r="T114" i="4"/>
  <c r="N114" i="4"/>
  <c r="V112" i="4"/>
  <c r="P112" i="4"/>
  <c r="L112" i="4"/>
  <c r="J112" i="4"/>
  <c r="H112" i="4"/>
  <c r="T111" i="4"/>
  <c r="N111" i="4"/>
  <c r="T110" i="4"/>
  <c r="N110" i="4"/>
  <c r="T109" i="4"/>
  <c r="N109" i="4"/>
  <c r="T108" i="4"/>
  <c r="N108" i="4"/>
  <c r="T107" i="4"/>
  <c r="N107" i="4"/>
  <c r="V105" i="4"/>
  <c r="P105" i="4"/>
  <c r="L105" i="4"/>
  <c r="J105" i="4"/>
  <c r="H105" i="4"/>
  <c r="T104" i="4"/>
  <c r="N104" i="4"/>
  <c r="T103" i="4"/>
  <c r="N103" i="4"/>
  <c r="V98" i="4"/>
  <c r="R98" i="4"/>
  <c r="P98" i="4"/>
  <c r="L98" i="4"/>
  <c r="J98" i="4"/>
  <c r="T97" i="4"/>
  <c r="N97" i="4"/>
  <c r="T96" i="4"/>
  <c r="N96" i="4"/>
  <c r="T93" i="4"/>
  <c r="N93" i="4"/>
  <c r="V90" i="4"/>
  <c r="R90" i="4"/>
  <c r="P90" i="4"/>
  <c r="L90" i="4"/>
  <c r="H90" i="4"/>
  <c r="T89" i="4"/>
  <c r="N89" i="4"/>
  <c r="T88" i="4"/>
  <c r="N88" i="4"/>
  <c r="T87" i="4"/>
  <c r="N87" i="4"/>
  <c r="T86" i="4"/>
  <c r="N86" i="4"/>
  <c r="V84" i="4"/>
  <c r="R84" i="4"/>
  <c r="P84" i="4"/>
  <c r="L84" i="4"/>
  <c r="J84" i="4"/>
  <c r="H84" i="4"/>
  <c r="T83" i="4"/>
  <c r="N83" i="4"/>
  <c r="T82" i="4"/>
  <c r="N82" i="4"/>
  <c r="T80" i="4"/>
  <c r="N80" i="4"/>
  <c r="T79" i="4"/>
  <c r="N79" i="4"/>
  <c r="T78" i="4"/>
  <c r="N78" i="4"/>
  <c r="T76" i="4"/>
  <c r="N76" i="4"/>
  <c r="T75" i="4"/>
  <c r="N75" i="4"/>
  <c r="L73" i="4"/>
  <c r="J73" i="4"/>
  <c r="T72" i="4"/>
  <c r="N72" i="4"/>
  <c r="T71" i="4"/>
  <c r="N71" i="4"/>
  <c r="T70" i="4"/>
  <c r="N70" i="4"/>
  <c r="T69" i="4"/>
  <c r="N69" i="4"/>
  <c r="T68" i="4"/>
  <c r="N68" i="4"/>
  <c r="T67" i="4"/>
  <c r="N67" i="4"/>
  <c r="T65" i="4"/>
  <c r="N65" i="4"/>
  <c r="P63" i="4"/>
  <c r="L63" i="4"/>
  <c r="J63" i="4"/>
  <c r="H63" i="4"/>
  <c r="T62" i="4"/>
  <c r="N62" i="4"/>
  <c r="T61" i="4"/>
  <c r="N61" i="4"/>
  <c r="T60" i="4"/>
  <c r="N60" i="4"/>
  <c r="T59" i="4"/>
  <c r="N59" i="4"/>
  <c r="T58" i="4"/>
  <c r="N58" i="4"/>
  <c r="T57" i="4"/>
  <c r="N57" i="4"/>
  <c r="T56" i="4"/>
  <c r="N56" i="4"/>
  <c r="T55" i="4"/>
  <c r="N55" i="4"/>
  <c r="T54" i="4"/>
  <c r="N54" i="4"/>
  <c r="T53" i="4"/>
  <c r="N53" i="4"/>
  <c r="T52" i="4"/>
  <c r="N52" i="4"/>
  <c r="T51" i="4"/>
  <c r="N51" i="4"/>
  <c r="T50" i="4"/>
  <c r="N50" i="4"/>
  <c r="T49" i="4"/>
  <c r="N49" i="4"/>
  <c r="T48" i="4"/>
  <c r="N48" i="4"/>
  <c r="T47" i="4"/>
  <c r="N47" i="4"/>
  <c r="T46" i="4"/>
  <c r="N46" i="4"/>
  <c r="T45" i="4"/>
  <c r="N45" i="4"/>
  <c r="T43" i="4"/>
  <c r="N43" i="4"/>
  <c r="T42" i="4"/>
  <c r="N42" i="4"/>
  <c r="T41" i="4"/>
  <c r="N41" i="4"/>
  <c r="T40" i="4"/>
  <c r="N40" i="4"/>
  <c r="T39" i="4"/>
  <c r="N39" i="4"/>
  <c r="T38" i="4"/>
  <c r="N38" i="4"/>
  <c r="T37" i="4"/>
  <c r="N37" i="4"/>
  <c r="T36" i="4"/>
  <c r="N36" i="4"/>
  <c r="P30" i="4"/>
  <c r="L30" i="4"/>
  <c r="L33" i="4" s="1"/>
  <c r="J30" i="4"/>
  <c r="H30" i="4"/>
  <c r="H33" i="4" s="1"/>
  <c r="T28" i="4"/>
  <c r="N28" i="4"/>
  <c r="T27" i="4"/>
  <c r="N27" i="4"/>
  <c r="T26" i="4"/>
  <c r="N26" i="4"/>
  <c r="T24" i="4"/>
  <c r="N24" i="4"/>
  <c r="T23" i="4"/>
  <c r="N23" i="4"/>
  <c r="T20" i="4"/>
  <c r="N20" i="4"/>
  <c r="T19" i="4"/>
  <c r="N19" i="4"/>
  <c r="T18" i="4"/>
  <c r="N18" i="4"/>
  <c r="T17" i="4"/>
  <c r="N17" i="4"/>
  <c r="T16" i="4"/>
  <c r="N16" i="4"/>
  <c r="T14" i="4"/>
  <c r="N14" i="4"/>
  <c r="T13" i="4"/>
  <c r="N13" i="4"/>
  <c r="T12" i="4"/>
  <c r="N12" i="4"/>
  <c r="T11" i="4"/>
  <c r="N11" i="4"/>
  <c r="T10" i="4"/>
  <c r="N10" i="4"/>
  <c r="T9" i="4"/>
  <c r="N9" i="4"/>
  <c r="Q17" i="10" l="1"/>
  <c r="Q17" i="8"/>
  <c r="V31" i="12"/>
  <c r="D24" i="19" s="1"/>
  <c r="E19" i="8"/>
  <c r="G5" i="8" s="1"/>
  <c r="K5" i="8" s="1"/>
  <c r="K17" i="11"/>
  <c r="K17" i="8"/>
  <c r="K17" i="10"/>
  <c r="K11" i="15"/>
  <c r="K18" i="15"/>
  <c r="O19" i="11"/>
  <c r="I19" i="11"/>
  <c r="I19" i="10"/>
  <c r="O19" i="10"/>
  <c r="M5" i="8"/>
  <c r="Q5" i="8" s="1"/>
  <c r="O19" i="8"/>
  <c r="I19" i="8"/>
  <c r="Q17" i="11"/>
  <c r="R33" i="4"/>
  <c r="Q10" i="10"/>
  <c r="Q18" i="15"/>
  <c r="T28" i="12"/>
  <c r="P5" i="18"/>
  <c r="J5" i="18"/>
  <c r="R33" i="12"/>
  <c r="T13" i="12"/>
  <c r="N28" i="12"/>
  <c r="L33" i="12"/>
  <c r="N31" i="12"/>
  <c r="N13" i="12"/>
  <c r="H33" i="12"/>
  <c r="Q10" i="11"/>
  <c r="K10" i="11"/>
  <c r="E19" i="11"/>
  <c r="G5" i="11" s="1"/>
  <c r="K10" i="10"/>
  <c r="E19" i="10"/>
  <c r="O20" i="15"/>
  <c r="Q11" i="15"/>
  <c r="I20" i="15"/>
  <c r="E20" i="15"/>
  <c r="K10" i="8"/>
  <c r="Q10" i="8"/>
  <c r="O28" i="7"/>
  <c r="Q26" i="7"/>
  <c r="Q17" i="7"/>
  <c r="K17" i="7"/>
  <c r="K26" i="7"/>
  <c r="I19" i="7"/>
  <c r="I28" i="7" s="1"/>
  <c r="E28" i="7"/>
  <c r="P37" i="5"/>
  <c r="N105" i="4"/>
  <c r="J91" i="4"/>
  <c r="J121" i="4" s="1"/>
  <c r="R35" i="5"/>
  <c r="N73" i="4"/>
  <c r="T11" i="18"/>
  <c r="N11" i="18"/>
  <c r="R16" i="5"/>
  <c r="T105" i="4"/>
  <c r="T63" i="4"/>
  <c r="N30" i="4"/>
  <c r="T84" i="4"/>
  <c r="T73" i="4"/>
  <c r="N98" i="4"/>
  <c r="L16" i="5"/>
  <c r="J19" i="5"/>
  <c r="J37" i="5" s="1"/>
  <c r="R91" i="4"/>
  <c r="R121" i="4" s="1"/>
  <c r="V91" i="4"/>
  <c r="V121" i="4" s="1"/>
  <c r="H91" i="4"/>
  <c r="H121" i="4" s="1"/>
  <c r="N63" i="4"/>
  <c r="L91" i="4"/>
  <c r="L121" i="4" s="1"/>
  <c r="N90" i="4"/>
  <c r="T98" i="4"/>
  <c r="T30" i="4"/>
  <c r="P91" i="4"/>
  <c r="P121" i="4" s="1"/>
  <c r="T90" i="4"/>
  <c r="T112" i="4"/>
  <c r="N84" i="4"/>
  <c r="N112" i="4"/>
  <c r="G12" i="8" l="1"/>
  <c r="G19" i="8" s="1"/>
  <c r="M12" i="8"/>
  <c r="M19" i="8" s="1"/>
  <c r="S5" i="8" s="1"/>
  <c r="S12" i="8" s="1"/>
  <c r="F16" i="19" s="1"/>
  <c r="H16" i="19" s="1"/>
  <c r="D10" i="19"/>
  <c r="Q12" i="8"/>
  <c r="Q19" i="8" s="1"/>
  <c r="N5" i="5"/>
  <c r="L5" i="5"/>
  <c r="H19" i="5"/>
  <c r="H37" i="5" s="1"/>
  <c r="T5" i="18"/>
  <c r="P14" i="18"/>
  <c r="J5" i="12"/>
  <c r="P5" i="12"/>
  <c r="M5" i="10"/>
  <c r="G5" i="10"/>
  <c r="M6" i="15"/>
  <c r="G6" i="15"/>
  <c r="K12" i="8"/>
  <c r="K19" i="8" s="1"/>
  <c r="M6" i="7"/>
  <c r="Q6" i="7" s="1"/>
  <c r="G6" i="7"/>
  <c r="M5" i="11"/>
  <c r="J14" i="18"/>
  <c r="J21" i="18" s="1"/>
  <c r="N5" i="18"/>
  <c r="N14" i="18" s="1"/>
  <c r="N21" i="18" s="1"/>
  <c r="T31" i="12"/>
  <c r="Q28" i="7"/>
  <c r="K28" i="7"/>
  <c r="T91" i="4"/>
  <c r="R125" i="4"/>
  <c r="L125" i="4"/>
  <c r="H125" i="4"/>
  <c r="J5" i="4" s="1"/>
  <c r="N121" i="4"/>
  <c r="N91" i="4"/>
  <c r="T121" i="4"/>
  <c r="S19" i="8" l="1"/>
  <c r="M19" i="7"/>
  <c r="M28" i="7" s="1"/>
  <c r="P5" i="4"/>
  <c r="N5" i="4"/>
  <c r="N33" i="4" s="1"/>
  <c r="N125" i="4" s="1"/>
  <c r="J33" i="4"/>
  <c r="J125" i="4" s="1"/>
  <c r="L19" i="5"/>
  <c r="L37" i="5" s="1"/>
  <c r="N19" i="5"/>
  <c r="R5" i="5"/>
  <c r="N5" i="12"/>
  <c r="N15" i="12" s="1"/>
  <c r="N33" i="12" s="1"/>
  <c r="J15" i="12"/>
  <c r="J33" i="12" s="1"/>
  <c r="T5" i="12"/>
  <c r="P15" i="12"/>
  <c r="K5" i="10"/>
  <c r="K12" i="10" s="1"/>
  <c r="G12" i="10"/>
  <c r="G19" i="10" s="1"/>
  <c r="K19" i="10" s="1"/>
  <c r="M12" i="10"/>
  <c r="M19" i="10" s="1"/>
  <c r="Q5" i="10"/>
  <c r="Q12" i="10" s="1"/>
  <c r="K6" i="15"/>
  <c r="K13" i="15" s="1"/>
  <c r="K20" i="15" s="1"/>
  <c r="G13" i="15"/>
  <c r="G20" i="15" s="1"/>
  <c r="Q6" i="15"/>
  <c r="M13" i="15"/>
  <c r="K6" i="7"/>
  <c r="G19" i="7"/>
  <c r="K5" i="11"/>
  <c r="K12" i="11" s="1"/>
  <c r="K19" i="11" s="1"/>
  <c r="G12" i="11"/>
  <c r="G19" i="11" s="1"/>
  <c r="Q5" i="11"/>
  <c r="M12" i="11"/>
  <c r="P21" i="18"/>
  <c r="T14" i="18"/>
  <c r="S6" i="7" l="1"/>
  <c r="S19" i="7" s="1"/>
  <c r="Q19" i="7"/>
  <c r="T5" i="4"/>
  <c r="P33" i="4"/>
  <c r="N37" i="5"/>
  <c r="T5" i="5" s="1"/>
  <c r="R19" i="5"/>
  <c r="R37" i="5" s="1"/>
  <c r="T15" i="12"/>
  <c r="P33" i="12"/>
  <c r="Q19" i="10"/>
  <c r="S5" i="10"/>
  <c r="S12" i="10" s="1"/>
  <c r="M20" i="15"/>
  <c r="Q13" i="15"/>
  <c r="G28" i="7"/>
  <c r="K19" i="7"/>
  <c r="Q12" i="11"/>
  <c r="Q19" i="11" s="1"/>
  <c r="M19" i="11"/>
  <c r="V14" i="18"/>
  <c r="F26" i="19" s="1"/>
  <c r="H26" i="19" s="1"/>
  <c r="T21" i="18"/>
  <c r="F14" i="19" l="1"/>
  <c r="H14" i="19" s="1"/>
  <c r="S28" i="7"/>
  <c r="T19" i="5"/>
  <c r="F12" i="19" s="1"/>
  <c r="T33" i="4"/>
  <c r="P125" i="4"/>
  <c r="V5" i="12"/>
  <c r="V15" i="12" s="1"/>
  <c r="T33" i="12"/>
  <c r="F20" i="19"/>
  <c r="H20" i="19" s="1"/>
  <c r="S19" i="10"/>
  <c r="S6" i="15"/>
  <c r="S13" i="15" s="1"/>
  <c r="Q20" i="15"/>
  <c r="S5" i="11"/>
  <c r="S12" i="11" s="1"/>
  <c r="V21" i="18"/>
  <c r="D12" i="19"/>
  <c r="T37" i="5" l="1"/>
  <c r="H12" i="19"/>
  <c r="T125" i="4"/>
  <c r="V5" i="4"/>
  <c r="V33" i="4" s="1"/>
  <c r="V125" i="4" s="1"/>
  <c r="V33" i="12"/>
  <c r="F24" i="19"/>
  <c r="H24" i="19" s="1"/>
  <c r="F18" i="19"/>
  <c r="H18" i="19" s="1"/>
  <c r="S20" i="15"/>
  <c r="F22" i="19"/>
  <c r="H22" i="19" s="1"/>
  <c r="S19" i="11"/>
  <c r="D30" i="19"/>
  <c r="F10" i="19" l="1"/>
  <c r="H10" i="19" s="1"/>
  <c r="H30" i="19" s="1"/>
  <c r="F30" i="19" l="1"/>
</calcChain>
</file>

<file path=xl/sharedStrings.xml><?xml version="1.0" encoding="utf-8"?>
<sst xmlns="http://schemas.openxmlformats.org/spreadsheetml/2006/main" count="387" uniqueCount="197">
  <si>
    <t>Budget</t>
  </si>
  <si>
    <t>$ Over Budget</t>
  </si>
  <si>
    <t>Beginning Cash Balance</t>
  </si>
  <si>
    <t>Ordinary Income/Expense</t>
  </si>
  <si>
    <t>Income</t>
  </si>
  <si>
    <t>301.100 · Real Estate Tax-Curr Yr</t>
  </si>
  <si>
    <t>301.200 · Real Estate Tax-Prior Yr</t>
  </si>
  <si>
    <t>301.400 · Real Estate Tax-Delinq</t>
  </si>
  <si>
    <t>310.200 · Earned Income Tax</t>
  </si>
  <si>
    <t>321.800 · Cable TV Franchise</t>
  </si>
  <si>
    <t>331.000 · Fines</t>
  </si>
  <si>
    <t>341.000 · Interest</t>
  </si>
  <si>
    <t>354.120 · Recycling Grant/Recycling Inc</t>
  </si>
  <si>
    <t>355.010 · Public Utility Reality Tax</t>
  </si>
  <si>
    <t>355.130 · Fireman's Relief Tax</t>
  </si>
  <si>
    <t>361.300 · Prelim/Final Subdivision Fees</t>
  </si>
  <si>
    <t>361.340 · Zoning Fees</t>
  </si>
  <si>
    <t>362.410 · Building/Miscellaneous  Permits</t>
  </si>
  <si>
    <t>380.000 · Miscellaneous Income</t>
  </si>
  <si>
    <t>Total Income</t>
  </si>
  <si>
    <t>Total Cash &amp; Revenue</t>
  </si>
  <si>
    <t>Expense</t>
  </si>
  <si>
    <t>400-409 · General Gov't Accounts</t>
  </si>
  <si>
    <t>400.100 · Salary - Supervisors</t>
  </si>
  <si>
    <t>403.110 · Commission -Tax Collector</t>
  </si>
  <si>
    <t>404.130 · Professional Serv-Legal</t>
  </si>
  <si>
    <t>405.140 · Salaries - Office</t>
  </si>
  <si>
    <t>405.200 · Supplies</t>
  </si>
  <si>
    <t>405.260 · Equipment - Office</t>
  </si>
  <si>
    <t>405.325 · Postage</t>
  </si>
  <si>
    <t>405.331 · Mileage</t>
  </si>
  <si>
    <t>405.340 · Advertising/Printing</t>
  </si>
  <si>
    <t>405.460 · Training &amp; Development</t>
  </si>
  <si>
    <t>407.100 · Computer  Hardware &amp; Software</t>
  </si>
  <si>
    <t>408.100 · Engineering Services-General</t>
  </si>
  <si>
    <t>409.300 · Gas &amp; Fuel</t>
  </si>
  <si>
    <t>409.400 · Communication</t>
  </si>
  <si>
    <t>409.500 · Electricity</t>
  </si>
  <si>
    <t>409.700 · Building Maintenance</t>
  </si>
  <si>
    <t>409.900 · Vehicle Maintenance</t>
  </si>
  <si>
    <t>Total 400-409 · General Gov't Accounts</t>
  </si>
  <si>
    <t>414.000 · Planning/Zoning/Building</t>
  </si>
  <si>
    <t>414.100 · Subdivision/Developer Cost</t>
  </si>
  <si>
    <t>414.700 · Zoning Hearing Board</t>
  </si>
  <si>
    <t>414.800 · Zoning/Building Inspection</t>
  </si>
  <si>
    <t>414.900 · General Planning &amp; Zoning</t>
  </si>
  <si>
    <t>Total 414.000 · Planning/Zoning/Building</t>
  </si>
  <si>
    <t>430.000 · Roads &amp; Streets</t>
  </si>
  <si>
    <t>430.200 · Traffic Signals/Signs</t>
  </si>
  <si>
    <t>430.300 · Street Lighting</t>
  </si>
  <si>
    <t>430.500 · Road Maintenance</t>
  </si>
  <si>
    <t>Total 430.000 · Roads &amp; Streets</t>
  </si>
  <si>
    <t>448.200 · Hydrant Fees</t>
  </si>
  <si>
    <t>450.000 · Cultural Resources</t>
  </si>
  <si>
    <t>450.600 · Libraries</t>
  </si>
  <si>
    <t>Total 450.000 · Cultural Resources</t>
  </si>
  <si>
    <t>486.000 · Insurance</t>
  </si>
  <si>
    <t>486.200 · Insurance/Bonds - Township</t>
  </si>
  <si>
    <t>Total 486.000 · Insurance</t>
  </si>
  <si>
    <t>487.000 · Employee Benefits</t>
  </si>
  <si>
    <t>487.100 · Fica /Medicare</t>
  </si>
  <si>
    <t>487.200 · Insurance- Medical</t>
  </si>
  <si>
    <t>487.300 · Pension</t>
  </si>
  <si>
    <t>487.400 · Unemployment Comp Payments</t>
  </si>
  <si>
    <t>487.500 · Other Insurance</t>
  </si>
  <si>
    <t>Total 487.000 · Employee Benefits</t>
  </si>
  <si>
    <t>489.000 · Miscellaneous</t>
  </si>
  <si>
    <t>492.300 · Transfer to Capital Reserve Fnd</t>
  </si>
  <si>
    <t>Total Expense</t>
  </si>
  <si>
    <t>Ending Cash Balance</t>
  </si>
  <si>
    <t>301.100 · R/E Taxes - Current Year</t>
  </si>
  <si>
    <t>301.200 · R/E Taxes - Prior Year</t>
  </si>
  <si>
    <t>301.400 · Real Estate Taxes-Delinquent</t>
  </si>
  <si>
    <t>323.000 · Cellular Lease</t>
  </si>
  <si>
    <t xml:space="preserve">357.090 · Taxes on Cell Tower </t>
  </si>
  <si>
    <t>Total Cash and Revenue</t>
  </si>
  <si>
    <t>408.310 · Engineering Services</t>
  </si>
  <si>
    <t>409.360 · Electricity</t>
  </si>
  <si>
    <t>409.376 · Trash &amp; Sewage Removal</t>
  </si>
  <si>
    <t>451.420 · Miscellaneous</t>
  </si>
  <si>
    <t>454.140 · Salary -  Park Employees</t>
  </si>
  <si>
    <t>471.000 · Debt Principal</t>
  </si>
  <si>
    <t>481.530 · Cell Tower School &amp; Cnty Taxes</t>
  </si>
  <si>
    <t>487.100 · Fica / Medicare - Park Emplyees</t>
  </si>
  <si>
    <t>341.000 · Interest Income</t>
  </si>
  <si>
    <t>367.900 · Fees in Lieu of Recreation</t>
  </si>
  <si>
    <t>301.200 · Real Estate Taxes -Prior year</t>
  </si>
  <si>
    <t>301.400 · Real Estate Tax - Delinquent</t>
  </si>
  <si>
    <t>387.000 · Contributions &amp; Donations</t>
  </si>
  <si>
    <t>404.000 · Legal/Acquisition Cost &amp; Exp</t>
  </si>
  <si>
    <t>408.000 · Planning &amp; Consulting</t>
  </si>
  <si>
    <t>461.000 · Open Space Acquisition</t>
  </si>
  <si>
    <t>363.610 · Impact Fee</t>
  </si>
  <si>
    <t>439.000 · Capital Improvements</t>
  </si>
  <si>
    <t>392.010 · Transfer from General Fund</t>
  </si>
  <si>
    <t>473.000 · Capital Projects</t>
  </si>
  <si>
    <t>355.050 · State Allocation</t>
  </si>
  <si>
    <t>438.000 · Highway Maintenance</t>
  </si>
  <si>
    <t>Total Cash &amp; Income</t>
  </si>
  <si>
    <t>411.001 · Fire Protection - West Grove</t>
  </si>
  <si>
    <t>411.002 · Fire Protection - Avondale Fire</t>
  </si>
  <si>
    <t>412.003 · Medic 94 Services</t>
  </si>
  <si>
    <t>415.200 · Training, Development &amp; Supplies</t>
  </si>
  <si>
    <t>430.410 · Material</t>
  </si>
  <si>
    <t>430.420 · Contractor Labor &amp; Equipment</t>
  </si>
  <si>
    <t>Total 430.400 · Snow/Ice Removal</t>
  </si>
  <si>
    <t>430.520 · Mowing</t>
  </si>
  <si>
    <t>430.530 · Maintenance &amp; Repair</t>
  </si>
  <si>
    <t>Total 430.500 · Road Maintenance</t>
  </si>
  <si>
    <t>486.300 · Workers'  Comp - Township</t>
  </si>
  <si>
    <t>486.400 · Fire Co. Workers' Comp</t>
  </si>
  <si>
    <t>472.000 · Debt Interest</t>
  </si>
  <si>
    <t>487.400 · PA Unemployment</t>
  </si>
  <si>
    <t xml:space="preserve">414.500 · Planning Services </t>
  </si>
  <si>
    <t>473.000 · Parkland Improvements</t>
  </si>
  <si>
    <t>450.500 · Historical/HARB</t>
  </si>
  <si>
    <t>415.100 · Capital Expenditures</t>
  </si>
  <si>
    <t>415.300 · Operation &amp; Management</t>
  </si>
  <si>
    <t>380.000 · Miscellaneous Park Fees</t>
  </si>
  <si>
    <t>415.000 ·  Emerg Management/Communication</t>
  </si>
  <si>
    <t>430.100 · Engineering Services-Road</t>
  </si>
  <si>
    <t xml:space="preserve">400.420 · Dues, Subscriptions </t>
  </si>
  <si>
    <t>405.319 · Website hosting &amp; software</t>
  </si>
  <si>
    <t>408.100 · Engineering Services</t>
  </si>
  <si>
    <t>427.200 · Haz Mat Collection</t>
  </si>
  <si>
    <t>Total 415.000 ·  Emerg Mgt/Communication</t>
  </si>
  <si>
    <t>412.004 · Avondale EMS</t>
  </si>
  <si>
    <t>408.200 · Design Services</t>
  </si>
  <si>
    <t>408.311 · Planning Services</t>
  </si>
  <si>
    <t xml:space="preserve">430.400 · Snow/Ice Removal </t>
  </si>
  <si>
    <t>357.300 · Miscellaneous Grants</t>
  </si>
  <si>
    <t>363.620 · Impact Fees</t>
  </si>
  <si>
    <t xml:space="preserve">404.120 · Other Services </t>
  </si>
  <si>
    <t>415.400 · Salary &amp; Taxes</t>
  </si>
  <si>
    <t>409.200 · Grounds Maintenance</t>
  </si>
  <si>
    <t>378.500 · Fire Hydrant Assessment</t>
  </si>
  <si>
    <t>412.005 · West Grove EMS</t>
  </si>
  <si>
    <t>492.200 · Transfer to Open Space Fund</t>
  </si>
  <si>
    <t>430.540 · Guide Rails</t>
  </si>
  <si>
    <t>Cash reconciliation difference</t>
  </si>
  <si>
    <t>429.100 · Sanitation Expenses</t>
  </si>
  <si>
    <t>392.200 ·Transfer from General Fund</t>
  </si>
  <si>
    <t>Franklin Township</t>
  </si>
  <si>
    <t>PROPOSED</t>
  </si>
  <si>
    <t>CASH &amp; PROPOSED</t>
  </si>
  <si>
    <t>CASH</t>
  </si>
  <si>
    <t>FUND</t>
  </si>
  <si>
    <t>EXPENDITURES</t>
  </si>
  <si>
    <t>INCOME</t>
  </si>
  <si>
    <t>BALANCE</t>
  </si>
  <si>
    <t>FIRE HYDRANT FUND</t>
  </si>
  <si>
    <t>TOTALS</t>
  </si>
  <si>
    <t>401.100 · Salary - Township Manager</t>
  </si>
  <si>
    <t>405.332 · Webmaster</t>
  </si>
  <si>
    <t>492.520 · Transfer to Park &amp; Recreation Fund</t>
  </si>
  <si>
    <t>405.318 · Newsletter Printing &amp; Postage</t>
  </si>
  <si>
    <t>411.000 · Fire Relief Distributions</t>
  </si>
  <si>
    <t xml:space="preserve">402.100 · Audit </t>
  </si>
  <si>
    <t>454.374 · Equipment-Purchase &amp; Repairs</t>
  </si>
  <si>
    <t>364.100 · Sanitation Fees</t>
  </si>
  <si>
    <t>361.350 · Stormwater Review Fees</t>
  </si>
  <si>
    <t>310.100 · Real Estate Transfer Tax</t>
  </si>
  <si>
    <t>414.300 · Planning Svcs-Ordinance &amp; Res</t>
  </si>
  <si>
    <t>492.100 · Transfer to Emergency Serv. Fund</t>
  </si>
  <si>
    <t>409.320 · Telephone/Internet</t>
  </si>
  <si>
    <t>446.100 · Storm Water Management &amp; Eng</t>
  </si>
  <si>
    <t>405.150 · Salaries -Financial</t>
  </si>
  <si>
    <t>430.550 ·Tree Removal &amp; Trimming</t>
  </si>
  <si>
    <t>RESERVE FUND</t>
  </si>
  <si>
    <t>CAPITAL FUND</t>
  </si>
  <si>
    <t>EMERGENCY SERVICES FUND</t>
  </si>
  <si>
    <t>HIGHWAY AID FUND</t>
  </si>
  <si>
    <t>TRAFFIC IMPACT - WEST FUND</t>
  </si>
  <si>
    <t>TRAFFIC IMPACT - EAST FUND</t>
  </si>
  <si>
    <t>OPEN SPACE FUND</t>
  </si>
  <si>
    <t>PARK &amp; RECREATION FUND</t>
  </si>
  <si>
    <t>GENERAL FUND</t>
  </si>
  <si>
    <t>492.900 · Transfer to Reserve Fund</t>
  </si>
  <si>
    <t xml:space="preserve">   in revenue</t>
  </si>
  <si>
    <t>Notes</t>
  </si>
  <si>
    <t>454.372 · Park Maintenance</t>
  </si>
  <si>
    <t>Jan - Dec 18</t>
  </si>
  <si>
    <t>395.200 ·Refund of Prior Year Expenses</t>
  </si>
  <si>
    <t>Nine Months Ended Sep 2019</t>
  </si>
  <si>
    <t>2019 Projected Year End</t>
  </si>
  <si>
    <t>Nine Months September 2019</t>
  </si>
  <si>
    <t>Jan - Sep 19</t>
  </si>
  <si>
    <t>Jan - Dec 19</t>
  </si>
  <si>
    <t xml:space="preserve">357.700 · C.C. Conservation District </t>
  </si>
  <si>
    <t>Nine Months ended September, 2019</t>
  </si>
  <si>
    <t>489.000 · Miscellaneous Expense</t>
  </si>
  <si>
    <t>Jan -Sep 19</t>
  </si>
  <si>
    <t>Nine Months Ended September 2019</t>
  </si>
  <si>
    <t>407.200 · Other Data Services</t>
  </si>
  <si>
    <t>209 parcels with homes @$36 = $7524.00</t>
  </si>
  <si>
    <t>2020 FINAL BUDGET</t>
  </si>
  <si>
    <t>2020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</si>
</sst>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39" x14ac:knownFonts="1">
    <font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b/>
      <sz val="6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color indexed="44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color indexed="44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u/>
      <sz val="11"/>
      <color indexed="18"/>
      <name val="Monotype Corsiva"/>
      <family val="4"/>
    </font>
    <font>
      <sz val="11"/>
      <name val="Arial"/>
      <family val="2"/>
    </font>
    <font>
      <b/>
      <sz val="11"/>
      <name val="Arial"/>
      <family val="2"/>
    </font>
    <font>
      <b/>
      <sz val="24"/>
      <color indexed="18"/>
      <name val="Monotype Corsiva"/>
      <family val="4"/>
    </font>
    <font>
      <sz val="24"/>
      <color indexed="18"/>
      <name val="Monotype Corsiva"/>
      <family val="4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5">
    <xf numFmtId="0" fontId="0" fillId="0" borderId="0" xfId="0"/>
    <xf numFmtId="0" fontId="2" fillId="0" borderId="0" xfId="0" applyNumberFormat="1" applyFont="1"/>
    <xf numFmtId="0" fontId="0" fillId="0" borderId="0" xfId="0" applyNumberFormat="1"/>
    <xf numFmtId="49" fontId="2" fillId="0" borderId="0" xfId="0" applyNumberFormat="1" applyFont="1"/>
    <xf numFmtId="0" fontId="0" fillId="0" borderId="0" xfId="0" applyBorder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6" fillId="0" borderId="0" xfId="0" applyFont="1"/>
    <xf numFmtId="0" fontId="0" fillId="2" borderId="0" xfId="0" applyFill="1"/>
    <xf numFmtId="49" fontId="2" fillId="2" borderId="0" xfId="0" applyNumberFormat="1" applyFont="1" applyFill="1"/>
    <xf numFmtId="49" fontId="2" fillId="0" borderId="0" xfId="0" applyNumberFormat="1" applyFont="1" applyFill="1"/>
    <xf numFmtId="0" fontId="0" fillId="2" borderId="1" xfId="0" applyFill="1" applyBorder="1"/>
    <xf numFmtId="0" fontId="0" fillId="2" borderId="0" xfId="0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4" fillId="3" borderId="0" xfId="1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center"/>
    </xf>
    <xf numFmtId="164" fontId="5" fillId="3" borderId="0" xfId="0" applyNumberFormat="1" applyFont="1" applyFill="1"/>
    <xf numFmtId="164" fontId="7" fillId="0" borderId="0" xfId="0" applyNumberFormat="1" applyFont="1" applyAlignment="1">
      <alignment horizontal="center"/>
    </xf>
    <xf numFmtId="164" fontId="7" fillId="2" borderId="0" xfId="0" applyNumberFormat="1" applyFont="1" applyFill="1" applyAlignment="1">
      <alignment horizontal="center"/>
    </xf>
    <xf numFmtId="4" fontId="5" fillId="2" borderId="0" xfId="0" applyNumberFormat="1" applyFont="1" applyFill="1"/>
    <xf numFmtId="164" fontId="0" fillId="3" borderId="0" xfId="0" applyNumberFormat="1" applyFill="1" applyAlignment="1">
      <alignment horizontal="center"/>
    </xf>
    <xf numFmtId="4" fontId="5" fillId="3" borderId="0" xfId="0" applyNumberFormat="1" applyFont="1" applyFill="1"/>
    <xf numFmtId="164" fontId="0" fillId="0" borderId="0" xfId="0" applyNumberFormat="1" applyAlignment="1">
      <alignment horizontal="center"/>
    </xf>
    <xf numFmtId="164" fontId="5" fillId="2" borderId="0" xfId="0" applyNumberFormat="1" applyFont="1" applyFill="1"/>
    <xf numFmtId="49" fontId="5" fillId="2" borderId="0" xfId="0" applyNumberFormat="1" applyFont="1" applyFill="1"/>
    <xf numFmtId="0" fontId="0" fillId="3" borderId="0" xfId="0" applyFill="1"/>
    <xf numFmtId="4" fontId="6" fillId="3" borderId="2" xfId="0" applyNumberFormat="1" applyFont="1" applyFill="1" applyBorder="1"/>
    <xf numFmtId="4" fontId="6" fillId="2" borderId="0" xfId="0" applyNumberFormat="1" applyFont="1" applyFill="1"/>
    <xf numFmtId="4" fontId="6" fillId="3" borderId="0" xfId="0" applyNumberFormat="1" applyFont="1" applyFill="1"/>
    <xf numFmtId="164" fontId="5" fillId="3" borderId="1" xfId="0" applyNumberFormat="1" applyFont="1" applyFill="1" applyBorder="1"/>
    <xf numFmtId="4" fontId="6" fillId="2" borderId="1" xfId="0" applyNumberFormat="1" applyFont="1" applyFill="1" applyBorder="1"/>
    <xf numFmtId="4" fontId="5" fillId="2" borderId="1" xfId="0" applyNumberFormat="1" applyFont="1" applyFill="1" applyBorder="1"/>
    <xf numFmtId="4" fontId="6" fillId="3" borderId="3" xfId="0" applyNumberFormat="1" applyFont="1" applyFill="1" applyBorder="1"/>
    <xf numFmtId="4" fontId="6" fillId="3" borderId="1" xfId="0" applyNumberFormat="1" applyFont="1" applyFill="1" applyBorder="1"/>
    <xf numFmtId="164" fontId="5" fillId="3" borderId="4" xfId="0" applyNumberFormat="1" applyFont="1" applyFill="1" applyBorder="1"/>
    <xf numFmtId="164" fontId="5" fillId="2" borderId="4" xfId="0" applyNumberFormat="1" applyFont="1" applyFill="1" applyBorder="1"/>
    <xf numFmtId="4" fontId="5" fillId="2" borderId="4" xfId="0" applyNumberFormat="1" applyFont="1" applyFill="1" applyBorder="1"/>
    <xf numFmtId="4" fontId="6" fillId="3" borderId="5" xfId="0" applyNumberFormat="1" applyFont="1" applyFill="1" applyBorder="1"/>
    <xf numFmtId="164" fontId="5" fillId="2" borderId="1" xfId="0" applyNumberFormat="1" applyFont="1" applyFill="1" applyBorder="1"/>
    <xf numFmtId="4" fontId="6" fillId="3" borderId="6" xfId="0" applyNumberFormat="1" applyFont="1" applyFill="1" applyBorder="1"/>
    <xf numFmtId="4" fontId="3" fillId="2" borderId="0" xfId="0" applyNumberFormat="1" applyFont="1" applyFill="1"/>
    <xf numFmtId="4" fontId="3" fillId="3" borderId="7" xfId="0" applyNumberFormat="1" applyFont="1" applyFill="1" applyBorder="1"/>
    <xf numFmtId="4" fontId="3" fillId="2" borderId="7" xfId="0" applyNumberFormat="1" applyFont="1" applyFill="1" applyBorder="1"/>
    <xf numFmtId="4" fontId="2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2" fillId="3" borderId="0" xfId="0" applyFont="1" applyFill="1"/>
    <xf numFmtId="0" fontId="0" fillId="0" borderId="0" xfId="0" applyFill="1"/>
    <xf numFmtId="0" fontId="2" fillId="0" borderId="0" xfId="0" applyNumberFormat="1" applyFont="1" applyFill="1"/>
    <xf numFmtId="0" fontId="0" fillId="0" borderId="0" xfId="0" applyNumberFormat="1" applyFill="1"/>
    <xf numFmtId="4" fontId="6" fillId="0" borderId="0" xfId="0" applyNumberFormat="1" applyFont="1" applyFill="1"/>
    <xf numFmtId="4" fontId="6" fillId="0" borderId="0" xfId="0" applyNumberFormat="1" applyFont="1" applyFill="1" applyBorder="1"/>
    <xf numFmtId="0" fontId="0" fillId="0" borderId="0" xfId="0" applyFill="1" applyBorder="1"/>
    <xf numFmtId="4" fontId="8" fillId="0" borderId="0" xfId="0" applyNumberFormat="1" applyFont="1" applyFill="1"/>
    <xf numFmtId="0" fontId="2" fillId="2" borderId="0" xfId="0" applyNumberFormat="1" applyFont="1" applyFill="1"/>
    <xf numFmtId="0" fontId="3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3" borderId="0" xfId="0" applyFont="1" applyFill="1"/>
    <xf numFmtId="4" fontId="6" fillId="2" borderId="2" xfId="0" applyNumberFormat="1" applyFont="1" applyFill="1" applyBorder="1"/>
    <xf numFmtId="4" fontId="6" fillId="2" borderId="3" xfId="0" applyNumberFormat="1" applyFont="1" applyFill="1" applyBorder="1"/>
    <xf numFmtId="4" fontId="6" fillId="2" borderId="5" xfId="0" applyNumberFormat="1" applyFont="1" applyFill="1" applyBorder="1"/>
    <xf numFmtId="4" fontId="6" fillId="3" borderId="0" xfId="0" applyNumberFormat="1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center"/>
    </xf>
    <xf numFmtId="4" fontId="8" fillId="3" borderId="0" xfId="0" applyNumberFormat="1" applyFont="1" applyFill="1" applyAlignment="1">
      <alignment horizontal="center"/>
    </xf>
    <xf numFmtId="164" fontId="5" fillId="3" borderId="0" xfId="0" applyNumberFormat="1" applyFont="1" applyFill="1" applyBorder="1"/>
    <xf numFmtId="4" fontId="6" fillId="2" borderId="4" xfId="0" applyNumberFormat="1" applyFont="1" applyFill="1" applyBorder="1"/>
    <xf numFmtId="4" fontId="6" fillId="3" borderId="4" xfId="0" applyNumberFormat="1" applyFont="1" applyFill="1" applyBorder="1"/>
    <xf numFmtId="4" fontId="6" fillId="2" borderId="6" xfId="0" applyNumberFormat="1" applyFont="1" applyFill="1" applyBorder="1"/>
    <xf numFmtId="4" fontId="2" fillId="3" borderId="0" xfId="0" applyNumberFormat="1" applyFont="1" applyFill="1"/>
    <xf numFmtId="164" fontId="2" fillId="0" borderId="0" xfId="0" applyNumberFormat="1" applyFont="1" applyBorder="1"/>
    <xf numFmtId="4" fontId="2" fillId="0" borderId="0" xfId="0" applyNumberFormat="1" applyFont="1" applyBorder="1"/>
    <xf numFmtId="4" fontId="0" fillId="3" borderId="0" xfId="0" applyNumberFormat="1" applyFill="1" applyAlignment="1">
      <alignment horizontal="center"/>
    </xf>
    <xf numFmtId="4" fontId="6" fillId="2" borderId="0" xfId="1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0" fillId="0" borderId="0" xfId="0" applyNumberFormat="1"/>
    <xf numFmtId="4" fontId="0" fillId="2" borderId="0" xfId="0" applyNumberFormat="1" applyFill="1"/>
    <xf numFmtId="4" fontId="0" fillId="3" borderId="0" xfId="0" applyNumberFormat="1" applyFill="1"/>
    <xf numFmtId="4" fontId="5" fillId="3" borderId="1" xfId="0" applyNumberFormat="1" applyFont="1" applyFill="1" applyBorder="1"/>
    <xf numFmtId="4" fontId="6" fillId="3" borderId="8" xfId="0" applyNumberFormat="1" applyFont="1" applyFill="1" applyBorder="1"/>
    <xf numFmtId="4" fontId="5" fillId="3" borderId="4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0" fillId="2" borderId="0" xfId="0" applyFill="1" applyBorder="1"/>
    <xf numFmtId="4" fontId="5" fillId="2" borderId="1" xfId="0" applyNumberFormat="1" applyFont="1" applyFill="1" applyBorder="1" applyAlignment="1">
      <alignment horizontal="right"/>
    </xf>
    <xf numFmtId="164" fontId="2" fillId="3" borderId="7" xfId="0" applyNumberFormat="1" applyFont="1" applyFill="1" applyBorder="1"/>
    <xf numFmtId="164" fontId="2" fillId="2" borderId="7" xfId="0" applyNumberFormat="1" applyFont="1" applyFill="1" applyBorder="1"/>
    <xf numFmtId="4" fontId="2" fillId="3" borderId="7" xfId="0" applyNumberFormat="1" applyFont="1" applyFill="1" applyBorder="1"/>
    <xf numFmtId="49" fontId="0" fillId="3" borderId="0" xfId="0" applyNumberFormat="1" applyFill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6" fillId="3" borderId="9" xfId="0" applyFont="1" applyFill="1" applyBorder="1"/>
    <xf numFmtId="164" fontId="5" fillId="2" borderId="0" xfId="0" applyNumberFormat="1" applyFont="1" applyFill="1" applyBorder="1"/>
    <xf numFmtId="164" fontId="5" fillId="3" borderId="10" xfId="0" applyNumberFormat="1" applyFont="1" applyFill="1" applyBorder="1"/>
    <xf numFmtId="164" fontId="5" fillId="2" borderId="10" xfId="0" applyNumberFormat="1" applyFont="1" applyFill="1" applyBorder="1"/>
    <xf numFmtId="4" fontId="6" fillId="0" borderId="0" xfId="0" applyNumberFormat="1" applyFont="1" applyBorder="1"/>
    <xf numFmtId="4" fontId="6" fillId="3" borderId="10" xfId="0" applyNumberFormat="1" applyFont="1" applyFill="1" applyBorder="1"/>
    <xf numFmtId="4" fontId="6" fillId="2" borderId="10" xfId="0" applyNumberFormat="1" applyFont="1" applyFill="1" applyBorder="1"/>
    <xf numFmtId="0" fontId="2" fillId="0" borderId="0" xfId="0" applyFont="1" applyBorder="1"/>
    <xf numFmtId="4" fontId="2" fillId="2" borderId="0" xfId="0" applyNumberFormat="1" applyFont="1" applyFill="1" applyBorder="1"/>
    <xf numFmtId="4" fontId="2" fillId="3" borderId="0" xfId="0" applyNumberFormat="1" applyFont="1" applyFill="1" applyBorder="1"/>
    <xf numFmtId="0" fontId="0" fillId="3" borderId="0" xfId="0" applyFill="1" applyAlignment="1">
      <alignment horizontal="center"/>
    </xf>
    <xf numFmtId="4" fontId="8" fillId="2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center"/>
    </xf>
    <xf numFmtId="4" fontId="0" fillId="2" borderId="0" xfId="0" applyNumberFormat="1" applyFill="1" applyAlignment="1">
      <alignment horizontal="left"/>
    </xf>
    <xf numFmtId="4" fontId="6" fillId="2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" fontId="7" fillId="3" borderId="0" xfId="1" applyNumberFormat="1" applyFont="1" applyFill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" fontId="7" fillId="2" borderId="0" xfId="1" applyNumberFormat="1" applyFont="1" applyFill="1" applyBorder="1" applyAlignment="1">
      <alignment horizontal="right"/>
    </xf>
    <xf numFmtId="0" fontId="0" fillId="3" borderId="0" xfId="0" applyFill="1" applyBorder="1"/>
    <xf numFmtId="0" fontId="4" fillId="0" borderId="0" xfId="0" applyFont="1"/>
    <xf numFmtId="4" fontId="4" fillId="2" borderId="0" xfId="0" applyNumberFormat="1" applyFont="1" applyFill="1"/>
    <xf numFmtId="4" fontId="4" fillId="0" borderId="0" xfId="0" applyNumberFormat="1" applyFont="1"/>
    <xf numFmtId="4" fontId="4" fillId="3" borderId="0" xfId="0" applyNumberFormat="1" applyFont="1" applyFill="1"/>
    <xf numFmtId="0" fontId="4" fillId="3" borderId="0" xfId="0" applyFont="1" applyFill="1"/>
    <xf numFmtId="49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9" fontId="2" fillId="3" borderId="0" xfId="0" applyNumberFormat="1" applyFont="1" applyFill="1" applyBorder="1" applyAlignment="1">
      <alignment horizontal="left"/>
    </xf>
    <xf numFmtId="4" fontId="6" fillId="3" borderId="11" xfId="0" applyNumberFormat="1" applyFont="1" applyFill="1" applyBorder="1"/>
    <xf numFmtId="4" fontId="6" fillId="2" borderId="11" xfId="0" applyNumberFormat="1" applyFont="1" applyFill="1" applyBorder="1"/>
    <xf numFmtId="49" fontId="9" fillId="3" borderId="1" xfId="0" applyNumberFormat="1" applyFont="1" applyFill="1" applyBorder="1" applyAlignment="1">
      <alignment horizontal="center"/>
    </xf>
    <xf numFmtId="0" fontId="8" fillId="0" borderId="0" xfId="0" applyFont="1"/>
    <xf numFmtId="4" fontId="2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4" fontId="9" fillId="3" borderId="0" xfId="0" applyNumberFormat="1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left"/>
    </xf>
    <xf numFmtId="4" fontId="0" fillId="3" borderId="0" xfId="0" applyNumberFormat="1" applyFill="1" applyAlignment="1">
      <alignment horizontal="left"/>
    </xf>
    <xf numFmtId="4" fontId="9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/>
    <xf numFmtId="4" fontId="8" fillId="3" borderId="2" xfId="0" applyNumberFormat="1" applyFont="1" applyFill="1" applyBorder="1"/>
    <xf numFmtId="4" fontId="0" fillId="0" borderId="0" xfId="0" applyNumberFormat="1" applyFill="1"/>
    <xf numFmtId="4" fontId="5" fillId="2" borderId="0" xfId="0" applyNumberFormat="1" applyFont="1" applyFill="1" applyBorder="1"/>
    <xf numFmtId="4" fontId="2" fillId="2" borderId="7" xfId="0" applyNumberFormat="1" applyFont="1" applyFill="1" applyBorder="1"/>
    <xf numFmtId="4" fontId="8" fillId="0" borderId="0" xfId="0" applyNumberFormat="1" applyFont="1"/>
    <xf numFmtId="0" fontId="8" fillId="2" borderId="0" xfId="0" applyFont="1" applyFill="1"/>
    <xf numFmtId="4" fontId="5" fillId="3" borderId="2" xfId="0" applyNumberFormat="1" applyFont="1" applyFill="1" applyBorder="1"/>
    <xf numFmtId="4" fontId="5" fillId="3" borderId="3" xfId="0" applyNumberFormat="1" applyFont="1" applyFill="1" applyBorder="1"/>
    <xf numFmtId="164" fontId="5" fillId="3" borderId="3" xfId="0" applyNumberFormat="1" applyFont="1" applyFill="1" applyBorder="1"/>
    <xf numFmtId="164" fontId="5" fillId="3" borderId="5" xfId="0" applyNumberFormat="1" applyFont="1" applyFill="1" applyBorder="1"/>
    <xf numFmtId="4" fontId="3" fillId="2" borderId="2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8" fillId="3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left"/>
    </xf>
    <xf numFmtId="4" fontId="11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/>
    <xf numFmtId="0" fontId="3" fillId="3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49" fontId="13" fillId="2" borderId="0" xfId="0" applyNumberFormat="1" applyFont="1" applyFill="1"/>
    <xf numFmtId="0" fontId="9" fillId="3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4" fontId="1" fillId="3" borderId="0" xfId="0" applyNumberFormat="1" applyFont="1" applyFill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4" fillId="3" borderId="0" xfId="0" applyNumberFormat="1" applyFont="1" applyFill="1" applyAlignment="1">
      <alignment horizontal="left"/>
    </xf>
    <xf numFmtId="4" fontId="1" fillId="2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5" fillId="3" borderId="0" xfId="0" applyNumberFormat="1" applyFont="1" applyFill="1" applyAlignment="1">
      <alignment horizontal="center"/>
    </xf>
    <xf numFmtId="4" fontId="8" fillId="3" borderId="0" xfId="0" applyNumberFormat="1" applyFont="1" applyFill="1" applyBorder="1"/>
    <xf numFmtId="4" fontId="5" fillId="2" borderId="8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8" fillId="2" borderId="0" xfId="0" applyNumberFormat="1" applyFont="1" applyFill="1" applyBorder="1"/>
    <xf numFmtId="0" fontId="20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21" fillId="3" borderId="0" xfId="0" applyNumberFormat="1" applyFont="1" applyFill="1" applyBorder="1" applyAlignment="1">
      <alignment vertical="center"/>
    </xf>
    <xf numFmtId="4" fontId="5" fillId="3" borderId="5" xfId="0" applyNumberFormat="1" applyFont="1" applyFill="1" applyBorder="1"/>
    <xf numFmtId="4" fontId="5" fillId="3" borderId="0" xfId="0" applyNumberFormat="1" applyFont="1" applyFill="1" applyBorder="1"/>
    <xf numFmtId="4" fontId="5" fillId="3" borderId="10" xfId="0" applyNumberFormat="1" applyFont="1" applyFill="1" applyBorder="1"/>
    <xf numFmtId="4" fontId="4" fillId="3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/>
    <xf numFmtId="4" fontId="4" fillId="0" borderId="0" xfId="0" applyNumberFormat="1" applyFont="1" applyFill="1"/>
    <xf numFmtId="164" fontId="5" fillId="0" borderId="0" xfId="0" applyNumberFormat="1" applyFont="1" applyFill="1" applyBorder="1"/>
    <xf numFmtId="0" fontId="2" fillId="0" borderId="0" xfId="0" applyFont="1" applyFill="1"/>
    <xf numFmtId="4" fontId="6" fillId="3" borderId="9" xfId="0" applyNumberFormat="1" applyFont="1" applyFill="1" applyBorder="1"/>
    <xf numFmtId="4" fontId="6" fillId="3" borderId="16" xfId="0" applyNumberFormat="1" applyFont="1" applyFill="1" applyBorder="1"/>
    <xf numFmtId="4" fontId="7" fillId="0" borderId="0" xfId="0" applyNumberFormat="1" applyFont="1"/>
    <xf numFmtId="0" fontId="7" fillId="0" borderId="0" xfId="0" applyFont="1"/>
    <xf numFmtId="4" fontId="5" fillId="2" borderId="3" xfId="0" applyNumberFormat="1" applyFont="1" applyFill="1" applyBorder="1"/>
    <xf numFmtId="0" fontId="10" fillId="0" borderId="0" xfId="0" applyFont="1"/>
    <xf numFmtId="4" fontId="2" fillId="0" borderId="0" xfId="0" applyNumberFormat="1" applyFont="1" applyFill="1" applyBorder="1"/>
    <xf numFmtId="4" fontId="0" fillId="0" borderId="0" xfId="0" applyNumberFormat="1" applyBorder="1"/>
    <xf numFmtId="4" fontId="4" fillId="3" borderId="0" xfId="0" applyNumberFormat="1" applyFont="1" applyFill="1" applyBorder="1" applyAlignment="1">
      <alignment horizontal="left"/>
    </xf>
    <xf numFmtId="4" fontId="5" fillId="0" borderId="0" xfId="0" applyNumberFormat="1" applyFont="1"/>
    <xf numFmtId="4" fontId="8" fillId="3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4" fontId="19" fillId="3" borderId="0" xfId="0" applyNumberFormat="1" applyFont="1" applyFill="1" applyAlignment="1">
      <alignment horizontal="left"/>
    </xf>
    <xf numFmtId="4" fontId="7" fillId="3" borderId="0" xfId="0" applyNumberFormat="1" applyFont="1" applyFill="1" applyAlignment="1">
      <alignment horizontal="left"/>
    </xf>
    <xf numFmtId="4" fontId="6" fillId="2" borderId="2" xfId="1" applyNumberFormat="1" applyFont="1" applyFill="1" applyBorder="1"/>
    <xf numFmtId="4" fontId="5" fillId="0" borderId="0" xfId="0" applyNumberFormat="1" applyFont="1" applyBorder="1"/>
    <xf numFmtId="4" fontId="8" fillId="3" borderId="0" xfId="0" applyNumberFormat="1" applyFont="1" applyFill="1" applyBorder="1" applyAlignment="1">
      <alignment horizontal="left"/>
    </xf>
    <xf numFmtId="4" fontId="9" fillId="3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0" fontId="22" fillId="0" borderId="0" xfId="0" applyNumberFormat="1" applyFont="1" applyAlignment="1">
      <alignment horizontal="left"/>
    </xf>
    <xf numFmtId="4" fontId="4" fillId="3" borderId="1" xfId="0" applyNumberFormat="1" applyFont="1" applyFill="1" applyBorder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7" fillId="0" borderId="0" xfId="0" applyNumberFormat="1" applyFont="1"/>
    <xf numFmtId="1" fontId="0" fillId="0" borderId="0" xfId="0" applyNumberFormat="1"/>
    <xf numFmtId="0" fontId="19" fillId="0" borderId="0" xfId="0" applyFont="1"/>
    <xf numFmtId="1" fontId="26" fillId="3" borderId="0" xfId="0" applyNumberFormat="1" applyFont="1" applyFill="1" applyAlignment="1">
      <alignment horizontal="left"/>
    </xf>
    <xf numFmtId="1" fontId="24" fillId="3" borderId="0" xfId="0" applyNumberFormat="1" applyFont="1" applyFill="1" applyAlignment="1">
      <alignment horizontal="left"/>
    </xf>
    <xf numFmtId="1" fontId="25" fillId="3" borderId="0" xfId="0" applyNumberFormat="1" applyFont="1" applyFill="1" applyAlignment="1">
      <alignment horizontal="left"/>
    </xf>
    <xf numFmtId="4" fontId="6" fillId="2" borderId="9" xfId="0" applyNumberFormat="1" applyFont="1" applyFill="1" applyBorder="1"/>
    <xf numFmtId="4" fontId="5" fillId="2" borderId="1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0" fillId="3" borderId="0" xfId="0" applyNumberFormat="1" applyFill="1" applyBorder="1"/>
    <xf numFmtId="4" fontId="7" fillId="3" borderId="0" xfId="0" applyNumberFormat="1" applyFont="1" applyFill="1"/>
    <xf numFmtId="4" fontId="6" fillId="3" borderId="13" xfId="0" applyNumberFormat="1" applyFont="1" applyFill="1" applyBorder="1"/>
    <xf numFmtId="4" fontId="5" fillId="2" borderId="5" xfId="0" applyNumberFormat="1" applyFont="1" applyFill="1" applyBorder="1"/>
    <xf numFmtId="4" fontId="5" fillId="2" borderId="14" xfId="0" applyNumberFormat="1" applyFont="1" applyFill="1" applyBorder="1" applyAlignment="1">
      <alignment horizontal="right"/>
    </xf>
    <xf numFmtId="4" fontId="2" fillId="2" borderId="17" xfId="0" applyNumberFormat="1" applyFont="1" applyFill="1" applyBorder="1"/>
    <xf numFmtId="4" fontId="3" fillId="2" borderId="17" xfId="0" applyNumberFormat="1" applyFont="1" applyFill="1" applyBorder="1"/>
    <xf numFmtId="164" fontId="5" fillId="2" borderId="3" xfId="0" applyNumberFormat="1" applyFont="1" applyFill="1" applyBorder="1"/>
    <xf numFmtId="164" fontId="2" fillId="3" borderId="17" xfId="0" applyNumberFormat="1" applyFont="1" applyFill="1" applyBorder="1"/>
    <xf numFmtId="164" fontId="2" fillId="2" borderId="17" xfId="0" applyNumberFormat="1" applyFont="1" applyFill="1" applyBorder="1"/>
    <xf numFmtId="4" fontId="8" fillId="3" borderId="0" xfId="0" applyNumberFormat="1" applyFont="1" applyFill="1" applyBorder="1" applyAlignment="1">
      <alignment horizontal="right"/>
    </xf>
    <xf numFmtId="0" fontId="23" fillId="2" borderId="0" xfId="0" applyNumberFormat="1" applyFont="1" applyFill="1" applyAlignment="1">
      <alignment horizontal="left"/>
    </xf>
    <xf numFmtId="4" fontId="6" fillId="2" borderId="12" xfId="0" applyNumberFormat="1" applyFont="1" applyFill="1" applyBorder="1"/>
    <xf numFmtId="0" fontId="14" fillId="0" borderId="0" xfId="0" applyNumberFormat="1" applyFont="1"/>
    <xf numFmtId="4" fontId="14" fillId="0" borderId="0" xfId="0" applyNumberFormat="1" applyFont="1"/>
    <xf numFmtId="4" fontId="14" fillId="0" borderId="0" xfId="0" applyNumberFormat="1" applyFont="1" applyAlignment="1">
      <alignment horizontal="center"/>
    </xf>
    <xf numFmtId="4" fontId="3" fillId="2" borderId="0" xfId="1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9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8" fillId="2" borderId="0" xfId="1" applyNumberFormat="1" applyFont="1" applyFill="1"/>
    <xf numFmtId="4" fontId="6" fillId="3" borderId="0" xfId="1" applyNumberFormat="1" applyFont="1" applyFill="1"/>
    <xf numFmtId="4" fontId="8" fillId="2" borderId="2" xfId="1" applyNumberFormat="1" applyFont="1" applyFill="1" applyBorder="1"/>
    <xf numFmtId="4" fontId="6" fillId="2" borderId="1" xfId="1" applyNumberFormat="1" applyFont="1" applyFill="1" applyBorder="1"/>
    <xf numFmtId="4" fontId="6" fillId="2" borderId="1" xfId="1" applyNumberFormat="1" applyFont="1" applyFill="1" applyBorder="1" applyAlignment="1">
      <alignment horizontal="right"/>
    </xf>
    <xf numFmtId="4" fontId="6" fillId="3" borderId="1" xfId="1" applyNumberFormat="1" applyFont="1" applyFill="1" applyBorder="1"/>
    <xf numFmtId="4" fontId="8" fillId="2" borderId="3" xfId="1" applyNumberFormat="1" applyFont="1" applyFill="1" applyBorder="1"/>
    <xf numFmtId="4" fontId="8" fillId="2" borderId="12" xfId="1" applyNumberFormat="1" applyFont="1" applyFill="1" applyBorder="1"/>
    <xf numFmtId="4" fontId="8" fillId="2" borderId="11" xfId="1" applyNumberFormat="1" applyFont="1" applyFill="1" applyBorder="1"/>
    <xf numFmtId="3" fontId="22" fillId="0" borderId="0" xfId="0" applyNumberFormat="1" applyFont="1" applyAlignment="1">
      <alignment horizontal="left"/>
    </xf>
    <xf numFmtId="4" fontId="5" fillId="2" borderId="0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4" fontId="2" fillId="2" borderId="18" xfId="0" applyNumberFormat="1" applyFont="1" applyFill="1" applyBorder="1"/>
    <xf numFmtId="4" fontId="27" fillId="0" borderId="0" xfId="0" applyNumberFormat="1" applyFont="1"/>
    <xf numFmtId="4" fontId="9" fillId="3" borderId="7" xfId="0" applyNumberFormat="1" applyFont="1" applyFill="1" applyBorder="1"/>
    <xf numFmtId="4" fontId="28" fillId="0" borderId="0" xfId="0" applyNumberFormat="1" applyFont="1"/>
    <xf numFmtId="1" fontId="19" fillId="3" borderId="0" xfId="0" applyNumberFormat="1" applyFont="1" applyFill="1" applyAlignment="1">
      <alignment horizontal="center" vertical="top"/>
    </xf>
    <xf numFmtId="4" fontId="5" fillId="3" borderId="12" xfId="0" applyNumberFormat="1" applyFont="1" applyFill="1" applyBorder="1"/>
    <xf numFmtId="1" fontId="0" fillId="3" borderId="0" xfId="0" applyNumberFormat="1" applyFill="1"/>
    <xf numFmtId="1" fontId="3" fillId="3" borderId="0" xfId="0" applyNumberFormat="1" applyFont="1" applyFill="1" applyAlignment="1">
      <alignment horizontal="center"/>
    </xf>
    <xf numFmtId="1" fontId="8" fillId="3" borderId="0" xfId="0" applyNumberFormat="1" applyFont="1" applyFill="1" applyAlignment="1">
      <alignment horizontal="center"/>
    </xf>
    <xf numFmtId="1" fontId="6" fillId="3" borderId="0" xfId="0" applyNumberFormat="1" applyFont="1" applyFill="1"/>
    <xf numFmtId="1" fontId="15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/>
    <xf numFmtId="1" fontId="2" fillId="0" borderId="0" xfId="0" applyNumberFormat="1" applyFont="1"/>
    <xf numFmtId="1" fontId="20" fillId="3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4" fontId="2" fillId="3" borderId="17" xfId="0" applyNumberFormat="1" applyFont="1" applyFill="1" applyBorder="1"/>
    <xf numFmtId="1" fontId="29" fillId="3" borderId="0" xfId="0" applyNumberFormat="1" applyFont="1" applyFill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right"/>
    </xf>
    <xf numFmtId="164" fontId="9" fillId="3" borderId="7" xfId="0" applyNumberFormat="1" applyFont="1" applyFill="1" applyBorder="1"/>
    <xf numFmtId="164" fontId="9" fillId="2" borderId="7" xfId="0" applyNumberFormat="1" applyFont="1" applyFill="1" applyBorder="1"/>
    <xf numFmtId="164" fontId="9" fillId="3" borderId="20" xfId="0" applyNumberFormat="1" applyFont="1" applyFill="1" applyBorder="1"/>
    <xf numFmtId="4" fontId="9" fillId="3" borderId="0" xfId="1" applyNumberFormat="1" applyFont="1" applyFill="1" applyBorder="1" applyAlignment="1">
      <alignment horizontal="right"/>
    </xf>
    <xf numFmtId="4" fontId="9" fillId="2" borderId="0" xfId="1" applyNumberFormat="1" applyFont="1" applyFill="1" applyBorder="1" applyAlignment="1">
      <alignment horizontal="right"/>
    </xf>
    <xf numFmtId="164" fontId="9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9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17" xfId="0" applyNumberFormat="1" applyFont="1" applyFill="1" applyBorder="1"/>
    <xf numFmtId="4" fontId="9" fillId="2" borderId="0" xfId="0" applyNumberFormat="1" applyFont="1" applyFill="1" applyBorder="1" applyAlignment="1">
      <alignment horizontal="right"/>
    </xf>
    <xf numFmtId="4" fontId="9" fillId="3" borderId="0" xfId="0" applyNumberFormat="1" applyFont="1" applyFill="1" applyBorder="1" applyAlignment="1">
      <alignment horizontal="right"/>
    </xf>
    <xf numFmtId="4" fontId="9" fillId="3" borderId="0" xfId="0" applyNumberFormat="1" applyFont="1" applyFill="1"/>
    <xf numFmtId="43" fontId="3" fillId="3" borderId="0" xfId="1" applyNumberFormat="1" applyFont="1" applyFill="1" applyAlignment="1">
      <alignment horizontal="right"/>
    </xf>
    <xf numFmtId="4" fontId="3" fillId="2" borderId="0" xfId="1" applyNumberFormat="1" applyFont="1" applyFill="1" applyAlignment="1">
      <alignment horizontal="right"/>
    </xf>
    <xf numFmtId="43" fontId="3" fillId="2" borderId="0" xfId="1" applyFont="1" applyFill="1" applyAlignment="1">
      <alignment horizontal="center"/>
    </xf>
    <xf numFmtId="4" fontId="9" fillId="3" borderId="2" xfId="0" applyNumberFormat="1" applyFont="1" applyFill="1" applyBorder="1" applyAlignment="1">
      <alignment horizontal="right"/>
    </xf>
    <xf numFmtId="164" fontId="9" fillId="3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/>
    <xf numFmtId="4" fontId="8" fillId="2" borderId="9" xfId="1" applyNumberFormat="1" applyFont="1" applyFill="1" applyBorder="1"/>
    <xf numFmtId="4" fontId="8" fillId="2" borderId="16" xfId="1" applyNumberFormat="1" applyFont="1" applyFill="1" applyBorder="1"/>
    <xf numFmtId="4" fontId="8" fillId="2" borderId="8" xfId="1" applyNumberFormat="1" applyFont="1" applyFill="1" applyBorder="1"/>
    <xf numFmtId="4" fontId="8" fillId="2" borderId="13" xfId="1" applyNumberFormat="1" applyFont="1" applyFill="1" applyBorder="1"/>
    <xf numFmtId="4" fontId="5" fillId="2" borderId="12" xfId="0" applyNumberFormat="1" applyFont="1" applyFill="1" applyBorder="1"/>
    <xf numFmtId="4" fontId="9" fillId="2" borderId="17" xfId="0" applyNumberFormat="1" applyFont="1" applyFill="1" applyBorder="1"/>
    <xf numFmtId="4" fontId="5" fillId="3" borderId="6" xfId="0" applyNumberFormat="1" applyFont="1" applyFill="1" applyBorder="1"/>
    <xf numFmtId="4" fontId="9" fillId="3" borderId="0" xfId="0" applyNumberFormat="1" applyFont="1" applyFill="1" applyBorder="1"/>
    <xf numFmtId="0" fontId="3" fillId="0" borderId="0" xfId="0" applyFont="1"/>
    <xf numFmtId="8" fontId="0" fillId="0" borderId="0" xfId="0" applyNumberFormat="1"/>
    <xf numFmtId="8" fontId="8" fillId="0" borderId="0" xfId="0" applyNumberFormat="1" applyFont="1"/>
    <xf numFmtId="8" fontId="6" fillId="0" borderId="0" xfId="0" applyNumberFormat="1" applyFont="1"/>
    <xf numFmtId="4" fontId="6" fillId="3" borderId="19" xfId="0" applyNumberFormat="1" applyFont="1" applyFill="1" applyBorder="1"/>
    <xf numFmtId="4" fontId="6" fillId="2" borderId="19" xfId="0" applyNumberFormat="1" applyFont="1" applyFill="1" applyBorder="1"/>
    <xf numFmtId="4" fontId="5" fillId="2" borderId="6" xfId="0" applyNumberFormat="1" applyFont="1" applyFill="1" applyBorder="1"/>
    <xf numFmtId="4" fontId="3" fillId="3" borderId="2" xfId="0" applyNumberFormat="1" applyFont="1" applyFill="1" applyBorder="1" applyAlignment="1">
      <alignment horizontal="right"/>
    </xf>
    <xf numFmtId="4" fontId="9" fillId="3" borderId="2" xfId="1" applyNumberFormat="1" applyFont="1" applyFill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49" fontId="2" fillId="0" borderId="0" xfId="0" applyNumberFormat="1" applyFont="1" applyFill="1" applyBorder="1"/>
    <xf numFmtId="49" fontId="2" fillId="2" borderId="0" xfId="0" applyNumberFormat="1" applyFont="1" applyFill="1" applyBorder="1"/>
    <xf numFmtId="4" fontId="8" fillId="3" borderId="19" xfId="0" applyNumberFormat="1" applyFont="1" applyFill="1" applyBorder="1"/>
    <xf numFmtId="4" fontId="6" fillId="2" borderId="2" xfId="0" applyNumberFormat="1" applyFont="1" applyFill="1" applyBorder="1" applyAlignment="1"/>
    <xf numFmtId="4" fontId="6" fillId="4" borderId="2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/>
    <xf numFmtId="4" fontId="6" fillId="2" borderId="0" xfId="1" applyNumberFormat="1" applyFont="1" applyFill="1" applyBorder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32" fillId="0" borderId="0" xfId="0" applyFont="1"/>
    <xf numFmtId="0" fontId="32" fillId="0" borderId="1" xfId="0" applyFont="1" applyBorder="1" applyAlignment="1">
      <alignment horizontal="center"/>
    </xf>
    <xf numFmtId="0" fontId="31" fillId="0" borderId="0" xfId="0" applyFont="1"/>
    <xf numFmtId="4" fontId="0" fillId="0" borderId="21" xfId="0" applyNumberFormat="1" applyBorder="1"/>
    <xf numFmtId="4" fontId="4" fillId="3" borderId="4" xfId="0" applyNumberFormat="1" applyFont="1" applyFill="1" applyBorder="1"/>
    <xf numFmtId="164" fontId="9" fillId="3" borderId="0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4" fontId="3" fillId="3" borderId="7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0" borderId="0" xfId="0" applyFont="1" applyBorder="1"/>
    <xf numFmtId="4" fontId="7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8" fontId="2" fillId="0" borderId="0" xfId="0" applyNumberFormat="1" applyFont="1"/>
    <xf numFmtId="49" fontId="2" fillId="4" borderId="0" xfId="0" applyNumberFormat="1" applyFont="1" applyFill="1"/>
    <xf numFmtId="4" fontId="6" fillId="4" borderId="13" xfId="0" applyNumberFormat="1" applyFont="1" applyFill="1" applyBorder="1"/>
    <xf numFmtId="4" fontId="9" fillId="0" borderId="0" xfId="0" applyNumberFormat="1" applyFont="1" applyFill="1" applyAlignment="1">
      <alignment horizontal="left"/>
    </xf>
    <xf numFmtId="4" fontId="9" fillId="0" borderId="0" xfId="0" applyNumberFormat="1" applyFont="1" applyFill="1" applyBorder="1"/>
    <xf numFmtId="4" fontId="6" fillId="2" borderId="0" xfId="0" applyNumberFormat="1" applyFont="1" applyFill="1" applyBorder="1" applyAlignment="1"/>
    <xf numFmtId="4" fontId="6" fillId="4" borderId="0" xfId="0" applyNumberFormat="1" applyFont="1" applyFill="1" applyBorder="1"/>
    <xf numFmtId="0" fontId="6" fillId="4" borderId="0" xfId="0" applyFont="1" applyFill="1"/>
    <xf numFmtId="164" fontId="5" fillId="4" borderId="5" xfId="0" applyNumberFormat="1" applyFont="1" applyFill="1" applyBorder="1"/>
    <xf numFmtId="164" fontId="5" fillId="4" borderId="3" xfId="0" applyNumberFormat="1" applyFont="1" applyFill="1" applyBorder="1"/>
    <xf numFmtId="4" fontId="6" fillId="4" borderId="0" xfId="0" applyNumberFormat="1" applyFont="1" applyFill="1"/>
    <xf numFmtId="4" fontId="6" fillId="4" borderId="1" xfId="0" applyNumberFormat="1" applyFont="1" applyFill="1" applyBorder="1"/>
    <xf numFmtId="4" fontId="6" fillId="5" borderId="0" xfId="0" applyNumberFormat="1" applyFont="1" applyFill="1" applyBorder="1"/>
    <xf numFmtId="4" fontId="6" fillId="5" borderId="1" xfId="0" applyNumberFormat="1" applyFont="1" applyFill="1" applyBorder="1"/>
    <xf numFmtId="4" fontId="6" fillId="5" borderId="0" xfId="0" applyNumberFormat="1" applyFont="1" applyFill="1" applyBorder="1" applyAlignment="1"/>
    <xf numFmtId="4" fontId="6" fillId="5" borderId="4" xfId="0" applyNumberFormat="1" applyFont="1" applyFill="1" applyBorder="1"/>
    <xf numFmtId="4" fontId="8" fillId="5" borderId="2" xfId="0" applyNumberFormat="1" applyFont="1" applyFill="1" applyBorder="1"/>
    <xf numFmtId="4" fontId="9" fillId="2" borderId="0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NumberFormat="1" applyFont="1"/>
    <xf numFmtId="0" fontId="0" fillId="0" borderId="0" xfId="0" applyFont="1"/>
    <xf numFmtId="0" fontId="0" fillId="0" borderId="0" xfId="0" applyNumberFormat="1" applyFont="1" applyAlignment="1">
      <alignment horizontal="left"/>
    </xf>
    <xf numFmtId="0" fontId="28" fillId="0" borderId="0" xfId="0" applyNumberFormat="1" applyFont="1"/>
    <xf numFmtId="0" fontId="28" fillId="0" borderId="0" xfId="0" applyNumberFormat="1" applyFont="1" applyFill="1"/>
    <xf numFmtId="0" fontId="8" fillId="5" borderId="1" xfId="0" applyFont="1" applyFill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Alignment="1"/>
    <xf numFmtId="0" fontId="31" fillId="0" borderId="0" xfId="0" applyFont="1"/>
    <xf numFmtId="8" fontId="32" fillId="0" borderId="0" xfId="0" applyNumberFormat="1" applyFont="1"/>
    <xf numFmtId="8" fontId="32" fillId="0" borderId="0" xfId="0" applyNumberFormat="1" applyFont="1" applyBorder="1"/>
    <xf numFmtId="0" fontId="32" fillId="0" borderId="0" xfId="0" applyFont="1" applyBorder="1"/>
    <xf numFmtId="8" fontId="32" fillId="0" borderId="7" xfId="0" applyNumberFormat="1" applyFont="1" applyBorder="1"/>
    <xf numFmtId="0" fontId="0" fillId="0" borderId="0" xfId="0"/>
    <xf numFmtId="4" fontId="6" fillId="0" borderId="0" xfId="0" applyNumberFormat="1" applyFont="1"/>
    <xf numFmtId="3" fontId="6" fillId="0" borderId="0" xfId="0" applyNumberFormat="1" applyFont="1"/>
    <xf numFmtId="4" fontId="0" fillId="0" borderId="0" xfId="0" applyNumberFormat="1"/>
    <xf numFmtId="0" fontId="10" fillId="0" borderId="0" xfId="0" applyFont="1"/>
    <xf numFmtId="4" fontId="6" fillId="4" borderId="2" xfId="0" applyNumberFormat="1" applyFont="1" applyFill="1" applyBorder="1"/>
    <xf numFmtId="4" fontId="6" fillId="4" borderId="3" xfId="0" applyNumberFormat="1" applyFont="1" applyFill="1" applyBorder="1"/>
    <xf numFmtId="0" fontId="0" fillId="0" borderId="0" xfId="0"/>
    <xf numFmtId="0" fontId="6" fillId="0" borderId="0" xfId="0" applyFont="1"/>
    <xf numFmtId="0" fontId="32" fillId="0" borderId="0" xfId="0" applyFont="1" applyAlignment="1">
      <alignment horizontal="center"/>
    </xf>
    <xf numFmtId="6" fontId="6" fillId="0" borderId="0" xfId="0" applyNumberFormat="1" applyFont="1"/>
    <xf numFmtId="4" fontId="8" fillId="4" borderId="2" xfId="1" applyNumberFormat="1" applyFont="1" applyFill="1" applyBorder="1"/>
    <xf numFmtId="4" fontId="8" fillId="4" borderId="3" xfId="1" applyNumberFormat="1" applyFont="1" applyFill="1" applyBorder="1"/>
    <xf numFmtId="165" fontId="6" fillId="0" borderId="0" xfId="1" applyNumberFormat="1" applyFont="1"/>
    <xf numFmtId="6" fontId="6" fillId="0" borderId="0" xfId="0" applyNumberFormat="1" applyFont="1" applyFill="1"/>
    <xf numFmtId="164" fontId="2" fillId="4" borderId="17" xfId="0" applyNumberFormat="1" applyFont="1" applyFill="1" applyBorder="1"/>
    <xf numFmtId="0" fontId="0" fillId="4" borderId="0" xfId="0" applyFill="1"/>
    <xf numFmtId="4" fontId="5" fillId="4" borderId="0" xfId="0" applyNumberFormat="1" applyFont="1" applyFill="1"/>
    <xf numFmtId="4" fontId="6" fillId="5" borderId="2" xfId="0" applyNumberFormat="1" applyFont="1" applyFill="1" applyBorder="1"/>
    <xf numFmtId="0" fontId="0" fillId="5" borderId="0" xfId="0" applyFill="1"/>
    <xf numFmtId="4" fontId="6" fillId="4" borderId="15" xfId="0" applyNumberFormat="1" applyFont="1" applyFill="1" applyBorder="1"/>
    <xf numFmtId="164" fontId="5" fillId="5" borderId="0" xfId="0" applyNumberFormat="1" applyFont="1" applyFill="1"/>
    <xf numFmtId="4" fontId="6" fillId="4" borderId="11" xfId="0" applyNumberFormat="1" applyFont="1" applyFill="1" applyBorder="1"/>
    <xf numFmtId="4" fontId="4" fillId="5" borderId="0" xfId="0" applyNumberFormat="1" applyFont="1" applyFill="1" applyBorder="1"/>
    <xf numFmtId="4" fontId="4" fillId="5" borderId="1" xfId="0" applyNumberFormat="1" applyFont="1" applyFill="1" applyBorder="1"/>
    <xf numFmtId="4" fontId="6" fillId="4" borderId="8" xfId="0" applyNumberFormat="1" applyFont="1" applyFill="1" applyBorder="1"/>
    <xf numFmtId="4" fontId="5" fillId="4" borderId="14" xfId="0" applyNumberFormat="1" applyFont="1" applyFill="1" applyBorder="1"/>
    <xf numFmtId="4" fontId="5" fillId="4" borderId="0" xfId="0" applyNumberFormat="1" applyFont="1" applyFill="1" applyBorder="1"/>
    <xf numFmtId="4" fontId="6" fillId="4" borderId="14" xfId="0" applyNumberFormat="1" applyFont="1" applyFill="1" applyBorder="1"/>
    <xf numFmtId="4" fontId="5" fillId="4" borderId="13" xfId="0" applyNumberFormat="1" applyFont="1" applyFill="1" applyBorder="1" applyAlignment="1"/>
    <xf numFmtId="4" fontId="5" fillId="4" borderId="2" xfId="0" applyNumberFormat="1" applyFont="1" applyFill="1" applyBorder="1" applyAlignment="1">
      <alignment horizontal="right"/>
    </xf>
    <xf numFmtId="4" fontId="5" fillId="4" borderId="3" xfId="0" applyNumberFormat="1" applyFont="1" applyFill="1" applyBorder="1" applyAlignment="1">
      <alignment horizontal="right"/>
    </xf>
    <xf numFmtId="4" fontId="5" fillId="4" borderId="14" xfId="0" applyNumberFormat="1" applyFont="1" applyFill="1" applyBorder="1" applyAlignment="1">
      <alignment horizontal="right"/>
    </xf>
    <xf numFmtId="4" fontId="8" fillId="4" borderId="2" xfId="0" applyNumberFormat="1" applyFont="1" applyFill="1" applyBorder="1"/>
    <xf numFmtId="4" fontId="6" fillId="4" borderId="2" xfId="1" applyNumberFormat="1" applyFont="1" applyFill="1" applyBorder="1"/>
    <xf numFmtId="4" fontId="6" fillId="4" borderId="9" xfId="0" applyNumberFormat="1" applyFont="1" applyFill="1" applyBorder="1"/>
    <xf numFmtId="4" fontId="5" fillId="4" borderId="5" xfId="0" applyNumberFormat="1" applyFont="1" applyFill="1" applyBorder="1"/>
    <xf numFmtId="4" fontId="2" fillId="4" borderId="17" xfId="0" applyNumberFormat="1" applyFont="1" applyFill="1" applyBorder="1"/>
    <xf numFmtId="4" fontId="8" fillId="5" borderId="3" xfId="0" applyNumberFormat="1" applyFont="1" applyFill="1" applyBorder="1"/>
    <xf numFmtId="4" fontId="5" fillId="5" borderId="5" xfId="0" applyNumberFormat="1" applyFont="1" applyFill="1" applyBorder="1"/>
    <xf numFmtId="4" fontId="8" fillId="5" borderId="0" xfId="0" applyNumberFormat="1" applyFont="1" applyFill="1"/>
    <xf numFmtId="4" fontId="5" fillId="5" borderId="3" xfId="0" applyNumberFormat="1" applyFont="1" applyFill="1" applyBorder="1"/>
    <xf numFmtId="4" fontId="5" fillId="5" borderId="8" xfId="0" applyNumberFormat="1" applyFont="1" applyFill="1" applyBorder="1"/>
    <xf numFmtId="4" fontId="5" fillId="5" borderId="0" xfId="0" applyNumberFormat="1" applyFont="1" applyFill="1" applyBorder="1"/>
    <xf numFmtId="4" fontId="8" fillId="5" borderId="14" xfId="0" applyNumberFormat="1" applyFont="1" applyFill="1" applyBorder="1"/>
    <xf numFmtId="4" fontId="8" fillId="5" borderId="0" xfId="0" applyNumberFormat="1" applyFont="1" applyFill="1" applyBorder="1"/>
    <xf numFmtId="4" fontId="21" fillId="5" borderId="0" xfId="0" applyNumberFormat="1" applyFont="1" applyFill="1" applyBorder="1" applyAlignment="1">
      <alignment vertical="center"/>
    </xf>
    <xf numFmtId="4" fontId="5" fillId="5" borderId="2" xfId="0" applyNumberFormat="1" applyFont="1" applyFill="1" applyBorder="1" applyAlignment="1">
      <alignment vertical="center"/>
    </xf>
    <xf numFmtId="4" fontId="6" fillId="5" borderId="3" xfId="0" applyNumberFormat="1" applyFont="1" applyFill="1" applyBorder="1" applyAlignment="1">
      <alignment vertical="center"/>
    </xf>
    <xf numFmtId="4" fontId="6" fillId="5" borderId="8" xfId="0" applyNumberFormat="1" applyFont="1" applyFill="1" applyBorder="1"/>
    <xf numFmtId="4" fontId="5" fillId="5" borderId="2" xfId="0" applyNumberFormat="1" applyFont="1" applyFill="1" applyBorder="1" applyAlignment="1">
      <alignment horizontal="right"/>
    </xf>
    <xf numFmtId="4" fontId="5" fillId="5" borderId="3" xfId="0" applyNumberFormat="1" applyFont="1" applyFill="1" applyBorder="1" applyAlignment="1">
      <alignment horizontal="right"/>
    </xf>
    <xf numFmtId="4" fontId="5" fillId="5" borderId="8" xfId="0" applyNumberFormat="1" applyFont="1" applyFill="1" applyBorder="1" applyAlignment="1">
      <alignment horizontal="right"/>
    </xf>
    <xf numFmtId="4" fontId="8" fillId="5" borderId="8" xfId="0" applyNumberFormat="1" applyFont="1" applyFill="1" applyBorder="1"/>
    <xf numFmtId="4" fontId="2" fillId="5" borderId="17" xfId="0" applyNumberFormat="1" applyFont="1" applyFill="1" applyBorder="1"/>
    <xf numFmtId="8" fontId="32" fillId="0" borderId="0" xfId="0" applyNumberFormat="1" applyFont="1" applyFill="1"/>
    <xf numFmtId="0" fontId="32" fillId="0" borderId="0" xfId="0" applyFont="1" applyFill="1"/>
    <xf numFmtId="49" fontId="3" fillId="3" borderId="1" xfId="0" applyNumberFormat="1" applyFont="1" applyFill="1" applyBorder="1" applyAlignment="1">
      <alignment horizontal="center"/>
    </xf>
    <xf numFmtId="4" fontId="8" fillId="5" borderId="6" xfId="0" applyNumberFormat="1" applyFont="1" applyFill="1" applyBorder="1"/>
    <xf numFmtId="8" fontId="32" fillId="0" borderId="0" xfId="0" applyNumberFormat="1" applyFont="1" applyFill="1" applyBorder="1"/>
    <xf numFmtId="39" fontId="32" fillId="0" borderId="1" xfId="0" applyNumberFormat="1" applyFont="1" applyBorder="1"/>
    <xf numFmtId="39" fontId="32" fillId="0" borderId="0" xfId="0" applyNumberFormat="1" applyFont="1"/>
    <xf numFmtId="4" fontId="8" fillId="2" borderId="1" xfId="1" applyNumberFormat="1" applyFont="1" applyFill="1" applyBorder="1"/>
    <xf numFmtId="4" fontId="8" fillId="4" borderId="0" xfId="1" applyNumberFormat="1" applyFont="1" applyFill="1" applyBorder="1"/>
    <xf numFmtId="4" fontId="8" fillId="2" borderId="0" xfId="1" applyNumberFormat="1" applyFont="1" applyFill="1" applyBorder="1"/>
    <xf numFmtId="4" fontId="8" fillId="4" borderId="1" xfId="1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6" fillId="0" borderId="2" xfId="0" applyNumberFormat="1" applyFont="1" applyFill="1" applyBorder="1"/>
    <xf numFmtId="4" fontId="4" fillId="3" borderId="2" xfId="0" applyNumberFormat="1" applyFont="1" applyFill="1" applyBorder="1" applyAlignment="1">
      <alignment horizontal="right"/>
    </xf>
    <xf numFmtId="164" fontId="5" fillId="3" borderId="6" xfId="0" applyNumberFormat="1" applyFont="1" applyFill="1" applyBorder="1"/>
    <xf numFmtId="4" fontId="4" fillId="3" borderId="6" xfId="0" applyNumberFormat="1" applyFont="1" applyFill="1" applyBorder="1" applyAlignment="1">
      <alignment horizontal="right"/>
    </xf>
    <xf numFmtId="4" fontId="9" fillId="3" borderId="17" xfId="0" applyNumberFormat="1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4" fontId="5" fillId="5" borderId="6" xfId="0" applyNumberFormat="1" applyFont="1" applyFill="1" applyBorder="1"/>
    <xf numFmtId="4" fontId="8" fillId="5" borderId="19" xfId="0" applyNumberFormat="1" applyFont="1" applyFill="1" applyBorder="1"/>
    <xf numFmtId="4" fontId="6" fillId="4" borderId="2" xfId="0" applyNumberFormat="1" applyFont="1" applyFill="1" applyBorder="1" applyAlignment="1">
      <alignment horizontal="right"/>
    </xf>
    <xf numFmtId="4" fontId="5" fillId="5" borderId="1" xfId="0" applyNumberFormat="1" applyFont="1" applyFill="1" applyBorder="1"/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6" fillId="0" borderId="2" xfId="1" applyNumberFormat="1" applyFont="1" applyFill="1" applyBorder="1"/>
    <xf numFmtId="4" fontId="5" fillId="0" borderId="0" xfId="0" applyNumberFormat="1" applyFont="1" applyFill="1" applyBorder="1"/>
    <xf numFmtId="4" fontId="6" fillId="0" borderId="2" xfId="0" applyNumberFormat="1" applyFont="1" applyBorder="1"/>
    <xf numFmtId="0" fontId="0" fillId="0" borderId="2" xfId="0" applyBorder="1"/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6" fillId="0" borderId="0" xfId="1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/>
    <xf numFmtId="164" fontId="2" fillId="0" borderId="0" xfId="0" applyNumberFormat="1" applyFont="1" applyFill="1" applyBorder="1"/>
    <xf numFmtId="0" fontId="6" fillId="0" borderId="2" xfId="0" applyFont="1" applyBorder="1"/>
    <xf numFmtId="4" fontId="6" fillId="0" borderId="0" xfId="0" applyNumberFormat="1" applyFont="1" applyFill="1" applyBorder="1" applyAlignment="1"/>
    <xf numFmtId="164" fontId="5" fillId="0" borderId="2" xfId="0" applyNumberFormat="1" applyFont="1" applyFill="1" applyBorder="1"/>
    <xf numFmtId="164" fontId="2" fillId="0" borderId="2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left"/>
    </xf>
    <xf numFmtId="0" fontId="22" fillId="0" borderId="2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4" fontId="14" fillId="0" borderId="2" xfId="0" applyNumberFormat="1" applyFont="1" applyBorder="1" applyAlignment="1">
      <alignment horizontal="center"/>
    </xf>
    <xf numFmtId="4" fontId="14" fillId="0" borderId="2" xfId="0" applyNumberFormat="1" applyFont="1" applyBorder="1"/>
    <xf numFmtId="3" fontId="22" fillId="0" borderId="2" xfId="0" applyNumberFormat="1" applyFont="1" applyBorder="1" applyAlignment="1">
      <alignment horizontal="left"/>
    </xf>
    <xf numFmtId="4" fontId="27" fillId="0" borderId="2" xfId="0" applyNumberFormat="1" applyFont="1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4" fontId="7" fillId="0" borderId="2" xfId="0" applyNumberFormat="1" applyFont="1" applyBorder="1"/>
    <xf numFmtId="4" fontId="2" fillId="0" borderId="2" xfId="0" applyNumberFormat="1" applyFont="1" applyBorder="1"/>
    <xf numFmtId="4" fontId="5" fillId="0" borderId="2" xfId="0" applyNumberFormat="1" applyFont="1" applyFill="1" applyBorder="1"/>
    <xf numFmtId="4" fontId="3" fillId="0" borderId="2" xfId="0" applyNumberFormat="1" applyFont="1" applyFill="1" applyBorder="1"/>
    <xf numFmtId="0" fontId="14" fillId="0" borderId="2" xfId="0" applyNumberFormat="1" applyFont="1" applyBorder="1" applyAlignment="1">
      <alignment horizontal="left"/>
    </xf>
    <xf numFmtId="0" fontId="19" fillId="0" borderId="2" xfId="0" applyFont="1" applyBorder="1"/>
    <xf numFmtId="0" fontId="4" fillId="0" borderId="2" xfId="0" applyFont="1" applyBorder="1"/>
    <xf numFmtId="4" fontId="8" fillId="2" borderId="5" xfId="1" applyNumberFormat="1" applyFont="1" applyFill="1" applyBorder="1"/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1" fontId="17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4" fontId="6" fillId="5" borderId="11" xfId="0" applyNumberFormat="1" applyFont="1" applyFill="1" applyBorder="1"/>
    <xf numFmtId="4" fontId="6" fillId="4" borderId="0" xfId="1" applyNumberFormat="1" applyFont="1" applyFill="1" applyBorder="1"/>
    <xf numFmtId="4" fontId="5" fillId="5" borderId="0" xfId="0" applyNumberFormat="1" applyFont="1" applyFill="1" applyBorder="1" applyAlignment="1"/>
    <xf numFmtId="4" fontId="5" fillId="5" borderId="0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6" fillId="5" borderId="0" xfId="1" applyNumberFormat="1" applyFont="1" applyFill="1" applyBorder="1"/>
    <xf numFmtId="4" fontId="5" fillId="5" borderId="4" xfId="0" applyNumberFormat="1" applyFont="1" applyFill="1" applyBorder="1"/>
    <xf numFmtId="4" fontId="2" fillId="5" borderId="7" xfId="0" applyNumberFormat="1" applyFont="1" applyFill="1" applyBorder="1"/>
    <xf numFmtId="0" fontId="6" fillId="0" borderId="2" xfId="0" applyNumberFormat="1" applyFont="1" applyBorder="1" applyAlignment="1">
      <alignment horizontal="left"/>
    </xf>
    <xf numFmtId="4" fontId="35" fillId="0" borderId="0" xfId="0" applyNumberFormat="1" applyFont="1" applyFill="1" applyBorder="1" applyAlignment="1">
      <alignment horizontal="right"/>
    </xf>
    <xf numFmtId="0" fontId="36" fillId="0" borderId="0" xfId="0" applyFont="1"/>
    <xf numFmtId="4" fontId="4" fillId="4" borderId="2" xfId="0" applyNumberFormat="1" applyFont="1" applyFill="1" applyBorder="1" applyAlignment="1">
      <alignment horizontal="right"/>
    </xf>
    <xf numFmtId="4" fontId="6" fillId="2" borderId="15" xfId="0" applyNumberFormat="1" applyFont="1" applyFill="1" applyBorder="1"/>
    <xf numFmtId="0" fontId="37" fillId="0" borderId="2" xfId="0" applyFont="1" applyBorder="1"/>
    <xf numFmtId="0" fontId="38" fillId="0" borderId="2" xfId="0" applyFont="1" applyBorder="1"/>
    <xf numFmtId="4" fontId="6" fillId="0" borderId="2" xfId="0" applyNumberFormat="1" applyFont="1" applyFill="1" applyBorder="1" applyAlignment="1">
      <alignment horizontal="left"/>
    </xf>
    <xf numFmtId="0" fontId="14" fillId="0" borderId="2" xfId="0" applyNumberFormat="1" applyFont="1" applyBorder="1" applyAlignment="1">
      <alignment horizontal="left" vertical="distributed"/>
    </xf>
    <xf numFmtId="49" fontId="3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left"/>
    </xf>
    <xf numFmtId="4" fontId="3" fillId="5" borderId="0" xfId="0" applyNumberFormat="1" applyFont="1" applyFill="1" applyBorder="1" applyAlignment="1">
      <alignment horizontal="right"/>
    </xf>
    <xf numFmtId="4" fontId="11" fillId="5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right"/>
    </xf>
    <xf numFmtId="0" fontId="0" fillId="0" borderId="0" xfId="0" applyFont="1" applyFill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B3" sqref="B3"/>
    </sheetView>
  </sheetViews>
  <sheetFormatPr defaultRowHeight="13.8" x14ac:dyDescent="0.25"/>
  <cols>
    <col min="1" max="1" width="2.5546875" style="407" customWidth="1"/>
    <col min="2" max="2" width="41.44140625" style="355" customWidth="1"/>
    <col min="3" max="3" width="5.5546875" style="355" customWidth="1"/>
    <col min="4" max="4" width="25" style="355" customWidth="1"/>
    <col min="5" max="5" width="4.88671875" style="355" customWidth="1"/>
    <col min="6" max="6" width="25" style="355" customWidth="1"/>
    <col min="7" max="7" width="5.88671875" style="355" customWidth="1"/>
    <col min="8" max="8" width="25" style="355" customWidth="1"/>
    <col min="9" max="9" width="5.88671875" customWidth="1"/>
    <col min="10" max="10" width="23.6640625" customWidth="1"/>
  </cols>
  <sheetData>
    <row r="1" spans="2:8" ht="31.8" x14ac:dyDescent="0.65">
      <c r="B1" s="543" t="s">
        <v>142</v>
      </c>
      <c r="C1" s="543"/>
      <c r="D1" s="543"/>
      <c r="E1" s="543"/>
      <c r="F1" s="543"/>
      <c r="G1" s="543"/>
      <c r="H1" s="543"/>
    </row>
    <row r="2" spans="2:8" ht="26.25" customHeight="1" x14ac:dyDescent="0.65">
      <c r="B2" s="544" t="s">
        <v>195</v>
      </c>
      <c r="C2" s="544"/>
      <c r="D2" s="544"/>
      <c r="E2" s="544"/>
      <c r="F2" s="544"/>
      <c r="G2" s="544"/>
      <c r="H2" s="544"/>
    </row>
    <row r="3" spans="2:8" ht="24" customHeight="1" x14ac:dyDescent="0.3">
      <c r="B3" s="351"/>
      <c r="C3" s="351"/>
      <c r="D3" s="351"/>
      <c r="E3" s="351"/>
      <c r="F3" s="351"/>
      <c r="G3" s="351"/>
      <c r="H3" s="351"/>
    </row>
    <row r="4" spans="2:8" x14ac:dyDescent="0.25">
      <c r="B4" s="352"/>
      <c r="C4" s="352"/>
      <c r="D4" s="352"/>
      <c r="E4" s="352"/>
      <c r="F4" s="352"/>
      <c r="G4" s="352"/>
      <c r="H4" s="352"/>
    </row>
    <row r="5" spans="2:8" x14ac:dyDescent="0.25">
      <c r="D5" s="409">
        <v>2020</v>
      </c>
      <c r="F5" s="409">
        <v>2020</v>
      </c>
      <c r="H5" s="409">
        <v>2020</v>
      </c>
    </row>
    <row r="6" spans="2:8" x14ac:dyDescent="0.25">
      <c r="B6" s="353"/>
      <c r="C6" s="353"/>
      <c r="D6" s="392" t="s">
        <v>143</v>
      </c>
      <c r="E6" s="391"/>
      <c r="F6" s="392" t="s">
        <v>144</v>
      </c>
      <c r="G6" s="391"/>
      <c r="H6" s="392" t="s">
        <v>145</v>
      </c>
    </row>
    <row r="7" spans="2:8" ht="14.4" thickBot="1" x14ac:dyDescent="0.3">
      <c r="B7" s="354" t="s">
        <v>146</v>
      </c>
      <c r="C7" s="353"/>
      <c r="D7" s="393" t="s">
        <v>147</v>
      </c>
      <c r="E7" s="394"/>
      <c r="F7" s="393" t="s">
        <v>148</v>
      </c>
      <c r="G7" s="391"/>
      <c r="H7" s="393" t="s">
        <v>149</v>
      </c>
    </row>
    <row r="10" spans="2:8" x14ac:dyDescent="0.25">
      <c r="B10" s="353" t="s">
        <v>176</v>
      </c>
      <c r="D10" s="396">
        <f>GenFund!V121</f>
        <v>1597100</v>
      </c>
      <c r="E10" s="391"/>
      <c r="F10" s="396">
        <f>GenFund!V33</f>
        <v>1679950</v>
      </c>
      <c r="G10" s="391"/>
      <c r="H10" s="455">
        <f>F10-D10</f>
        <v>82850</v>
      </c>
    </row>
    <row r="11" spans="2:8" x14ac:dyDescent="0.25">
      <c r="B11" s="353"/>
      <c r="D11" s="391"/>
      <c r="E11" s="391"/>
      <c r="F11" s="391"/>
      <c r="G11" s="391"/>
      <c r="H11" s="456"/>
    </row>
    <row r="12" spans="2:8" x14ac:dyDescent="0.25">
      <c r="B12" s="353" t="s">
        <v>175</v>
      </c>
      <c r="D12" s="396">
        <f>'Park &amp; Rec '!T35</f>
        <v>68498</v>
      </c>
      <c r="E12" s="391"/>
      <c r="F12" s="396">
        <f>'Park &amp; Rec '!T19</f>
        <v>68967</v>
      </c>
      <c r="G12" s="391"/>
      <c r="H12" s="455">
        <f>F12-D12</f>
        <v>469</v>
      </c>
    </row>
    <row r="13" spans="2:8" x14ac:dyDescent="0.25">
      <c r="B13" s="353"/>
      <c r="D13" s="391"/>
      <c r="E13" s="391"/>
      <c r="F13" s="391"/>
      <c r="G13" s="391"/>
      <c r="H13" s="456"/>
    </row>
    <row r="14" spans="2:8" x14ac:dyDescent="0.25">
      <c r="B14" s="353" t="s">
        <v>174</v>
      </c>
      <c r="D14" s="396">
        <f>'Open Space'!S26</f>
        <v>213354.31</v>
      </c>
      <c r="E14" s="391"/>
      <c r="F14" s="396">
        <f>'Open Space'!S19</f>
        <v>324926</v>
      </c>
      <c r="G14" s="391"/>
      <c r="H14" s="455">
        <f>F14-D14</f>
        <v>111571.69</v>
      </c>
    </row>
    <row r="15" spans="2:8" x14ac:dyDescent="0.25">
      <c r="B15" s="353"/>
      <c r="D15" s="391"/>
      <c r="E15" s="391"/>
      <c r="F15" s="391"/>
      <c r="G15" s="391"/>
      <c r="H15" s="456"/>
    </row>
    <row r="16" spans="2:8" x14ac:dyDescent="0.25">
      <c r="B16" s="353" t="s">
        <v>173</v>
      </c>
      <c r="D16" s="396">
        <f>'Impact E'!S17</f>
        <v>3800</v>
      </c>
      <c r="E16" s="391"/>
      <c r="F16" s="396">
        <f>'Impact E'!S12</f>
        <v>3903.19</v>
      </c>
      <c r="G16" s="391"/>
      <c r="H16" s="455">
        <f>F16-D16</f>
        <v>103.19000000000005</v>
      </c>
    </row>
    <row r="17" spans="2:8" x14ac:dyDescent="0.25">
      <c r="B17" s="353"/>
      <c r="D17" s="391"/>
      <c r="E17" s="391"/>
      <c r="F17" s="391"/>
      <c r="G17" s="391"/>
      <c r="H17" s="456"/>
    </row>
    <row r="18" spans="2:8" x14ac:dyDescent="0.25">
      <c r="B18" s="353" t="s">
        <v>172</v>
      </c>
      <c r="D18" s="396">
        <f>'Impact W'!S18</f>
        <v>5900</v>
      </c>
      <c r="E18" s="391"/>
      <c r="F18" s="396">
        <f>'Impact W'!S13</f>
        <v>5929</v>
      </c>
      <c r="G18" s="391"/>
      <c r="H18" s="455">
        <f>F18-D18</f>
        <v>29</v>
      </c>
    </row>
    <row r="19" spans="2:8" x14ac:dyDescent="0.25">
      <c r="B19" s="353"/>
      <c r="D19" s="391"/>
      <c r="E19" s="391"/>
      <c r="F19" s="391"/>
      <c r="G19" s="391"/>
      <c r="H19" s="456"/>
    </row>
    <row r="20" spans="2:8" x14ac:dyDescent="0.25">
      <c r="B20" s="353" t="s">
        <v>169</v>
      </c>
      <c r="D20" s="396">
        <f>Capital!S17</f>
        <v>163000</v>
      </c>
      <c r="E20" s="391"/>
      <c r="F20" s="396">
        <f>Capital!S12</f>
        <v>163738</v>
      </c>
      <c r="G20" s="391"/>
      <c r="H20" s="455">
        <f>F20-D20</f>
        <v>738</v>
      </c>
    </row>
    <row r="21" spans="2:8" x14ac:dyDescent="0.25">
      <c r="B21" s="353"/>
      <c r="D21" s="391"/>
      <c r="E21" s="391"/>
      <c r="F21" s="391"/>
      <c r="G21" s="391"/>
      <c r="H21" s="456"/>
    </row>
    <row r="22" spans="2:8" x14ac:dyDescent="0.25">
      <c r="B22" s="353" t="s">
        <v>171</v>
      </c>
      <c r="D22" s="396">
        <f>Highway!S17</f>
        <v>209000</v>
      </c>
      <c r="E22" s="391"/>
      <c r="F22" s="396">
        <f>Highway!S12</f>
        <v>209400</v>
      </c>
      <c r="G22" s="391"/>
      <c r="H22" s="455">
        <f>F22-D22</f>
        <v>400</v>
      </c>
    </row>
    <row r="23" spans="2:8" x14ac:dyDescent="0.25">
      <c r="B23" s="353"/>
      <c r="D23" s="391"/>
      <c r="E23" s="391"/>
      <c r="F23" s="391"/>
      <c r="G23" s="391"/>
      <c r="H23" s="456"/>
    </row>
    <row r="24" spans="2:8" x14ac:dyDescent="0.25">
      <c r="B24" s="353" t="s">
        <v>170</v>
      </c>
      <c r="D24" s="397">
        <f>Emergency!V31</f>
        <v>211330.89</v>
      </c>
      <c r="E24" s="398"/>
      <c r="F24" s="397">
        <f>Emergency!V15</f>
        <v>212821</v>
      </c>
      <c r="G24" s="398"/>
      <c r="H24" s="455">
        <f>F24-D24</f>
        <v>1490.109999999986</v>
      </c>
    </row>
    <row r="25" spans="2:8" x14ac:dyDescent="0.25">
      <c r="B25" s="353"/>
      <c r="D25" s="391"/>
      <c r="E25" s="391"/>
      <c r="F25" s="391"/>
      <c r="G25" s="391"/>
      <c r="H25" s="456"/>
    </row>
    <row r="26" spans="2:8" s="407" customFormat="1" x14ac:dyDescent="0.25">
      <c r="B26" s="353" t="s">
        <v>150</v>
      </c>
      <c r="C26" s="395"/>
      <c r="D26" s="397">
        <f>'Fire Hydrant'!V18</f>
        <v>6969.6</v>
      </c>
      <c r="E26" s="391"/>
      <c r="F26" s="397">
        <f>'Fire Hydrant'!V14</f>
        <v>9205</v>
      </c>
      <c r="G26" s="391"/>
      <c r="H26" s="459">
        <f>F26-D26</f>
        <v>2235.3999999999996</v>
      </c>
    </row>
    <row r="27" spans="2:8" s="407" customFormat="1" x14ac:dyDescent="0.25">
      <c r="B27" s="391"/>
      <c r="C27" s="395"/>
      <c r="D27" s="391"/>
      <c r="E27" s="391"/>
      <c r="F27" s="391"/>
      <c r="G27" s="391"/>
      <c r="H27" s="456"/>
    </row>
    <row r="28" spans="2:8" ht="14.4" thickBot="1" x14ac:dyDescent="0.3">
      <c r="B28" s="391" t="s">
        <v>168</v>
      </c>
      <c r="D28" s="460">
        <f>Reserve!S15</f>
        <v>232000</v>
      </c>
      <c r="E28" s="461"/>
      <c r="F28" s="460">
        <f>Reserve!S12</f>
        <v>232413</v>
      </c>
      <c r="G28" s="461"/>
      <c r="H28" s="460">
        <f>Reserve!S18</f>
        <v>413</v>
      </c>
    </row>
    <row r="29" spans="2:8" x14ac:dyDescent="0.25">
      <c r="B29" s="353"/>
      <c r="D29" s="395"/>
      <c r="E29" s="395"/>
      <c r="F29" s="395"/>
      <c r="G29" s="395"/>
      <c r="H29" s="395"/>
    </row>
    <row r="30" spans="2:8" ht="14.4" thickBot="1" x14ac:dyDescent="0.3">
      <c r="B30" s="353" t="s">
        <v>151</v>
      </c>
      <c r="D30" s="399">
        <f>SUM(D10:D29)</f>
        <v>2710952.8000000003</v>
      </c>
      <c r="E30" s="391"/>
      <c r="F30" s="399">
        <f>SUM(F10:F29)</f>
        <v>2911252.19</v>
      </c>
      <c r="G30" s="391"/>
      <c r="H30" s="399">
        <f>SUM(H10:H29)</f>
        <v>200299.38999999998</v>
      </c>
    </row>
    <row r="31" spans="2:8" ht="14.4" thickTop="1" x14ac:dyDescent="0.25">
      <c r="D31" s="395"/>
      <c r="E31" s="395"/>
      <c r="F31" s="395"/>
      <c r="G31" s="395"/>
      <c r="H31" s="395"/>
    </row>
  </sheetData>
  <mergeCells count="2">
    <mergeCell ref="B1:H1"/>
    <mergeCell ref="B2:H2"/>
  </mergeCells>
  <phoneticPr fontId="6" type="noConversion"/>
  <pageMargins left="1.75" right="0.75" top="1" bottom="1" header="0.5" footer="0.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Y34"/>
  <sheetViews>
    <sheetView topLeftCell="D1" zoomScaleNormal="100" workbookViewId="0">
      <pane xSplit="3" ySplit="3" topLeftCell="G4" activePane="bottomRight" state="frozen"/>
      <selection activeCell="D1" sqref="D1"/>
      <selection pane="topRight" activeCell="G1" sqref="G1"/>
      <selection pane="bottomLeft" activeCell="D4" sqref="D4"/>
      <selection pane="bottomRight" activeCell="G4" sqref="G4"/>
    </sheetView>
  </sheetViews>
  <sheetFormatPr defaultRowHeight="13.2" x14ac:dyDescent="0.25"/>
  <cols>
    <col min="1" max="5" width="2" style="1" customWidth="1"/>
    <col min="6" max="6" width="33.109375" style="1" customWidth="1"/>
    <col min="7" max="7" width="2" style="64" customWidth="1"/>
    <col min="8" max="8" width="12" style="2" customWidth="1"/>
    <col min="9" max="9" width="2" style="2" customWidth="1"/>
    <col min="10" max="10" width="12" customWidth="1"/>
    <col min="11" max="11" width="2" customWidth="1"/>
    <col min="12" max="12" width="12" customWidth="1"/>
    <col min="13" max="13" width="2" customWidth="1"/>
    <col min="14" max="14" width="12" customWidth="1"/>
    <col min="15" max="15" width="2" customWidth="1"/>
    <col min="16" max="16" width="12" style="155" customWidth="1"/>
    <col min="17" max="17" width="2" style="185" customWidth="1"/>
    <col min="18" max="18" width="12" customWidth="1"/>
    <col min="19" max="19" width="2" customWidth="1"/>
    <col min="20" max="20" width="12" style="155" customWidth="1"/>
    <col min="21" max="21" width="2" customWidth="1"/>
    <col min="22" max="22" width="12" style="15" customWidth="1"/>
    <col min="23" max="23" width="2" style="238" customWidth="1"/>
    <col min="24" max="24" width="25.5546875" style="238" customWidth="1"/>
    <col min="25" max="25" width="2.88671875" customWidth="1"/>
  </cols>
  <sheetData>
    <row r="1" spans="1:25" ht="13.8" thickBot="1" x14ac:dyDescent="0.3">
      <c r="A1" s="70"/>
      <c r="B1" s="70"/>
      <c r="C1" s="70"/>
      <c r="D1" s="70"/>
      <c r="E1" s="70"/>
      <c r="F1" s="70"/>
      <c r="H1" s="71">
        <v>2018</v>
      </c>
      <c r="J1" s="19"/>
      <c r="K1" s="19"/>
      <c r="L1" s="73" t="s">
        <v>183</v>
      </c>
      <c r="M1" s="73"/>
      <c r="N1" s="19"/>
      <c r="O1" s="407"/>
      <c r="P1" s="390"/>
      <c r="Q1" s="457"/>
      <c r="R1" s="457" t="s">
        <v>184</v>
      </c>
      <c r="S1" s="457"/>
      <c r="T1" s="457"/>
      <c r="U1" s="407"/>
      <c r="V1" s="73" t="s">
        <v>196</v>
      </c>
    </row>
    <row r="2" spans="1:25" x14ac:dyDescent="0.25">
      <c r="A2" s="17"/>
      <c r="B2" s="17"/>
      <c r="C2" s="17"/>
      <c r="D2" s="17"/>
      <c r="E2" s="17"/>
      <c r="F2" s="17"/>
      <c r="G2" s="18"/>
      <c r="H2" s="118"/>
      <c r="I2" s="384"/>
      <c r="J2" s="137"/>
      <c r="K2" s="137"/>
      <c r="L2" s="113"/>
      <c r="M2" s="113"/>
      <c r="N2" s="147"/>
      <c r="O2" s="384"/>
      <c r="P2" s="86"/>
      <c r="Q2" s="181"/>
      <c r="R2" s="42"/>
      <c r="S2" s="141"/>
      <c r="T2" s="175"/>
      <c r="U2" s="407"/>
      <c r="V2" s="176"/>
    </row>
    <row r="3" spans="1:25" s="7" customFormat="1" ht="13.8" thickBot="1" x14ac:dyDescent="0.3">
      <c r="A3" s="21"/>
      <c r="B3" s="21"/>
      <c r="C3" s="21"/>
      <c r="D3" s="21"/>
      <c r="E3" s="21"/>
      <c r="F3" s="21"/>
      <c r="G3" s="22"/>
      <c r="H3" s="72" t="s">
        <v>181</v>
      </c>
      <c r="I3" s="6"/>
      <c r="J3" s="73" t="s">
        <v>186</v>
      </c>
      <c r="K3" s="24"/>
      <c r="L3" s="73" t="s">
        <v>0</v>
      </c>
      <c r="M3" s="26"/>
      <c r="N3" s="73" t="s">
        <v>1</v>
      </c>
      <c r="O3" s="6"/>
      <c r="P3" s="72" t="s">
        <v>187</v>
      </c>
      <c r="Q3" s="184"/>
      <c r="R3" s="72" t="s">
        <v>0</v>
      </c>
      <c r="S3" s="131"/>
      <c r="T3" s="154" t="s">
        <v>1</v>
      </c>
      <c r="V3" s="177" t="s">
        <v>0</v>
      </c>
      <c r="W3" s="239"/>
      <c r="X3" s="495" t="s">
        <v>179</v>
      </c>
      <c r="Y3"/>
    </row>
    <row r="4" spans="1:25" s="8" customFormat="1" x14ac:dyDescent="0.25">
      <c r="A4" s="148"/>
      <c r="B4" s="87"/>
      <c r="C4" s="87"/>
      <c r="D4" s="87"/>
      <c r="E4" s="87"/>
      <c r="F4" s="87"/>
      <c r="G4" s="149"/>
      <c r="H4" s="151"/>
      <c r="I4" s="9"/>
      <c r="J4" s="156"/>
      <c r="K4" s="134"/>
      <c r="L4" s="156"/>
      <c r="M4" s="134"/>
      <c r="N4" s="156"/>
      <c r="O4" s="157"/>
      <c r="P4" s="158"/>
      <c r="Q4" s="184"/>
      <c r="R4" s="159"/>
      <c r="S4" s="160"/>
      <c r="T4" s="158"/>
      <c r="U4" s="157"/>
      <c r="V4" s="178"/>
      <c r="W4" s="240"/>
      <c r="X4" s="240"/>
      <c r="Y4"/>
    </row>
    <row r="5" spans="1:25" s="10" customFormat="1" x14ac:dyDescent="0.25">
      <c r="A5" s="60" t="s">
        <v>2</v>
      </c>
      <c r="B5" s="109"/>
      <c r="C5" s="109"/>
      <c r="D5" s="109"/>
      <c r="E5" s="109"/>
      <c r="F5" s="109"/>
      <c r="G5" s="150"/>
      <c r="H5" s="307">
        <v>1101.9000000000001</v>
      </c>
      <c r="I5" s="88"/>
      <c r="J5" s="324">
        <f>H21</f>
        <v>1333.1399999999994</v>
      </c>
      <c r="K5" s="76"/>
      <c r="L5" s="315">
        <v>1329.53</v>
      </c>
      <c r="M5" s="76"/>
      <c r="N5" s="311">
        <f>ROUND((J5-L5),5)</f>
        <v>3.61</v>
      </c>
      <c r="O5" s="88"/>
      <c r="P5" s="321">
        <f>H21</f>
        <v>1333.1399999999994</v>
      </c>
      <c r="Q5" s="225"/>
      <c r="R5" s="316">
        <v>1329.53</v>
      </c>
      <c r="S5" s="74"/>
      <c r="T5" s="316">
        <f>P5-R5</f>
        <v>3.6099999999994452</v>
      </c>
      <c r="U5" s="88"/>
      <c r="V5" s="173">
        <f>ROUNDUP(P21,0)</f>
        <v>1596</v>
      </c>
      <c r="W5" s="239"/>
      <c r="X5" s="513"/>
      <c r="Y5"/>
    </row>
    <row r="6" spans="1:25" s="7" customFormat="1" x14ac:dyDescent="0.25">
      <c r="A6" s="21"/>
      <c r="B6" s="21"/>
      <c r="C6" s="21"/>
      <c r="D6" s="21"/>
      <c r="E6" s="21"/>
      <c r="F6" s="21"/>
      <c r="G6" s="22"/>
      <c r="H6" s="100"/>
      <c r="I6" s="10"/>
      <c r="J6" s="101"/>
      <c r="K6" s="99"/>
      <c r="L6" s="101"/>
      <c r="M6" s="99"/>
      <c r="N6" s="101"/>
      <c r="O6" s="10"/>
      <c r="P6" s="161"/>
      <c r="Q6" s="158"/>
      <c r="R6" s="100"/>
      <c r="S6" s="97"/>
      <c r="T6" s="161"/>
      <c r="U6" s="10"/>
      <c r="V6" s="179"/>
      <c r="W6" s="239"/>
      <c r="X6" s="239"/>
      <c r="Y6"/>
    </row>
    <row r="7" spans="1:25" x14ac:dyDescent="0.25">
      <c r="A7" s="17"/>
      <c r="B7" s="17"/>
      <c r="C7" s="17" t="s">
        <v>4</v>
      </c>
      <c r="D7" s="17"/>
      <c r="E7" s="17"/>
      <c r="F7" s="17"/>
      <c r="G7" s="18"/>
      <c r="H7" s="38"/>
      <c r="I7" s="226"/>
      <c r="J7" s="44"/>
      <c r="K7" s="44"/>
      <c r="L7" s="44"/>
      <c r="M7" s="44"/>
      <c r="N7" s="44"/>
      <c r="O7" s="103"/>
      <c r="P7" s="162"/>
      <c r="Q7" s="227"/>
      <c r="R7" s="45"/>
      <c r="S7" s="105"/>
      <c r="T7" s="200"/>
      <c r="U7" s="103"/>
      <c r="V7" s="44"/>
    </row>
    <row r="8" spans="1:25" x14ac:dyDescent="0.25">
      <c r="A8" s="17"/>
      <c r="B8" s="17"/>
      <c r="C8" s="17"/>
      <c r="D8" s="17" t="s">
        <v>11</v>
      </c>
      <c r="E8" s="17"/>
      <c r="F8" s="17"/>
      <c r="G8" s="18"/>
      <c r="H8" s="38">
        <v>53.84</v>
      </c>
      <c r="I8" s="226"/>
      <c r="J8" s="44">
        <v>64.39</v>
      </c>
      <c r="K8" s="44"/>
      <c r="L8" s="44">
        <v>55</v>
      </c>
      <c r="M8" s="44"/>
      <c r="N8" s="36">
        <f>ROUND((J8-L8),5)</f>
        <v>9.39</v>
      </c>
      <c r="O8" s="103"/>
      <c r="P8" s="163">
        <v>85</v>
      </c>
      <c r="Q8" s="227"/>
      <c r="R8" s="45">
        <v>55</v>
      </c>
      <c r="S8" s="105"/>
      <c r="T8" s="211">
        <f>P8-R8</f>
        <v>30</v>
      </c>
      <c r="U8" s="103"/>
      <c r="V8" s="79">
        <v>85</v>
      </c>
      <c r="X8" s="514"/>
    </row>
    <row r="9" spans="1:25" x14ac:dyDescent="0.25">
      <c r="A9" s="17"/>
      <c r="B9" s="17"/>
      <c r="C9" s="17"/>
      <c r="D9" s="17" t="s">
        <v>135</v>
      </c>
      <c r="E9" s="17"/>
      <c r="F9" s="17"/>
      <c r="G9" s="18"/>
      <c r="H9" s="38">
        <v>7147</v>
      </c>
      <c r="I9" s="226"/>
      <c r="J9" s="203">
        <v>7147</v>
      </c>
      <c r="K9" s="44"/>
      <c r="L9" s="44">
        <v>7147</v>
      </c>
      <c r="M9" s="44"/>
      <c r="N9" s="36">
        <f>ROUND((J9-L9),5)</f>
        <v>0</v>
      </c>
      <c r="O9" s="103"/>
      <c r="P9" s="163">
        <v>7147</v>
      </c>
      <c r="Q9" s="227"/>
      <c r="R9" s="45">
        <v>7147</v>
      </c>
      <c r="S9" s="105"/>
      <c r="T9" s="211">
        <f>P9-R9</f>
        <v>0</v>
      </c>
      <c r="U9" s="103"/>
      <c r="V9" s="79">
        <v>7524</v>
      </c>
      <c r="X9" s="514"/>
    </row>
    <row r="10" spans="1:25" ht="13.8" thickBot="1" x14ac:dyDescent="0.3">
      <c r="A10" s="17"/>
      <c r="B10" s="17"/>
      <c r="C10" s="17"/>
      <c r="D10" s="17"/>
      <c r="E10" s="17"/>
      <c r="F10" s="17"/>
      <c r="G10" s="18"/>
      <c r="H10" s="106"/>
      <c r="I10" s="226"/>
      <c r="J10" s="47"/>
      <c r="K10" s="44"/>
      <c r="L10" s="47"/>
      <c r="M10" s="44"/>
      <c r="N10" s="36"/>
      <c r="O10" s="103"/>
      <c r="P10" s="345"/>
      <c r="Q10" s="227"/>
      <c r="R10" s="50"/>
      <c r="S10" s="105"/>
      <c r="T10" s="237"/>
      <c r="U10" s="224"/>
      <c r="V10" s="338"/>
    </row>
    <row r="11" spans="1:25" ht="13.8" thickBot="1" x14ac:dyDescent="0.3">
      <c r="A11" s="17"/>
      <c r="B11" s="17"/>
      <c r="C11" s="17" t="s">
        <v>19</v>
      </c>
      <c r="D11" s="17"/>
      <c r="E11" s="17"/>
      <c r="F11" s="17"/>
      <c r="G11" s="18"/>
      <c r="H11" s="108">
        <f>ROUND(SUM(H7:H10),5)</f>
        <v>7200.84</v>
      </c>
      <c r="I11" s="226"/>
      <c r="J11" s="53">
        <f>SUM(J8:J10)</f>
        <v>7211.39</v>
      </c>
      <c r="K11" s="44"/>
      <c r="L11" s="53">
        <f>SUM(L8:L10)</f>
        <v>7202</v>
      </c>
      <c r="M11" s="44"/>
      <c r="N11" s="53">
        <f>ROUND((J11-L11),5)</f>
        <v>9.39</v>
      </c>
      <c r="O11" s="103"/>
      <c r="P11" s="331">
        <f>SUM(P8:P10)</f>
        <v>7232</v>
      </c>
      <c r="Q11" s="227"/>
      <c r="R11" s="108">
        <f>ROUND(SUM(R7:R10),5)</f>
        <v>7202</v>
      </c>
      <c r="S11" s="105"/>
      <c r="T11" s="357">
        <f>P11-R11</f>
        <v>30</v>
      </c>
      <c r="U11" s="103"/>
      <c r="V11" s="339">
        <f>SUM(V8:V10)</f>
        <v>7609</v>
      </c>
      <c r="X11" s="514"/>
    </row>
    <row r="12" spans="1:25" x14ac:dyDescent="0.25">
      <c r="A12" s="17"/>
      <c r="B12" s="17"/>
      <c r="C12" s="17"/>
      <c r="D12" s="17"/>
      <c r="E12" s="17"/>
      <c r="F12" s="17"/>
      <c r="G12" s="18"/>
      <c r="H12" s="38"/>
      <c r="I12" s="226"/>
      <c r="J12" s="36"/>
      <c r="K12" s="44"/>
      <c r="L12" s="36"/>
      <c r="M12" s="44"/>
      <c r="N12" s="36"/>
      <c r="O12" s="103"/>
      <c r="P12" s="162"/>
      <c r="Q12" s="227"/>
      <c r="R12" s="38"/>
      <c r="S12" s="105"/>
      <c r="T12" s="200"/>
      <c r="U12" s="103"/>
      <c r="V12" s="44"/>
    </row>
    <row r="13" spans="1:25" x14ac:dyDescent="0.25">
      <c r="A13" s="17"/>
      <c r="B13" s="17"/>
      <c r="C13" s="17"/>
      <c r="D13" s="17"/>
      <c r="E13" s="17"/>
      <c r="F13" s="17"/>
      <c r="G13" s="18"/>
      <c r="H13" s="38"/>
      <c r="I13" s="226"/>
      <c r="J13" s="36"/>
      <c r="K13" s="44"/>
      <c r="L13" s="36"/>
      <c r="M13" s="44"/>
      <c r="N13" s="36"/>
      <c r="O13" s="103"/>
      <c r="P13" s="162"/>
      <c r="Q13" s="227"/>
      <c r="R13" s="38"/>
      <c r="S13" s="105"/>
      <c r="T13" s="200"/>
      <c r="U13" s="103"/>
      <c r="V13" s="44"/>
    </row>
    <row r="14" spans="1:25" ht="13.8" thickBot="1" x14ac:dyDescent="0.3">
      <c r="A14" s="17" t="s">
        <v>20</v>
      </c>
      <c r="B14" s="17"/>
      <c r="C14" s="17"/>
      <c r="D14" s="17"/>
      <c r="E14" s="17"/>
      <c r="F14" s="17"/>
      <c r="G14" s="18"/>
      <c r="H14" s="106">
        <f>H11+H5</f>
        <v>8302.74</v>
      </c>
      <c r="I14" s="226"/>
      <c r="J14" s="48">
        <f>J11+J5</f>
        <v>8544.5299999999988</v>
      </c>
      <c r="K14" s="44"/>
      <c r="L14" s="48">
        <f>L11+L5</f>
        <v>8531.5300000000007</v>
      </c>
      <c r="M14" s="44"/>
      <c r="N14" s="48">
        <f>N11+N5</f>
        <v>13</v>
      </c>
      <c r="O14" s="103"/>
      <c r="P14" s="106">
        <f>P11+P5</f>
        <v>8565.14</v>
      </c>
      <c r="Q14" s="227"/>
      <c r="R14" s="106">
        <f>R11+R5</f>
        <v>8531.5300000000007</v>
      </c>
      <c r="S14" s="105"/>
      <c r="T14" s="237">
        <f>P14-R14</f>
        <v>33.609999999998763</v>
      </c>
      <c r="U14" s="103"/>
      <c r="V14" s="221">
        <f>V5+V11</f>
        <v>9205</v>
      </c>
      <c r="X14" s="514"/>
    </row>
    <row r="15" spans="1:25" x14ac:dyDescent="0.25">
      <c r="A15" s="17"/>
      <c r="B15" s="17"/>
      <c r="C15" s="17"/>
      <c r="D15" s="17"/>
      <c r="E15" s="17"/>
      <c r="F15" s="17"/>
      <c r="G15" s="18"/>
      <c r="H15" s="209"/>
      <c r="I15" s="226"/>
      <c r="J15" s="165"/>
      <c r="K15" s="44"/>
      <c r="L15" s="165"/>
      <c r="M15" s="44"/>
      <c r="N15" s="165"/>
      <c r="O15" s="103"/>
      <c r="P15" s="209"/>
      <c r="Q15" s="227"/>
      <c r="R15" s="209"/>
      <c r="S15" s="105"/>
      <c r="T15" s="211"/>
      <c r="U15" s="103"/>
      <c r="V15" s="165"/>
    </row>
    <row r="16" spans="1:25" ht="18.75" customHeight="1" x14ac:dyDescent="0.25">
      <c r="A16" s="17"/>
      <c r="B16" s="17"/>
      <c r="C16" s="17" t="s">
        <v>21</v>
      </c>
      <c r="D16" s="17"/>
      <c r="E16" s="17"/>
      <c r="F16" s="17"/>
      <c r="G16" s="18"/>
      <c r="H16" s="38"/>
      <c r="I16" s="226"/>
      <c r="J16" s="44"/>
      <c r="K16" s="44"/>
      <c r="L16" s="44"/>
      <c r="M16" s="44"/>
      <c r="N16" s="44"/>
      <c r="O16" s="103"/>
      <c r="P16" s="162"/>
      <c r="Q16" s="209"/>
      <c r="R16" s="45"/>
      <c r="S16" s="105"/>
      <c r="T16" s="200"/>
      <c r="U16" s="224"/>
      <c r="V16" s="44"/>
    </row>
    <row r="17" spans="1:25" ht="13.8" thickBot="1" x14ac:dyDescent="0.3">
      <c r="A17" s="17"/>
      <c r="B17" s="17"/>
      <c r="C17" s="17"/>
      <c r="D17" s="17" t="s">
        <v>52</v>
      </c>
      <c r="E17" s="70"/>
      <c r="F17" s="17"/>
      <c r="G17" s="18"/>
      <c r="H17" s="209">
        <v>6969.6</v>
      </c>
      <c r="I17" s="226"/>
      <c r="J17" s="165">
        <v>5227.2</v>
      </c>
      <c r="K17" s="44"/>
      <c r="L17" s="165">
        <v>6969.6</v>
      </c>
      <c r="M17" s="44"/>
      <c r="N17" s="165">
        <f>ROUND((J17-L17),5)</f>
        <v>-1742.4</v>
      </c>
      <c r="O17" s="103"/>
      <c r="P17" s="163">
        <v>6969.6</v>
      </c>
      <c r="Q17" s="227"/>
      <c r="R17" s="209">
        <v>6969.6</v>
      </c>
      <c r="S17" s="105"/>
      <c r="T17" s="237">
        <f>P17-R17</f>
        <v>0</v>
      </c>
      <c r="U17" s="103"/>
      <c r="V17" s="79">
        <v>6969.6</v>
      </c>
      <c r="X17" s="514"/>
    </row>
    <row r="18" spans="1:25" ht="13.8" thickBot="1" x14ac:dyDescent="0.3">
      <c r="A18" s="17"/>
      <c r="B18" s="17"/>
      <c r="C18" s="17" t="s">
        <v>68</v>
      </c>
      <c r="D18" s="17"/>
      <c r="E18" s="17"/>
      <c r="F18" s="17"/>
      <c r="G18" s="18"/>
      <c r="H18" s="108">
        <f>SUM(H17:H17)</f>
        <v>6969.6</v>
      </c>
      <c r="I18" s="232"/>
      <c r="J18" s="53">
        <f>SUM(J17:J17)</f>
        <v>5227.2</v>
      </c>
      <c r="K18" s="83"/>
      <c r="L18" s="53">
        <f>SUM(L17:L17)</f>
        <v>6969.6</v>
      </c>
      <c r="M18" s="83"/>
      <c r="N18" s="53">
        <f>SUM(N17:N17)</f>
        <v>-1742.4</v>
      </c>
      <c r="O18" s="224"/>
      <c r="P18" s="108">
        <f>SUM(P17:P17)</f>
        <v>6969.6</v>
      </c>
      <c r="Q18" s="233"/>
      <c r="R18" s="108">
        <f>SUM(R17:R17)</f>
        <v>6969.6</v>
      </c>
      <c r="S18" s="105"/>
      <c r="T18" s="108">
        <f>SUM(T17:T17)</f>
        <v>0</v>
      </c>
      <c r="U18" s="356"/>
      <c r="V18" s="253">
        <f>SUM(V17:V17)</f>
        <v>6969.6</v>
      </c>
      <c r="X18" s="514"/>
    </row>
    <row r="19" spans="1:25" x14ac:dyDescent="0.25">
      <c r="A19" s="17"/>
      <c r="B19" s="17"/>
      <c r="C19" s="17"/>
      <c r="D19" s="17"/>
      <c r="E19" s="17"/>
      <c r="F19" s="17"/>
      <c r="G19" s="18"/>
      <c r="H19" s="209"/>
      <c r="I19" s="226"/>
      <c r="J19" s="165"/>
      <c r="K19" s="44"/>
      <c r="L19" s="165"/>
      <c r="M19" s="44"/>
      <c r="N19" s="165"/>
      <c r="O19" s="103"/>
      <c r="P19" s="209"/>
      <c r="Q19" s="227"/>
      <c r="R19" s="209"/>
      <c r="S19" s="105"/>
      <c r="T19" s="209"/>
      <c r="U19" s="103"/>
      <c r="V19" s="165"/>
    </row>
    <row r="20" spans="1:25" x14ac:dyDescent="0.25">
      <c r="A20" s="17"/>
      <c r="B20" s="17"/>
      <c r="C20" s="17"/>
      <c r="D20" s="17"/>
      <c r="E20" s="17"/>
      <c r="F20" s="17"/>
      <c r="G20" s="18"/>
      <c r="H20" s="209"/>
      <c r="I20" s="226"/>
      <c r="J20" s="165"/>
      <c r="K20" s="44"/>
      <c r="L20" s="165"/>
      <c r="M20" s="44"/>
      <c r="N20" s="165"/>
      <c r="O20" s="103"/>
      <c r="P20" s="209"/>
      <c r="Q20" s="227"/>
      <c r="R20" s="209"/>
      <c r="S20" s="105"/>
      <c r="T20" s="209"/>
      <c r="U20" s="103"/>
      <c r="V20" s="165"/>
    </row>
    <row r="21" spans="1:25" s="14" customFormat="1" ht="15" customHeight="1" thickBot="1" x14ac:dyDescent="0.3">
      <c r="A21" s="17" t="s">
        <v>69</v>
      </c>
      <c r="B21" s="17"/>
      <c r="C21" s="17"/>
      <c r="D21" s="17"/>
      <c r="E21" s="17"/>
      <c r="F21" s="17"/>
      <c r="G21" s="18"/>
      <c r="H21" s="117">
        <f>H14-H18</f>
        <v>1333.1399999999994</v>
      </c>
      <c r="I21" s="13"/>
      <c r="J21" s="166">
        <f>J14-J18</f>
        <v>3317.329999999999</v>
      </c>
      <c r="K21" s="61"/>
      <c r="L21" s="166">
        <f>L14-L18</f>
        <v>1561.9300000000003</v>
      </c>
      <c r="M21" s="61"/>
      <c r="N21" s="166">
        <f>N14-N18</f>
        <v>1755.4</v>
      </c>
      <c r="O21" s="13"/>
      <c r="P21" s="299">
        <f>P14-P18</f>
        <v>1595.5399999999991</v>
      </c>
      <c r="Q21" s="234"/>
      <c r="R21" s="117">
        <f>R14-R18</f>
        <v>1561.9300000000003</v>
      </c>
      <c r="S21" s="94"/>
      <c r="T21" s="284">
        <f>P21-R21</f>
        <v>33.609999999998763</v>
      </c>
      <c r="U21" s="13"/>
      <c r="V21" s="255">
        <f>V14-V18</f>
        <v>2235.3999999999996</v>
      </c>
      <c r="W21" s="241"/>
      <c r="X21" s="515"/>
      <c r="Y21"/>
    </row>
    <row r="22" spans="1:25" ht="16.5" customHeight="1" thickTop="1" x14ac:dyDescent="0.25">
      <c r="H22" s="103"/>
      <c r="I22" s="103"/>
      <c r="J22" s="11"/>
      <c r="K22" s="11"/>
      <c r="L22" s="11"/>
      <c r="M22" s="11"/>
      <c r="N22" s="11"/>
      <c r="O22" s="103"/>
      <c r="P22" s="167"/>
      <c r="Q22" s="235"/>
      <c r="R22" s="11"/>
      <c r="S22" s="103"/>
      <c r="T22" s="167"/>
      <c r="U22" s="103"/>
      <c r="V22" s="11"/>
    </row>
    <row r="23" spans="1:25" x14ac:dyDescent="0.25">
      <c r="A23"/>
      <c r="B23"/>
      <c r="C23"/>
      <c r="D23"/>
      <c r="E23"/>
      <c r="F23"/>
      <c r="G23"/>
      <c r="H23"/>
      <c r="I23"/>
      <c r="P23"/>
      <c r="Q23"/>
      <c r="T23"/>
      <c r="V23"/>
      <c r="W23"/>
      <c r="X23" s="407"/>
    </row>
    <row r="24" spans="1:25" x14ac:dyDescent="0.25">
      <c r="A24"/>
      <c r="B24"/>
      <c r="C24"/>
      <c r="D24"/>
      <c r="E24" t="s">
        <v>194</v>
      </c>
      <c r="F24"/>
      <c r="G24"/>
      <c r="H24"/>
      <c r="I24"/>
      <c r="P24"/>
      <c r="Q24"/>
      <c r="T24"/>
      <c r="V24"/>
      <c r="W24"/>
      <c r="X24" s="407"/>
    </row>
    <row r="25" spans="1:25" x14ac:dyDescent="0.25">
      <c r="A25"/>
      <c r="B25"/>
      <c r="C25"/>
      <c r="D25"/>
      <c r="E25" t="s">
        <v>178</v>
      </c>
      <c r="F25"/>
      <c r="G25"/>
      <c r="H25"/>
      <c r="I25"/>
      <c r="P25"/>
      <c r="Q25"/>
      <c r="T25"/>
      <c r="V25"/>
      <c r="W25"/>
      <c r="X25" s="407"/>
    </row>
    <row r="34" spans="6:18" x14ac:dyDescent="0.25">
      <c r="F34" s="334"/>
      <c r="P34" s="335"/>
      <c r="R34" s="336"/>
    </row>
  </sheetData>
  <phoneticPr fontId="0" type="noConversion"/>
  <pageMargins left="1" right="0.04" top="0.98" bottom="0.17" header="0.25" footer="0"/>
  <pageSetup paperSize="5" scale="84" orientation="landscape" r:id="rId1"/>
  <headerFooter alignWithMargins="0">
    <oddHeader>&amp;C&amp;"Arial,Bold"&amp;12 &amp;14Fire Hydrant Fund&amp;12
&amp;14Final Budget
2020&amp;R&amp;D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2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.109375" defaultRowHeight="13.2" x14ac:dyDescent="0.25"/>
  <cols>
    <col min="1" max="2" width="2" style="1" customWidth="1"/>
    <col min="3" max="3" width="30" style="1" customWidth="1"/>
    <col min="4" max="4" width="1.88671875" style="1" customWidth="1"/>
    <col min="5" max="5" width="12" style="2" customWidth="1"/>
    <col min="6" max="6" width="2" style="407" customWidth="1"/>
    <col min="7" max="7" width="12" style="407" customWidth="1"/>
    <col min="8" max="8" width="2" style="407" customWidth="1"/>
    <col min="9" max="9" width="12" style="407" customWidth="1"/>
    <col min="10" max="10" width="2" style="407" customWidth="1"/>
    <col min="11" max="11" width="12" style="407" customWidth="1"/>
    <col min="12" max="12" width="2.109375" style="407" customWidth="1"/>
    <col min="13" max="13" width="12" style="407" customWidth="1"/>
    <col min="14" max="14" width="2" style="407" customWidth="1"/>
    <col min="15" max="15" width="12" style="407" customWidth="1"/>
    <col min="16" max="16" width="2" style="407" customWidth="1"/>
    <col min="17" max="17" width="12" style="407" customWidth="1"/>
    <col min="18" max="18" width="2" style="407" customWidth="1"/>
    <col min="19" max="19" width="12" style="407" customWidth="1"/>
    <col min="20" max="20" width="2" style="407" customWidth="1"/>
    <col min="21" max="21" width="25.33203125" style="407" customWidth="1"/>
    <col min="22" max="22" width="2.6640625" customWidth="1"/>
    <col min="23" max="27" width="12" customWidth="1"/>
    <col min="34" max="16384" width="9.109375" style="407"/>
  </cols>
  <sheetData>
    <row r="1" spans="1:33" ht="13.8" thickBot="1" x14ac:dyDescent="0.3">
      <c r="A1" s="70"/>
      <c r="B1" s="70"/>
      <c r="C1" s="70"/>
      <c r="E1" s="71">
        <v>2018</v>
      </c>
      <c r="F1" s="2"/>
      <c r="G1" s="19"/>
      <c r="H1" s="19"/>
      <c r="I1" s="73" t="s">
        <v>192</v>
      </c>
      <c r="J1" s="73"/>
      <c r="K1" s="19"/>
      <c r="M1" s="390"/>
      <c r="N1" s="457"/>
      <c r="O1" s="457" t="s">
        <v>184</v>
      </c>
      <c r="P1" s="457"/>
      <c r="Q1" s="457"/>
      <c r="S1" s="73" t="s">
        <v>196</v>
      </c>
      <c r="T1" s="186"/>
      <c r="U1" s="186"/>
    </row>
    <row r="2" spans="1:33" x14ac:dyDescent="0.25">
      <c r="A2" s="17"/>
      <c r="B2" s="17"/>
      <c r="C2" s="17"/>
      <c r="D2" s="3"/>
      <c r="E2" s="118"/>
      <c r="F2" s="384"/>
      <c r="G2" s="137"/>
      <c r="H2" s="137"/>
      <c r="I2" s="113"/>
      <c r="J2" s="113"/>
      <c r="K2" s="147"/>
      <c r="L2" s="384"/>
      <c r="M2" s="86"/>
      <c r="N2" s="181"/>
      <c r="O2" s="42"/>
      <c r="P2" s="141"/>
      <c r="Q2" s="175"/>
      <c r="S2" s="176"/>
      <c r="T2" s="186"/>
      <c r="U2" s="186"/>
    </row>
    <row r="3" spans="1:33" s="7" customFormat="1" ht="13.8" thickBot="1" x14ac:dyDescent="0.3">
      <c r="A3" s="21"/>
      <c r="B3" s="21"/>
      <c r="C3" s="21"/>
      <c r="D3" s="5"/>
      <c r="E3" s="72" t="s">
        <v>181</v>
      </c>
      <c r="F3" s="6"/>
      <c r="G3" s="73" t="s">
        <v>191</v>
      </c>
      <c r="H3" s="24"/>
      <c r="I3" s="73" t="s">
        <v>0</v>
      </c>
      <c r="J3" s="26"/>
      <c r="K3" s="73" t="s">
        <v>1</v>
      </c>
      <c r="L3" s="6"/>
      <c r="M3" s="72" t="s">
        <v>187</v>
      </c>
      <c r="N3" s="184"/>
      <c r="O3" s="72" t="s">
        <v>0</v>
      </c>
      <c r="P3" s="131"/>
      <c r="Q3" s="154" t="s">
        <v>1</v>
      </c>
      <c r="S3" s="177" t="s">
        <v>0</v>
      </c>
      <c r="T3" s="187"/>
      <c r="U3" s="495" t="s">
        <v>179</v>
      </c>
      <c r="V3"/>
      <c r="W3"/>
      <c r="X3"/>
      <c r="Y3"/>
      <c r="Z3"/>
      <c r="AA3"/>
      <c r="AB3"/>
      <c r="AC3"/>
      <c r="AD3"/>
      <c r="AE3"/>
      <c r="AF3"/>
      <c r="AG3"/>
    </row>
    <row r="4" spans="1:33" s="7" customFormat="1" x14ac:dyDescent="0.25">
      <c r="A4" s="21"/>
      <c r="B4" s="21"/>
      <c r="C4" s="21"/>
      <c r="D4" s="5"/>
      <c r="E4" s="25"/>
      <c r="G4" s="20"/>
      <c r="H4" s="20"/>
      <c r="I4" s="20"/>
      <c r="J4" s="20"/>
      <c r="K4" s="20"/>
      <c r="M4" s="131"/>
      <c r="N4" s="131"/>
      <c r="O4" s="131"/>
      <c r="P4" s="131"/>
      <c r="Q4" s="131"/>
      <c r="S4" s="20"/>
      <c r="V4"/>
      <c r="W4"/>
      <c r="X4"/>
      <c r="Y4"/>
      <c r="Z4"/>
      <c r="AA4"/>
      <c r="AB4"/>
      <c r="AC4"/>
      <c r="AD4"/>
      <c r="AE4"/>
      <c r="AF4"/>
      <c r="AG4"/>
    </row>
    <row r="5" spans="1:33" s="7" customFormat="1" x14ac:dyDescent="0.25">
      <c r="A5" s="87" t="s">
        <v>2</v>
      </c>
      <c r="B5" s="21"/>
      <c r="C5" s="21"/>
      <c r="D5" s="5"/>
      <c r="E5" s="307">
        <v>90312.92</v>
      </c>
      <c r="F5" s="88"/>
      <c r="G5" s="310">
        <f>E18</f>
        <v>136812.51</v>
      </c>
      <c r="H5" s="132"/>
      <c r="I5" s="310">
        <v>136661</v>
      </c>
      <c r="J5" s="132"/>
      <c r="K5" s="311">
        <f>ROUND((G5-I5),5)</f>
        <v>151.51</v>
      </c>
      <c r="L5" s="133"/>
      <c r="M5" s="340">
        <f>E18</f>
        <v>136812.51</v>
      </c>
      <c r="N5" s="89"/>
      <c r="O5" s="312">
        <v>136661</v>
      </c>
      <c r="P5" s="89"/>
      <c r="Q5" s="313">
        <f>M5-O5</f>
        <v>151.51000000000931</v>
      </c>
      <c r="R5" s="133"/>
      <c r="S5" s="173">
        <f>ROUNDUP(M18,0)</f>
        <v>184613</v>
      </c>
      <c r="T5" s="12"/>
      <c r="U5" s="516"/>
      <c r="V5"/>
      <c r="W5"/>
      <c r="X5"/>
      <c r="Y5"/>
      <c r="Z5"/>
      <c r="AA5"/>
      <c r="AB5"/>
      <c r="AC5"/>
      <c r="AD5"/>
      <c r="AE5"/>
      <c r="AF5"/>
      <c r="AG5"/>
    </row>
    <row r="6" spans="1:33" s="7" customFormat="1" x14ac:dyDescent="0.25">
      <c r="A6" s="87"/>
      <c r="B6" s="21"/>
      <c r="C6" s="21"/>
      <c r="D6" s="5"/>
      <c r="E6" s="31"/>
      <c r="F6" s="88"/>
      <c r="G6" s="132"/>
      <c r="H6" s="132"/>
      <c r="I6" s="132"/>
      <c r="J6" s="132"/>
      <c r="K6" s="132"/>
      <c r="L6" s="133"/>
      <c r="M6" s="89"/>
      <c r="N6" s="89"/>
      <c r="O6" s="89"/>
      <c r="P6" s="89"/>
      <c r="Q6" s="89"/>
      <c r="R6" s="133"/>
      <c r="S6" s="132"/>
      <c r="T6" s="12"/>
      <c r="U6" s="12"/>
      <c r="V6"/>
      <c r="W6"/>
      <c r="X6"/>
      <c r="Y6"/>
      <c r="Z6"/>
      <c r="AA6"/>
      <c r="AB6"/>
      <c r="AC6"/>
      <c r="AD6"/>
      <c r="AE6"/>
      <c r="AF6"/>
      <c r="AG6"/>
    </row>
    <row r="7" spans="1:33" x14ac:dyDescent="0.25">
      <c r="A7" s="17"/>
      <c r="B7" s="17" t="s">
        <v>4</v>
      </c>
      <c r="C7" s="17"/>
      <c r="D7" s="3"/>
      <c r="E7" s="38"/>
      <c r="F7" s="403"/>
      <c r="G7" s="44"/>
      <c r="H7" s="44"/>
      <c r="I7" s="44"/>
      <c r="J7" s="44"/>
      <c r="K7" s="44"/>
      <c r="L7" s="401"/>
      <c r="M7" s="45"/>
      <c r="N7" s="45"/>
      <c r="O7" s="45"/>
      <c r="P7" s="45"/>
      <c r="Q7" s="82"/>
      <c r="R7" s="401"/>
      <c r="S7" s="44"/>
      <c r="T7" s="401"/>
      <c r="U7" s="401"/>
    </row>
    <row r="8" spans="1:33" x14ac:dyDescent="0.25">
      <c r="A8" s="17"/>
      <c r="B8" s="17"/>
      <c r="C8" s="17" t="s">
        <v>11</v>
      </c>
      <c r="D8" s="3"/>
      <c r="E8" s="38">
        <v>1499.59</v>
      </c>
      <c r="F8" s="403"/>
      <c r="G8" s="44">
        <v>2246.16</v>
      </c>
      <c r="H8" s="44"/>
      <c r="I8" s="44">
        <v>1500</v>
      </c>
      <c r="J8" s="44"/>
      <c r="K8" s="36">
        <f>ROUND((G8-I8),5)</f>
        <v>746.16</v>
      </c>
      <c r="L8" s="401"/>
      <c r="M8" s="43">
        <v>2800</v>
      </c>
      <c r="N8" s="45"/>
      <c r="O8" s="45">
        <v>1500</v>
      </c>
      <c r="P8" s="45"/>
      <c r="Q8" s="260">
        <f>M8-O8</f>
        <v>1300</v>
      </c>
      <c r="R8" s="401"/>
      <c r="S8" s="79">
        <v>2800</v>
      </c>
      <c r="T8" s="401"/>
      <c r="U8" s="482"/>
    </row>
    <row r="9" spans="1:33" ht="13.8" thickBot="1" x14ac:dyDescent="0.3">
      <c r="A9" s="17"/>
      <c r="B9" s="17"/>
      <c r="C9" s="17" t="s">
        <v>94</v>
      </c>
      <c r="D9" s="3"/>
      <c r="E9" s="38">
        <v>45000</v>
      </c>
      <c r="F9" s="403"/>
      <c r="G9" s="44">
        <v>0</v>
      </c>
      <c r="H9" s="44"/>
      <c r="I9" s="44">
        <v>45000</v>
      </c>
      <c r="J9" s="44"/>
      <c r="K9" s="36">
        <f>ROUND((G9-I9),5)</f>
        <v>-45000</v>
      </c>
      <c r="L9" s="401"/>
      <c r="M9" s="43">
        <f>GenFund!P120</f>
        <v>45000</v>
      </c>
      <c r="N9" s="45"/>
      <c r="O9" s="45">
        <v>45000</v>
      </c>
      <c r="P9" s="45"/>
      <c r="Q9" s="359">
        <v>0</v>
      </c>
      <c r="R9" s="401"/>
      <c r="S9" s="79">
        <f>GenFund!V120</f>
        <v>45000</v>
      </c>
      <c r="T9" s="401"/>
      <c r="U9" s="482"/>
    </row>
    <row r="10" spans="1:33" ht="13.8" thickBot="1" x14ac:dyDescent="0.3">
      <c r="A10" s="17"/>
      <c r="B10" s="17" t="s">
        <v>19</v>
      </c>
      <c r="C10" s="17"/>
      <c r="D10" s="3"/>
      <c r="E10" s="108">
        <f>ROUND(SUM(E7:E9),5)</f>
        <v>46499.59</v>
      </c>
      <c r="F10" s="403"/>
      <c r="G10" s="53">
        <f>ROUND(SUM(G7:G9),5)</f>
        <v>2246.16</v>
      </c>
      <c r="H10" s="44"/>
      <c r="I10" s="53">
        <f>ROUND(SUM(I7:I9),5)</f>
        <v>46500</v>
      </c>
      <c r="J10" s="44"/>
      <c r="K10" s="53">
        <f>ROUND((G10-I10),5)</f>
        <v>-44253.84</v>
      </c>
      <c r="L10" s="401"/>
      <c r="M10" s="208">
        <f>SUM(M8:M9)</f>
        <v>47800</v>
      </c>
      <c r="N10" s="45"/>
      <c r="O10" s="108">
        <f>ROUND(SUM(O7:O9),5)</f>
        <v>46500</v>
      </c>
      <c r="P10" s="45"/>
      <c r="Q10" s="359">
        <f>M10-O10</f>
        <v>1300</v>
      </c>
      <c r="R10" s="401"/>
      <c r="S10" s="253">
        <f>ROUND(SUM(S7:S9),5)</f>
        <v>47800</v>
      </c>
      <c r="T10" s="401"/>
      <c r="U10" s="482"/>
    </row>
    <row r="11" spans="1:33" x14ac:dyDescent="0.25">
      <c r="A11" s="17"/>
      <c r="B11" s="17"/>
      <c r="C11" s="17"/>
      <c r="D11" s="3"/>
      <c r="E11" s="38"/>
      <c r="F11" s="403"/>
      <c r="G11" s="44"/>
      <c r="H11" s="44"/>
      <c r="I11" s="44"/>
      <c r="J11" s="44"/>
      <c r="K11" s="36"/>
      <c r="L11" s="401"/>
      <c r="M11" s="45"/>
      <c r="N11" s="45"/>
      <c r="O11" s="45"/>
      <c r="P11" s="45"/>
      <c r="Q11" s="82"/>
      <c r="R11" s="401"/>
      <c r="S11" s="262"/>
      <c r="T11" s="401"/>
      <c r="U11" s="401"/>
    </row>
    <row r="12" spans="1:33" ht="13.8" thickBot="1" x14ac:dyDescent="0.3">
      <c r="A12" s="17" t="s">
        <v>75</v>
      </c>
      <c r="B12" s="17"/>
      <c r="C12" s="17"/>
      <c r="D12" s="3"/>
      <c r="E12" s="106">
        <f>E5+E10</f>
        <v>136812.51</v>
      </c>
      <c r="F12" s="403"/>
      <c r="G12" s="47">
        <f>G10+G5</f>
        <v>139058.67000000001</v>
      </c>
      <c r="H12" s="44"/>
      <c r="I12" s="47">
        <f>I5+I10</f>
        <v>183161</v>
      </c>
      <c r="J12" s="44"/>
      <c r="K12" s="48">
        <f>K5+K10</f>
        <v>-44102.329999999994</v>
      </c>
      <c r="L12" s="401"/>
      <c r="M12" s="49">
        <f>M5+M10</f>
        <v>184612.51</v>
      </c>
      <c r="N12" s="45"/>
      <c r="O12" s="50">
        <f>O5+O10</f>
        <v>183161</v>
      </c>
      <c r="P12" s="45"/>
      <c r="Q12" s="359">
        <f>M12-O12</f>
        <v>1451.5100000000093</v>
      </c>
      <c r="R12" s="401"/>
      <c r="S12" s="93">
        <f>S5+S10</f>
        <v>232413</v>
      </c>
      <c r="T12" s="401"/>
      <c r="U12" s="482"/>
    </row>
    <row r="13" spans="1:33" x14ac:dyDescent="0.25">
      <c r="A13" s="17"/>
      <c r="B13" s="17"/>
      <c r="C13" s="17"/>
      <c r="D13" s="3"/>
      <c r="E13" s="38"/>
      <c r="F13" s="403"/>
      <c r="G13" s="44"/>
      <c r="H13" s="44"/>
      <c r="I13" s="44"/>
      <c r="J13" s="44"/>
      <c r="K13" s="44"/>
      <c r="L13" s="401"/>
      <c r="M13" s="45"/>
      <c r="N13" s="45"/>
      <c r="O13" s="45"/>
      <c r="P13" s="45"/>
      <c r="Q13" s="82"/>
      <c r="R13" s="401"/>
      <c r="S13" s="44"/>
      <c r="T13" s="401"/>
      <c r="U13" s="401"/>
    </row>
    <row r="14" spans="1:33" ht="25.5" customHeight="1" x14ac:dyDescent="0.25">
      <c r="A14" s="17"/>
      <c r="B14" s="17" t="s">
        <v>21</v>
      </c>
      <c r="C14" s="70"/>
      <c r="D14" s="3"/>
      <c r="E14" s="38"/>
      <c r="F14" s="403"/>
      <c r="G14" s="44"/>
      <c r="H14" s="44"/>
      <c r="I14" s="44"/>
      <c r="J14" s="44"/>
      <c r="K14" s="44"/>
      <c r="L14" s="401"/>
      <c r="M14" s="45"/>
      <c r="N14" s="45"/>
      <c r="O14" s="45"/>
      <c r="P14" s="45"/>
      <c r="Q14" s="82"/>
      <c r="R14" s="401"/>
      <c r="S14" s="44"/>
      <c r="T14" s="401"/>
      <c r="U14" s="401"/>
    </row>
    <row r="15" spans="1:33" ht="16.2" thickBot="1" x14ac:dyDescent="0.3">
      <c r="A15" s="70"/>
      <c r="B15" s="17"/>
      <c r="C15" s="17" t="s">
        <v>95</v>
      </c>
      <c r="D15" s="3"/>
      <c r="E15" s="38">
        <v>0</v>
      </c>
      <c r="F15" s="236"/>
      <c r="G15" s="44">
        <v>0</v>
      </c>
      <c r="H15" s="134"/>
      <c r="I15" s="44">
        <v>183000</v>
      </c>
      <c r="J15" s="44"/>
      <c r="K15" s="36">
        <f>ROUND((G15-I15),5)</f>
        <v>-183000</v>
      </c>
      <c r="L15" s="401"/>
      <c r="M15" s="43">
        <v>0</v>
      </c>
      <c r="N15" s="195"/>
      <c r="O15" s="45">
        <v>183000</v>
      </c>
      <c r="P15" s="45"/>
      <c r="Q15" s="359">
        <f>M15-O15</f>
        <v>-183000</v>
      </c>
      <c r="R15" s="401"/>
      <c r="S15" s="405">
        <v>232000</v>
      </c>
      <c r="U15" s="483"/>
    </row>
    <row r="16" spans="1:33" ht="13.8" thickBot="1" x14ac:dyDescent="0.3">
      <c r="A16" s="70"/>
      <c r="B16" s="17" t="s">
        <v>68</v>
      </c>
      <c r="C16" s="70"/>
      <c r="D16" s="3"/>
      <c r="E16" s="108">
        <f>ROUND(SUM(E15:E15),5)</f>
        <v>0</v>
      </c>
      <c r="F16" s="403"/>
      <c r="G16" s="53">
        <f>ROUND(SUM(G14:G15),5)</f>
        <v>0</v>
      </c>
      <c r="H16" s="44"/>
      <c r="I16" s="53">
        <f>ROUND(SUM(I14:I15),5)</f>
        <v>183000</v>
      </c>
      <c r="J16" s="44"/>
      <c r="K16" s="53">
        <f>ROUND(SUM(K14:K15),5)</f>
        <v>-183000</v>
      </c>
      <c r="L16" s="401"/>
      <c r="M16" s="208">
        <f>SUM(M15:M15)</f>
        <v>0</v>
      </c>
      <c r="N16" s="45"/>
      <c r="O16" s="108">
        <f>ROUND(SUM(O14:O15),5)</f>
        <v>183000</v>
      </c>
      <c r="P16" s="45"/>
      <c r="Q16" s="359">
        <f>M16-O16</f>
        <v>-183000</v>
      </c>
      <c r="R16" s="401"/>
      <c r="S16" s="253">
        <f>SUM(S15:S15)</f>
        <v>232000</v>
      </c>
      <c r="T16" s="401"/>
      <c r="U16" s="482"/>
    </row>
    <row r="17" spans="1:21" x14ac:dyDescent="0.25">
      <c r="A17" s="70"/>
      <c r="B17" s="17"/>
      <c r="C17" s="70"/>
      <c r="D17" s="3"/>
      <c r="E17" s="209"/>
      <c r="F17" s="403"/>
      <c r="G17" s="165"/>
      <c r="H17" s="44"/>
      <c r="I17" s="165"/>
      <c r="J17" s="44"/>
      <c r="K17" s="165"/>
      <c r="L17" s="401"/>
      <c r="M17" s="209"/>
      <c r="N17" s="45"/>
      <c r="O17" s="209"/>
      <c r="P17" s="45"/>
      <c r="Q17" s="260"/>
      <c r="R17" s="401"/>
      <c r="S17" s="165"/>
      <c r="T17" s="401"/>
      <c r="U17" s="401"/>
    </row>
    <row r="18" spans="1:21" ht="16.5" customHeight="1" thickBot="1" x14ac:dyDescent="0.3">
      <c r="A18" s="70" t="s">
        <v>69</v>
      </c>
      <c r="B18" s="70"/>
      <c r="C18" s="70"/>
      <c r="E18" s="58">
        <f>E12-E16</f>
        <v>136812.51</v>
      </c>
      <c r="F18" s="401"/>
      <c r="G18" s="59">
        <f>G12-G16</f>
        <v>139058.67000000001</v>
      </c>
      <c r="H18" s="44"/>
      <c r="I18" s="59">
        <f>I12-I16</f>
        <v>161</v>
      </c>
      <c r="J18" s="44"/>
      <c r="K18" s="59">
        <f>K12-K16</f>
        <v>138897.67000000001</v>
      </c>
      <c r="L18" s="401"/>
      <c r="M18" s="314">
        <f>M12-M16</f>
        <v>184612.51</v>
      </c>
      <c r="N18" s="45"/>
      <c r="O18" s="58">
        <f>O12-O16</f>
        <v>161</v>
      </c>
      <c r="P18" s="45"/>
      <c r="Q18" s="360">
        <f>Q12-Q16</f>
        <v>184451.51</v>
      </c>
      <c r="R18" s="401"/>
      <c r="S18" s="256">
        <f>S12-S16</f>
        <v>413</v>
      </c>
      <c r="T18" s="401"/>
      <c r="U18" s="482"/>
    </row>
    <row r="19" spans="1:21" ht="13.8" thickTop="1" x14ac:dyDescent="0.25">
      <c r="E19" s="125"/>
      <c r="F19" s="401"/>
      <c r="G19" s="125"/>
      <c r="H19" s="401"/>
      <c r="I19" s="125"/>
      <c r="J19" s="401"/>
      <c r="K19" s="125"/>
      <c r="L19" s="401"/>
      <c r="M19" s="125"/>
      <c r="N19" s="401"/>
      <c r="O19" s="125"/>
      <c r="P19" s="401"/>
      <c r="Q19" s="125"/>
      <c r="R19" s="401"/>
      <c r="S19" s="125"/>
      <c r="T19" s="401"/>
      <c r="U19" s="401"/>
    </row>
    <row r="20" spans="1:21" x14ac:dyDescent="0.25">
      <c r="E20" s="407"/>
    </row>
    <row r="21" spans="1:21" x14ac:dyDescent="0.25">
      <c r="E21" s="407"/>
      <c r="K21" s="408"/>
      <c r="L21" s="408"/>
      <c r="M21" s="402"/>
    </row>
    <row r="22" spans="1:21" x14ac:dyDescent="0.25">
      <c r="E22" s="407"/>
    </row>
    <row r="23" spans="1:21" x14ac:dyDescent="0.25">
      <c r="E23" s="407"/>
    </row>
    <row r="24" spans="1:21" x14ac:dyDescent="0.25">
      <c r="E24" s="407"/>
    </row>
    <row r="25" spans="1:21" x14ac:dyDescent="0.25">
      <c r="E25" s="407"/>
    </row>
    <row r="26" spans="1:21" x14ac:dyDescent="0.25">
      <c r="E26" s="407"/>
    </row>
    <row r="27" spans="1:21" x14ac:dyDescent="0.25">
      <c r="E27" s="407"/>
    </row>
    <row r="28" spans="1:21" x14ac:dyDescent="0.25">
      <c r="E28" s="407"/>
    </row>
    <row r="29" spans="1:21" x14ac:dyDescent="0.25">
      <c r="E29" s="407"/>
    </row>
  </sheetData>
  <pageMargins left="1" right="0.5" top="1.38" bottom="0.5" header="0.25" footer="0.5"/>
  <pageSetup paperSize="5" scale="85" fitToHeight="0" orientation="landscape" r:id="rId1"/>
  <headerFooter alignWithMargins="0">
    <oddHeader>&amp;C&amp;"Arial,Bold"&amp;14Reserve&amp;12 &amp;14Fund&amp;12
&amp;14Final Budget
2020
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Y134"/>
  <sheetViews>
    <sheetView zoomScaleNormal="100" workbookViewId="0">
      <pane xSplit="6" ySplit="3" topLeftCell="G94" activePane="bottomRight" state="frozen"/>
      <selection pane="topRight" activeCell="G1" sqref="G1"/>
      <selection pane="bottomLeft" activeCell="A4" sqref="A4"/>
      <selection pane="bottomRight" activeCell="V2" sqref="V2"/>
    </sheetView>
  </sheetViews>
  <sheetFormatPr defaultRowHeight="13.2" x14ac:dyDescent="0.25"/>
  <cols>
    <col min="1" max="5" width="2" style="1" customWidth="1"/>
    <col min="6" max="6" width="31.88671875" style="1" customWidth="1"/>
    <col min="7" max="7" width="2" style="64" customWidth="1"/>
    <col min="8" max="8" width="12" style="2" customWidth="1"/>
    <col min="9" max="9" width="2" style="2" customWidth="1"/>
    <col min="10" max="10" width="12" customWidth="1"/>
    <col min="11" max="11" width="2" customWidth="1"/>
    <col min="12" max="12" width="12" customWidth="1"/>
    <col min="13" max="13" width="2" customWidth="1"/>
    <col min="14" max="14" width="12" bestFit="1" customWidth="1"/>
    <col min="15" max="15" width="2" customWidth="1"/>
    <col min="16" max="16" width="12" style="155" customWidth="1"/>
    <col min="17" max="17" width="2" style="185" customWidth="1"/>
    <col min="18" max="18" width="12" style="63" customWidth="1"/>
    <col min="19" max="19" width="2" customWidth="1"/>
    <col min="20" max="20" width="12" style="155" customWidth="1"/>
    <col min="21" max="21" width="2" customWidth="1"/>
    <col min="22" max="22" width="12" style="15" customWidth="1"/>
    <col min="23" max="23" width="2.6640625" customWidth="1"/>
    <col min="24" max="24" width="27.109375" customWidth="1"/>
    <col min="25" max="25" width="2.6640625" customWidth="1"/>
  </cols>
  <sheetData>
    <row r="1" spans="1:25" ht="13.8" thickBot="1" x14ac:dyDescent="0.3">
      <c r="A1" s="70"/>
      <c r="B1" s="70"/>
      <c r="C1" s="70"/>
      <c r="D1" s="70"/>
      <c r="E1" s="70"/>
      <c r="F1" s="70"/>
      <c r="H1" s="71">
        <v>2018</v>
      </c>
      <c r="J1" s="19"/>
      <c r="K1" s="19"/>
      <c r="L1" s="73" t="s">
        <v>185</v>
      </c>
      <c r="M1" s="73"/>
      <c r="N1" s="19"/>
      <c r="P1" s="390"/>
      <c r="Q1" s="383"/>
      <c r="R1" s="535" t="s">
        <v>184</v>
      </c>
      <c r="S1" s="383"/>
      <c r="T1" s="383"/>
      <c r="V1" s="73" t="s">
        <v>196</v>
      </c>
    </row>
    <row r="2" spans="1:25" x14ac:dyDescent="0.25">
      <c r="A2" s="17"/>
      <c r="B2" s="17"/>
      <c r="C2" s="17"/>
      <c r="D2" s="17"/>
      <c r="E2" s="17"/>
      <c r="F2" s="17"/>
      <c r="G2" s="18"/>
      <c r="H2" s="118"/>
      <c r="I2" s="384"/>
      <c r="J2" s="137"/>
      <c r="K2" s="137"/>
      <c r="L2" s="113"/>
      <c r="M2" s="113"/>
      <c r="N2" s="147"/>
      <c r="O2" s="384"/>
      <c r="P2" s="86"/>
      <c r="Q2" s="181"/>
      <c r="R2" s="419"/>
      <c r="S2" s="141"/>
      <c r="T2" s="175"/>
      <c r="V2" s="176"/>
    </row>
    <row r="3" spans="1:25" s="7" customFormat="1" ht="13.8" thickBot="1" x14ac:dyDescent="0.3">
      <c r="A3" s="21"/>
      <c r="B3" s="21"/>
      <c r="C3" s="21"/>
      <c r="D3" s="21"/>
      <c r="E3" s="21"/>
      <c r="F3" s="21"/>
      <c r="G3" s="22"/>
      <c r="H3" s="72" t="s">
        <v>181</v>
      </c>
      <c r="I3" s="6"/>
      <c r="J3" s="73" t="s">
        <v>186</v>
      </c>
      <c r="K3" s="24"/>
      <c r="L3" s="73" t="s">
        <v>0</v>
      </c>
      <c r="M3" s="26"/>
      <c r="N3" s="73" t="s">
        <v>1</v>
      </c>
      <c r="O3" s="6"/>
      <c r="P3" s="72" t="s">
        <v>187</v>
      </c>
      <c r="Q3" s="184"/>
      <c r="R3" s="536" t="s">
        <v>0</v>
      </c>
      <c r="S3" s="131"/>
      <c r="T3" s="154" t="s">
        <v>1</v>
      </c>
      <c r="V3" s="177" t="s">
        <v>0</v>
      </c>
      <c r="W3"/>
      <c r="X3" s="495" t="s">
        <v>179</v>
      </c>
    </row>
    <row r="4" spans="1:25" s="8" customFormat="1" ht="9.75" customHeight="1" x14ac:dyDescent="0.25">
      <c r="A4" s="148"/>
      <c r="B4" s="87"/>
      <c r="C4" s="87"/>
      <c r="D4" s="87"/>
      <c r="E4" s="87"/>
      <c r="F4" s="87"/>
      <c r="G4" s="149"/>
      <c r="H4" s="151"/>
      <c r="I4" s="9"/>
      <c r="J4" s="156"/>
      <c r="K4" s="134"/>
      <c r="L4" s="156"/>
      <c r="M4" s="156"/>
      <c r="N4" s="156"/>
      <c r="O4" s="157"/>
      <c r="P4" s="158"/>
      <c r="Q4" s="184"/>
      <c r="R4" s="537"/>
      <c r="S4" s="160"/>
      <c r="T4" s="158"/>
      <c r="U4" s="157"/>
      <c r="V4" s="178"/>
      <c r="W4"/>
      <c r="X4"/>
    </row>
    <row r="5" spans="1:25" s="10" customFormat="1" x14ac:dyDescent="0.25">
      <c r="A5" s="60" t="s">
        <v>2</v>
      </c>
      <c r="B5" s="109"/>
      <c r="C5" s="109"/>
      <c r="D5" s="109"/>
      <c r="E5" s="109"/>
      <c r="F5" s="109"/>
      <c r="G5" s="150"/>
      <c r="H5" s="307">
        <v>147187.1</v>
      </c>
      <c r="I5" s="88"/>
      <c r="J5" s="324">
        <f>H125</f>
        <v>184426.84000000008</v>
      </c>
      <c r="K5" s="76"/>
      <c r="L5" s="348">
        <v>142172</v>
      </c>
      <c r="M5" s="348"/>
      <c r="N5" s="311">
        <f>ROUND((J5-L5),5)</f>
        <v>42254.84</v>
      </c>
      <c r="O5" s="88"/>
      <c r="P5" s="321">
        <f>J5</f>
        <v>184426.84000000008</v>
      </c>
      <c r="Q5" s="225"/>
      <c r="R5" s="538">
        <v>142172</v>
      </c>
      <c r="S5" s="363"/>
      <c r="T5" s="316">
        <f>P5-R5</f>
        <v>42254.840000000084</v>
      </c>
      <c r="U5" s="88"/>
      <c r="V5" s="173">
        <f>ROUNDUP(P125,0)</f>
        <v>127333</v>
      </c>
      <c r="W5"/>
      <c r="X5" s="483"/>
    </row>
    <row r="6" spans="1:25" s="7" customFormat="1" ht="9.75" customHeight="1" x14ac:dyDescent="0.25">
      <c r="A6" s="21"/>
      <c r="B6" s="21"/>
      <c r="C6" s="21"/>
      <c r="D6" s="21"/>
      <c r="E6" s="21"/>
      <c r="F6" s="21"/>
      <c r="G6" s="22"/>
      <c r="H6" s="100"/>
      <c r="I6" s="10"/>
      <c r="J6" s="101"/>
      <c r="K6" s="99"/>
      <c r="L6" s="179"/>
      <c r="M6" s="179"/>
      <c r="N6" s="101"/>
      <c r="O6" s="10"/>
      <c r="P6" s="161"/>
      <c r="Q6" s="158"/>
      <c r="R6" s="539"/>
      <c r="S6" s="364"/>
      <c r="T6" s="161"/>
      <c r="U6" s="10"/>
      <c r="V6" s="179"/>
      <c r="W6"/>
      <c r="X6"/>
    </row>
    <row r="7" spans="1:25" x14ac:dyDescent="0.25">
      <c r="A7" s="17"/>
      <c r="B7" s="17" t="s">
        <v>3</v>
      </c>
      <c r="C7" s="17"/>
      <c r="D7" s="17"/>
      <c r="E7" s="17"/>
      <c r="F7" s="17"/>
      <c r="G7" s="18"/>
      <c r="H7" s="38"/>
      <c r="I7" s="226"/>
      <c r="J7" s="104"/>
      <c r="K7" s="104"/>
      <c r="L7" s="83"/>
      <c r="M7" s="44"/>
      <c r="N7" s="44"/>
      <c r="O7" s="103"/>
      <c r="P7" s="162"/>
      <c r="Q7" s="227"/>
      <c r="R7" s="377"/>
      <c r="S7" s="250"/>
      <c r="T7" s="200"/>
      <c r="U7" s="103"/>
      <c r="V7" s="44"/>
    </row>
    <row r="8" spans="1:25" x14ac:dyDescent="0.25">
      <c r="A8" s="17"/>
      <c r="B8" s="17"/>
      <c r="C8" s="17" t="s">
        <v>4</v>
      </c>
      <c r="D8" s="17"/>
      <c r="E8" s="17"/>
      <c r="F8" s="17"/>
      <c r="G8" s="18"/>
      <c r="H8" s="38"/>
      <c r="I8" s="226"/>
      <c r="J8" s="44"/>
      <c r="K8" s="44"/>
      <c r="L8" s="83"/>
      <c r="M8" s="44"/>
      <c r="N8" s="44"/>
      <c r="O8" s="103"/>
      <c r="P8" s="162"/>
      <c r="Q8" s="227"/>
      <c r="R8" s="377"/>
      <c r="S8" s="250"/>
      <c r="T8" s="200"/>
      <c r="U8" s="103"/>
      <c r="V8" s="44"/>
    </row>
    <row r="9" spans="1:25" ht="12.75" customHeight="1" x14ac:dyDescent="0.25">
      <c r="A9" s="17"/>
      <c r="B9" s="17"/>
      <c r="C9" s="17"/>
      <c r="D9" s="17" t="s">
        <v>5</v>
      </c>
      <c r="E9" s="17"/>
      <c r="F9" s="17"/>
      <c r="G9" s="18"/>
      <c r="H9" s="38">
        <v>354252.36</v>
      </c>
      <c r="I9" s="226"/>
      <c r="J9" s="203">
        <v>349546.97</v>
      </c>
      <c r="K9" s="44"/>
      <c r="L9" s="83">
        <v>374435</v>
      </c>
      <c r="M9" s="83"/>
      <c r="N9" s="36">
        <f t="shared" ref="N9:N28" si="0">ROUND((J9-L9),5)</f>
        <v>-24888.03</v>
      </c>
      <c r="O9" s="103"/>
      <c r="P9" s="381">
        <v>355000</v>
      </c>
      <c r="Q9" s="227"/>
      <c r="R9" s="377">
        <v>374435</v>
      </c>
      <c r="S9" s="250"/>
      <c r="T9" s="211">
        <f>P9-R9</f>
        <v>-19435</v>
      </c>
      <c r="U9" s="103"/>
      <c r="V9" s="405">
        <v>366000</v>
      </c>
      <c r="X9" s="531"/>
    </row>
    <row r="10" spans="1:25" x14ac:dyDescent="0.25">
      <c r="A10" s="17"/>
      <c r="B10" s="17"/>
      <c r="C10" s="17"/>
      <c r="D10" s="17" t="s">
        <v>6</v>
      </c>
      <c r="E10" s="17"/>
      <c r="F10" s="17"/>
      <c r="G10" s="18"/>
      <c r="H10" s="38">
        <v>4000.36</v>
      </c>
      <c r="I10" s="226"/>
      <c r="J10" s="83">
        <v>6144.82</v>
      </c>
      <c r="K10" s="44"/>
      <c r="L10" s="83">
        <v>5000</v>
      </c>
      <c r="M10" s="83"/>
      <c r="N10" s="36">
        <f t="shared" si="0"/>
        <v>1144.82</v>
      </c>
      <c r="O10" s="103"/>
      <c r="P10" s="381">
        <v>6144.82</v>
      </c>
      <c r="Q10" s="227"/>
      <c r="R10" s="377">
        <v>5000</v>
      </c>
      <c r="S10" s="250"/>
      <c r="T10" s="211">
        <f t="shared" ref="T10:T28" si="1">P10-R10</f>
        <v>1144.8199999999997</v>
      </c>
      <c r="U10" s="103"/>
      <c r="V10" s="405">
        <v>6300</v>
      </c>
      <c r="X10" s="483"/>
    </row>
    <row r="11" spans="1:25" x14ac:dyDescent="0.25">
      <c r="A11" s="17"/>
      <c r="B11" s="17"/>
      <c r="C11" s="17"/>
      <c r="D11" s="17" t="s">
        <v>7</v>
      </c>
      <c r="E11" s="17"/>
      <c r="F11" s="17"/>
      <c r="G11" s="18"/>
      <c r="H11" s="38">
        <v>3906.88</v>
      </c>
      <c r="I11" s="226"/>
      <c r="J11" s="203">
        <v>16940.5</v>
      </c>
      <c r="K11" s="44"/>
      <c r="L11" s="83">
        <v>5000</v>
      </c>
      <c r="M11" s="83"/>
      <c r="N11" s="36">
        <f t="shared" si="0"/>
        <v>11940.5</v>
      </c>
      <c r="O11" s="103"/>
      <c r="P11" s="381">
        <v>16940.5</v>
      </c>
      <c r="Q11" s="227"/>
      <c r="R11" s="377">
        <v>5000</v>
      </c>
      <c r="S11" s="250"/>
      <c r="T11" s="211">
        <f t="shared" si="1"/>
        <v>11940.5</v>
      </c>
      <c r="U11" s="103"/>
      <c r="V11" s="405">
        <v>17000</v>
      </c>
      <c r="X11" s="483"/>
    </row>
    <row r="12" spans="1:25" x14ac:dyDescent="0.25">
      <c r="A12" s="17"/>
      <c r="B12" s="17"/>
      <c r="C12" s="17"/>
      <c r="D12" s="366" t="s">
        <v>161</v>
      </c>
      <c r="E12" s="366"/>
      <c r="F12" s="366"/>
      <c r="G12" s="18"/>
      <c r="H12" s="38">
        <v>141235.01999999999</v>
      </c>
      <c r="I12" s="226"/>
      <c r="J12" s="203">
        <v>84199.76</v>
      </c>
      <c r="K12" s="44"/>
      <c r="L12" s="83">
        <v>110000</v>
      </c>
      <c r="M12" s="83"/>
      <c r="N12" s="36">
        <f t="shared" si="0"/>
        <v>-25800.240000000002</v>
      </c>
      <c r="O12" s="103"/>
      <c r="P12" s="381">
        <v>103000</v>
      </c>
      <c r="Q12" s="227"/>
      <c r="R12" s="377">
        <v>110000</v>
      </c>
      <c r="S12" s="250"/>
      <c r="T12" s="423">
        <f t="shared" si="1"/>
        <v>-7000</v>
      </c>
      <c r="U12" s="103"/>
      <c r="V12" s="405">
        <v>105000</v>
      </c>
      <c r="X12" s="483"/>
    </row>
    <row r="13" spans="1:25" ht="12.75" customHeight="1" x14ac:dyDescent="0.25">
      <c r="A13" s="17"/>
      <c r="B13" s="17"/>
      <c r="C13" s="17"/>
      <c r="D13" s="17" t="s">
        <v>8</v>
      </c>
      <c r="E13" s="17"/>
      <c r="F13" s="17"/>
      <c r="G13" s="18"/>
      <c r="H13" s="145">
        <v>711525.36</v>
      </c>
      <c r="I13" s="226"/>
      <c r="J13" s="203">
        <v>584129.54</v>
      </c>
      <c r="K13" s="44"/>
      <c r="L13" s="83">
        <v>680000</v>
      </c>
      <c r="M13" s="83"/>
      <c r="N13" s="417">
        <f t="shared" si="0"/>
        <v>-95870.46</v>
      </c>
      <c r="O13" s="103"/>
      <c r="P13" s="381">
        <v>700000</v>
      </c>
      <c r="Q13" s="227"/>
      <c r="R13" s="377">
        <v>680000</v>
      </c>
      <c r="S13" s="250"/>
      <c r="T13" s="423">
        <f t="shared" si="1"/>
        <v>20000</v>
      </c>
      <c r="U13" s="103"/>
      <c r="V13" s="405">
        <v>700000</v>
      </c>
      <c r="X13" s="483"/>
      <c r="Y13" s="403"/>
    </row>
    <row r="14" spans="1:25" x14ac:dyDescent="0.25">
      <c r="A14" s="17"/>
      <c r="B14" s="17"/>
      <c r="C14" s="17"/>
      <c r="D14" s="17" t="s">
        <v>9</v>
      </c>
      <c r="E14" s="17"/>
      <c r="F14" s="17"/>
      <c r="G14" s="18"/>
      <c r="H14" s="38">
        <v>65023.76</v>
      </c>
      <c r="I14" s="226"/>
      <c r="J14" s="203">
        <v>45525.49</v>
      </c>
      <c r="K14" s="44"/>
      <c r="L14" s="83">
        <v>65250</v>
      </c>
      <c r="M14" s="83"/>
      <c r="N14" s="36">
        <f t="shared" si="0"/>
        <v>-19724.509999999998</v>
      </c>
      <c r="O14" s="103"/>
      <c r="P14" s="381">
        <v>60500</v>
      </c>
      <c r="Q14" s="227"/>
      <c r="R14" s="377">
        <v>65250</v>
      </c>
      <c r="S14" s="250"/>
      <c r="T14" s="423">
        <f t="shared" si="1"/>
        <v>-4750</v>
      </c>
      <c r="U14" s="103"/>
      <c r="V14" s="405">
        <v>60500</v>
      </c>
      <c r="X14" s="483"/>
    </row>
    <row r="15" spans="1:25" ht="14.25" customHeight="1" x14ac:dyDescent="0.25">
      <c r="A15" s="16"/>
      <c r="B15" s="16"/>
      <c r="C15" s="17"/>
      <c r="D15" s="17" t="s">
        <v>73</v>
      </c>
      <c r="E15" s="17"/>
      <c r="F15" s="366"/>
      <c r="G15" s="18"/>
      <c r="H15" s="162">
        <v>160724.24</v>
      </c>
      <c r="I15"/>
      <c r="J15" s="36">
        <v>127310.16</v>
      </c>
      <c r="K15" s="36"/>
      <c r="L15" s="371">
        <v>168068</v>
      </c>
      <c r="M15" s="36"/>
      <c r="N15" s="36">
        <v>0</v>
      </c>
      <c r="O15" s="11"/>
      <c r="P15" s="418">
        <v>169747</v>
      </c>
      <c r="Q15" s="42"/>
      <c r="R15" s="377">
        <v>168068</v>
      </c>
      <c r="S15" s="42"/>
      <c r="T15" s="377">
        <f>P15-R15</f>
        <v>1679</v>
      </c>
      <c r="V15" s="347">
        <v>170000</v>
      </c>
      <c r="X15" s="483"/>
    </row>
    <row r="16" spans="1:25" x14ac:dyDescent="0.25">
      <c r="A16" s="17"/>
      <c r="B16" s="17"/>
      <c r="C16" s="17"/>
      <c r="D16" s="17" t="s">
        <v>10</v>
      </c>
      <c r="E16" s="17"/>
      <c r="F16" s="17"/>
      <c r="G16" s="18"/>
      <c r="H16" s="33">
        <v>6519.95</v>
      </c>
      <c r="I16" s="226"/>
      <c r="J16" s="203">
        <v>2652.16</v>
      </c>
      <c r="K16" s="44"/>
      <c r="L16" s="371">
        <v>1500</v>
      </c>
      <c r="M16" s="83"/>
      <c r="N16" s="36">
        <f t="shared" si="0"/>
        <v>1152.1600000000001</v>
      </c>
      <c r="O16" s="103"/>
      <c r="P16" s="381">
        <v>2750</v>
      </c>
      <c r="Q16" s="227"/>
      <c r="R16" s="377">
        <v>1500</v>
      </c>
      <c r="S16" s="250"/>
      <c r="T16" s="423">
        <f t="shared" si="1"/>
        <v>1250</v>
      </c>
      <c r="U16" s="103"/>
      <c r="V16" s="347">
        <v>2500</v>
      </c>
      <c r="X16" s="483"/>
    </row>
    <row r="17" spans="1:24" x14ac:dyDescent="0.25">
      <c r="A17" s="17"/>
      <c r="B17" s="17"/>
      <c r="C17" s="17"/>
      <c r="D17" s="17" t="s">
        <v>11</v>
      </c>
      <c r="E17" s="17"/>
      <c r="F17" s="17"/>
      <c r="G17" s="18"/>
      <c r="H17" s="38">
        <v>5877.91</v>
      </c>
      <c r="I17" s="226"/>
      <c r="J17" s="203">
        <v>5939.21</v>
      </c>
      <c r="K17" s="44"/>
      <c r="L17" s="371">
        <v>4000</v>
      </c>
      <c r="M17" s="83"/>
      <c r="N17" s="36">
        <f t="shared" si="0"/>
        <v>1939.21</v>
      </c>
      <c r="O17" s="103"/>
      <c r="P17" s="381">
        <v>7919</v>
      </c>
      <c r="Q17" s="227"/>
      <c r="R17" s="377">
        <v>4000</v>
      </c>
      <c r="S17" s="250"/>
      <c r="T17" s="423">
        <f t="shared" si="1"/>
        <v>3919</v>
      </c>
      <c r="U17" s="103"/>
      <c r="V17" s="347">
        <v>7800</v>
      </c>
      <c r="X17" s="483"/>
    </row>
    <row r="18" spans="1:24" x14ac:dyDescent="0.25">
      <c r="A18" s="17"/>
      <c r="B18" s="17"/>
      <c r="C18" s="17"/>
      <c r="D18" s="17" t="s">
        <v>12</v>
      </c>
      <c r="E18" s="17"/>
      <c r="F18" s="17"/>
      <c r="G18" s="18"/>
      <c r="H18" s="38">
        <v>5518.95</v>
      </c>
      <c r="I18" s="226"/>
      <c r="J18" s="203">
        <v>5604.31</v>
      </c>
      <c r="K18" s="44"/>
      <c r="L18" s="371">
        <v>3000</v>
      </c>
      <c r="M18" s="83"/>
      <c r="N18" s="36">
        <f t="shared" si="0"/>
        <v>2604.31</v>
      </c>
      <c r="O18" s="103"/>
      <c r="P18" s="381">
        <v>5605</v>
      </c>
      <c r="Q18" s="227"/>
      <c r="R18" s="377">
        <v>3000</v>
      </c>
      <c r="S18" s="250"/>
      <c r="T18" s="423">
        <f>P18-R18</f>
        <v>2605</v>
      </c>
      <c r="U18" s="103"/>
      <c r="V18" s="347">
        <v>4000</v>
      </c>
      <c r="X18" s="483"/>
    </row>
    <row r="19" spans="1:24" x14ac:dyDescent="0.25">
      <c r="A19" s="17"/>
      <c r="B19" s="17"/>
      <c r="C19" s="17"/>
      <c r="D19" s="17" t="s">
        <v>13</v>
      </c>
      <c r="E19" s="17"/>
      <c r="F19" s="17"/>
      <c r="G19" s="18"/>
      <c r="H19" s="38">
        <v>1672.82</v>
      </c>
      <c r="I19" s="226"/>
      <c r="J19" s="203">
        <v>0</v>
      </c>
      <c r="K19" s="44"/>
      <c r="L19" s="371">
        <v>1600</v>
      </c>
      <c r="M19" s="83"/>
      <c r="N19" s="36">
        <f t="shared" si="0"/>
        <v>-1600</v>
      </c>
      <c r="O19" s="103"/>
      <c r="P19" s="381">
        <v>1492</v>
      </c>
      <c r="Q19" s="227"/>
      <c r="R19" s="377">
        <v>1600</v>
      </c>
      <c r="S19" s="250"/>
      <c r="T19" s="423">
        <f t="shared" si="1"/>
        <v>-108</v>
      </c>
      <c r="U19" s="103"/>
      <c r="V19" s="347">
        <v>1492</v>
      </c>
      <c r="X19" s="483"/>
    </row>
    <row r="20" spans="1:24" x14ac:dyDescent="0.25">
      <c r="A20" s="17"/>
      <c r="B20" s="17"/>
      <c r="C20" s="17"/>
      <c r="D20" s="17" t="s">
        <v>14</v>
      </c>
      <c r="E20" s="17"/>
      <c r="F20" s="17"/>
      <c r="G20" s="18"/>
      <c r="H20" s="38">
        <v>29390.15</v>
      </c>
      <c r="I20" s="226"/>
      <c r="J20" s="203">
        <v>31785.15</v>
      </c>
      <c r="K20" s="44"/>
      <c r="L20" s="371">
        <v>29390</v>
      </c>
      <c r="M20" s="83"/>
      <c r="N20" s="36">
        <f t="shared" si="0"/>
        <v>2395.15</v>
      </c>
      <c r="O20" s="103"/>
      <c r="P20" s="381">
        <v>31785.15</v>
      </c>
      <c r="Q20" s="227"/>
      <c r="R20" s="377">
        <v>29390</v>
      </c>
      <c r="S20" s="250"/>
      <c r="T20" s="423">
        <f t="shared" si="1"/>
        <v>2395.1500000000015</v>
      </c>
      <c r="U20" s="103"/>
      <c r="V20" s="347">
        <v>31785</v>
      </c>
      <c r="X20" s="483"/>
    </row>
    <row r="21" spans="1:24" x14ac:dyDescent="0.25">
      <c r="A21" s="17"/>
      <c r="B21" s="17"/>
      <c r="C21" s="17"/>
      <c r="D21" s="17" t="s">
        <v>74</v>
      </c>
      <c r="E21" s="17"/>
      <c r="F21" s="17"/>
      <c r="G21" s="18"/>
      <c r="H21" s="38">
        <v>16547.07</v>
      </c>
      <c r="I21" s="226"/>
      <c r="J21" s="203">
        <v>16981.29</v>
      </c>
      <c r="K21" s="44"/>
      <c r="L21" s="371">
        <v>16500</v>
      </c>
      <c r="M21" s="83"/>
      <c r="N21" s="36">
        <f t="shared" si="0"/>
        <v>481.29</v>
      </c>
      <c r="O21" s="103"/>
      <c r="P21" s="381">
        <v>16981.29</v>
      </c>
      <c r="Q21" s="227"/>
      <c r="R21" s="377">
        <v>16500</v>
      </c>
      <c r="S21" s="250"/>
      <c r="T21" s="423">
        <f t="shared" si="1"/>
        <v>481.29000000000087</v>
      </c>
      <c r="U21" s="103"/>
      <c r="V21" s="347">
        <v>16990</v>
      </c>
      <c r="X21" s="483"/>
    </row>
    <row r="22" spans="1:24" s="407" customFormat="1" x14ac:dyDescent="0.25">
      <c r="A22" s="17"/>
      <c r="B22" s="17"/>
      <c r="C22" s="17"/>
      <c r="D22" s="17" t="s">
        <v>188</v>
      </c>
      <c r="E22" s="17"/>
      <c r="F22" s="17"/>
      <c r="G22" s="18"/>
      <c r="H22" s="38">
        <v>0</v>
      </c>
      <c r="I22" s="226"/>
      <c r="J22" s="203">
        <v>21604.44</v>
      </c>
      <c r="K22" s="44"/>
      <c r="L22" s="371">
        <v>0</v>
      </c>
      <c r="M22" s="83"/>
      <c r="N22" s="36">
        <f t="shared" si="0"/>
        <v>21604.44</v>
      </c>
      <c r="O22" s="403"/>
      <c r="P22" s="381">
        <v>21604.44</v>
      </c>
      <c r="Q22" s="227"/>
      <c r="R22" s="377">
        <v>0</v>
      </c>
      <c r="S22" s="250"/>
      <c r="T22" s="423">
        <f t="shared" si="1"/>
        <v>21604.44</v>
      </c>
      <c r="U22" s="403"/>
      <c r="V22" s="405">
        <v>0</v>
      </c>
      <c r="X22" s="483"/>
    </row>
    <row r="23" spans="1:24" x14ac:dyDescent="0.25">
      <c r="A23" s="17"/>
      <c r="B23" s="17"/>
      <c r="C23" s="17"/>
      <c r="D23" s="17" t="s">
        <v>15</v>
      </c>
      <c r="E23" s="17"/>
      <c r="F23" s="17"/>
      <c r="G23" s="18"/>
      <c r="H23" s="38">
        <v>579.85</v>
      </c>
      <c r="I23" s="226"/>
      <c r="J23" s="203">
        <v>260</v>
      </c>
      <c r="K23" s="44"/>
      <c r="L23" s="83">
        <v>1000</v>
      </c>
      <c r="M23" s="83"/>
      <c r="N23" s="36">
        <f t="shared" si="0"/>
        <v>-740</v>
      </c>
      <c r="O23" s="103"/>
      <c r="P23" s="381">
        <v>260</v>
      </c>
      <c r="Q23" s="227"/>
      <c r="R23" s="377">
        <v>1000</v>
      </c>
      <c r="S23" s="250"/>
      <c r="T23" s="423">
        <f t="shared" si="1"/>
        <v>-740</v>
      </c>
      <c r="U23" s="103"/>
      <c r="V23" s="79">
        <v>1000</v>
      </c>
      <c r="X23" s="483"/>
    </row>
    <row r="24" spans="1:24" x14ac:dyDescent="0.25">
      <c r="A24" s="17"/>
      <c r="B24" s="17"/>
      <c r="C24" s="17"/>
      <c r="D24" s="17" t="s">
        <v>16</v>
      </c>
      <c r="E24" s="17"/>
      <c r="F24" s="17"/>
      <c r="G24" s="18"/>
      <c r="H24" s="38">
        <v>10033.040000000001</v>
      </c>
      <c r="I24" s="226"/>
      <c r="J24" s="203">
        <v>12325</v>
      </c>
      <c r="K24" s="44"/>
      <c r="L24" s="83">
        <v>7000</v>
      </c>
      <c r="M24" s="83"/>
      <c r="N24" s="36">
        <f t="shared" si="0"/>
        <v>5325</v>
      </c>
      <c r="O24" s="103"/>
      <c r="P24" s="381">
        <v>13325</v>
      </c>
      <c r="Q24" s="227"/>
      <c r="R24" s="377">
        <v>7000</v>
      </c>
      <c r="S24" s="250"/>
      <c r="T24" s="423">
        <f>P24-R24</f>
        <v>6325</v>
      </c>
      <c r="U24" s="103"/>
      <c r="V24" s="79">
        <v>7000</v>
      </c>
      <c r="X24" s="483"/>
    </row>
    <row r="25" spans="1:24" x14ac:dyDescent="0.25">
      <c r="A25" s="17"/>
      <c r="B25" s="17"/>
      <c r="C25" s="17"/>
      <c r="D25" s="17" t="s">
        <v>160</v>
      </c>
      <c r="E25" s="17"/>
      <c r="F25" s="17"/>
      <c r="G25" s="18"/>
      <c r="H25" s="38">
        <v>11330.4</v>
      </c>
      <c r="I25" s="226"/>
      <c r="J25" s="203">
        <v>1229.25</v>
      </c>
      <c r="K25" s="44"/>
      <c r="L25" s="83">
        <v>8000</v>
      </c>
      <c r="M25" s="83"/>
      <c r="N25" s="36">
        <f t="shared" si="0"/>
        <v>-6770.75</v>
      </c>
      <c r="O25" s="103"/>
      <c r="P25" s="381">
        <v>3000</v>
      </c>
      <c r="Q25" s="227"/>
      <c r="R25" s="377">
        <v>8000</v>
      </c>
      <c r="S25" s="250"/>
      <c r="T25" s="423">
        <f t="shared" si="1"/>
        <v>-5000</v>
      </c>
      <c r="U25" s="103"/>
      <c r="V25" s="79">
        <v>5000</v>
      </c>
      <c r="X25" s="483"/>
    </row>
    <row r="26" spans="1:24" ht="12.75" customHeight="1" x14ac:dyDescent="0.25">
      <c r="A26" s="17"/>
      <c r="B26" s="17"/>
      <c r="C26" s="17"/>
      <c r="D26" s="17" t="s">
        <v>17</v>
      </c>
      <c r="E26" s="17"/>
      <c r="F26" s="17"/>
      <c r="G26" s="18"/>
      <c r="H26" s="38">
        <v>81674.600000000006</v>
      </c>
      <c r="I26" s="226"/>
      <c r="J26" s="203">
        <v>35007.96</v>
      </c>
      <c r="K26" s="44"/>
      <c r="L26" s="83">
        <v>50000</v>
      </c>
      <c r="M26" s="83"/>
      <c r="N26" s="36">
        <f t="shared" si="0"/>
        <v>-14992.04</v>
      </c>
      <c r="O26" s="103"/>
      <c r="P26" s="381">
        <v>46700</v>
      </c>
      <c r="Q26" s="286"/>
      <c r="R26" s="377">
        <v>50000</v>
      </c>
      <c r="S26" s="250"/>
      <c r="T26" s="423">
        <f t="shared" si="1"/>
        <v>-3300</v>
      </c>
      <c r="U26" s="103"/>
      <c r="V26" s="79">
        <v>50000</v>
      </c>
      <c r="X26" s="483"/>
    </row>
    <row r="27" spans="1:24" ht="12.75" customHeight="1" x14ac:dyDescent="0.25">
      <c r="A27" s="17"/>
      <c r="B27" s="17"/>
      <c r="C27" s="17"/>
      <c r="D27" s="17" t="s">
        <v>159</v>
      </c>
      <c r="E27" s="17"/>
      <c r="F27" s="17"/>
      <c r="G27" s="18"/>
      <c r="H27" s="38">
        <v>0</v>
      </c>
      <c r="I27" s="226"/>
      <c r="J27" s="203">
        <v>0</v>
      </c>
      <c r="K27" s="44"/>
      <c r="L27" s="83">
        <v>125</v>
      </c>
      <c r="M27" s="83"/>
      <c r="N27" s="36">
        <f t="shared" si="0"/>
        <v>-125</v>
      </c>
      <c r="O27" s="103"/>
      <c r="P27" s="381">
        <v>125</v>
      </c>
      <c r="Q27" s="286"/>
      <c r="R27" s="377">
        <v>125</v>
      </c>
      <c r="S27" s="250"/>
      <c r="T27" s="423">
        <f t="shared" si="1"/>
        <v>0</v>
      </c>
      <c r="U27" s="103"/>
      <c r="V27" s="79">
        <v>0</v>
      </c>
      <c r="X27" s="483"/>
    </row>
    <row r="28" spans="1:24" x14ac:dyDescent="0.25">
      <c r="A28" s="17"/>
      <c r="B28" s="17"/>
      <c r="C28" s="17"/>
      <c r="D28" s="17" t="s">
        <v>18</v>
      </c>
      <c r="E28" s="17"/>
      <c r="F28" s="17"/>
      <c r="G28" s="18"/>
      <c r="H28" s="38">
        <v>1886.92</v>
      </c>
      <c r="I28" s="226"/>
      <c r="J28" s="203">
        <v>117.67</v>
      </c>
      <c r="K28" s="44"/>
      <c r="L28" s="83">
        <v>250</v>
      </c>
      <c r="M28" s="83"/>
      <c r="N28" s="36">
        <f t="shared" si="0"/>
        <v>-132.33000000000001</v>
      </c>
      <c r="O28" s="103"/>
      <c r="P28" s="381">
        <v>250</v>
      </c>
      <c r="Q28" s="227"/>
      <c r="R28" s="377">
        <v>250</v>
      </c>
      <c r="S28" s="250"/>
      <c r="T28" s="423">
        <f t="shared" si="1"/>
        <v>0</v>
      </c>
      <c r="U28" s="103"/>
      <c r="V28" s="79">
        <v>250</v>
      </c>
      <c r="X28" s="483"/>
    </row>
    <row r="29" spans="1:24" ht="13.8" thickBot="1" x14ac:dyDescent="0.3">
      <c r="A29" s="17"/>
      <c r="B29" s="17"/>
      <c r="C29" s="17"/>
      <c r="D29" s="17"/>
      <c r="E29" s="17"/>
      <c r="F29" s="17"/>
      <c r="G29" s="18"/>
      <c r="H29" s="106"/>
      <c r="I29" s="226"/>
      <c r="J29" s="47"/>
      <c r="K29" s="44"/>
      <c r="L29" s="47"/>
      <c r="M29" s="83"/>
      <c r="N29" s="48"/>
      <c r="O29" s="103"/>
      <c r="P29" s="475"/>
      <c r="Q29" s="227"/>
      <c r="R29" s="378"/>
      <c r="S29" s="250"/>
      <c r="T29" s="237"/>
      <c r="U29" s="224"/>
      <c r="V29" s="47"/>
    </row>
    <row r="30" spans="1:24" ht="13.8" thickBot="1" x14ac:dyDescent="0.3">
      <c r="A30" s="17"/>
      <c r="B30" s="17"/>
      <c r="C30" s="17" t="s">
        <v>19</v>
      </c>
      <c r="D30" s="17"/>
      <c r="E30" s="17"/>
      <c r="F30" s="17"/>
      <c r="G30" s="18"/>
      <c r="H30" s="108">
        <f>ROUND(SUM(H8:H29),5)</f>
        <v>1611699.64</v>
      </c>
      <c r="I30" s="226"/>
      <c r="J30" s="53">
        <f>SUM(J9:J28)</f>
        <v>1347303.6799999997</v>
      </c>
      <c r="K30" s="44"/>
      <c r="L30" s="48">
        <f>SUM(L9:L28)</f>
        <v>1530118</v>
      </c>
      <c r="M30" s="165"/>
      <c r="N30" s="53">
        <f>ROUND((J30-L30),5)</f>
        <v>-182814.32</v>
      </c>
      <c r="O30" s="103"/>
      <c r="P30" s="474">
        <f>ROUND(SUM(P8:P29),5)</f>
        <v>1563129.2</v>
      </c>
      <c r="Q30" s="227"/>
      <c r="R30" s="477">
        <f>SUM(R9:R28)</f>
        <v>1530118</v>
      </c>
      <c r="S30" s="250"/>
      <c r="T30" s="424">
        <f>P30-R30</f>
        <v>33011.199999999953</v>
      </c>
      <c r="U30" s="103"/>
      <c r="V30" s="253">
        <f>SUM(V9:V28)</f>
        <v>1552617</v>
      </c>
      <c r="X30" s="483"/>
    </row>
    <row r="31" spans="1:24" x14ac:dyDescent="0.25">
      <c r="A31" s="17"/>
      <c r="B31" s="17"/>
      <c r="C31" s="17"/>
      <c r="D31" s="17"/>
      <c r="E31" s="17"/>
      <c r="F31" s="17"/>
      <c r="G31" s="18"/>
      <c r="H31" s="38"/>
      <c r="I31" s="226"/>
      <c r="J31" s="36"/>
      <c r="K31" s="44"/>
      <c r="L31" s="83"/>
      <c r="M31" s="83"/>
      <c r="N31" s="36"/>
      <c r="O31" s="103"/>
      <c r="P31" s="440"/>
      <c r="Q31" s="227"/>
      <c r="R31" s="377"/>
      <c r="S31" s="250"/>
      <c r="T31" s="200"/>
      <c r="U31" s="103"/>
      <c r="V31" s="416"/>
    </row>
    <row r="32" spans="1:24" x14ac:dyDescent="0.25">
      <c r="A32" s="17"/>
      <c r="B32" s="17"/>
      <c r="C32" s="17"/>
      <c r="D32" s="17"/>
      <c r="E32" s="17"/>
      <c r="F32" s="17"/>
      <c r="G32" s="18"/>
      <c r="H32" s="38"/>
      <c r="I32" s="226"/>
      <c r="J32" s="36"/>
      <c r="K32" s="44"/>
      <c r="L32" s="83"/>
      <c r="M32" s="44"/>
      <c r="N32" s="36"/>
      <c r="O32" s="103"/>
      <c r="P32" s="440"/>
      <c r="Q32" s="227"/>
      <c r="R32" s="377"/>
      <c r="S32" s="250"/>
      <c r="T32" s="200"/>
      <c r="U32" s="103"/>
      <c r="V32" s="416"/>
    </row>
    <row r="33" spans="1:24" ht="13.8" thickBot="1" x14ac:dyDescent="0.3">
      <c r="A33" s="17" t="s">
        <v>20</v>
      </c>
      <c r="B33" s="17"/>
      <c r="C33" s="17"/>
      <c r="D33" s="17"/>
      <c r="E33" s="17"/>
      <c r="F33" s="17"/>
      <c r="G33" s="18"/>
      <c r="H33" s="106">
        <f>H30+H5</f>
        <v>1758886.74</v>
      </c>
      <c r="I33" s="226"/>
      <c r="J33" s="48">
        <f>J30+J5</f>
        <v>1531730.5199999998</v>
      </c>
      <c r="K33" s="44"/>
      <c r="L33" s="48">
        <f>L5+L30</f>
        <v>1672290</v>
      </c>
      <c r="M33" s="165"/>
      <c r="N33" s="48">
        <f>N30+N5</f>
        <v>-140559.48000000001</v>
      </c>
      <c r="O33" s="103"/>
      <c r="P33" s="441">
        <f>P5+P30</f>
        <v>1747556.04</v>
      </c>
      <c r="Q33" s="227"/>
      <c r="R33" s="477">
        <f>R5+R30</f>
        <v>1672290</v>
      </c>
      <c r="S33" s="250"/>
      <c r="T33" s="237">
        <f>P33-R33</f>
        <v>75266.040000000037</v>
      </c>
      <c r="U33" s="103"/>
      <c r="V33" s="221">
        <f>V5+V30</f>
        <v>1679950</v>
      </c>
      <c r="X33" s="483"/>
    </row>
    <row r="34" spans="1:24" ht="18.75" customHeight="1" x14ac:dyDescent="0.25">
      <c r="A34" s="17"/>
      <c r="B34" s="17"/>
      <c r="C34" s="17" t="s">
        <v>21</v>
      </c>
      <c r="D34" s="17"/>
      <c r="E34" s="17"/>
      <c r="F34" s="17"/>
      <c r="G34" s="18"/>
      <c r="H34" s="38"/>
      <c r="I34" s="226"/>
      <c r="J34" s="44"/>
      <c r="K34" s="44"/>
      <c r="L34" s="83"/>
      <c r="M34" s="83"/>
      <c r="N34" s="44"/>
      <c r="O34" s="103"/>
      <c r="P34" s="440"/>
      <c r="Q34" s="209"/>
      <c r="R34" s="377"/>
      <c r="S34" s="250"/>
      <c r="T34" s="200"/>
      <c r="U34" s="224"/>
      <c r="V34" s="44"/>
    </row>
    <row r="35" spans="1:24" x14ac:dyDescent="0.25">
      <c r="A35" s="17"/>
      <c r="B35" s="17"/>
      <c r="C35" s="17"/>
      <c r="D35" s="17" t="s">
        <v>22</v>
      </c>
      <c r="E35" s="17"/>
      <c r="F35" s="17"/>
      <c r="G35" s="18"/>
      <c r="H35" s="38"/>
      <c r="I35" s="226"/>
      <c r="J35" s="44"/>
      <c r="K35" s="44"/>
      <c r="L35" s="83"/>
      <c r="M35" s="44"/>
      <c r="N35" s="44"/>
      <c r="O35" s="103"/>
      <c r="P35" s="440"/>
      <c r="Q35" s="227"/>
      <c r="R35" s="377"/>
      <c r="S35" s="250"/>
      <c r="T35" s="200"/>
      <c r="U35" s="224"/>
      <c r="V35" s="44"/>
    </row>
    <row r="36" spans="1:24" x14ac:dyDescent="0.25">
      <c r="A36" s="17"/>
      <c r="B36" s="17"/>
      <c r="C36" s="17"/>
      <c r="D36" s="17"/>
      <c r="E36" s="17" t="s">
        <v>23</v>
      </c>
      <c r="F36" s="17"/>
      <c r="G36" s="18"/>
      <c r="H36" s="38">
        <v>3410</v>
      </c>
      <c r="I36" s="226"/>
      <c r="J36" s="44">
        <v>2420</v>
      </c>
      <c r="K36" s="44"/>
      <c r="L36" s="83">
        <v>3520</v>
      </c>
      <c r="M36" s="83"/>
      <c r="N36" s="36">
        <f t="shared" ref="N36:N63" si="2">ROUND((J36-L36),5)</f>
        <v>-1100</v>
      </c>
      <c r="O36" s="103"/>
      <c r="P36" s="381">
        <v>3245</v>
      </c>
      <c r="Q36" s="227"/>
      <c r="R36" s="377">
        <v>3520</v>
      </c>
      <c r="S36" s="377"/>
      <c r="T36" s="211">
        <f t="shared" ref="T36:T63" si="3">P36-R36</f>
        <v>-275</v>
      </c>
      <c r="U36" s="103"/>
      <c r="V36" s="405">
        <v>3520</v>
      </c>
      <c r="X36" s="483"/>
    </row>
    <row r="37" spans="1:24" ht="13.2" customHeight="1" x14ac:dyDescent="0.25">
      <c r="A37" s="17"/>
      <c r="B37" s="17"/>
      <c r="C37" s="17"/>
      <c r="D37" s="17"/>
      <c r="E37" s="17" t="s">
        <v>121</v>
      </c>
      <c r="F37" s="17"/>
      <c r="G37" s="18"/>
      <c r="H37" s="38">
        <v>3260</v>
      </c>
      <c r="I37" s="226"/>
      <c r="J37" s="44">
        <v>2508</v>
      </c>
      <c r="K37" s="44"/>
      <c r="L37" s="83">
        <v>2600</v>
      </c>
      <c r="M37" s="83"/>
      <c r="N37" s="36">
        <f t="shared" si="2"/>
        <v>-92</v>
      </c>
      <c r="O37" s="103"/>
      <c r="P37" s="381">
        <v>2508</v>
      </c>
      <c r="Q37" s="229"/>
      <c r="R37" s="377">
        <v>2600</v>
      </c>
      <c r="S37" s="377"/>
      <c r="T37" s="211">
        <f t="shared" si="3"/>
        <v>-92</v>
      </c>
      <c r="U37" s="103"/>
      <c r="V37" s="405">
        <v>2600</v>
      </c>
      <c r="X37" s="483"/>
    </row>
    <row r="38" spans="1:24" ht="15.6" x14ac:dyDescent="0.25">
      <c r="A38" s="17"/>
      <c r="B38" s="17"/>
      <c r="C38" s="17"/>
      <c r="D38" s="17"/>
      <c r="E38" s="17" t="s">
        <v>152</v>
      </c>
      <c r="F38" s="17"/>
      <c r="G38" s="18"/>
      <c r="H38" s="38">
        <v>29955.119999999999</v>
      </c>
      <c r="I38" s="226"/>
      <c r="J38" s="44">
        <v>22437.67</v>
      </c>
      <c r="K38" s="44"/>
      <c r="L38" s="83">
        <v>31010</v>
      </c>
      <c r="M38" s="83"/>
      <c r="N38" s="36">
        <f t="shared" si="2"/>
        <v>-8572.33</v>
      </c>
      <c r="O38" s="103"/>
      <c r="P38" s="381">
        <v>31010</v>
      </c>
      <c r="Q38" s="229"/>
      <c r="R38" s="377">
        <v>31010</v>
      </c>
      <c r="S38" s="377"/>
      <c r="T38" s="211">
        <f t="shared" si="3"/>
        <v>0</v>
      </c>
      <c r="U38" s="103"/>
      <c r="V38" s="405">
        <v>31630</v>
      </c>
      <c r="X38" s="483"/>
    </row>
    <row r="39" spans="1:24" x14ac:dyDescent="0.25">
      <c r="A39" s="17"/>
      <c r="B39" s="17"/>
      <c r="C39" s="17"/>
      <c r="D39" s="17"/>
      <c r="E39" s="17" t="s">
        <v>157</v>
      </c>
      <c r="F39" s="17"/>
      <c r="G39" s="18"/>
      <c r="H39" s="38">
        <v>8600</v>
      </c>
      <c r="I39" s="144"/>
      <c r="J39" s="44">
        <v>8800</v>
      </c>
      <c r="K39" s="44"/>
      <c r="L39" s="83">
        <v>8600</v>
      </c>
      <c r="M39" s="83"/>
      <c r="N39" s="36">
        <f t="shared" si="2"/>
        <v>200</v>
      </c>
      <c r="O39" s="103"/>
      <c r="P39" s="381">
        <v>8800</v>
      </c>
      <c r="Q39" s="227"/>
      <c r="R39" s="377">
        <v>8600</v>
      </c>
      <c r="S39" s="377"/>
      <c r="T39" s="211">
        <f t="shared" si="3"/>
        <v>200</v>
      </c>
      <c r="U39" s="103"/>
      <c r="V39" s="405">
        <v>9000</v>
      </c>
      <c r="X39" s="483"/>
    </row>
    <row r="40" spans="1:24" x14ac:dyDescent="0.25">
      <c r="A40" s="17"/>
      <c r="B40" s="17"/>
      <c r="C40" s="17"/>
      <c r="D40" s="17"/>
      <c r="E40" s="17" t="s">
        <v>24</v>
      </c>
      <c r="F40" s="17"/>
      <c r="G40" s="18"/>
      <c r="H40" s="38">
        <v>16613.05</v>
      </c>
      <c r="I40" s="226"/>
      <c r="J40" s="44">
        <v>11543.78</v>
      </c>
      <c r="K40" s="44"/>
      <c r="L40" s="83">
        <v>18000</v>
      </c>
      <c r="M40" s="83"/>
      <c r="N40" s="36">
        <f t="shared" si="2"/>
        <v>-6456.22</v>
      </c>
      <c r="O40" s="103"/>
      <c r="P40" s="381">
        <v>17000</v>
      </c>
      <c r="Q40" s="227"/>
      <c r="R40" s="377">
        <v>18000</v>
      </c>
      <c r="S40" s="377"/>
      <c r="T40" s="211">
        <f t="shared" si="3"/>
        <v>-1000</v>
      </c>
      <c r="U40" s="103"/>
      <c r="V40" s="405">
        <v>18000</v>
      </c>
      <c r="X40" s="483"/>
    </row>
    <row r="41" spans="1:24" x14ac:dyDescent="0.25">
      <c r="A41" s="17"/>
      <c r="B41" s="17"/>
      <c r="C41" s="17"/>
      <c r="D41" s="17"/>
      <c r="E41" s="17" t="s">
        <v>132</v>
      </c>
      <c r="F41" s="17"/>
      <c r="G41" s="18"/>
      <c r="H41" s="38">
        <v>9107.74</v>
      </c>
      <c r="I41" s="285"/>
      <c r="J41" s="44">
        <v>7692.77</v>
      </c>
      <c r="K41" s="44"/>
      <c r="L41" s="83">
        <v>5000</v>
      </c>
      <c r="M41" s="83"/>
      <c r="N41" s="36">
        <f t="shared" si="2"/>
        <v>2692.77</v>
      </c>
      <c r="O41" s="103"/>
      <c r="P41" s="381">
        <v>10000</v>
      </c>
      <c r="Q41" s="230"/>
      <c r="R41" s="377">
        <v>5000</v>
      </c>
      <c r="S41" s="377"/>
      <c r="T41" s="211">
        <f t="shared" si="3"/>
        <v>5000</v>
      </c>
      <c r="U41" s="103"/>
      <c r="V41" s="425">
        <v>3000</v>
      </c>
      <c r="X41" s="483"/>
    </row>
    <row r="42" spans="1:24" x14ac:dyDescent="0.25">
      <c r="A42" s="17"/>
      <c r="B42" s="17"/>
      <c r="C42" s="17"/>
      <c r="D42" s="17"/>
      <c r="E42" s="17" t="s">
        <v>25</v>
      </c>
      <c r="F42" s="17"/>
      <c r="G42" s="18"/>
      <c r="H42" s="38">
        <v>29502.05</v>
      </c>
      <c r="I42" s="226"/>
      <c r="J42" s="44">
        <v>26959.65</v>
      </c>
      <c r="K42" s="44"/>
      <c r="L42" s="83">
        <v>20000</v>
      </c>
      <c r="M42" s="83"/>
      <c r="N42" s="36">
        <f t="shared" si="2"/>
        <v>6959.65</v>
      </c>
      <c r="O42" s="103"/>
      <c r="P42" s="381">
        <v>30000</v>
      </c>
      <c r="Q42" s="227"/>
      <c r="R42" s="377">
        <v>20000</v>
      </c>
      <c r="S42" s="377"/>
      <c r="T42" s="211">
        <f t="shared" si="3"/>
        <v>10000</v>
      </c>
      <c r="U42" s="103"/>
      <c r="V42" s="405">
        <v>25000</v>
      </c>
      <c r="X42" s="483"/>
    </row>
    <row r="43" spans="1:24" x14ac:dyDescent="0.25">
      <c r="A43" s="17"/>
      <c r="B43" s="17"/>
      <c r="C43" s="17"/>
      <c r="D43" s="17"/>
      <c r="E43" s="17" t="s">
        <v>26</v>
      </c>
      <c r="F43" s="17"/>
      <c r="G43" s="18"/>
      <c r="H43" s="38">
        <v>132616.29999999999</v>
      </c>
      <c r="I43" s="226"/>
      <c r="J43" s="44">
        <v>90166.92</v>
      </c>
      <c r="K43" s="44"/>
      <c r="L43" s="83">
        <v>130067.89</v>
      </c>
      <c r="M43" s="83"/>
      <c r="N43" s="36">
        <f t="shared" si="2"/>
        <v>-39900.97</v>
      </c>
      <c r="O43" s="103"/>
      <c r="P43" s="381">
        <v>130068</v>
      </c>
      <c r="Q43" s="227"/>
      <c r="R43" s="377">
        <v>130067.89</v>
      </c>
      <c r="S43" s="377"/>
      <c r="T43" s="211">
        <f t="shared" si="3"/>
        <v>0.11000000000058208</v>
      </c>
      <c r="U43" s="103"/>
      <c r="V43" s="405">
        <v>132668</v>
      </c>
      <c r="X43" s="491"/>
    </row>
    <row r="44" spans="1:24" x14ac:dyDescent="0.25">
      <c r="A44" s="17"/>
      <c r="B44" s="17"/>
      <c r="C44" s="17"/>
      <c r="D44" s="17"/>
      <c r="E44" s="17" t="s">
        <v>166</v>
      </c>
      <c r="F44" s="17"/>
      <c r="G44" s="18"/>
      <c r="H44" s="38">
        <v>61932</v>
      </c>
      <c r="I44" s="144"/>
      <c r="J44" s="44">
        <v>46389.83</v>
      </c>
      <c r="K44" s="44"/>
      <c r="L44" s="83">
        <v>63175</v>
      </c>
      <c r="M44" s="83"/>
      <c r="N44" s="36">
        <f>ROUND((J44-L44),5)</f>
        <v>-16785.169999999998</v>
      </c>
      <c r="O44" s="103"/>
      <c r="P44" s="381">
        <v>63175</v>
      </c>
      <c r="Q44" s="227"/>
      <c r="R44" s="377">
        <v>63175</v>
      </c>
      <c r="S44" s="377"/>
      <c r="T44" s="211">
        <f>P44-R44</f>
        <v>0</v>
      </c>
      <c r="U44" s="103"/>
      <c r="V44" s="405">
        <v>64450</v>
      </c>
      <c r="X44" s="483"/>
    </row>
    <row r="45" spans="1:24" ht="13.2" customHeight="1" x14ac:dyDescent="0.25">
      <c r="A45" s="17"/>
      <c r="B45" s="17"/>
      <c r="C45" s="17"/>
      <c r="D45" s="17"/>
      <c r="E45" s="17" t="s">
        <v>27</v>
      </c>
      <c r="F45" s="17"/>
      <c r="G45" s="18"/>
      <c r="H45" s="38">
        <v>6566.74</v>
      </c>
      <c r="I45" s="226"/>
      <c r="J45" s="44">
        <v>7159.77</v>
      </c>
      <c r="K45" s="44"/>
      <c r="L45" s="371">
        <v>10000</v>
      </c>
      <c r="M45" s="83"/>
      <c r="N45" s="36">
        <f t="shared" si="2"/>
        <v>-2840.23</v>
      </c>
      <c r="O45" s="103"/>
      <c r="P45" s="381">
        <v>9000</v>
      </c>
      <c r="Q45" s="229"/>
      <c r="R45" s="377">
        <v>10000</v>
      </c>
      <c r="S45" s="377"/>
      <c r="T45" s="211">
        <f t="shared" si="3"/>
        <v>-1000</v>
      </c>
      <c r="U45" s="103"/>
      <c r="V45" s="405">
        <v>10000</v>
      </c>
      <c r="X45" s="483"/>
    </row>
    <row r="46" spans="1:24" x14ac:dyDescent="0.25">
      <c r="A46" s="17"/>
      <c r="B46" s="17"/>
      <c r="C46" s="17"/>
      <c r="D46" s="17"/>
      <c r="E46" s="17" t="s">
        <v>28</v>
      </c>
      <c r="F46" s="17"/>
      <c r="G46" s="18"/>
      <c r="H46" s="38">
        <v>4741.41</v>
      </c>
      <c r="I46" s="226"/>
      <c r="J46" s="44">
        <v>7901.83</v>
      </c>
      <c r="K46" s="44"/>
      <c r="L46" s="83">
        <v>8000</v>
      </c>
      <c r="M46" s="83"/>
      <c r="N46" s="36">
        <f t="shared" si="2"/>
        <v>-98.17</v>
      </c>
      <c r="O46" s="103"/>
      <c r="P46" s="381">
        <v>10500</v>
      </c>
      <c r="Q46" s="227"/>
      <c r="R46" s="377">
        <v>8000</v>
      </c>
      <c r="S46" s="377"/>
      <c r="T46" s="211">
        <f t="shared" si="3"/>
        <v>2500</v>
      </c>
      <c r="U46" s="103"/>
      <c r="V46" s="405">
        <v>10500</v>
      </c>
      <c r="X46" s="483"/>
    </row>
    <row r="47" spans="1:24" x14ac:dyDescent="0.25">
      <c r="A47" s="17"/>
      <c r="B47" s="17"/>
      <c r="C47" s="17"/>
      <c r="D47" s="17"/>
      <c r="E47" s="17" t="s">
        <v>155</v>
      </c>
      <c r="F47" s="17"/>
      <c r="G47" s="18"/>
      <c r="H47" s="38">
        <v>0</v>
      </c>
      <c r="I47" s="226"/>
      <c r="J47" s="44">
        <v>0</v>
      </c>
      <c r="K47" s="44"/>
      <c r="L47" s="83">
        <v>600</v>
      </c>
      <c r="M47" s="83"/>
      <c r="N47" s="36">
        <f t="shared" si="2"/>
        <v>-600</v>
      </c>
      <c r="O47" s="103"/>
      <c r="P47" s="381">
        <v>0</v>
      </c>
      <c r="Q47" s="227"/>
      <c r="R47" s="377">
        <v>600</v>
      </c>
      <c r="S47" s="377"/>
      <c r="T47" s="211">
        <f t="shared" si="3"/>
        <v>-600</v>
      </c>
      <c r="U47" s="103"/>
      <c r="V47" s="405">
        <v>825</v>
      </c>
      <c r="X47" s="483"/>
    </row>
    <row r="48" spans="1:24" x14ac:dyDescent="0.25">
      <c r="A48" s="17"/>
      <c r="B48" s="17"/>
      <c r="C48" s="17"/>
      <c r="D48" s="17"/>
      <c r="E48" s="17" t="s">
        <v>122</v>
      </c>
      <c r="F48" s="17"/>
      <c r="G48" s="18"/>
      <c r="H48" s="38">
        <v>370.62</v>
      </c>
      <c r="I48" s="226"/>
      <c r="J48" s="44">
        <v>1170.8499999999999</v>
      </c>
      <c r="K48" s="44"/>
      <c r="L48" s="83">
        <v>425</v>
      </c>
      <c r="M48" s="83"/>
      <c r="N48" s="36">
        <f t="shared" si="2"/>
        <v>745.85</v>
      </c>
      <c r="O48" s="103"/>
      <c r="P48" s="381">
        <v>1200</v>
      </c>
      <c r="Q48" s="227"/>
      <c r="R48" s="377">
        <v>425</v>
      </c>
      <c r="S48" s="377"/>
      <c r="T48" s="211">
        <f t="shared" si="3"/>
        <v>775</v>
      </c>
      <c r="U48" s="103"/>
      <c r="V48" s="405">
        <v>425</v>
      </c>
      <c r="X48" s="483"/>
    </row>
    <row r="49" spans="1:24" x14ac:dyDescent="0.25">
      <c r="A49" s="17"/>
      <c r="B49" s="17"/>
      <c r="C49" s="17"/>
      <c r="D49" s="17"/>
      <c r="E49" s="17" t="s">
        <v>153</v>
      </c>
      <c r="F49" s="17"/>
      <c r="G49" s="18"/>
      <c r="H49" s="38">
        <v>6000</v>
      </c>
      <c r="I49" s="226"/>
      <c r="J49" s="44">
        <v>4500</v>
      </c>
      <c r="K49" s="44"/>
      <c r="L49" s="83">
        <v>6000</v>
      </c>
      <c r="M49" s="83"/>
      <c r="N49" s="36">
        <f t="shared" si="2"/>
        <v>-1500</v>
      </c>
      <c r="O49" s="103"/>
      <c r="P49" s="381">
        <v>6000</v>
      </c>
      <c r="Q49" s="227"/>
      <c r="R49" s="377">
        <v>6000</v>
      </c>
      <c r="S49" s="377"/>
      <c r="T49" s="211">
        <f t="shared" si="3"/>
        <v>0</v>
      </c>
      <c r="U49" s="103"/>
      <c r="V49" s="405">
        <v>6000</v>
      </c>
      <c r="X49" s="483"/>
    </row>
    <row r="50" spans="1:24" x14ac:dyDescent="0.25">
      <c r="A50" s="17"/>
      <c r="B50" s="17"/>
      <c r="C50" s="17"/>
      <c r="D50" s="17"/>
      <c r="E50" s="17" t="s">
        <v>29</v>
      </c>
      <c r="F50" s="17"/>
      <c r="G50" s="18"/>
      <c r="H50" s="38">
        <v>834.44</v>
      </c>
      <c r="I50" s="226"/>
      <c r="J50" s="44">
        <v>2181.65</v>
      </c>
      <c r="K50" s="44"/>
      <c r="L50" s="83">
        <v>1200</v>
      </c>
      <c r="M50" s="83"/>
      <c r="N50" s="36">
        <f t="shared" si="2"/>
        <v>981.65</v>
      </c>
      <c r="O50" s="103"/>
      <c r="P50" s="381">
        <v>2200</v>
      </c>
      <c r="Q50" s="227"/>
      <c r="R50" s="377">
        <v>1200</v>
      </c>
      <c r="S50" s="377"/>
      <c r="T50" s="211">
        <f t="shared" si="3"/>
        <v>1000</v>
      </c>
      <c r="U50" s="103"/>
      <c r="V50" s="405">
        <v>1200</v>
      </c>
      <c r="X50" s="483"/>
    </row>
    <row r="51" spans="1:24" x14ac:dyDescent="0.25">
      <c r="A51" s="17"/>
      <c r="B51" s="17"/>
      <c r="C51" s="17"/>
      <c r="D51" s="17"/>
      <c r="E51" s="17" t="s">
        <v>30</v>
      </c>
      <c r="F51" s="17"/>
      <c r="G51" s="18"/>
      <c r="H51" s="38">
        <v>56.68</v>
      </c>
      <c r="I51" s="226"/>
      <c r="J51" s="44">
        <v>122.04</v>
      </c>
      <c r="K51" s="44"/>
      <c r="L51" s="83">
        <v>150</v>
      </c>
      <c r="M51" s="83"/>
      <c r="N51" s="36">
        <f t="shared" si="2"/>
        <v>-27.96</v>
      </c>
      <c r="O51" s="103"/>
      <c r="P51" s="381">
        <v>150</v>
      </c>
      <c r="Q51" s="227"/>
      <c r="R51" s="377">
        <v>150</v>
      </c>
      <c r="S51" s="377"/>
      <c r="T51" s="211">
        <f t="shared" si="3"/>
        <v>0</v>
      </c>
      <c r="U51" s="103"/>
      <c r="V51" s="405">
        <v>150</v>
      </c>
      <c r="X51" s="483"/>
    </row>
    <row r="52" spans="1:24" x14ac:dyDescent="0.25">
      <c r="A52" s="17"/>
      <c r="B52" s="17"/>
      <c r="C52" s="17"/>
      <c r="D52" s="17"/>
      <c r="E52" s="17" t="s">
        <v>31</v>
      </c>
      <c r="F52" s="17"/>
      <c r="G52" s="18"/>
      <c r="H52" s="38">
        <v>2647.5</v>
      </c>
      <c r="I52" s="226"/>
      <c r="J52" s="44">
        <v>3512.32</v>
      </c>
      <c r="K52" s="44"/>
      <c r="L52" s="83">
        <v>5000</v>
      </c>
      <c r="M52" s="83"/>
      <c r="N52" s="36">
        <f t="shared" si="2"/>
        <v>-1487.68</v>
      </c>
      <c r="O52" s="103"/>
      <c r="P52" s="381">
        <v>4000</v>
      </c>
      <c r="Q52" s="227"/>
      <c r="R52" s="377">
        <v>5000</v>
      </c>
      <c r="S52" s="377"/>
      <c r="T52" s="211">
        <f t="shared" si="3"/>
        <v>-1000</v>
      </c>
      <c r="U52" s="103"/>
      <c r="V52" s="405">
        <v>4000</v>
      </c>
      <c r="X52" s="483"/>
    </row>
    <row r="53" spans="1:24" x14ac:dyDescent="0.25">
      <c r="A53" s="17"/>
      <c r="B53" s="17"/>
      <c r="C53" s="17"/>
      <c r="D53" s="17"/>
      <c r="E53" s="17" t="s">
        <v>32</v>
      </c>
      <c r="F53" s="17"/>
      <c r="G53" s="18"/>
      <c r="H53" s="38">
        <v>812.17</v>
      </c>
      <c r="I53" s="226"/>
      <c r="J53" s="44">
        <v>381</v>
      </c>
      <c r="K53" s="44"/>
      <c r="L53" s="83">
        <v>2500</v>
      </c>
      <c r="M53" s="83"/>
      <c r="N53" s="36">
        <f t="shared" si="2"/>
        <v>-2119</v>
      </c>
      <c r="O53" s="103"/>
      <c r="P53" s="381">
        <v>750</v>
      </c>
      <c r="Q53" s="227"/>
      <c r="R53" s="377">
        <v>2500</v>
      </c>
      <c r="S53" s="377"/>
      <c r="T53" s="211">
        <f t="shared" si="3"/>
        <v>-1750</v>
      </c>
      <c r="U53" s="103"/>
      <c r="V53" s="405">
        <v>2500</v>
      </c>
      <c r="X53" s="483"/>
    </row>
    <row r="54" spans="1:24" ht="13.2" customHeight="1" x14ac:dyDescent="0.25">
      <c r="A54" s="17"/>
      <c r="B54" s="17"/>
      <c r="C54" s="17"/>
      <c r="D54" s="17"/>
      <c r="E54" s="17" t="s">
        <v>33</v>
      </c>
      <c r="F54" s="17"/>
      <c r="G54" s="18"/>
      <c r="H54" s="38">
        <v>4904.97</v>
      </c>
      <c r="I54" s="226"/>
      <c r="J54" s="44">
        <v>4848.5</v>
      </c>
      <c r="K54" s="44"/>
      <c r="L54" s="83">
        <v>3000</v>
      </c>
      <c r="M54" s="83"/>
      <c r="N54" s="36">
        <f t="shared" si="2"/>
        <v>1848.5</v>
      </c>
      <c r="O54" s="103"/>
      <c r="P54" s="381">
        <v>4850</v>
      </c>
      <c r="Q54" s="229"/>
      <c r="R54" s="377">
        <v>3000</v>
      </c>
      <c r="S54" s="377"/>
      <c r="T54" s="211">
        <f t="shared" si="3"/>
        <v>1850</v>
      </c>
      <c r="U54" s="103"/>
      <c r="V54" s="405">
        <v>3000</v>
      </c>
      <c r="X54" s="483"/>
    </row>
    <row r="55" spans="1:24" ht="13.5" customHeight="1" x14ac:dyDescent="0.25">
      <c r="A55" s="17"/>
      <c r="B55" s="17"/>
      <c r="C55" s="17"/>
      <c r="D55" s="17"/>
      <c r="E55" s="17" t="s">
        <v>193</v>
      </c>
      <c r="F55" s="17"/>
      <c r="G55" s="18"/>
      <c r="H55" s="38">
        <v>6080.15</v>
      </c>
      <c r="I55" s="226"/>
      <c r="J55" s="44">
        <v>2642.51</v>
      </c>
      <c r="K55" s="44"/>
      <c r="L55" s="83">
        <v>9000</v>
      </c>
      <c r="M55" s="83"/>
      <c r="N55" s="36">
        <f t="shared" si="2"/>
        <v>-6357.49</v>
      </c>
      <c r="O55" s="103"/>
      <c r="P55" s="381">
        <v>11000</v>
      </c>
      <c r="Q55" s="245"/>
      <c r="R55" s="377">
        <v>9000</v>
      </c>
      <c r="S55" s="377"/>
      <c r="T55" s="211">
        <f t="shared" si="3"/>
        <v>2000</v>
      </c>
      <c r="U55" s="103"/>
      <c r="V55" s="405">
        <v>14000</v>
      </c>
      <c r="X55" s="483"/>
    </row>
    <row r="56" spans="1:24" x14ac:dyDescent="0.25">
      <c r="A56" s="17"/>
      <c r="B56" s="17"/>
      <c r="C56" s="17"/>
      <c r="D56" s="17"/>
      <c r="E56" s="17" t="s">
        <v>34</v>
      </c>
      <c r="F56" s="17"/>
      <c r="G56" s="18"/>
      <c r="H56" s="38">
        <v>12339.81</v>
      </c>
      <c r="I56" s="226"/>
      <c r="J56" s="44">
        <v>16303.41</v>
      </c>
      <c r="K56" s="44"/>
      <c r="L56" s="83">
        <v>20000</v>
      </c>
      <c r="M56" s="83"/>
      <c r="N56" s="36">
        <f t="shared" si="2"/>
        <v>-3696.59</v>
      </c>
      <c r="O56" s="103"/>
      <c r="P56" s="381">
        <v>20000</v>
      </c>
      <c r="Q56" s="227"/>
      <c r="R56" s="377">
        <v>20000</v>
      </c>
      <c r="S56" s="377"/>
      <c r="T56" s="211">
        <f t="shared" si="3"/>
        <v>0</v>
      </c>
      <c r="U56" s="103"/>
      <c r="V56" s="405">
        <v>20000</v>
      </c>
      <c r="X56" s="483"/>
    </row>
    <row r="57" spans="1:24" x14ac:dyDescent="0.25">
      <c r="A57" s="17"/>
      <c r="B57" s="17"/>
      <c r="C57" s="17"/>
      <c r="D57" s="17"/>
      <c r="E57" s="17" t="s">
        <v>134</v>
      </c>
      <c r="F57" s="17"/>
      <c r="G57" s="18"/>
      <c r="H57" s="38">
        <v>9679.4699999999993</v>
      </c>
      <c r="I57" s="226"/>
      <c r="J57" s="44">
        <v>10936.89</v>
      </c>
      <c r="K57" s="44"/>
      <c r="L57" s="371">
        <v>12000</v>
      </c>
      <c r="M57" s="83"/>
      <c r="N57" s="36">
        <f t="shared" si="2"/>
        <v>-1063.1099999999999</v>
      </c>
      <c r="O57" s="103"/>
      <c r="P57" s="381">
        <v>12000</v>
      </c>
      <c r="Q57" s="227"/>
      <c r="R57" s="377">
        <v>12000</v>
      </c>
      <c r="S57" s="377"/>
      <c r="T57" s="211">
        <f t="shared" si="3"/>
        <v>0</v>
      </c>
      <c r="U57" s="103"/>
      <c r="V57" s="405">
        <v>12000</v>
      </c>
      <c r="X57" s="483"/>
    </row>
    <row r="58" spans="1:24" x14ac:dyDescent="0.25">
      <c r="A58" s="17"/>
      <c r="B58" s="17"/>
      <c r="C58" s="17"/>
      <c r="D58" s="17"/>
      <c r="E58" s="17" t="s">
        <v>35</v>
      </c>
      <c r="F58" s="17"/>
      <c r="G58" s="18"/>
      <c r="H58" s="38">
        <v>3656.85</v>
      </c>
      <c r="I58" s="226"/>
      <c r="J58" s="44">
        <v>2907.62</v>
      </c>
      <c r="K58" s="44"/>
      <c r="L58" s="83">
        <v>4000</v>
      </c>
      <c r="M58" s="83"/>
      <c r="N58" s="36">
        <f t="shared" si="2"/>
        <v>-1092.3800000000001</v>
      </c>
      <c r="O58" s="103"/>
      <c r="P58" s="381">
        <v>3500</v>
      </c>
      <c r="Q58" s="227"/>
      <c r="R58" s="377">
        <v>4000</v>
      </c>
      <c r="S58" s="377"/>
      <c r="T58" s="211">
        <f t="shared" si="3"/>
        <v>-500</v>
      </c>
      <c r="U58" s="103"/>
      <c r="V58" s="405">
        <v>3500</v>
      </c>
      <c r="X58" s="483"/>
    </row>
    <row r="59" spans="1:24" ht="13.2" customHeight="1" x14ac:dyDescent="0.25">
      <c r="A59" s="17"/>
      <c r="B59" s="17"/>
      <c r="C59" s="17"/>
      <c r="D59" s="17"/>
      <c r="E59" s="17" t="s">
        <v>36</v>
      </c>
      <c r="F59" s="17"/>
      <c r="G59" s="18"/>
      <c r="H59" s="38">
        <v>5532.51</v>
      </c>
      <c r="I59" s="226"/>
      <c r="J59" s="44">
        <v>4975.95</v>
      </c>
      <c r="K59" s="44"/>
      <c r="L59" s="83">
        <v>5600</v>
      </c>
      <c r="M59" s="83"/>
      <c r="N59" s="36">
        <f t="shared" si="2"/>
        <v>-624.04999999999995</v>
      </c>
      <c r="O59" s="103"/>
      <c r="P59" s="381">
        <v>5600</v>
      </c>
      <c r="Q59" s="229"/>
      <c r="R59" s="377">
        <v>5600</v>
      </c>
      <c r="S59" s="377"/>
      <c r="T59" s="211">
        <f t="shared" si="3"/>
        <v>0</v>
      </c>
      <c r="U59" s="103"/>
      <c r="V59" s="405">
        <v>5600</v>
      </c>
      <c r="X59" s="483"/>
    </row>
    <row r="60" spans="1:24" x14ac:dyDescent="0.25">
      <c r="A60" s="17"/>
      <c r="B60" s="17"/>
      <c r="C60" s="17"/>
      <c r="D60" s="17"/>
      <c r="E60" s="17" t="s">
        <v>37</v>
      </c>
      <c r="F60" s="17"/>
      <c r="G60" s="18"/>
      <c r="H60" s="38">
        <v>2767.48</v>
      </c>
      <c r="I60" s="226"/>
      <c r="J60" s="44">
        <v>2085.98</v>
      </c>
      <c r="K60" s="44"/>
      <c r="L60" s="83">
        <v>3000</v>
      </c>
      <c r="M60" s="83"/>
      <c r="N60" s="36">
        <f t="shared" si="2"/>
        <v>-914.02</v>
      </c>
      <c r="O60" s="103"/>
      <c r="P60" s="381">
        <v>2500</v>
      </c>
      <c r="Q60" s="227"/>
      <c r="R60" s="377">
        <v>3000</v>
      </c>
      <c r="S60" s="377"/>
      <c r="T60" s="211">
        <f t="shared" si="3"/>
        <v>-500</v>
      </c>
      <c r="U60" s="103"/>
      <c r="V60" s="405">
        <v>2500</v>
      </c>
      <c r="X60" s="483"/>
    </row>
    <row r="61" spans="1:24" ht="12.75" customHeight="1" x14ac:dyDescent="0.25">
      <c r="A61" s="17"/>
      <c r="B61" s="17"/>
      <c r="C61" s="17"/>
      <c r="D61" s="17"/>
      <c r="E61" s="17" t="s">
        <v>38</v>
      </c>
      <c r="F61" s="17"/>
      <c r="G61" s="18"/>
      <c r="H61" s="38">
        <v>12923.46</v>
      </c>
      <c r="I61" s="226"/>
      <c r="J61" s="44">
        <v>17740.86</v>
      </c>
      <c r="K61" s="44"/>
      <c r="L61" s="371">
        <v>10000</v>
      </c>
      <c r="M61" s="83"/>
      <c r="N61" s="36">
        <f t="shared" si="2"/>
        <v>7740.86</v>
      </c>
      <c r="O61" s="103"/>
      <c r="P61" s="381">
        <v>18000</v>
      </c>
      <c r="Q61" s="227"/>
      <c r="R61" s="377">
        <v>10000</v>
      </c>
      <c r="S61" s="250"/>
      <c r="T61" s="211">
        <f t="shared" si="3"/>
        <v>8000</v>
      </c>
      <c r="U61" s="103"/>
      <c r="V61" s="405">
        <v>13000</v>
      </c>
      <c r="X61" s="483"/>
    </row>
    <row r="62" spans="1:24" ht="13.8" thickBot="1" x14ac:dyDescent="0.3">
      <c r="A62" s="17"/>
      <c r="B62" s="17"/>
      <c r="C62" s="17"/>
      <c r="D62" s="17"/>
      <c r="E62" s="17" t="s">
        <v>39</v>
      </c>
      <c r="F62" s="17"/>
      <c r="G62" s="18"/>
      <c r="H62" s="106">
        <v>748.02</v>
      </c>
      <c r="I62" s="226"/>
      <c r="J62" s="47">
        <v>2122.5100000000002</v>
      </c>
      <c r="K62" s="44"/>
      <c r="L62" s="47">
        <v>1000</v>
      </c>
      <c r="M62" s="83"/>
      <c r="N62" s="48">
        <f t="shared" si="2"/>
        <v>1122.51</v>
      </c>
      <c r="O62" s="103"/>
      <c r="P62" s="438">
        <v>2500</v>
      </c>
      <c r="Q62" s="227"/>
      <c r="R62" s="378">
        <v>1000</v>
      </c>
      <c r="S62" s="250"/>
      <c r="T62" s="237">
        <f t="shared" si="3"/>
        <v>1500</v>
      </c>
      <c r="U62" s="103"/>
      <c r="V62" s="406">
        <v>1000</v>
      </c>
      <c r="X62" s="483"/>
    </row>
    <row r="63" spans="1:24" x14ac:dyDescent="0.25">
      <c r="A63" s="17"/>
      <c r="B63" s="17"/>
      <c r="C63" s="17"/>
      <c r="D63" s="17" t="s">
        <v>40</v>
      </c>
      <c r="E63" s="17"/>
      <c r="F63" s="17"/>
      <c r="G63" s="18"/>
      <c r="H63" s="38">
        <f>ROUND(SUM(H35:H62),5)</f>
        <v>375658.54</v>
      </c>
      <c r="I63" s="226"/>
      <c r="J63" s="36">
        <f>ROUND(SUM(J36:J62),5)</f>
        <v>310412.31</v>
      </c>
      <c r="K63" s="44"/>
      <c r="L63" s="165">
        <f>SUM(L36:L62)</f>
        <v>383447.89</v>
      </c>
      <c r="M63" s="165"/>
      <c r="N63" s="36">
        <f t="shared" si="2"/>
        <v>-73035.58</v>
      </c>
      <c r="O63" s="103"/>
      <c r="P63" s="442">
        <f>SUM(P36:P62)</f>
        <v>409556</v>
      </c>
      <c r="Q63" s="227"/>
      <c r="R63" s="443">
        <f>SUM(R36:R62)</f>
        <v>383447.89</v>
      </c>
      <c r="S63" s="250"/>
      <c r="T63" s="211">
        <f t="shared" si="3"/>
        <v>26108.109999999986</v>
      </c>
      <c r="U63" s="103"/>
      <c r="V63" s="426">
        <f>SUM(V36:V62)</f>
        <v>400068</v>
      </c>
      <c r="X63" s="483"/>
    </row>
    <row r="64" spans="1:24" x14ac:dyDescent="0.25">
      <c r="A64" s="17"/>
      <c r="B64" s="17"/>
      <c r="C64" s="17"/>
      <c r="D64" s="17"/>
      <c r="E64" s="17"/>
      <c r="F64" s="17"/>
      <c r="G64" s="18"/>
      <c r="H64" s="38"/>
      <c r="I64" s="226"/>
      <c r="J64" s="36"/>
      <c r="K64" s="44"/>
      <c r="L64" s="165"/>
      <c r="M64" s="165"/>
      <c r="N64" s="36"/>
      <c r="O64" s="103"/>
      <c r="P64" s="443"/>
      <c r="Q64" s="227"/>
      <c r="R64" s="443"/>
      <c r="S64" s="250"/>
      <c r="T64" s="211"/>
      <c r="U64" s="103"/>
      <c r="V64" s="427"/>
    </row>
    <row r="65" spans="1:24" ht="13.5" customHeight="1" x14ac:dyDescent="0.25">
      <c r="A65" s="17"/>
      <c r="B65" s="17"/>
      <c r="C65" s="17"/>
      <c r="D65" s="17" t="s">
        <v>156</v>
      </c>
      <c r="E65" s="17"/>
      <c r="F65" s="17"/>
      <c r="G65" s="18"/>
      <c r="H65" s="38">
        <v>29390.15</v>
      </c>
      <c r="I65" s="226"/>
      <c r="J65" s="44">
        <v>0</v>
      </c>
      <c r="K65" s="44"/>
      <c r="L65" s="83">
        <v>29390</v>
      </c>
      <c r="M65" s="83"/>
      <c r="N65" s="36">
        <f>ROUND((J65-L65),5)</f>
        <v>-29390</v>
      </c>
      <c r="O65" s="103"/>
      <c r="P65" s="381">
        <v>29390.15</v>
      </c>
      <c r="Q65" s="227"/>
      <c r="R65" s="377">
        <v>29390</v>
      </c>
      <c r="S65" s="250"/>
      <c r="T65" s="211">
        <f>P65-R65</f>
        <v>0.15000000000145519</v>
      </c>
      <c r="U65" s="103"/>
      <c r="V65" s="405">
        <v>29390</v>
      </c>
      <c r="X65" s="483"/>
    </row>
    <row r="66" spans="1:24" ht="18" customHeight="1" x14ac:dyDescent="0.25">
      <c r="A66" s="17"/>
      <c r="B66" s="17"/>
      <c r="C66" s="17"/>
      <c r="D66" s="17" t="s">
        <v>41</v>
      </c>
      <c r="E66" s="17"/>
      <c r="F66" s="17"/>
      <c r="G66" s="18"/>
      <c r="H66" s="38"/>
      <c r="I66" s="226"/>
      <c r="J66" s="44"/>
      <c r="K66" s="44"/>
      <c r="L66" s="83"/>
      <c r="M66" s="44"/>
      <c r="N66" s="44"/>
      <c r="O66" s="103"/>
      <c r="P66" s="440"/>
      <c r="Q66" s="227"/>
      <c r="R66" s="377"/>
      <c r="S66" s="250"/>
      <c r="T66" s="200"/>
      <c r="U66" s="103"/>
      <c r="V66" s="44"/>
    </row>
    <row r="67" spans="1:24" ht="13.5" customHeight="1" x14ac:dyDescent="0.25">
      <c r="A67" s="17"/>
      <c r="B67" s="17"/>
      <c r="C67" s="17"/>
      <c r="D67" s="17"/>
      <c r="E67" s="17" t="s">
        <v>42</v>
      </c>
      <c r="F67" s="17"/>
      <c r="G67" s="18"/>
      <c r="H67" s="38">
        <v>7528.54</v>
      </c>
      <c r="I67" s="226"/>
      <c r="J67" s="417">
        <v>11941.9</v>
      </c>
      <c r="K67" s="44"/>
      <c r="L67" s="83">
        <v>5000</v>
      </c>
      <c r="M67" s="83"/>
      <c r="N67" s="36">
        <f t="shared" ref="N67:N73" si="4">ROUND((J67-L67),5)</f>
        <v>6941.9</v>
      </c>
      <c r="O67" s="103"/>
      <c r="P67" s="381">
        <v>3500</v>
      </c>
      <c r="Q67" s="246"/>
      <c r="R67" s="377">
        <v>5000</v>
      </c>
      <c r="S67" s="250"/>
      <c r="T67" s="211">
        <f t="shared" ref="T67:T73" si="5">P67-R67</f>
        <v>-1500</v>
      </c>
      <c r="U67" s="103"/>
      <c r="V67" s="405">
        <v>5000</v>
      </c>
      <c r="X67" s="483"/>
    </row>
    <row r="68" spans="1:24" x14ac:dyDescent="0.25">
      <c r="A68" s="17"/>
      <c r="B68" s="17"/>
      <c r="C68" s="17"/>
      <c r="D68" s="17"/>
      <c r="E68" s="17" t="s">
        <v>162</v>
      </c>
      <c r="F68" s="17"/>
      <c r="G68" s="18"/>
      <c r="H68" s="38">
        <v>11244.09</v>
      </c>
      <c r="I68" s="226"/>
      <c r="J68" s="36">
        <v>4374.33</v>
      </c>
      <c r="K68" s="44"/>
      <c r="L68" s="83">
        <v>10000</v>
      </c>
      <c r="M68" s="83"/>
      <c r="N68" s="36">
        <f t="shared" si="4"/>
        <v>-5625.67</v>
      </c>
      <c r="O68" s="103"/>
      <c r="P68" s="381">
        <v>5000</v>
      </c>
      <c r="Q68" s="227"/>
      <c r="R68" s="377">
        <v>10000</v>
      </c>
      <c r="S68" s="250"/>
      <c r="T68" s="211">
        <f t="shared" si="5"/>
        <v>-5000</v>
      </c>
      <c r="U68" s="103"/>
      <c r="V68" s="405">
        <v>10000</v>
      </c>
      <c r="X68" s="483"/>
    </row>
    <row r="69" spans="1:24" ht="12.75" customHeight="1" x14ac:dyDescent="0.25">
      <c r="A69" s="17"/>
      <c r="B69" s="17"/>
      <c r="C69" s="17"/>
      <c r="D69" s="17"/>
      <c r="E69" s="17" t="s">
        <v>113</v>
      </c>
      <c r="F69" s="17"/>
      <c r="G69" s="18"/>
      <c r="H69" s="38">
        <v>0</v>
      </c>
      <c r="I69" s="226"/>
      <c r="J69" s="36">
        <v>0</v>
      </c>
      <c r="K69" s="44"/>
      <c r="L69" s="83">
        <v>2000</v>
      </c>
      <c r="M69" s="83"/>
      <c r="N69" s="36">
        <f t="shared" si="4"/>
        <v>-2000</v>
      </c>
      <c r="O69" s="103"/>
      <c r="P69" s="381">
        <v>0</v>
      </c>
      <c r="Q69" s="227"/>
      <c r="R69" s="377">
        <v>2000</v>
      </c>
      <c r="S69" s="250"/>
      <c r="T69" s="211">
        <f t="shared" si="5"/>
        <v>-2000</v>
      </c>
      <c r="U69" s="103"/>
      <c r="V69" s="405">
        <v>20000</v>
      </c>
      <c r="X69" s="483"/>
    </row>
    <row r="70" spans="1:24" x14ac:dyDescent="0.25">
      <c r="A70" s="17"/>
      <c r="B70" s="17"/>
      <c r="C70" s="17"/>
      <c r="D70" s="17"/>
      <c r="E70" s="17" t="s">
        <v>43</v>
      </c>
      <c r="F70" s="17"/>
      <c r="G70" s="18"/>
      <c r="H70" s="38">
        <v>6235.9</v>
      </c>
      <c r="I70" s="226"/>
      <c r="J70" s="36">
        <v>6584.11</v>
      </c>
      <c r="K70" s="44"/>
      <c r="L70" s="83">
        <v>1000</v>
      </c>
      <c r="M70" s="83"/>
      <c r="N70" s="36">
        <f t="shared" si="4"/>
        <v>5584.11</v>
      </c>
      <c r="O70" s="103"/>
      <c r="P70" s="381">
        <v>7500</v>
      </c>
      <c r="Q70" s="227"/>
      <c r="R70" s="377">
        <v>1000</v>
      </c>
      <c r="S70" s="250"/>
      <c r="T70" s="211">
        <f t="shared" si="5"/>
        <v>6500</v>
      </c>
      <c r="U70" s="103"/>
      <c r="V70" s="405">
        <v>5000</v>
      </c>
      <c r="X70" s="483"/>
    </row>
    <row r="71" spans="1:24" x14ac:dyDescent="0.25">
      <c r="A71" s="17"/>
      <c r="B71" s="17"/>
      <c r="C71" s="17"/>
      <c r="D71" s="17"/>
      <c r="E71" s="17" t="s">
        <v>44</v>
      </c>
      <c r="F71" s="17"/>
      <c r="G71" s="18"/>
      <c r="H71" s="38">
        <v>66641.509999999995</v>
      </c>
      <c r="I71" s="226"/>
      <c r="J71" s="36">
        <v>39315.89</v>
      </c>
      <c r="K71" s="44"/>
      <c r="L71" s="371">
        <v>75000</v>
      </c>
      <c r="M71" s="83"/>
      <c r="N71" s="36">
        <f t="shared" si="4"/>
        <v>-35684.11</v>
      </c>
      <c r="O71" s="103"/>
      <c r="P71" s="381">
        <v>52420</v>
      </c>
      <c r="Q71" s="227"/>
      <c r="R71" s="377">
        <v>75000</v>
      </c>
      <c r="S71" s="250"/>
      <c r="T71" s="211">
        <f t="shared" si="5"/>
        <v>-22580</v>
      </c>
      <c r="U71" s="103"/>
      <c r="V71" s="405">
        <v>75000</v>
      </c>
      <c r="X71" s="483"/>
    </row>
    <row r="72" spans="1:24" ht="13.8" thickBot="1" x14ac:dyDescent="0.3">
      <c r="A72" s="17"/>
      <c r="B72" s="17"/>
      <c r="C72" s="17"/>
      <c r="D72" s="17"/>
      <c r="E72" s="17" t="s">
        <v>45</v>
      </c>
      <c r="F72" s="17"/>
      <c r="G72" s="18"/>
      <c r="H72" s="106">
        <v>49508.05</v>
      </c>
      <c r="I72" s="226"/>
      <c r="J72" s="48">
        <v>23392.959999999999</v>
      </c>
      <c r="K72" s="44"/>
      <c r="L72" s="376">
        <v>30000</v>
      </c>
      <c r="M72" s="83"/>
      <c r="N72" s="48">
        <f t="shared" si="4"/>
        <v>-6607.04</v>
      </c>
      <c r="O72" s="103"/>
      <c r="P72" s="438">
        <v>30000</v>
      </c>
      <c r="Q72" s="227"/>
      <c r="R72" s="378">
        <v>30000</v>
      </c>
      <c r="S72" s="250"/>
      <c r="T72" s="237">
        <f t="shared" si="5"/>
        <v>0</v>
      </c>
      <c r="U72" s="103"/>
      <c r="V72" s="406">
        <v>30000</v>
      </c>
      <c r="X72" s="483"/>
    </row>
    <row r="73" spans="1:24" x14ac:dyDescent="0.25">
      <c r="A73" s="17"/>
      <c r="B73" s="17"/>
      <c r="C73" s="17"/>
      <c r="D73" s="17" t="s">
        <v>46</v>
      </c>
      <c r="E73" s="17"/>
      <c r="F73" s="17"/>
      <c r="G73" s="18"/>
      <c r="H73" s="38">
        <f>SUM(H66:H72)</f>
        <v>141158.09</v>
      </c>
      <c r="I73" s="232"/>
      <c r="J73" s="165">
        <f>SUM(J67:J72)</f>
        <v>85609.19</v>
      </c>
      <c r="K73" s="44"/>
      <c r="L73" s="83">
        <f>SUM(L67:L72)</f>
        <v>123000</v>
      </c>
      <c r="M73" s="83"/>
      <c r="N73" s="36">
        <f t="shared" si="4"/>
        <v>-37390.81</v>
      </c>
      <c r="O73" s="103"/>
      <c r="P73" s="444">
        <f>SUM(P67:P72)</f>
        <v>98420</v>
      </c>
      <c r="Q73" s="227"/>
      <c r="R73" s="377">
        <f>SUM(R67:R72)</f>
        <v>123000</v>
      </c>
      <c r="S73" s="250"/>
      <c r="T73" s="211">
        <f t="shared" si="5"/>
        <v>-24580</v>
      </c>
      <c r="U73" s="103"/>
      <c r="V73" s="428">
        <f>SUM(V67:V72)</f>
        <v>145000</v>
      </c>
      <c r="X73" s="483"/>
    </row>
    <row r="74" spans="1:24" s="4" customFormat="1" ht="14.25" customHeight="1" x14ac:dyDescent="0.25">
      <c r="A74" s="344"/>
      <c r="B74" s="344"/>
      <c r="C74" s="344"/>
      <c r="D74" s="344"/>
      <c r="E74" s="344"/>
      <c r="F74" s="344"/>
      <c r="G74" s="343"/>
      <c r="H74" s="209"/>
      <c r="I74" s="232"/>
      <c r="J74" s="165"/>
      <c r="K74" s="83"/>
      <c r="L74" s="83"/>
      <c r="M74" s="83"/>
      <c r="N74" s="165"/>
      <c r="O74" s="224"/>
      <c r="P74" s="445"/>
      <c r="Q74" s="233"/>
      <c r="R74" s="377"/>
      <c r="S74" s="250"/>
      <c r="T74" s="211"/>
      <c r="U74" s="224"/>
      <c r="V74" s="371"/>
      <c r="W74"/>
      <c r="X74"/>
    </row>
    <row r="75" spans="1:24" ht="16.5" customHeight="1" x14ac:dyDescent="0.25">
      <c r="A75" s="17"/>
      <c r="B75" s="17"/>
      <c r="C75" s="17"/>
      <c r="D75" s="17" t="s">
        <v>124</v>
      </c>
      <c r="E75" s="17"/>
      <c r="F75" s="17"/>
      <c r="G75" s="18"/>
      <c r="H75" s="209">
        <v>983.42</v>
      </c>
      <c r="I75" s="232"/>
      <c r="J75" s="83">
        <v>917.62</v>
      </c>
      <c r="K75" s="83"/>
      <c r="L75" s="83">
        <v>500</v>
      </c>
      <c r="M75" s="83"/>
      <c r="N75" s="165">
        <f>ROUND((J75-L75),5)</f>
        <v>417.62</v>
      </c>
      <c r="O75" s="224"/>
      <c r="P75" s="381">
        <v>950</v>
      </c>
      <c r="Q75" s="233"/>
      <c r="R75" s="377">
        <v>500</v>
      </c>
      <c r="S75" s="250"/>
      <c r="T75" s="211">
        <f>P75-R75</f>
        <v>450</v>
      </c>
      <c r="U75" s="224"/>
      <c r="V75" s="405">
        <v>950</v>
      </c>
      <c r="X75" s="483"/>
    </row>
    <row r="76" spans="1:24" ht="13.5" customHeight="1" x14ac:dyDescent="0.25">
      <c r="A76" s="17"/>
      <c r="B76" s="17"/>
      <c r="C76" s="17"/>
      <c r="D76" s="17" t="s">
        <v>140</v>
      </c>
      <c r="E76" s="17"/>
      <c r="F76" s="17"/>
      <c r="G76" s="18"/>
      <c r="H76" s="38">
        <v>1867.5</v>
      </c>
      <c r="I76" s="226"/>
      <c r="J76" s="44">
        <v>1517.5</v>
      </c>
      <c r="K76" s="44"/>
      <c r="L76" s="83">
        <v>2000</v>
      </c>
      <c r="M76" s="83"/>
      <c r="N76" s="165">
        <f>ROUND((J76-L76),5)</f>
        <v>-482.5</v>
      </c>
      <c r="O76" s="103"/>
      <c r="P76" s="381">
        <v>2000</v>
      </c>
      <c r="Q76" s="227"/>
      <c r="R76" s="377">
        <v>2000</v>
      </c>
      <c r="S76" s="250"/>
      <c r="T76" s="211">
        <f>P76-R76</f>
        <v>0</v>
      </c>
      <c r="U76" s="103"/>
      <c r="V76" s="405">
        <v>2000</v>
      </c>
      <c r="X76" s="483"/>
    </row>
    <row r="77" spans="1:24" ht="16.5" customHeight="1" x14ac:dyDescent="0.25">
      <c r="A77" s="17"/>
      <c r="B77" s="17"/>
      <c r="C77" s="17"/>
      <c r="D77" s="17" t="s">
        <v>47</v>
      </c>
      <c r="E77" s="17"/>
      <c r="F77" s="17"/>
      <c r="G77" s="18"/>
      <c r="H77" s="38"/>
      <c r="I77" s="226"/>
      <c r="J77" s="44"/>
      <c r="K77" s="44"/>
      <c r="L77" s="83"/>
      <c r="M77" s="44"/>
      <c r="N77" s="44"/>
      <c r="O77" s="103"/>
      <c r="P77" s="445"/>
      <c r="Q77" s="227"/>
      <c r="R77" s="377"/>
      <c r="S77" s="250"/>
      <c r="T77" s="200"/>
      <c r="U77" s="103"/>
      <c r="V77" s="375"/>
    </row>
    <row r="78" spans="1:24" x14ac:dyDescent="0.25">
      <c r="A78" s="17"/>
      <c r="B78" s="17"/>
      <c r="C78" s="17"/>
      <c r="D78" s="17"/>
      <c r="E78" s="17" t="s">
        <v>120</v>
      </c>
      <c r="F78" s="17"/>
      <c r="G78" s="18"/>
      <c r="H78" s="38">
        <v>10071.700000000001</v>
      </c>
      <c r="I78" s="226"/>
      <c r="J78" s="44">
        <v>230</v>
      </c>
      <c r="K78" s="44"/>
      <c r="L78" s="83">
        <v>15000</v>
      </c>
      <c r="M78" s="83"/>
      <c r="N78" s="36">
        <f>ROUND((J78-L78),5)</f>
        <v>-14770</v>
      </c>
      <c r="O78" s="103"/>
      <c r="P78" s="381">
        <v>250</v>
      </c>
      <c r="Q78" s="227"/>
      <c r="R78" s="377">
        <v>15000</v>
      </c>
      <c r="S78" s="250"/>
      <c r="T78" s="211">
        <f>P78-R78</f>
        <v>-14750</v>
      </c>
      <c r="U78" s="103"/>
      <c r="V78" s="405">
        <v>5000</v>
      </c>
      <c r="X78" s="491"/>
    </row>
    <row r="79" spans="1:24" x14ac:dyDescent="0.25">
      <c r="A79" s="17"/>
      <c r="B79" s="17"/>
      <c r="C79" s="17"/>
      <c r="D79" s="17"/>
      <c r="E79" s="17" t="s">
        <v>48</v>
      </c>
      <c r="F79" s="17"/>
      <c r="G79" s="18"/>
      <c r="H79" s="38">
        <v>16234.15</v>
      </c>
      <c r="I79" s="226"/>
      <c r="J79" s="44">
        <v>10049.459999999999</v>
      </c>
      <c r="K79" s="44"/>
      <c r="L79" s="83">
        <v>15000</v>
      </c>
      <c r="M79" s="83"/>
      <c r="N79" s="36">
        <f>ROUND((J79-L79),5)</f>
        <v>-4950.54</v>
      </c>
      <c r="O79" s="103"/>
      <c r="P79" s="381">
        <v>16000</v>
      </c>
      <c r="Q79" s="227"/>
      <c r="R79" s="377">
        <v>15000</v>
      </c>
      <c r="S79" s="250"/>
      <c r="T79" s="211">
        <f>P79-R79</f>
        <v>1000</v>
      </c>
      <c r="U79" s="103"/>
      <c r="V79" s="405">
        <v>15000</v>
      </c>
      <c r="X79" s="483"/>
    </row>
    <row r="80" spans="1:24" x14ac:dyDescent="0.25">
      <c r="A80" s="17"/>
      <c r="B80" s="17"/>
      <c r="C80" s="17"/>
      <c r="D80" s="17"/>
      <c r="E80" s="17" t="s">
        <v>49</v>
      </c>
      <c r="F80" s="17"/>
      <c r="G80" s="18"/>
      <c r="H80" s="38">
        <v>1114.6199999999999</v>
      </c>
      <c r="I80" s="226"/>
      <c r="J80" s="44">
        <v>827.45</v>
      </c>
      <c r="K80" s="44"/>
      <c r="L80" s="83">
        <v>1235</v>
      </c>
      <c r="M80" s="83"/>
      <c r="N80" s="36">
        <f>ROUND((J80-L80),5)</f>
        <v>-407.55</v>
      </c>
      <c r="O80" s="103"/>
      <c r="P80" s="381">
        <v>1235</v>
      </c>
      <c r="Q80" s="227"/>
      <c r="R80" s="377">
        <v>1235</v>
      </c>
      <c r="S80" s="250"/>
      <c r="T80" s="211">
        <f>P80-R80</f>
        <v>0</v>
      </c>
      <c r="U80" s="103"/>
      <c r="V80" s="422">
        <v>1235</v>
      </c>
      <c r="X80" s="483"/>
    </row>
    <row r="81" spans="1:24" ht="12.75" customHeight="1" x14ac:dyDescent="0.25">
      <c r="A81" s="17"/>
      <c r="B81" s="17"/>
      <c r="C81" s="17"/>
      <c r="D81" s="17"/>
      <c r="E81" s="17" t="s">
        <v>129</v>
      </c>
      <c r="F81" s="17"/>
      <c r="G81" s="18"/>
      <c r="H81" s="38"/>
      <c r="I81" s="226"/>
      <c r="J81" s="206"/>
      <c r="K81" s="206"/>
      <c r="L81" s="349"/>
      <c r="M81" s="349"/>
      <c r="N81" s="206"/>
      <c r="O81" s="205"/>
      <c r="P81" s="446"/>
      <c r="Q81" s="207"/>
      <c r="R81" s="520"/>
      <c r="S81" s="207"/>
      <c r="T81" s="207"/>
      <c r="U81" s="228"/>
      <c r="V81" s="429"/>
    </row>
    <row r="82" spans="1:24" ht="12.75" customHeight="1" x14ac:dyDescent="0.25">
      <c r="A82" s="17"/>
      <c r="B82" s="17"/>
      <c r="C82" s="17"/>
      <c r="D82" s="17"/>
      <c r="E82" s="17"/>
      <c r="F82" s="17" t="s">
        <v>103</v>
      </c>
      <c r="G82" s="18"/>
      <c r="H82" s="38">
        <v>113857.22</v>
      </c>
      <c r="I82" s="226"/>
      <c r="J82" s="206">
        <v>58126.44</v>
      </c>
      <c r="K82" s="206"/>
      <c r="L82" s="280">
        <v>60000</v>
      </c>
      <c r="M82" s="280"/>
      <c r="N82" s="165">
        <f>ROUND((J82-L82),5)</f>
        <v>-1873.56</v>
      </c>
      <c r="O82" s="205"/>
      <c r="P82" s="447">
        <v>80000</v>
      </c>
      <c r="Q82" s="207"/>
      <c r="R82" s="521">
        <v>60000</v>
      </c>
      <c r="S82" s="207"/>
      <c r="T82" s="211">
        <f>P82-R82</f>
        <v>20000</v>
      </c>
      <c r="U82" s="197"/>
      <c r="V82" s="201">
        <v>60000</v>
      </c>
      <c r="X82" s="483"/>
    </row>
    <row r="83" spans="1:24" ht="12.75" customHeight="1" thickBot="1" x14ac:dyDescent="0.3">
      <c r="A83" s="17"/>
      <c r="B83" s="17"/>
      <c r="C83" s="17"/>
      <c r="D83" s="17"/>
      <c r="E83" s="17"/>
      <c r="F83" s="17" t="s">
        <v>104</v>
      </c>
      <c r="G83" s="18"/>
      <c r="H83" s="106">
        <v>100001.25</v>
      </c>
      <c r="I83" s="226"/>
      <c r="J83" s="206">
        <v>67464.13</v>
      </c>
      <c r="K83" s="206"/>
      <c r="L83" s="114">
        <v>200000</v>
      </c>
      <c r="M83" s="280"/>
      <c r="N83" s="48">
        <f>ROUND((J83-L83),5)</f>
        <v>-132535.87</v>
      </c>
      <c r="O83" s="205"/>
      <c r="P83" s="448">
        <v>92500</v>
      </c>
      <c r="Q83" s="207"/>
      <c r="R83" s="522">
        <v>200000</v>
      </c>
      <c r="S83" s="207"/>
      <c r="T83" s="237">
        <f>P83-R83</f>
        <v>-107500</v>
      </c>
      <c r="U83" s="197"/>
      <c r="V83" s="202">
        <v>200000</v>
      </c>
      <c r="X83" s="483"/>
    </row>
    <row r="84" spans="1:24" ht="12.75" customHeight="1" x14ac:dyDescent="0.25">
      <c r="A84" s="17"/>
      <c r="B84" s="17"/>
      <c r="C84" s="17"/>
      <c r="D84" s="17"/>
      <c r="E84" s="17" t="s">
        <v>105</v>
      </c>
      <c r="F84" s="17"/>
      <c r="G84" s="18"/>
      <c r="H84" s="210">
        <f>SUM(H82:H83)</f>
        <v>213858.47</v>
      </c>
      <c r="I84" s="232"/>
      <c r="J84" s="248">
        <f>SUM(J81:J83)</f>
        <v>125590.57</v>
      </c>
      <c r="K84" s="206"/>
      <c r="L84" s="280">
        <f>SUM(L82:L83)</f>
        <v>260000</v>
      </c>
      <c r="M84" s="280"/>
      <c r="N84" s="248">
        <f>ROUND((J84-L84),5)</f>
        <v>-134409.43</v>
      </c>
      <c r="O84" s="205"/>
      <c r="P84" s="449">
        <f>SUM(P82:P83)</f>
        <v>172500</v>
      </c>
      <c r="Q84" s="207"/>
      <c r="R84" s="521">
        <f>SUM(R82:R83)</f>
        <v>260000</v>
      </c>
      <c r="S84" s="207"/>
      <c r="T84" s="211">
        <f>P84-R84</f>
        <v>-87500</v>
      </c>
      <c r="U84" s="249"/>
      <c r="V84" s="254">
        <f>SUM(V82:V83)</f>
        <v>260000</v>
      </c>
      <c r="X84" s="483"/>
    </row>
    <row r="85" spans="1:24" ht="18.75" customHeight="1" x14ac:dyDescent="0.25">
      <c r="A85" s="17"/>
      <c r="B85" s="17"/>
      <c r="C85" s="17"/>
      <c r="D85" s="17"/>
      <c r="E85" s="17" t="s">
        <v>50</v>
      </c>
      <c r="F85" s="17"/>
      <c r="G85" s="18"/>
      <c r="H85" s="209"/>
      <c r="I85" s="226"/>
      <c r="J85" s="44"/>
      <c r="K85" s="44"/>
      <c r="L85" s="83"/>
      <c r="M85" s="83"/>
      <c r="N85" s="36"/>
      <c r="O85" s="103"/>
      <c r="P85" s="445"/>
      <c r="Q85" s="229"/>
      <c r="R85" s="377"/>
      <c r="S85" s="250"/>
      <c r="T85" s="211"/>
      <c r="U85" s="103"/>
      <c r="V85" s="247"/>
    </row>
    <row r="86" spans="1:24" ht="12.75" customHeight="1" x14ac:dyDescent="0.25">
      <c r="A86" s="17"/>
      <c r="B86" s="17"/>
      <c r="C86" s="17"/>
      <c r="D86" s="17"/>
      <c r="E86" s="17"/>
      <c r="F86" s="17" t="s">
        <v>106</v>
      </c>
      <c r="G86" s="18"/>
      <c r="H86" s="38">
        <v>42345</v>
      </c>
      <c r="I86" s="226"/>
      <c r="J86" s="112">
        <v>33270.5</v>
      </c>
      <c r="K86" s="198"/>
      <c r="L86" s="280">
        <v>40000</v>
      </c>
      <c r="M86" s="280"/>
      <c r="N86" s="165">
        <f t="shared" ref="N86:N91" si="6">ROUND((J86-L86),5)</f>
        <v>-6729.5</v>
      </c>
      <c r="O86" s="197"/>
      <c r="P86" s="450">
        <v>42000</v>
      </c>
      <c r="Q86" s="199"/>
      <c r="R86" s="521">
        <v>40000</v>
      </c>
      <c r="S86" s="301"/>
      <c r="T86" s="211">
        <f t="shared" ref="T86:T91" si="7">P86-R86</f>
        <v>2000</v>
      </c>
      <c r="U86" s="197"/>
      <c r="V86" s="430">
        <v>40000</v>
      </c>
      <c r="X86" s="483"/>
    </row>
    <row r="87" spans="1:24" ht="12.75" customHeight="1" x14ac:dyDescent="0.25">
      <c r="A87" s="17"/>
      <c r="B87" s="17"/>
      <c r="C87" s="17"/>
      <c r="D87" s="17"/>
      <c r="E87" s="17"/>
      <c r="F87" s="17" t="s">
        <v>107</v>
      </c>
      <c r="G87" s="18"/>
      <c r="H87" s="38">
        <v>143212.51</v>
      </c>
      <c r="I87" s="226"/>
      <c r="J87" s="112">
        <v>163007.72</v>
      </c>
      <c r="K87" s="198"/>
      <c r="L87" s="280">
        <v>200000</v>
      </c>
      <c r="M87" s="280"/>
      <c r="N87" s="165">
        <f t="shared" si="6"/>
        <v>-36992.28</v>
      </c>
      <c r="O87" s="197"/>
      <c r="P87" s="450">
        <v>200000</v>
      </c>
      <c r="Q87" s="199"/>
      <c r="R87" s="521">
        <v>200000</v>
      </c>
      <c r="S87" s="301"/>
      <c r="T87" s="211">
        <f t="shared" si="7"/>
        <v>0</v>
      </c>
      <c r="U87" s="197"/>
      <c r="V87" s="529">
        <v>200000</v>
      </c>
      <c r="X87" s="491"/>
    </row>
    <row r="88" spans="1:24" ht="12.75" customHeight="1" x14ac:dyDescent="0.25">
      <c r="A88" s="17"/>
      <c r="B88" s="17"/>
      <c r="C88" s="17"/>
      <c r="D88" s="17"/>
      <c r="E88" s="17"/>
      <c r="F88" s="17" t="s">
        <v>138</v>
      </c>
      <c r="G88" s="18"/>
      <c r="H88" s="38">
        <v>325</v>
      </c>
      <c r="I88" s="226"/>
      <c r="J88" s="112">
        <v>6194.5</v>
      </c>
      <c r="K88" s="198"/>
      <c r="L88" s="280">
        <v>27500</v>
      </c>
      <c r="M88" s="280"/>
      <c r="N88" s="165">
        <f t="shared" si="6"/>
        <v>-21305.5</v>
      </c>
      <c r="O88" s="197"/>
      <c r="P88" s="450">
        <v>27500</v>
      </c>
      <c r="Q88" s="199"/>
      <c r="R88" s="521">
        <v>27500</v>
      </c>
      <c r="S88" s="301"/>
      <c r="T88" s="211">
        <f t="shared" si="7"/>
        <v>0</v>
      </c>
      <c r="U88" s="197"/>
      <c r="V88" s="476">
        <v>27500</v>
      </c>
      <c r="X88" s="483"/>
    </row>
    <row r="89" spans="1:24" ht="12.75" customHeight="1" thickBot="1" x14ac:dyDescent="0.3">
      <c r="A89" s="17"/>
      <c r="B89" s="17"/>
      <c r="C89" s="17"/>
      <c r="D89" s="17"/>
      <c r="E89" s="17"/>
      <c r="F89" s="17" t="s">
        <v>167</v>
      </c>
      <c r="G89" s="18"/>
      <c r="H89" s="106">
        <v>2400</v>
      </c>
      <c r="I89" s="226"/>
      <c r="J89" s="114">
        <v>3500</v>
      </c>
      <c r="K89" s="198"/>
      <c r="L89" s="114">
        <v>10000</v>
      </c>
      <c r="M89" s="280"/>
      <c r="N89" s="48">
        <f t="shared" si="6"/>
        <v>-6500</v>
      </c>
      <c r="O89" s="197"/>
      <c r="P89" s="451">
        <v>5000</v>
      </c>
      <c r="Q89" s="199"/>
      <c r="R89" s="522">
        <v>10000</v>
      </c>
      <c r="S89" s="301"/>
      <c r="T89" s="237">
        <f t="shared" si="7"/>
        <v>-5000</v>
      </c>
      <c r="U89" s="197"/>
      <c r="V89" s="431">
        <v>10000</v>
      </c>
      <c r="X89" s="491"/>
    </row>
    <row r="90" spans="1:24" ht="14.25" customHeight="1" x14ac:dyDescent="0.25">
      <c r="A90" s="17"/>
      <c r="B90" s="17"/>
      <c r="C90" s="17"/>
      <c r="D90" s="17"/>
      <c r="E90" s="17" t="s">
        <v>108</v>
      </c>
      <c r="F90" s="17"/>
      <c r="G90" s="18"/>
      <c r="H90" s="210">
        <f>SUM(H86:H89)</f>
        <v>188282.51</v>
      </c>
      <c r="I90" s="232"/>
      <c r="J90" s="280">
        <f>J86+J89+J87+J88</f>
        <v>205972.72</v>
      </c>
      <c r="K90" s="302"/>
      <c r="L90" s="280">
        <f>SUM(L86:L89)</f>
        <v>277500</v>
      </c>
      <c r="M90" s="280"/>
      <c r="N90" s="248">
        <f t="shared" si="6"/>
        <v>-71527.28</v>
      </c>
      <c r="O90" s="249"/>
      <c r="P90" s="452">
        <f>SUM(P85:P89)</f>
        <v>274500</v>
      </c>
      <c r="Q90" s="301"/>
      <c r="R90" s="521">
        <f>SUM(R86:R89)</f>
        <v>277500</v>
      </c>
      <c r="S90" s="301"/>
      <c r="T90" s="211">
        <f t="shared" si="7"/>
        <v>-3000</v>
      </c>
      <c r="U90" s="249"/>
      <c r="V90" s="432">
        <f>SUM(V86:V89)</f>
        <v>277500</v>
      </c>
      <c r="X90" s="483"/>
    </row>
    <row r="91" spans="1:24" ht="19.5" customHeight="1" x14ac:dyDescent="0.25">
      <c r="A91" s="17"/>
      <c r="B91" s="17"/>
      <c r="C91" s="17"/>
      <c r="D91" s="17" t="s">
        <v>51</v>
      </c>
      <c r="E91" s="17"/>
      <c r="F91" s="17"/>
      <c r="G91" s="18"/>
      <c r="H91" s="209">
        <f>H78+H79+H80+H84+H90</f>
        <v>429561.45</v>
      </c>
      <c r="I91" s="232"/>
      <c r="J91" s="203">
        <f>J84+J80+J90+J79+J78</f>
        <v>342670.2</v>
      </c>
      <c r="K91" s="83"/>
      <c r="L91" s="203">
        <f>L84+L80+L90+L79+L78</f>
        <v>568735</v>
      </c>
      <c r="M91" s="203"/>
      <c r="N91" s="165">
        <f t="shared" si="6"/>
        <v>-226064.8</v>
      </c>
      <c r="O91" s="224"/>
      <c r="P91" s="381">
        <f>P78+P79+P80+P84+P90</f>
        <v>464485</v>
      </c>
      <c r="Q91" s="233"/>
      <c r="R91" s="445">
        <f>R84+R80+R90+R79+R78</f>
        <v>568735</v>
      </c>
      <c r="S91" s="250"/>
      <c r="T91" s="211">
        <f t="shared" si="7"/>
        <v>-104250</v>
      </c>
      <c r="U91" s="224"/>
      <c r="V91" s="433">
        <f>V84+V80+V90+V79+V78</f>
        <v>558735</v>
      </c>
      <c r="X91" s="483"/>
    </row>
    <row r="92" spans="1:24" x14ac:dyDescent="0.25">
      <c r="A92" s="17"/>
      <c r="B92" s="17"/>
      <c r="C92" s="17"/>
      <c r="D92" s="17"/>
      <c r="E92" s="17"/>
      <c r="F92" s="17"/>
      <c r="G92" s="18"/>
      <c r="H92" s="38"/>
      <c r="I92" s="226"/>
      <c r="J92" s="203"/>
      <c r="K92" s="44"/>
      <c r="L92" s="165"/>
      <c r="M92" s="165"/>
      <c r="N92" s="36"/>
      <c r="O92" s="103"/>
      <c r="P92" s="445"/>
      <c r="Q92" s="227"/>
      <c r="R92" s="443"/>
      <c r="S92" s="250"/>
      <c r="T92" s="209"/>
      <c r="U92" s="103"/>
      <c r="V92" s="417"/>
    </row>
    <row r="93" spans="1:24" ht="18" customHeight="1" x14ac:dyDescent="0.25">
      <c r="A93" s="17"/>
      <c r="B93" s="17"/>
      <c r="C93" s="17"/>
      <c r="D93" s="17" t="s">
        <v>165</v>
      </c>
      <c r="E93" s="17"/>
      <c r="F93" s="17"/>
      <c r="G93" s="18"/>
      <c r="H93" s="38">
        <v>190408.28</v>
      </c>
      <c r="I93" s="226"/>
      <c r="J93" s="44">
        <v>98776.99</v>
      </c>
      <c r="K93" s="44"/>
      <c r="L93" s="350">
        <v>150000</v>
      </c>
      <c r="M93" s="350"/>
      <c r="N93" s="36">
        <f>ROUND((J93-L93),5)</f>
        <v>-51223.01</v>
      </c>
      <c r="O93" s="103"/>
      <c r="P93" s="381">
        <v>150000</v>
      </c>
      <c r="Q93" s="227"/>
      <c r="R93" s="523">
        <v>150000</v>
      </c>
      <c r="S93" s="250"/>
      <c r="T93" s="211">
        <f>P93-R93</f>
        <v>0</v>
      </c>
      <c r="U93" s="103"/>
      <c r="V93" s="434">
        <v>150000</v>
      </c>
      <c r="X93" s="491"/>
    </row>
    <row r="94" spans="1:24" s="407" customFormat="1" ht="18" customHeight="1" x14ac:dyDescent="0.25">
      <c r="A94" s="17"/>
      <c r="B94" s="17"/>
      <c r="C94" s="17"/>
      <c r="D94" s="17"/>
      <c r="E94" s="17"/>
      <c r="F94" s="17"/>
      <c r="G94" s="18"/>
      <c r="H94" s="38"/>
      <c r="I94" s="226"/>
      <c r="J94" s="44"/>
      <c r="K94" s="44"/>
      <c r="L94" s="350"/>
      <c r="M94" s="350"/>
      <c r="N94" s="36"/>
      <c r="O94" s="403"/>
      <c r="P94" s="445"/>
      <c r="Q94" s="227"/>
      <c r="R94" s="523"/>
      <c r="S94" s="250"/>
      <c r="T94" s="211"/>
      <c r="U94" s="403"/>
      <c r="V94" s="519"/>
      <c r="X94" s="362"/>
    </row>
    <row r="95" spans="1:24" ht="14.25" customHeight="1" x14ac:dyDescent="0.25">
      <c r="A95" s="17"/>
      <c r="B95" s="17"/>
      <c r="C95" s="17"/>
      <c r="D95" s="17" t="s">
        <v>53</v>
      </c>
      <c r="E95" s="17"/>
      <c r="F95" s="17"/>
      <c r="G95" s="18"/>
      <c r="H95" s="38"/>
      <c r="I95" s="226"/>
      <c r="J95" s="44"/>
      <c r="K95" s="44"/>
      <c r="L95" s="83"/>
      <c r="M95" s="83"/>
      <c r="N95" s="44"/>
      <c r="O95" s="103"/>
      <c r="P95" s="445"/>
      <c r="Q95" s="227"/>
      <c r="R95" s="377"/>
      <c r="S95" s="250"/>
      <c r="T95" s="200"/>
      <c r="U95" s="103"/>
      <c r="V95" s="375"/>
    </row>
    <row r="96" spans="1:24" x14ac:dyDescent="0.25">
      <c r="A96" s="180"/>
      <c r="B96" s="17"/>
      <c r="C96" s="17"/>
      <c r="D96" s="17"/>
      <c r="E96" s="17" t="s">
        <v>115</v>
      </c>
      <c r="F96" s="17"/>
      <c r="G96" s="18"/>
      <c r="H96" s="38">
        <v>1341.35</v>
      </c>
      <c r="I96" s="226"/>
      <c r="J96" s="44">
        <v>449.64</v>
      </c>
      <c r="K96" s="44"/>
      <c r="L96" s="83">
        <v>2000</v>
      </c>
      <c r="M96" s="83"/>
      <c r="N96" s="36">
        <f>ROUND((J96-L96),5)</f>
        <v>-1550.36</v>
      </c>
      <c r="O96" s="103"/>
      <c r="P96" s="381">
        <v>500</v>
      </c>
      <c r="Q96" s="227"/>
      <c r="R96" s="377">
        <v>2000</v>
      </c>
      <c r="S96" s="250"/>
      <c r="T96" s="211">
        <f>P96-R96</f>
        <v>-1500</v>
      </c>
      <c r="U96" s="103"/>
      <c r="V96" s="405">
        <v>2000</v>
      </c>
      <c r="X96" s="483"/>
    </row>
    <row r="97" spans="1:24" ht="13.8" thickBot="1" x14ac:dyDescent="0.3">
      <c r="A97" s="183"/>
      <c r="B97" s="17"/>
      <c r="C97" s="17"/>
      <c r="D97" s="17"/>
      <c r="E97" s="17" t="s">
        <v>54</v>
      </c>
      <c r="F97" s="17"/>
      <c r="G97" s="18"/>
      <c r="H97" s="106">
        <v>21750</v>
      </c>
      <c r="I97" s="226"/>
      <c r="J97" s="47">
        <v>21750</v>
      </c>
      <c r="K97" s="44"/>
      <c r="L97" s="47">
        <v>21750</v>
      </c>
      <c r="M97" s="83"/>
      <c r="N97" s="48">
        <f>ROUND((J97-L97),5)</f>
        <v>0</v>
      </c>
      <c r="O97" s="103"/>
      <c r="P97" s="438">
        <v>21750</v>
      </c>
      <c r="Q97" s="227"/>
      <c r="R97" s="378">
        <v>21750</v>
      </c>
      <c r="S97" s="250"/>
      <c r="T97" s="237">
        <f>P97-R97</f>
        <v>0</v>
      </c>
      <c r="U97" s="103"/>
      <c r="V97" s="406">
        <v>21750</v>
      </c>
      <c r="X97" s="483"/>
    </row>
    <row r="98" spans="1:24" ht="11.25" customHeight="1" x14ac:dyDescent="0.25">
      <c r="A98" s="17"/>
      <c r="B98" s="17"/>
      <c r="C98" s="17"/>
      <c r="D98" s="17" t="s">
        <v>55</v>
      </c>
      <c r="E98" s="17"/>
      <c r="F98" s="17"/>
      <c r="G98" s="18"/>
      <c r="H98" s="38">
        <f>ROUND(SUM(H96:H97),5)</f>
        <v>23091.35</v>
      </c>
      <c r="I98" s="226"/>
      <c r="J98" s="36">
        <f>ROUND(SUM(J95:J97),5)</f>
        <v>22199.64</v>
      </c>
      <c r="K98" s="44"/>
      <c r="L98" s="83">
        <f>SUM(L96:L97)</f>
        <v>23750</v>
      </c>
      <c r="M98" s="83"/>
      <c r="N98" s="36">
        <f>ROUND((J98-L98),5)</f>
        <v>-1550.36</v>
      </c>
      <c r="O98" s="103"/>
      <c r="P98" s="442">
        <f>P96+P97</f>
        <v>22250</v>
      </c>
      <c r="Q98" s="227"/>
      <c r="R98" s="377">
        <f>SUM(R96:R97)</f>
        <v>23750</v>
      </c>
      <c r="S98" s="250"/>
      <c r="T98" s="211">
        <f>P98-R98</f>
        <v>-1500</v>
      </c>
      <c r="U98" s="103"/>
      <c r="V98" s="428">
        <f>SUM(V96:V97)</f>
        <v>23750</v>
      </c>
      <c r="X98" s="483"/>
    </row>
    <row r="99" spans="1:24" ht="11.25" customHeight="1" x14ac:dyDescent="0.25">
      <c r="A99" s="17"/>
      <c r="B99" s="17"/>
      <c r="C99" s="17"/>
      <c r="D99" s="17"/>
      <c r="E99" s="17"/>
      <c r="F99" s="17"/>
      <c r="G99" s="18"/>
      <c r="H99" s="38"/>
      <c r="I99" s="226"/>
      <c r="J99" s="36"/>
      <c r="K99" s="44"/>
      <c r="L99" s="83"/>
      <c r="M99" s="83"/>
      <c r="N99" s="36"/>
      <c r="O99" s="103"/>
      <c r="P99" s="445"/>
      <c r="Q99" s="227"/>
      <c r="R99" s="377"/>
      <c r="S99" s="250"/>
      <c r="T99" s="211"/>
      <c r="U99" s="103"/>
      <c r="V99" s="371"/>
    </row>
    <row r="100" spans="1:24" ht="13.5" customHeight="1" x14ac:dyDescent="0.25">
      <c r="A100" s="17"/>
      <c r="B100" s="17"/>
      <c r="C100" s="17"/>
      <c r="D100" s="17" t="s">
        <v>82</v>
      </c>
      <c r="E100" s="17"/>
      <c r="F100" s="17"/>
      <c r="G100" s="18"/>
      <c r="H100" s="38">
        <v>17724.66</v>
      </c>
      <c r="I100" s="226"/>
      <c r="J100" s="36">
        <v>18158.88</v>
      </c>
      <c r="K100" s="44"/>
      <c r="L100" s="83">
        <v>17725</v>
      </c>
      <c r="M100" s="83"/>
      <c r="N100" s="36">
        <v>0</v>
      </c>
      <c r="O100" s="103"/>
      <c r="P100" s="381">
        <v>18158.88</v>
      </c>
      <c r="Q100" s="233"/>
      <c r="R100" s="377">
        <v>17725</v>
      </c>
      <c r="S100" s="250"/>
      <c r="T100" s="211">
        <v>0</v>
      </c>
      <c r="U100" s="224"/>
      <c r="V100" s="405">
        <v>18158</v>
      </c>
      <c r="X100" s="483"/>
    </row>
    <row r="101" spans="1:24" ht="13.5" customHeight="1" x14ac:dyDescent="0.25">
      <c r="A101" s="17"/>
      <c r="B101" s="17"/>
      <c r="C101" s="17"/>
      <c r="D101" s="17"/>
      <c r="E101" s="17"/>
      <c r="F101" s="17"/>
      <c r="G101" s="18"/>
      <c r="H101" s="38"/>
      <c r="I101" s="226"/>
      <c r="J101" s="36"/>
      <c r="K101" s="44"/>
      <c r="L101" s="83"/>
      <c r="M101" s="83"/>
      <c r="N101" s="165"/>
      <c r="O101" s="224"/>
      <c r="P101" s="445"/>
      <c r="Q101" s="233"/>
      <c r="R101" s="377"/>
      <c r="S101" s="250"/>
      <c r="T101" s="211"/>
      <c r="U101" s="224"/>
      <c r="V101" s="371"/>
    </row>
    <row r="102" spans="1:24" x14ac:dyDescent="0.25">
      <c r="A102" s="17"/>
      <c r="B102" s="17"/>
      <c r="C102" s="17"/>
      <c r="D102" s="17" t="s">
        <v>56</v>
      </c>
      <c r="E102" s="17"/>
      <c r="F102" s="17"/>
      <c r="G102" s="18"/>
      <c r="H102" s="38"/>
      <c r="I102" s="226"/>
      <c r="J102" s="44"/>
      <c r="K102" s="44"/>
      <c r="L102" s="83"/>
      <c r="M102" s="83"/>
      <c r="N102" s="44"/>
      <c r="O102" s="103"/>
      <c r="P102" s="445"/>
      <c r="Q102" s="227"/>
      <c r="R102" s="377"/>
      <c r="S102" s="250"/>
      <c r="T102" s="200"/>
      <c r="U102" s="103"/>
      <c r="V102" s="435"/>
    </row>
    <row r="103" spans="1:24" x14ac:dyDescent="0.25">
      <c r="A103" s="17"/>
      <c r="B103" s="17"/>
      <c r="C103" s="17"/>
      <c r="D103" s="17"/>
      <c r="E103" s="17" t="s">
        <v>57</v>
      </c>
      <c r="F103" s="17"/>
      <c r="G103" s="18"/>
      <c r="H103" s="38">
        <v>25186.400000000001</v>
      </c>
      <c r="I103" s="226"/>
      <c r="J103" s="36">
        <v>22803</v>
      </c>
      <c r="K103" s="44"/>
      <c r="L103" s="83">
        <v>23000</v>
      </c>
      <c r="M103" s="83"/>
      <c r="N103" s="36">
        <f>ROUND((J103-L103),5)</f>
        <v>-197</v>
      </c>
      <c r="O103" s="103"/>
      <c r="P103" s="381">
        <v>22803</v>
      </c>
      <c r="Q103" s="227"/>
      <c r="R103" s="377">
        <v>23000</v>
      </c>
      <c r="S103" s="250"/>
      <c r="T103" s="211">
        <f>P103-R103</f>
        <v>-197</v>
      </c>
      <c r="U103" s="103"/>
      <c r="V103" s="405">
        <v>23000</v>
      </c>
      <c r="X103" s="483"/>
    </row>
    <row r="104" spans="1:24" ht="13.8" thickBot="1" x14ac:dyDescent="0.3">
      <c r="A104" s="17"/>
      <c r="B104" s="17"/>
      <c r="C104" s="17"/>
      <c r="D104" s="17"/>
      <c r="E104" s="17" t="s">
        <v>109</v>
      </c>
      <c r="F104" s="17"/>
      <c r="G104" s="18"/>
      <c r="H104" s="106">
        <v>6507</v>
      </c>
      <c r="I104" s="226"/>
      <c r="J104" s="48">
        <v>5271</v>
      </c>
      <c r="K104" s="44"/>
      <c r="L104" s="47">
        <v>7000</v>
      </c>
      <c r="M104" s="83"/>
      <c r="N104" s="48">
        <f>ROUND((J104-L104),5)</f>
        <v>-1729</v>
      </c>
      <c r="O104" s="103"/>
      <c r="P104" s="438">
        <v>6500</v>
      </c>
      <c r="Q104" s="227"/>
      <c r="R104" s="378">
        <v>7000</v>
      </c>
      <c r="S104" s="250"/>
      <c r="T104" s="237">
        <f>P104-R104</f>
        <v>-500</v>
      </c>
      <c r="U104" s="103"/>
      <c r="V104" s="422">
        <v>6500</v>
      </c>
      <c r="X104" s="483"/>
    </row>
    <row r="105" spans="1:24" x14ac:dyDescent="0.25">
      <c r="A105" s="17"/>
      <c r="B105" s="17"/>
      <c r="C105" s="17"/>
      <c r="D105" s="17" t="s">
        <v>58</v>
      </c>
      <c r="E105" s="17"/>
      <c r="F105" s="17"/>
      <c r="G105" s="18"/>
      <c r="H105" s="38">
        <f>SUM(H103:H104)</f>
        <v>31693.4</v>
      </c>
      <c r="I105" s="226"/>
      <c r="J105" s="36">
        <f>ROUND(SUM(J103:J104),5)</f>
        <v>28074</v>
      </c>
      <c r="K105" s="44"/>
      <c r="L105" s="83">
        <f>SUM(L103:L104)</f>
        <v>30000</v>
      </c>
      <c r="M105" s="83"/>
      <c r="N105" s="36">
        <f>ROUND((J105-L105),5)</f>
        <v>-1926</v>
      </c>
      <c r="O105" s="103"/>
      <c r="P105" s="453">
        <f>SUM(P103:P104)</f>
        <v>29303</v>
      </c>
      <c r="Q105" s="227"/>
      <c r="R105" s="377">
        <f>SUM(R103:R104)</f>
        <v>30000</v>
      </c>
      <c r="S105" s="250"/>
      <c r="T105" s="211">
        <f>P105-R105</f>
        <v>-697</v>
      </c>
      <c r="U105" s="103"/>
      <c r="V105" s="428">
        <f>SUM(V103:V104)</f>
        <v>29500</v>
      </c>
      <c r="X105" s="483"/>
    </row>
    <row r="106" spans="1:24" ht="25.5" customHeight="1" x14ac:dyDescent="0.25">
      <c r="A106" s="17"/>
      <c r="B106" s="17"/>
      <c r="C106" s="17"/>
      <c r="D106" s="17" t="s">
        <v>59</v>
      </c>
      <c r="E106" s="17"/>
      <c r="F106" s="17"/>
      <c r="G106" s="18"/>
      <c r="H106" s="38"/>
      <c r="I106" s="226"/>
      <c r="J106" s="44"/>
      <c r="K106" s="44"/>
      <c r="L106" s="83"/>
      <c r="M106" s="44"/>
      <c r="N106" s="44"/>
      <c r="O106" s="103"/>
      <c r="P106" s="445"/>
      <c r="Q106" s="227"/>
      <c r="R106" s="377"/>
      <c r="S106" s="250"/>
      <c r="T106" s="200"/>
      <c r="U106" s="103"/>
      <c r="V106" s="375"/>
    </row>
    <row r="107" spans="1:24" x14ac:dyDescent="0.25">
      <c r="A107" s="17"/>
      <c r="B107" s="17"/>
      <c r="C107" s="17"/>
      <c r="D107" s="17"/>
      <c r="E107" s="17" t="s">
        <v>60</v>
      </c>
      <c r="F107" s="17"/>
      <c r="G107" s="18"/>
      <c r="H107" s="38">
        <v>16163.33</v>
      </c>
      <c r="I107" s="226"/>
      <c r="J107" s="36">
        <v>11295.56</v>
      </c>
      <c r="K107" s="44"/>
      <c r="L107" s="83">
        <v>17424.62</v>
      </c>
      <c r="M107" s="83"/>
      <c r="N107" s="36">
        <f t="shared" ref="N107:N112" si="8">ROUND((J107-L107),5)</f>
        <v>-6129.06</v>
      </c>
      <c r="O107" s="103"/>
      <c r="P107" s="381">
        <v>17425</v>
      </c>
      <c r="Q107" s="227"/>
      <c r="R107" s="377">
        <v>17424.62</v>
      </c>
      <c r="S107" s="250"/>
      <c r="T107" s="211">
        <f t="shared" ref="T107:T112" si="9">P107-R107</f>
        <v>0.38000000000101863</v>
      </c>
      <c r="U107" s="103"/>
      <c r="V107" s="405">
        <v>17489</v>
      </c>
      <c r="X107" s="483"/>
    </row>
    <row r="108" spans="1:24" x14ac:dyDescent="0.25">
      <c r="A108" s="17"/>
      <c r="B108" s="17"/>
      <c r="C108" s="17"/>
      <c r="D108" s="17"/>
      <c r="E108" s="17" t="s">
        <v>61</v>
      </c>
      <c r="F108" s="17"/>
      <c r="G108" s="18"/>
      <c r="H108" s="38">
        <v>49956.160000000003</v>
      </c>
      <c r="I108" s="226"/>
      <c r="J108" s="36">
        <v>25484.67</v>
      </c>
      <c r="K108" s="44"/>
      <c r="L108" s="83">
        <v>50213.4</v>
      </c>
      <c r="M108" s="83"/>
      <c r="N108" s="36">
        <f t="shared" si="8"/>
        <v>-24728.73</v>
      </c>
      <c r="O108" s="103"/>
      <c r="P108" s="381">
        <v>50231</v>
      </c>
      <c r="Q108" s="227"/>
      <c r="R108" s="377">
        <v>50213.4</v>
      </c>
      <c r="S108" s="250"/>
      <c r="T108" s="211">
        <f t="shared" si="9"/>
        <v>17.599999999998545</v>
      </c>
      <c r="U108" s="103"/>
      <c r="V108" s="405">
        <v>50500</v>
      </c>
      <c r="X108" s="532"/>
    </row>
    <row r="109" spans="1:24" x14ac:dyDescent="0.25">
      <c r="A109" s="17"/>
      <c r="B109" s="17"/>
      <c r="C109" s="17"/>
      <c r="D109" s="17"/>
      <c r="E109" s="17" t="s">
        <v>62</v>
      </c>
      <c r="F109" s="17"/>
      <c r="G109" s="18"/>
      <c r="H109" s="38">
        <v>5962.77</v>
      </c>
      <c r="I109" s="226"/>
      <c r="J109" s="36">
        <v>4453.21</v>
      </c>
      <c r="K109" s="44"/>
      <c r="L109" s="83">
        <v>6195</v>
      </c>
      <c r="M109" s="83"/>
      <c r="N109" s="36">
        <f t="shared" si="8"/>
        <v>-1741.79</v>
      </c>
      <c r="O109" s="103"/>
      <c r="P109" s="381">
        <v>6195</v>
      </c>
      <c r="Q109" s="227"/>
      <c r="R109" s="377">
        <v>6195</v>
      </c>
      <c r="S109" s="250"/>
      <c r="T109" s="211">
        <f t="shared" si="9"/>
        <v>0</v>
      </c>
      <c r="U109" s="103"/>
      <c r="V109" s="405">
        <v>6200</v>
      </c>
      <c r="X109" s="483"/>
    </row>
    <row r="110" spans="1:24" x14ac:dyDescent="0.25">
      <c r="A110" s="17"/>
      <c r="B110" s="17"/>
      <c r="C110" s="17"/>
      <c r="D110" s="17"/>
      <c r="E110" s="17" t="s">
        <v>63</v>
      </c>
      <c r="F110" s="17"/>
      <c r="G110" s="18"/>
      <c r="H110" s="38">
        <v>360.02</v>
      </c>
      <c r="I110" s="226"/>
      <c r="J110" s="36">
        <v>328.12</v>
      </c>
      <c r="K110" s="44"/>
      <c r="L110" s="83">
        <v>400</v>
      </c>
      <c r="M110" s="83"/>
      <c r="N110" s="36">
        <f t="shared" si="8"/>
        <v>-71.88</v>
      </c>
      <c r="O110" s="103"/>
      <c r="P110" s="381">
        <v>360</v>
      </c>
      <c r="Q110" s="227"/>
      <c r="R110" s="377">
        <v>400</v>
      </c>
      <c r="S110" s="250"/>
      <c r="T110" s="211">
        <f t="shared" si="9"/>
        <v>-40</v>
      </c>
      <c r="U110" s="103"/>
      <c r="V110" s="405">
        <v>360</v>
      </c>
      <c r="X110" s="483"/>
    </row>
    <row r="111" spans="1:24" ht="13.8" thickBot="1" x14ac:dyDescent="0.3">
      <c r="A111" s="17"/>
      <c r="B111" s="17"/>
      <c r="C111" s="17"/>
      <c r="D111" s="17"/>
      <c r="E111" s="17" t="s">
        <v>64</v>
      </c>
      <c r="F111" s="17"/>
      <c r="G111" s="18"/>
      <c r="H111" s="106">
        <v>1243.3800000000001</v>
      </c>
      <c r="I111" s="226"/>
      <c r="J111" s="48">
        <v>682.32</v>
      </c>
      <c r="K111" s="44"/>
      <c r="L111" s="47">
        <v>1000</v>
      </c>
      <c r="M111" s="83"/>
      <c r="N111" s="48">
        <f t="shared" si="8"/>
        <v>-317.68</v>
      </c>
      <c r="O111" s="103"/>
      <c r="P111" s="438">
        <v>1000</v>
      </c>
      <c r="Q111" s="227"/>
      <c r="R111" s="378">
        <v>1000</v>
      </c>
      <c r="S111" s="250"/>
      <c r="T111" s="237">
        <f t="shared" si="9"/>
        <v>0</v>
      </c>
      <c r="U111" s="103"/>
      <c r="V111" s="406">
        <v>1000</v>
      </c>
      <c r="X111" s="483"/>
    </row>
    <row r="112" spans="1:24" x14ac:dyDescent="0.25">
      <c r="A112" s="17"/>
      <c r="B112" s="17"/>
      <c r="C112" s="17"/>
      <c r="D112" s="17" t="s">
        <v>65</v>
      </c>
      <c r="E112" s="17"/>
      <c r="F112" s="17"/>
      <c r="G112" s="18"/>
      <c r="H112" s="38">
        <f>ROUND(SUM(H106:H111),5)</f>
        <v>73685.66</v>
      </c>
      <c r="I112" s="226"/>
      <c r="J112" s="36">
        <f>ROUND(SUM(J106:J111),5)</f>
        <v>42243.88</v>
      </c>
      <c r="K112" s="44"/>
      <c r="L112" s="83">
        <f>SUM(L107:L111)</f>
        <v>75233.02</v>
      </c>
      <c r="M112" s="83"/>
      <c r="N112" s="36">
        <f t="shared" si="8"/>
        <v>-32989.14</v>
      </c>
      <c r="O112" s="103"/>
      <c r="P112" s="453">
        <f>SUM(P107:P111)</f>
        <v>75211</v>
      </c>
      <c r="Q112" s="227"/>
      <c r="R112" s="377">
        <f>SUM(R107:R111)</f>
        <v>75233.02</v>
      </c>
      <c r="S112" s="250"/>
      <c r="T112" s="211">
        <f t="shared" si="9"/>
        <v>-22.020000000004075</v>
      </c>
      <c r="U112" s="103"/>
      <c r="V112" s="420">
        <f>SUM(V107:V111)</f>
        <v>75549</v>
      </c>
      <c r="X112" s="483"/>
    </row>
    <row r="113" spans="1:24" x14ac:dyDescent="0.25">
      <c r="A113" s="17"/>
      <c r="B113" s="17"/>
      <c r="C113" s="17"/>
      <c r="D113" s="17"/>
      <c r="E113" s="17"/>
      <c r="F113" s="17"/>
      <c r="G113" s="18"/>
      <c r="H113" s="38"/>
      <c r="I113" s="226"/>
      <c r="J113" s="36"/>
      <c r="K113" s="44"/>
      <c r="L113" s="83"/>
      <c r="M113" s="83"/>
      <c r="N113" s="36"/>
      <c r="O113" s="103"/>
      <c r="P113" s="445"/>
      <c r="Q113" s="227"/>
      <c r="R113" s="377"/>
      <c r="S113" s="250"/>
      <c r="T113" s="209"/>
      <c r="U113" s="103"/>
      <c r="V113" s="367"/>
    </row>
    <row r="114" spans="1:24" ht="15" customHeight="1" x14ac:dyDescent="0.25">
      <c r="A114" s="17"/>
      <c r="B114" s="17"/>
      <c r="C114" s="17"/>
      <c r="D114" s="17" t="s">
        <v>66</v>
      </c>
      <c r="E114" s="17"/>
      <c r="F114" s="17"/>
      <c r="G114" s="18"/>
      <c r="H114" s="38">
        <v>2237.4</v>
      </c>
      <c r="I114" s="226"/>
      <c r="J114" s="44">
        <v>395.29</v>
      </c>
      <c r="K114" s="44"/>
      <c r="L114" s="83">
        <v>1000</v>
      </c>
      <c r="M114" s="83"/>
      <c r="N114" s="36">
        <f t="shared" ref="N114:N121" si="10">ROUND((J114-L114),5)</f>
        <v>-604.71</v>
      </c>
      <c r="O114" s="103"/>
      <c r="P114" s="381">
        <v>500</v>
      </c>
      <c r="Q114" s="227"/>
      <c r="R114" s="377">
        <v>1000</v>
      </c>
      <c r="S114" s="250"/>
      <c r="T114" s="211">
        <f t="shared" ref="T114:T121" si="11">P114-R114</f>
        <v>-500</v>
      </c>
      <c r="U114" s="103"/>
      <c r="V114" s="405">
        <v>1000</v>
      </c>
      <c r="X114" s="483"/>
    </row>
    <row r="115" spans="1:24" s="407" customFormat="1" ht="15" customHeight="1" x14ac:dyDescent="0.25">
      <c r="A115" s="17"/>
      <c r="B115" s="17"/>
      <c r="C115" s="17"/>
      <c r="D115" s="17"/>
      <c r="E115" s="17"/>
      <c r="F115" s="17"/>
      <c r="G115" s="18"/>
      <c r="H115" s="38"/>
      <c r="I115" s="226"/>
      <c r="J115" s="44"/>
      <c r="K115" s="44"/>
      <c r="L115" s="83"/>
      <c r="M115" s="83"/>
      <c r="N115" s="36"/>
      <c r="O115" s="403"/>
      <c r="P115" s="445"/>
      <c r="Q115" s="227"/>
      <c r="R115" s="377"/>
      <c r="S115" s="250"/>
      <c r="T115" s="211"/>
      <c r="U115" s="403"/>
      <c r="V115" s="367"/>
      <c r="X115" s="483"/>
    </row>
    <row r="116" spans="1:24" ht="15" customHeight="1" x14ac:dyDescent="0.25">
      <c r="A116" s="17"/>
      <c r="B116" s="17"/>
      <c r="C116" s="17"/>
      <c r="D116" s="17" t="s">
        <v>163</v>
      </c>
      <c r="E116" s="17"/>
      <c r="F116" s="17"/>
      <c r="G116" s="18"/>
      <c r="H116" s="38">
        <v>37000</v>
      </c>
      <c r="I116" s="226"/>
      <c r="J116" s="44">
        <v>15000</v>
      </c>
      <c r="K116" s="44"/>
      <c r="L116" s="83">
        <v>55000</v>
      </c>
      <c r="M116" s="83"/>
      <c r="N116" s="36">
        <f t="shared" si="10"/>
        <v>-40000</v>
      </c>
      <c r="O116" s="103"/>
      <c r="P116" s="43">
        <v>55000</v>
      </c>
      <c r="Q116" s="227"/>
      <c r="R116" s="377">
        <v>55000</v>
      </c>
      <c r="S116" s="250"/>
      <c r="T116" s="211">
        <f t="shared" si="11"/>
        <v>0</v>
      </c>
      <c r="U116" s="103"/>
      <c r="V116" s="411">
        <v>55000</v>
      </c>
      <c r="X116" s="483"/>
    </row>
    <row r="117" spans="1:24" x14ac:dyDescent="0.25">
      <c r="A117" s="17"/>
      <c r="B117" s="17"/>
      <c r="C117" s="17"/>
      <c r="D117" s="17" t="s">
        <v>137</v>
      </c>
      <c r="E117" s="17"/>
      <c r="F117" s="17"/>
      <c r="G117" s="18"/>
      <c r="H117" s="38">
        <v>20000</v>
      </c>
      <c r="I117" s="226"/>
      <c r="J117" s="44">
        <v>0</v>
      </c>
      <c r="K117" s="44"/>
      <c r="L117" s="83">
        <v>60000</v>
      </c>
      <c r="M117" s="83"/>
      <c r="N117" s="36">
        <f t="shared" si="10"/>
        <v>-60000</v>
      </c>
      <c r="O117" s="103"/>
      <c r="P117" s="453">
        <v>60000</v>
      </c>
      <c r="Q117" s="227"/>
      <c r="R117" s="377">
        <v>60000</v>
      </c>
      <c r="S117" s="250"/>
      <c r="T117" s="211">
        <f t="shared" si="11"/>
        <v>0</v>
      </c>
      <c r="U117" s="103"/>
      <c r="V117" s="530">
        <v>63000</v>
      </c>
      <c r="X117" s="483"/>
    </row>
    <row r="118" spans="1:24" ht="13.5" customHeight="1" x14ac:dyDescent="0.25">
      <c r="A118" s="17"/>
      <c r="B118" s="17"/>
      <c r="C118" s="17"/>
      <c r="D118" s="17" t="s">
        <v>67</v>
      </c>
      <c r="E118" s="17"/>
      <c r="F118" s="17"/>
      <c r="G118" s="18"/>
      <c r="H118" s="209">
        <v>120000</v>
      </c>
      <c r="I118" s="232"/>
      <c r="J118" s="83">
        <v>0</v>
      </c>
      <c r="K118" s="83"/>
      <c r="L118" s="83">
        <v>0</v>
      </c>
      <c r="M118" s="83"/>
      <c r="N118" s="83">
        <f t="shared" si="10"/>
        <v>0</v>
      </c>
      <c r="O118" s="103"/>
      <c r="P118" s="381">
        <v>160000</v>
      </c>
      <c r="Q118" s="244"/>
      <c r="R118" s="377">
        <v>0</v>
      </c>
      <c r="S118" s="250"/>
      <c r="T118" s="211">
        <f t="shared" si="11"/>
        <v>160000</v>
      </c>
      <c r="U118" s="103"/>
      <c r="V118" s="405">
        <v>0</v>
      </c>
      <c r="X118" s="483"/>
    </row>
    <row r="119" spans="1:24" s="407" customFormat="1" ht="13.5" customHeight="1" x14ac:dyDescent="0.25">
      <c r="A119" s="17"/>
      <c r="B119" s="17"/>
      <c r="C119" s="17"/>
      <c r="D119" s="17" t="s">
        <v>154</v>
      </c>
      <c r="E119" s="17"/>
      <c r="F119" s="17"/>
      <c r="G119" s="18"/>
      <c r="H119" s="209">
        <v>35000</v>
      </c>
      <c r="I119" s="232"/>
      <c r="J119" s="83">
        <v>0</v>
      </c>
      <c r="K119" s="83"/>
      <c r="L119" s="83">
        <v>0</v>
      </c>
      <c r="M119" s="83"/>
      <c r="N119" s="83">
        <f t="shared" si="10"/>
        <v>0</v>
      </c>
      <c r="O119" s="403"/>
      <c r="P119" s="418">
        <v>0</v>
      </c>
      <c r="Q119" s="244"/>
      <c r="R119" s="377">
        <v>0</v>
      </c>
      <c r="S119" s="250"/>
      <c r="T119" s="211">
        <f t="shared" si="11"/>
        <v>0</v>
      </c>
      <c r="U119" s="403"/>
      <c r="V119" s="405">
        <v>0</v>
      </c>
      <c r="X119" s="483"/>
    </row>
    <row r="120" spans="1:24" s="407" customFormat="1" ht="13.5" customHeight="1" thickBot="1" x14ac:dyDescent="0.3">
      <c r="A120" s="17"/>
      <c r="B120" s="17"/>
      <c r="C120" s="17"/>
      <c r="D120" s="17" t="s">
        <v>177</v>
      </c>
      <c r="E120" s="17"/>
      <c r="F120" s="17"/>
      <c r="G120" s="18"/>
      <c r="H120" s="209">
        <v>45000</v>
      </c>
      <c r="I120" s="232"/>
      <c r="J120" s="83">
        <v>0</v>
      </c>
      <c r="K120" s="83"/>
      <c r="L120" s="47">
        <v>45000</v>
      </c>
      <c r="M120" s="83"/>
      <c r="N120" s="47">
        <f t="shared" si="10"/>
        <v>-45000</v>
      </c>
      <c r="O120" s="403"/>
      <c r="P120" s="458">
        <v>45000</v>
      </c>
      <c r="Q120" s="244"/>
      <c r="R120" s="378">
        <v>45000</v>
      </c>
      <c r="S120" s="250"/>
      <c r="T120" s="237">
        <f t="shared" si="11"/>
        <v>0</v>
      </c>
      <c r="U120" s="403"/>
      <c r="V120" s="79">
        <v>45000</v>
      </c>
      <c r="X120" s="483"/>
    </row>
    <row r="121" spans="1:24" ht="13.8" thickBot="1" x14ac:dyDescent="0.3">
      <c r="A121" s="17"/>
      <c r="B121" s="17"/>
      <c r="C121" s="17" t="s">
        <v>68</v>
      </c>
      <c r="D121" s="17"/>
      <c r="E121" s="17"/>
      <c r="F121" s="17"/>
      <c r="G121" s="18"/>
      <c r="H121" s="108">
        <f>H118+H114+H112+H105+H65+H100+H98+H91+H93+H63+H73+H75+H117+H76+H116+H119+H120</f>
        <v>1574459.9</v>
      </c>
      <c r="I121" s="232"/>
      <c r="J121" s="53">
        <f>J118+J114+J112+J105+J65+J98+J91+J93+J63+J73+J75+J117+J76+J116+J100+J119+J120</f>
        <v>965975.5</v>
      </c>
      <c r="K121" s="83"/>
      <c r="L121" s="53">
        <f>L118+L114+L112+L105+L65+L98+L91+L93+L63+L73+L75+L117+L76+L116+L100+L119+L120</f>
        <v>1564780.9100000001</v>
      </c>
      <c r="M121" s="165"/>
      <c r="N121" s="48">
        <f t="shared" si="10"/>
        <v>-598805.41</v>
      </c>
      <c r="O121" s="224"/>
      <c r="P121" s="439">
        <f>P118+P114+P112+P105+P65+P98+P91+P93+P63+P73+P75+P117+P76+P100+P119+P116+P120</f>
        <v>1620224.0299999998</v>
      </c>
      <c r="Q121" s="233"/>
      <c r="R121" s="524">
        <f>R118+R114+R112+R105+R65+R98+R91+R93+R63+R73+R75+R117+R76+R116+R100+R119+R120</f>
        <v>1564780.9100000001</v>
      </c>
      <c r="S121" s="250"/>
      <c r="T121" s="237">
        <f t="shared" si="11"/>
        <v>55443.119999999646</v>
      </c>
      <c r="U121" s="356"/>
      <c r="V121" s="436">
        <f>+V118+V114+V112+V105+V65+V98+V91+V93+V63+V73+V75+V117+V119+V76+V116+V100+V120</f>
        <v>1597100</v>
      </c>
      <c r="X121" s="483"/>
    </row>
    <row r="122" spans="1:24" x14ac:dyDescent="0.25">
      <c r="A122" s="17"/>
      <c r="B122" s="17"/>
      <c r="C122" s="17"/>
      <c r="D122" s="17"/>
      <c r="E122" s="17"/>
      <c r="F122" s="17"/>
      <c r="G122" s="18"/>
      <c r="H122" s="209"/>
      <c r="I122" s="226"/>
      <c r="J122" s="165"/>
      <c r="K122" s="44"/>
      <c r="L122" s="165"/>
      <c r="M122" s="165"/>
      <c r="N122" s="165"/>
      <c r="O122" s="103"/>
      <c r="P122" s="443"/>
      <c r="Q122" s="227"/>
      <c r="R122" s="443"/>
      <c r="S122" s="250"/>
      <c r="T122" s="209"/>
      <c r="U122" s="103"/>
      <c r="V122" s="427"/>
    </row>
    <row r="123" spans="1:24" ht="13.8" thickBot="1" x14ac:dyDescent="0.3">
      <c r="A123" s="17"/>
      <c r="B123" s="17"/>
      <c r="C123" s="17" t="s">
        <v>139</v>
      </c>
      <c r="D123" s="17"/>
      <c r="E123" s="17"/>
      <c r="F123" s="17"/>
      <c r="G123" s="18"/>
      <c r="H123" s="106">
        <v>0</v>
      </c>
      <c r="I123" s="226"/>
      <c r="J123" s="48">
        <v>4715.91</v>
      </c>
      <c r="K123" s="44"/>
      <c r="L123" s="165"/>
      <c r="M123" s="165"/>
      <c r="N123" s="165"/>
      <c r="O123" s="103"/>
      <c r="P123" s="443"/>
      <c r="Q123" s="227"/>
      <c r="R123" s="443"/>
      <c r="S123" s="250"/>
      <c r="T123" s="209"/>
      <c r="U123" s="103"/>
      <c r="V123" s="427"/>
    </row>
    <row r="124" spans="1:24" x14ac:dyDescent="0.25">
      <c r="A124" s="17"/>
      <c r="B124" s="17"/>
      <c r="C124" s="17"/>
      <c r="D124" s="17"/>
      <c r="E124" s="17"/>
      <c r="F124" s="17"/>
      <c r="G124" s="18"/>
      <c r="H124" s="209"/>
      <c r="I124" s="226"/>
      <c r="J124" s="165"/>
      <c r="K124" s="44"/>
      <c r="L124" s="165"/>
      <c r="M124" s="165"/>
      <c r="N124" s="165"/>
      <c r="O124" s="103"/>
      <c r="P124" s="443"/>
      <c r="Q124" s="227"/>
      <c r="R124" s="443"/>
      <c r="S124" s="250"/>
      <c r="T124" s="209"/>
      <c r="U124" s="103"/>
      <c r="V124" s="427"/>
    </row>
    <row r="125" spans="1:24" s="14" customFormat="1" ht="15" customHeight="1" thickBot="1" x14ac:dyDescent="0.3">
      <c r="A125" s="17" t="s">
        <v>69</v>
      </c>
      <c r="B125" s="17"/>
      <c r="C125" s="17"/>
      <c r="D125" s="17"/>
      <c r="E125" s="17"/>
      <c r="F125" s="17"/>
      <c r="G125" s="18"/>
      <c r="H125" s="117">
        <f>H33-H121+H123</f>
        <v>184426.84000000008</v>
      </c>
      <c r="I125" s="13"/>
      <c r="J125" s="166">
        <f>J33-J121+J123</f>
        <v>570470.92999999982</v>
      </c>
      <c r="K125" s="61"/>
      <c r="L125" s="166">
        <f>L33-L121</f>
        <v>107509.08999999985</v>
      </c>
      <c r="M125" s="129"/>
      <c r="N125" s="166">
        <f>N33-N121</f>
        <v>458245.93000000005</v>
      </c>
      <c r="O125" s="13"/>
      <c r="P125" s="454">
        <f>P33-P121</f>
        <v>127332.01000000024</v>
      </c>
      <c r="Q125" s="234"/>
      <c r="R125" s="525">
        <f>R33-R121</f>
        <v>107509.08999999985</v>
      </c>
      <c r="S125" s="130"/>
      <c r="T125" s="284">
        <f>P125-R125</f>
        <v>19822.920000000391</v>
      </c>
      <c r="U125" s="13"/>
      <c r="V125" s="437">
        <f>V33-V121</f>
        <v>82850</v>
      </c>
      <c r="W125"/>
      <c r="X125" s="483"/>
    </row>
    <row r="126" spans="1:24" s="216" customFormat="1" ht="15" customHeight="1" thickTop="1" x14ac:dyDescent="0.25">
      <c r="A126" s="18"/>
      <c r="B126" s="18"/>
      <c r="C126" s="18"/>
      <c r="D126" s="18"/>
      <c r="E126" s="18"/>
      <c r="F126" s="18"/>
      <c r="G126" s="18"/>
      <c r="H126" s="223"/>
      <c r="I126" s="84"/>
      <c r="J126" s="223"/>
      <c r="K126" s="84"/>
      <c r="L126" s="223"/>
      <c r="M126" s="223"/>
      <c r="N126" s="223"/>
      <c r="O126" s="84"/>
      <c r="P126" s="223"/>
      <c r="Q126" s="368"/>
      <c r="R126" s="223"/>
      <c r="S126" s="84"/>
      <c r="T126" s="369"/>
      <c r="U126" s="84"/>
      <c r="V126"/>
      <c r="W126"/>
      <c r="X126"/>
    </row>
    <row r="127" spans="1:24" x14ac:dyDescent="0.25">
      <c r="A127"/>
      <c r="B127"/>
      <c r="C127"/>
      <c r="D127"/>
      <c r="E127"/>
      <c r="F127"/>
      <c r="G127"/>
      <c r="H127"/>
      <c r="I127"/>
      <c r="K127" s="333"/>
      <c r="L127" s="333"/>
      <c r="M127" s="333"/>
      <c r="P127"/>
      <c r="Q127"/>
      <c r="T127"/>
      <c r="V127"/>
    </row>
    <row r="128" spans="1:24" s="386" customFormat="1" x14ac:dyDescent="0.25">
      <c r="A128" s="388"/>
      <c r="B128" s="388"/>
      <c r="C128" s="388"/>
      <c r="D128" s="388"/>
      <c r="E128" s="388"/>
      <c r="F128" s="388"/>
      <c r="G128" s="389"/>
      <c r="H128" s="385"/>
      <c r="I128" s="385"/>
      <c r="Q128" s="387"/>
      <c r="R128" s="542"/>
      <c r="S128"/>
      <c r="T128"/>
      <c r="U128"/>
      <c r="V128"/>
      <c r="W128"/>
      <c r="X128"/>
    </row>
    <row r="129" spans="1:22" x14ac:dyDescent="0.25">
      <c r="A129"/>
      <c r="B129"/>
      <c r="C129"/>
      <c r="D129"/>
      <c r="E129"/>
      <c r="F129"/>
      <c r="G129"/>
      <c r="H129"/>
      <c r="I129"/>
      <c r="P129" s="408"/>
      <c r="Q129"/>
      <c r="T129"/>
      <c r="V129"/>
    </row>
    <row r="130" spans="1:22" x14ac:dyDescent="0.25">
      <c r="A130"/>
      <c r="B130"/>
      <c r="C130"/>
      <c r="D130"/>
      <c r="E130"/>
      <c r="F130"/>
      <c r="G130"/>
      <c r="H130"/>
      <c r="I130"/>
      <c r="P130"/>
      <c r="Q130"/>
      <c r="T130"/>
      <c r="V130"/>
    </row>
    <row r="131" spans="1:22" x14ac:dyDescent="0.25">
      <c r="F131" s="388"/>
      <c r="S131" s="155"/>
      <c r="T131"/>
      <c r="U131" s="15"/>
      <c r="V131"/>
    </row>
    <row r="132" spans="1:22" x14ac:dyDescent="0.25">
      <c r="F132" s="388"/>
      <c r="U132" s="404"/>
    </row>
    <row r="133" spans="1:22" x14ac:dyDescent="0.25">
      <c r="F133" s="388"/>
    </row>
    <row r="134" spans="1:22" x14ac:dyDescent="0.25">
      <c r="F134" s="388"/>
    </row>
  </sheetData>
  <phoneticPr fontId="0" type="noConversion"/>
  <pageMargins left="0.97" right="0.04" top="0.98" bottom="0.17" header="0.25" footer="0"/>
  <pageSetup paperSize="5" scale="84" fitToHeight="3" orientation="landscape" r:id="rId1"/>
  <headerFooter alignWithMargins="0">
    <oddHeader xml:space="preserve">&amp;C&amp;"Arial,Bold"&amp;12 &amp;14Franklin Township-General Fund
Final Budget
2020
&amp;10 </oddHeader>
  </headerFooter>
  <rowBreaks count="3" manualBreakCount="3">
    <brk id="33" max="16383" man="1"/>
    <brk id="64" max="16383" man="1"/>
    <brk id="92" max="16383" man="1"/>
  </rowBreaks>
  <ignoredErrors>
    <ignoredError sqref="H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5"/>
  </sheetPr>
  <dimension ref="A1:W43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3.2" x14ac:dyDescent="0.25"/>
  <cols>
    <col min="1" max="1" width="2" customWidth="1"/>
    <col min="2" max="3" width="2" style="1" customWidth="1"/>
    <col min="4" max="4" width="32.88671875" style="1" customWidth="1"/>
    <col min="5" max="5" width="2" style="64" customWidth="1"/>
    <col min="6" max="6" width="12" style="2" customWidth="1"/>
    <col min="7" max="7" width="2" customWidth="1"/>
    <col min="8" max="8" width="12" customWidth="1"/>
    <col min="9" max="9" width="2" customWidth="1"/>
    <col min="10" max="10" width="12" customWidth="1"/>
    <col min="11" max="11" width="2" customWidth="1"/>
    <col min="12" max="12" width="12" customWidth="1"/>
    <col min="13" max="13" width="2" customWidth="1"/>
    <col min="14" max="14" width="12" customWidth="1"/>
    <col min="15" max="15" width="2" customWidth="1"/>
    <col min="16" max="16" width="12" customWidth="1"/>
    <col min="17" max="17" width="2" customWidth="1"/>
    <col min="18" max="18" width="12" customWidth="1"/>
    <col min="19" max="19" width="2" customWidth="1"/>
    <col min="20" max="20" width="12" style="103" customWidth="1"/>
    <col min="21" max="21" width="2.6640625" style="164" customWidth="1"/>
    <col min="22" max="22" width="31.109375" style="164" customWidth="1"/>
    <col min="23" max="23" width="2.88671875" customWidth="1"/>
  </cols>
  <sheetData>
    <row r="1" spans="1:23" ht="13.8" thickBot="1" x14ac:dyDescent="0.3">
      <c r="A1" s="16"/>
      <c r="B1" s="17"/>
      <c r="C1" s="17"/>
      <c r="D1" s="17"/>
      <c r="E1" s="18"/>
      <c r="F1" s="71">
        <v>2018</v>
      </c>
      <c r="G1" s="2"/>
      <c r="H1" s="19"/>
      <c r="I1" s="19"/>
      <c r="J1" s="73" t="s">
        <v>189</v>
      </c>
      <c r="K1" s="73"/>
      <c r="L1" s="19"/>
      <c r="M1" s="407"/>
      <c r="N1" s="390"/>
      <c r="O1" s="457"/>
      <c r="P1" s="457" t="s">
        <v>184</v>
      </c>
      <c r="Q1" s="457"/>
      <c r="R1" s="457"/>
      <c r="S1" s="407"/>
      <c r="T1" s="73" t="s">
        <v>196</v>
      </c>
      <c r="U1" s="484"/>
      <c r="V1" s="484"/>
      <c r="W1" s="407"/>
    </row>
    <row r="2" spans="1:23" x14ac:dyDescent="0.25">
      <c r="A2" s="16"/>
      <c r="B2" s="17"/>
      <c r="C2" s="17"/>
      <c r="D2" s="17"/>
      <c r="E2" s="18"/>
      <c r="F2" s="118"/>
      <c r="G2" s="384"/>
      <c r="H2" s="137"/>
      <c r="I2" s="137"/>
      <c r="J2" s="113"/>
      <c r="K2" s="113"/>
      <c r="L2" s="147"/>
      <c r="M2" s="384"/>
      <c r="N2" s="86"/>
      <c r="O2" s="181"/>
      <c r="P2" s="42"/>
      <c r="Q2" s="141"/>
      <c r="R2" s="175"/>
      <c r="S2" s="407"/>
      <c r="T2" s="176"/>
      <c r="U2" s="478"/>
      <c r="V2" s="478"/>
      <c r="W2" s="407"/>
    </row>
    <row r="3" spans="1:23" s="7" customFormat="1" ht="13.8" thickBot="1" x14ac:dyDescent="0.3">
      <c r="A3" s="20"/>
      <c r="B3" s="21"/>
      <c r="C3" s="21"/>
      <c r="D3" s="21"/>
      <c r="E3" s="22"/>
      <c r="F3" s="72" t="s">
        <v>181</v>
      </c>
      <c r="G3" s="6"/>
      <c r="H3" s="73" t="s">
        <v>186</v>
      </c>
      <c r="I3" s="24"/>
      <c r="J3" s="73" t="s">
        <v>0</v>
      </c>
      <c r="K3" s="26"/>
      <c r="L3" s="73" t="s">
        <v>1</v>
      </c>
      <c r="M3" s="6"/>
      <c r="N3" s="72" t="s">
        <v>187</v>
      </c>
      <c r="O3" s="184"/>
      <c r="P3" s="72" t="s">
        <v>0</v>
      </c>
      <c r="Q3" s="131"/>
      <c r="R3" s="154" t="s">
        <v>1</v>
      </c>
      <c r="T3" s="177" t="s">
        <v>0</v>
      </c>
      <c r="U3" s="478"/>
      <c r="V3" s="495" t="s">
        <v>179</v>
      </c>
      <c r="W3" s="407"/>
    </row>
    <row r="4" spans="1:23" s="7" customFormat="1" x14ac:dyDescent="0.25">
      <c r="A4" s="20"/>
      <c r="B4" s="21"/>
      <c r="C4" s="21"/>
      <c r="D4" s="21"/>
      <c r="E4" s="22"/>
      <c r="F4" s="25"/>
      <c r="H4" s="26"/>
      <c r="I4" s="24"/>
      <c r="J4" s="26"/>
      <c r="K4" s="24"/>
      <c r="L4" s="26"/>
      <c r="N4" s="25"/>
      <c r="O4" s="23"/>
      <c r="P4" s="25"/>
      <c r="Q4" s="23"/>
      <c r="R4" s="25"/>
      <c r="T4" s="102"/>
      <c r="U4" s="488"/>
      <c r="V4" s="488"/>
      <c r="W4"/>
    </row>
    <row r="5" spans="1:23" s="39" customFormat="1" ht="21" x14ac:dyDescent="0.4">
      <c r="A5" s="28" t="s">
        <v>2</v>
      </c>
      <c r="B5" s="29"/>
      <c r="C5" s="29"/>
      <c r="D5" s="29"/>
      <c r="E5" s="30"/>
      <c r="F5" s="307">
        <v>59007.28</v>
      </c>
      <c r="G5" s="34"/>
      <c r="H5" s="323">
        <f>F37</f>
        <v>56982.710000000036</v>
      </c>
      <c r="I5" s="35"/>
      <c r="J5" s="348">
        <v>54222</v>
      </c>
      <c r="K5" s="35"/>
      <c r="L5" s="311">
        <f>ROUND((H5-J5),5)</f>
        <v>2760.71</v>
      </c>
      <c r="M5" s="34"/>
      <c r="N5" s="342">
        <f>H5</f>
        <v>56982.710000000036</v>
      </c>
      <c r="O5" s="32"/>
      <c r="P5" s="322">
        <v>54222</v>
      </c>
      <c r="Q5" s="37"/>
      <c r="R5" s="317">
        <f>ROUND((N5-P5),5)</f>
        <v>2760.71</v>
      </c>
      <c r="T5" s="173">
        <f>ROUNDUP(N37,0)</f>
        <v>986</v>
      </c>
      <c r="U5" s="527"/>
      <c r="V5" s="466"/>
      <c r="W5"/>
    </row>
    <row r="6" spans="1:23" s="7" customFormat="1" x14ac:dyDescent="0.25">
      <c r="A6" s="20"/>
      <c r="B6" s="21"/>
      <c r="C6" s="21"/>
      <c r="D6" s="21"/>
      <c r="E6" s="22"/>
      <c r="F6" s="25"/>
      <c r="H6" s="26"/>
      <c r="I6" s="24"/>
      <c r="J6" s="102"/>
      <c r="K6" s="24"/>
      <c r="L6" s="26"/>
      <c r="N6" s="25"/>
      <c r="O6" s="23"/>
      <c r="P6" s="25"/>
      <c r="Q6" s="23"/>
      <c r="R6" s="25"/>
      <c r="T6" s="102"/>
      <c r="U6" s="488"/>
      <c r="V6" s="488"/>
      <c r="W6"/>
    </row>
    <row r="7" spans="1:23" x14ac:dyDescent="0.25">
      <c r="A7" s="16"/>
      <c r="B7" s="17" t="s">
        <v>4</v>
      </c>
      <c r="C7" s="17"/>
      <c r="D7" s="17"/>
      <c r="E7" s="18"/>
      <c r="F7" s="33"/>
      <c r="H7" s="40"/>
      <c r="I7" s="41"/>
      <c r="J7" s="104"/>
      <c r="K7" s="41"/>
      <c r="L7" s="40"/>
      <c r="N7" s="42"/>
      <c r="O7" s="42"/>
      <c r="P7" s="42"/>
      <c r="Q7" s="42"/>
      <c r="R7" s="42"/>
      <c r="T7" s="104"/>
    </row>
    <row r="8" spans="1:23" x14ac:dyDescent="0.25">
      <c r="A8" s="16"/>
      <c r="B8" s="17"/>
      <c r="C8" s="17" t="s">
        <v>70</v>
      </c>
      <c r="D8" s="17"/>
      <c r="E8" s="18"/>
      <c r="F8" s="33">
        <v>77433.13</v>
      </c>
      <c r="H8" s="36">
        <v>70702.789999999994</v>
      </c>
      <c r="I8" s="36"/>
      <c r="J8" s="83">
        <v>57828</v>
      </c>
      <c r="K8" s="36"/>
      <c r="L8" s="36">
        <f t="shared" ref="L8:L13" si="0">ROUND((H8-J8),5)</f>
        <v>12874.79</v>
      </c>
      <c r="M8" s="11"/>
      <c r="N8" s="43">
        <v>71000</v>
      </c>
      <c r="O8" s="42"/>
      <c r="P8" s="377">
        <v>57828</v>
      </c>
      <c r="Q8" s="42"/>
      <c r="R8" s="82">
        <f t="shared" ref="R8:R14" si="1">N8-P8</f>
        <v>13172</v>
      </c>
      <c r="T8" s="79">
        <v>56476</v>
      </c>
      <c r="U8" s="67"/>
      <c r="V8" s="468"/>
    </row>
    <row r="9" spans="1:23" x14ac:dyDescent="0.25">
      <c r="A9" s="16"/>
      <c r="B9" s="17"/>
      <c r="C9" s="17" t="s">
        <v>71</v>
      </c>
      <c r="D9" s="17"/>
      <c r="E9" s="18"/>
      <c r="F9" s="33">
        <v>949.68</v>
      </c>
      <c r="H9" s="36">
        <v>1365.32</v>
      </c>
      <c r="I9" s="36"/>
      <c r="J9" s="370">
        <v>900</v>
      </c>
      <c r="K9" s="36"/>
      <c r="L9" s="36">
        <f t="shared" si="0"/>
        <v>465.32</v>
      </c>
      <c r="M9" s="11"/>
      <c r="N9" s="43">
        <v>1365.32</v>
      </c>
      <c r="O9" s="42"/>
      <c r="P9" s="379">
        <v>900</v>
      </c>
      <c r="Q9" s="42"/>
      <c r="R9" s="82">
        <f t="shared" si="1"/>
        <v>465.31999999999994</v>
      </c>
      <c r="T9" s="346">
        <v>973</v>
      </c>
      <c r="U9" s="492"/>
      <c r="V9" s="489"/>
    </row>
    <row r="10" spans="1:23" x14ac:dyDescent="0.25">
      <c r="A10" s="16"/>
      <c r="B10" s="17"/>
      <c r="C10" s="17" t="s">
        <v>72</v>
      </c>
      <c r="D10" s="17"/>
      <c r="E10" s="18"/>
      <c r="F10" s="33">
        <v>949.36</v>
      </c>
      <c r="H10" s="36">
        <v>2677.87</v>
      </c>
      <c r="I10" s="36"/>
      <c r="J10" s="83">
        <v>1500</v>
      </c>
      <c r="K10" s="36"/>
      <c r="L10" s="36">
        <f t="shared" si="0"/>
        <v>1177.8699999999999</v>
      </c>
      <c r="M10" s="11"/>
      <c r="N10" s="43">
        <v>2700</v>
      </c>
      <c r="O10" s="42"/>
      <c r="P10" s="377">
        <v>1500</v>
      </c>
      <c r="Q10" s="42"/>
      <c r="R10" s="82">
        <f t="shared" si="1"/>
        <v>1200</v>
      </c>
      <c r="T10" s="79">
        <v>2632</v>
      </c>
      <c r="U10" s="67"/>
      <c r="V10" s="468"/>
    </row>
    <row r="11" spans="1:23" x14ac:dyDescent="0.25">
      <c r="A11" s="16"/>
      <c r="B11" s="17"/>
      <c r="C11" s="17" t="s">
        <v>11</v>
      </c>
      <c r="D11" s="17"/>
      <c r="E11" s="18"/>
      <c r="F11" s="33">
        <v>699.63</v>
      </c>
      <c r="H11" s="36">
        <v>664.41</v>
      </c>
      <c r="I11" s="36"/>
      <c r="J11" s="371">
        <v>225</v>
      </c>
      <c r="K11" s="36"/>
      <c r="L11" s="36">
        <f t="shared" si="0"/>
        <v>439.41</v>
      </c>
      <c r="M11" s="11"/>
      <c r="N11" s="43">
        <v>700</v>
      </c>
      <c r="O11" s="42"/>
      <c r="P11" s="377">
        <v>225</v>
      </c>
      <c r="Q11" s="42"/>
      <c r="R11" s="82">
        <f t="shared" si="1"/>
        <v>475</v>
      </c>
      <c r="T11" s="347">
        <v>700</v>
      </c>
      <c r="U11" s="67"/>
      <c r="V11" s="468"/>
    </row>
    <row r="12" spans="1:23" s="407" customFormat="1" x14ac:dyDescent="0.25">
      <c r="A12" s="416"/>
      <c r="B12" s="366"/>
      <c r="C12" s="366" t="s">
        <v>85</v>
      </c>
      <c r="D12" s="366"/>
      <c r="E12" s="18"/>
      <c r="F12" s="33">
        <v>3600</v>
      </c>
      <c r="H12" s="36">
        <v>1800</v>
      </c>
      <c r="I12" s="36"/>
      <c r="J12" s="371">
        <v>3600</v>
      </c>
      <c r="K12" s="36"/>
      <c r="L12" s="36">
        <f t="shared" si="0"/>
        <v>-1800</v>
      </c>
      <c r="M12" s="401"/>
      <c r="N12" s="43">
        <v>1800</v>
      </c>
      <c r="O12" s="42"/>
      <c r="P12" s="377">
        <v>3600</v>
      </c>
      <c r="Q12" s="42"/>
      <c r="R12" s="82">
        <f t="shared" si="1"/>
        <v>-1800</v>
      </c>
      <c r="T12" s="405">
        <v>3600</v>
      </c>
      <c r="U12" s="67"/>
      <c r="V12" s="468"/>
      <c r="W12"/>
    </row>
    <row r="13" spans="1:23" x14ac:dyDescent="0.25">
      <c r="A13" s="16"/>
      <c r="B13" s="17"/>
      <c r="C13" s="17" t="s">
        <v>118</v>
      </c>
      <c r="D13" s="17"/>
      <c r="E13" s="18"/>
      <c r="F13" s="33">
        <v>3060</v>
      </c>
      <c r="H13" s="36">
        <v>3595</v>
      </c>
      <c r="I13" s="36"/>
      <c r="J13" s="83">
        <v>3600</v>
      </c>
      <c r="K13" s="36"/>
      <c r="L13" s="36">
        <f t="shared" si="0"/>
        <v>-5</v>
      </c>
      <c r="M13" s="11"/>
      <c r="N13" s="43">
        <v>4595</v>
      </c>
      <c r="O13" s="42"/>
      <c r="P13" s="377">
        <v>3600</v>
      </c>
      <c r="Q13" s="42"/>
      <c r="R13" s="82">
        <f t="shared" si="1"/>
        <v>995</v>
      </c>
      <c r="T13" s="405">
        <v>3600</v>
      </c>
      <c r="U13" s="67"/>
      <c r="V13" s="468"/>
    </row>
    <row r="14" spans="1:23" ht="12.75" customHeight="1" x14ac:dyDescent="0.25">
      <c r="A14" s="16"/>
      <c r="B14" s="17"/>
      <c r="C14" s="366" t="s">
        <v>94</v>
      </c>
      <c r="D14" s="366"/>
      <c r="E14" s="18"/>
      <c r="F14" s="421">
        <v>35000</v>
      </c>
      <c r="G14" s="63"/>
      <c r="H14" s="417">
        <v>0</v>
      </c>
      <c r="I14" s="417"/>
      <c r="J14" s="371">
        <v>0</v>
      </c>
      <c r="K14" s="417"/>
      <c r="L14" s="417">
        <f>ROUND((H14-J14),5)</f>
        <v>0</v>
      </c>
      <c r="M14" s="66"/>
      <c r="N14" s="518">
        <v>0</v>
      </c>
      <c r="O14" s="419"/>
      <c r="P14" s="377">
        <v>0</v>
      </c>
      <c r="Q14" s="419"/>
      <c r="R14" s="377">
        <f t="shared" si="1"/>
        <v>0</v>
      </c>
      <c r="S14" s="63"/>
      <c r="T14" s="422">
        <v>0</v>
      </c>
      <c r="U14" s="67"/>
      <c r="V14" s="468"/>
    </row>
    <row r="15" spans="1:23" ht="12.75" customHeight="1" thickBot="1" x14ac:dyDescent="0.3">
      <c r="A15" s="16"/>
      <c r="B15" s="17"/>
      <c r="C15" s="17"/>
      <c r="D15" s="17"/>
      <c r="E15" s="18"/>
      <c r="F15" s="33"/>
      <c r="H15" s="36"/>
      <c r="I15" s="36"/>
      <c r="J15" s="47"/>
      <c r="K15" s="36"/>
      <c r="L15" s="36"/>
      <c r="M15" s="11"/>
      <c r="N15" s="337"/>
      <c r="O15" s="42"/>
      <c r="P15" s="378"/>
      <c r="Q15" s="42"/>
      <c r="R15" s="50"/>
      <c r="T15" s="338"/>
      <c r="U15" s="67"/>
      <c r="V15" s="468"/>
    </row>
    <row r="16" spans="1:23" ht="13.8" thickBot="1" x14ac:dyDescent="0.3">
      <c r="A16" s="16"/>
      <c r="B16" s="17" t="s">
        <v>19</v>
      </c>
      <c r="C16" s="17"/>
      <c r="D16" s="17"/>
      <c r="E16" s="18"/>
      <c r="F16" s="51">
        <f>ROUND(SUM(F7:F15),5)</f>
        <v>121691.8</v>
      </c>
      <c r="H16" s="52">
        <f>ROUND(SUM(H7:H15),5)</f>
        <v>80805.39</v>
      </c>
      <c r="I16" s="44"/>
      <c r="J16" s="91">
        <f>SUM(J8:J15)</f>
        <v>67653</v>
      </c>
      <c r="K16" s="44"/>
      <c r="L16" s="53">
        <f>ROUND((H16-J16),5)</f>
        <v>13152.39</v>
      </c>
      <c r="M16" s="11"/>
      <c r="N16" s="56">
        <f>SUM(N8:N15)</f>
        <v>82160.320000000007</v>
      </c>
      <c r="O16" s="42"/>
      <c r="P16" s="380">
        <f>SUM(P8:P15)</f>
        <v>67653</v>
      </c>
      <c r="Q16" s="42"/>
      <c r="R16" s="92">
        <f>N16-P16</f>
        <v>14507.320000000007</v>
      </c>
      <c r="T16" s="93">
        <f>SUM(T8:T15)</f>
        <v>67981</v>
      </c>
      <c r="U16" s="67"/>
      <c r="V16" s="468"/>
    </row>
    <row r="17" spans="1:23" x14ac:dyDescent="0.25">
      <c r="A17" s="16"/>
      <c r="B17" s="17"/>
      <c r="C17" s="17"/>
      <c r="D17" s="17"/>
      <c r="E17" s="18"/>
      <c r="F17" s="33"/>
      <c r="H17" s="40"/>
      <c r="I17" s="44"/>
      <c r="J17" s="44"/>
      <c r="K17" s="44"/>
      <c r="L17" s="36"/>
      <c r="M17" s="11"/>
      <c r="N17" s="45"/>
      <c r="O17" s="42"/>
      <c r="P17" s="33"/>
      <c r="Q17" s="42"/>
      <c r="R17" s="361"/>
      <c r="T17" s="44"/>
      <c r="U17" s="66"/>
      <c r="V17" s="66"/>
    </row>
    <row r="18" spans="1:23" x14ac:dyDescent="0.25">
      <c r="A18" s="16"/>
      <c r="B18" s="17"/>
      <c r="C18" s="17"/>
      <c r="D18" s="17"/>
      <c r="E18" s="18"/>
      <c r="F18" s="90"/>
      <c r="H18" s="122"/>
      <c r="I18" s="44"/>
      <c r="J18" s="83"/>
      <c r="K18" s="44"/>
      <c r="L18" s="165"/>
      <c r="M18" s="11"/>
      <c r="N18" s="217"/>
      <c r="O18" s="42"/>
      <c r="P18" s="90"/>
      <c r="Q18" s="42"/>
      <c r="R18" s="361"/>
      <c r="T18" s="247"/>
      <c r="U18" s="67"/>
      <c r="V18" s="67"/>
    </row>
    <row r="19" spans="1:23" ht="13.8" thickBot="1" x14ac:dyDescent="0.3">
      <c r="A19" s="17" t="s">
        <v>75</v>
      </c>
      <c r="B19" s="17"/>
      <c r="C19" s="17"/>
      <c r="D19" s="17"/>
      <c r="E19" s="18"/>
      <c r="F19" s="46">
        <f>F5+F16</f>
        <v>180699.08000000002</v>
      </c>
      <c r="H19" s="55">
        <f>H5+H16</f>
        <v>137788.10000000003</v>
      </c>
      <c r="I19" s="44"/>
      <c r="J19" s="55">
        <f>J5+J16</f>
        <v>121875</v>
      </c>
      <c r="K19" s="44"/>
      <c r="L19" s="48">
        <f>ROUND((H19-J19),5)</f>
        <v>15913.1</v>
      </c>
      <c r="M19" s="11"/>
      <c r="N19" s="56">
        <f>N16+N5</f>
        <v>139143.03000000003</v>
      </c>
      <c r="O19" s="42"/>
      <c r="P19" s="46">
        <f>P5+P16</f>
        <v>121875</v>
      </c>
      <c r="Q19" s="42"/>
      <c r="R19" s="50">
        <f>N19-P19</f>
        <v>17268.030000000028</v>
      </c>
      <c r="T19" s="257">
        <f>T5+T16</f>
        <v>68967</v>
      </c>
      <c r="U19" s="215"/>
      <c r="V19" s="493"/>
    </row>
    <row r="20" spans="1:23" ht="25.5" customHeight="1" x14ac:dyDescent="0.25">
      <c r="A20" s="16"/>
      <c r="B20" s="17" t="s">
        <v>21</v>
      </c>
      <c r="C20" s="17"/>
      <c r="D20" s="17"/>
      <c r="E20" s="18"/>
      <c r="F20" s="33"/>
      <c r="H20" s="44"/>
      <c r="I20" s="44"/>
      <c r="J20" s="44"/>
      <c r="K20" s="44"/>
      <c r="L20" s="44"/>
      <c r="M20" s="11"/>
      <c r="N20" s="45"/>
      <c r="O20" s="42"/>
      <c r="P20" s="42"/>
      <c r="Q20" s="42"/>
      <c r="R20" s="361"/>
      <c r="T20" s="44"/>
      <c r="U20" s="66"/>
      <c r="V20" s="66"/>
    </row>
    <row r="21" spans="1:23" x14ac:dyDescent="0.25">
      <c r="A21" s="16"/>
      <c r="B21" s="17"/>
      <c r="C21" s="17" t="s">
        <v>164</v>
      </c>
      <c r="D21" s="17"/>
      <c r="E21" s="18"/>
      <c r="F21" s="33">
        <v>1643.1</v>
      </c>
      <c r="H21" s="44">
        <v>1376.83</v>
      </c>
      <c r="I21" s="44"/>
      <c r="J21" s="83">
        <v>1450</v>
      </c>
      <c r="K21" s="44"/>
      <c r="L21" s="371">
        <f>H21-J21</f>
        <v>-73.170000000000073</v>
      </c>
      <c r="M21" s="11"/>
      <c r="N21" s="43">
        <v>1837.93</v>
      </c>
      <c r="O21" s="42"/>
      <c r="P21" s="377">
        <v>1450</v>
      </c>
      <c r="Q21" s="42"/>
      <c r="R21" s="82">
        <f>N21-P21</f>
        <v>387.93000000000006</v>
      </c>
      <c r="T21" s="405">
        <v>1845</v>
      </c>
      <c r="U21" s="67"/>
      <c r="V21" s="468"/>
    </row>
    <row r="22" spans="1:23" x14ac:dyDescent="0.25">
      <c r="A22" s="16"/>
      <c r="B22" s="17"/>
      <c r="C22" s="17" t="s">
        <v>77</v>
      </c>
      <c r="D22" s="17"/>
      <c r="E22" s="18"/>
      <c r="F22" s="33">
        <v>811.93</v>
      </c>
      <c r="H22" s="44">
        <v>505.79</v>
      </c>
      <c r="I22" s="44"/>
      <c r="J22" s="83">
        <v>700</v>
      </c>
      <c r="K22" s="44"/>
      <c r="L22" s="371">
        <f>H22-J22</f>
        <v>-194.20999999999998</v>
      </c>
      <c r="M22" s="11"/>
      <c r="N22" s="43">
        <v>675</v>
      </c>
      <c r="O22" s="42"/>
      <c r="P22" s="377">
        <v>700</v>
      </c>
      <c r="Q22" s="42"/>
      <c r="R22" s="82">
        <f t="shared" ref="R22:R35" si="2">N22-P22</f>
        <v>-25</v>
      </c>
      <c r="T22" s="405">
        <v>700</v>
      </c>
      <c r="U22" s="67"/>
      <c r="V22" s="468"/>
    </row>
    <row r="23" spans="1:23" x14ac:dyDescent="0.25">
      <c r="A23" s="16"/>
      <c r="B23" s="17"/>
      <c r="C23" s="17" t="s">
        <v>78</v>
      </c>
      <c r="D23" s="17"/>
      <c r="E23" s="18"/>
      <c r="F23" s="33">
        <v>1290</v>
      </c>
      <c r="H23" s="44">
        <v>990</v>
      </c>
      <c r="I23" s="44"/>
      <c r="J23" s="83">
        <v>1400</v>
      </c>
      <c r="K23" s="44"/>
      <c r="L23" s="371">
        <f>H23-J23</f>
        <v>-410</v>
      </c>
      <c r="M23" s="11"/>
      <c r="N23" s="43">
        <v>1320</v>
      </c>
      <c r="O23" s="42"/>
      <c r="P23" s="377">
        <v>1400</v>
      </c>
      <c r="Q23" s="42"/>
      <c r="R23" s="82">
        <f t="shared" si="2"/>
        <v>-80</v>
      </c>
      <c r="T23" s="405">
        <v>1320</v>
      </c>
      <c r="U23" s="67"/>
      <c r="V23" s="468"/>
    </row>
    <row r="24" spans="1:23" x14ac:dyDescent="0.25">
      <c r="A24" s="16"/>
      <c r="B24" s="17"/>
      <c r="C24" s="17" t="s">
        <v>79</v>
      </c>
      <c r="D24" s="17"/>
      <c r="E24" s="18"/>
      <c r="F24" s="33">
        <v>570</v>
      </c>
      <c r="H24" s="44">
        <v>285</v>
      </c>
      <c r="I24" s="44"/>
      <c r="J24" s="83">
        <v>300</v>
      </c>
      <c r="K24" s="44"/>
      <c r="L24" s="371">
        <f>H24-J24</f>
        <v>-15</v>
      </c>
      <c r="M24" s="11"/>
      <c r="N24" s="43">
        <v>330</v>
      </c>
      <c r="O24" s="42"/>
      <c r="P24" s="377">
        <v>300</v>
      </c>
      <c r="Q24" s="42"/>
      <c r="R24" s="82">
        <f t="shared" si="2"/>
        <v>30</v>
      </c>
      <c r="T24" s="405">
        <v>350</v>
      </c>
      <c r="U24" s="67"/>
      <c r="V24" s="468"/>
    </row>
    <row r="25" spans="1:23" x14ac:dyDescent="0.25">
      <c r="A25" s="16"/>
      <c r="B25" s="17"/>
      <c r="C25" s="17" t="s">
        <v>80</v>
      </c>
      <c r="D25" s="17"/>
      <c r="E25" s="18"/>
      <c r="F25" s="33">
        <v>8299.26</v>
      </c>
      <c r="H25" s="44">
        <v>6614.08</v>
      </c>
      <c r="I25" s="44"/>
      <c r="J25" s="83">
        <v>8500</v>
      </c>
      <c r="K25" s="44"/>
      <c r="L25" s="371">
        <f>H25-J25</f>
        <v>-1885.92</v>
      </c>
      <c r="M25" s="11"/>
      <c r="N25" s="43">
        <v>8500</v>
      </c>
      <c r="O25" s="42"/>
      <c r="P25" s="377">
        <v>8500</v>
      </c>
      <c r="Q25" s="42"/>
      <c r="R25" s="82">
        <f t="shared" si="2"/>
        <v>0</v>
      </c>
      <c r="T25" s="405">
        <v>8600</v>
      </c>
      <c r="U25" s="67"/>
      <c r="V25" s="468"/>
    </row>
    <row r="26" spans="1:23" x14ac:dyDescent="0.25">
      <c r="A26" s="16"/>
      <c r="B26" s="17"/>
      <c r="C26" s="17" t="s">
        <v>180</v>
      </c>
      <c r="D26" s="17"/>
      <c r="E26" s="18"/>
      <c r="F26" s="33">
        <v>51960.78</v>
      </c>
      <c r="H26" s="44">
        <v>53142.22</v>
      </c>
      <c r="I26" s="44"/>
      <c r="J26" s="83">
        <v>51000</v>
      </c>
      <c r="K26" s="44"/>
      <c r="L26" s="371">
        <f t="shared" ref="L26:L33" si="3">H26-J26</f>
        <v>2142.2200000000012</v>
      </c>
      <c r="M26" s="11"/>
      <c r="N26" s="43">
        <v>62500</v>
      </c>
      <c r="O26" s="42"/>
      <c r="P26" s="377">
        <v>51000</v>
      </c>
      <c r="Q26" s="42"/>
      <c r="R26" s="82">
        <f t="shared" si="2"/>
        <v>11500</v>
      </c>
      <c r="T26" s="405">
        <v>39000</v>
      </c>
      <c r="U26" s="67"/>
      <c r="V26" s="468"/>
    </row>
    <row r="27" spans="1:23" x14ac:dyDescent="0.25">
      <c r="A27" s="16"/>
      <c r="B27" s="17"/>
      <c r="C27" s="17" t="s">
        <v>158</v>
      </c>
      <c r="D27" s="17"/>
      <c r="E27" s="18"/>
      <c r="F27" s="33">
        <v>1187.44</v>
      </c>
      <c r="H27" s="44">
        <v>2575.0300000000002</v>
      </c>
      <c r="I27" s="44"/>
      <c r="J27" s="83">
        <v>1000</v>
      </c>
      <c r="K27" s="44"/>
      <c r="L27" s="371">
        <f t="shared" si="3"/>
        <v>1575.0300000000002</v>
      </c>
      <c r="M27" s="11"/>
      <c r="N27" s="43">
        <v>3055</v>
      </c>
      <c r="O27" s="42"/>
      <c r="P27" s="377">
        <v>1000</v>
      </c>
      <c r="Q27" s="42"/>
      <c r="R27" s="82">
        <f t="shared" si="2"/>
        <v>2055</v>
      </c>
      <c r="T27" s="405">
        <v>1000</v>
      </c>
      <c r="U27" s="67"/>
      <c r="V27" s="468"/>
    </row>
    <row r="28" spans="1:23" x14ac:dyDescent="0.25">
      <c r="A28" s="16"/>
      <c r="B28" s="17"/>
      <c r="C28" s="17" t="s">
        <v>81</v>
      </c>
      <c r="D28" s="17"/>
      <c r="E28" s="18"/>
      <c r="F28" s="33">
        <v>53000</v>
      </c>
      <c r="H28" s="44">
        <v>55000</v>
      </c>
      <c r="I28" s="44"/>
      <c r="J28" s="83">
        <v>55000</v>
      </c>
      <c r="K28" s="44"/>
      <c r="L28" s="371">
        <f t="shared" si="3"/>
        <v>0</v>
      </c>
      <c r="M28" s="11"/>
      <c r="N28" s="43">
        <v>55000</v>
      </c>
      <c r="O28" s="42"/>
      <c r="P28" s="377">
        <v>55000</v>
      </c>
      <c r="Q28" s="42"/>
      <c r="R28" s="82">
        <f t="shared" si="2"/>
        <v>0</v>
      </c>
      <c r="T28" s="405">
        <v>0</v>
      </c>
      <c r="U28" s="67"/>
      <c r="V28" s="468"/>
    </row>
    <row r="29" spans="1:23" x14ac:dyDescent="0.25">
      <c r="A29" s="16"/>
      <c r="B29" s="17"/>
      <c r="C29" s="17" t="s">
        <v>111</v>
      </c>
      <c r="D29" s="17"/>
      <c r="E29" s="18"/>
      <c r="F29" s="33">
        <v>3323.79</v>
      </c>
      <c r="H29" s="44">
        <v>669.63</v>
      </c>
      <c r="I29" s="44"/>
      <c r="J29" s="83">
        <v>615</v>
      </c>
      <c r="K29" s="44"/>
      <c r="L29" s="371">
        <f t="shared" si="3"/>
        <v>54.629999999999995</v>
      </c>
      <c r="M29" s="11"/>
      <c r="N29" s="43">
        <v>669.63</v>
      </c>
      <c r="O29" s="42"/>
      <c r="P29" s="377">
        <v>615</v>
      </c>
      <c r="Q29" s="42"/>
      <c r="R29" s="82">
        <f t="shared" si="2"/>
        <v>54.629999999999995</v>
      </c>
      <c r="T29" s="405">
        <v>0</v>
      </c>
      <c r="U29" s="67"/>
      <c r="V29" s="468"/>
    </row>
    <row r="30" spans="1:23" s="400" customFormat="1" x14ac:dyDescent="0.25">
      <c r="A30" s="16"/>
      <c r="B30" s="17"/>
      <c r="C30" s="366" t="s">
        <v>114</v>
      </c>
      <c r="D30" s="366"/>
      <c r="E30" s="18"/>
      <c r="F30" s="33">
        <v>868.54</v>
      </c>
      <c r="H30" s="44">
        <v>2090.42</v>
      </c>
      <c r="I30" s="44"/>
      <c r="J30" s="83">
        <v>1000</v>
      </c>
      <c r="K30" s="44"/>
      <c r="L30" s="371">
        <f t="shared" si="3"/>
        <v>1090.42</v>
      </c>
      <c r="M30" s="401"/>
      <c r="N30" s="43">
        <v>3590.42</v>
      </c>
      <c r="O30" s="42"/>
      <c r="P30" s="377">
        <v>1000</v>
      </c>
      <c r="Q30" s="42"/>
      <c r="R30" s="82">
        <f t="shared" si="2"/>
        <v>2590.42</v>
      </c>
      <c r="T30" s="405">
        <v>15000</v>
      </c>
      <c r="U30" s="67"/>
      <c r="V30" s="468"/>
      <c r="W30"/>
    </row>
    <row r="31" spans="1:23" x14ac:dyDescent="0.25">
      <c r="A31" s="16"/>
      <c r="B31" s="17"/>
      <c r="C31" s="17" t="s">
        <v>83</v>
      </c>
      <c r="D31" s="17"/>
      <c r="E31" s="18"/>
      <c r="F31" s="33">
        <v>685.75</v>
      </c>
      <c r="H31" s="44">
        <v>634.57000000000005</v>
      </c>
      <c r="I31" s="44"/>
      <c r="J31" s="83">
        <v>655</v>
      </c>
      <c r="K31" s="44"/>
      <c r="L31" s="371">
        <f t="shared" si="3"/>
        <v>-20.42999999999995</v>
      </c>
      <c r="M31" s="11"/>
      <c r="N31" s="43">
        <v>655</v>
      </c>
      <c r="O31" s="42"/>
      <c r="P31" s="377">
        <v>655</v>
      </c>
      <c r="Q31" s="42"/>
      <c r="R31" s="82">
        <f t="shared" si="2"/>
        <v>0</v>
      </c>
      <c r="S31" s="63"/>
      <c r="T31" s="405">
        <v>658</v>
      </c>
      <c r="U31" s="67"/>
      <c r="V31" s="468"/>
    </row>
    <row r="32" spans="1:23" x14ac:dyDescent="0.25">
      <c r="A32" s="16"/>
      <c r="B32" s="17"/>
      <c r="C32" s="17" t="s">
        <v>112</v>
      </c>
      <c r="D32" s="17"/>
      <c r="E32" s="18"/>
      <c r="F32" s="33">
        <v>75.78</v>
      </c>
      <c r="H32" s="44">
        <v>23.3</v>
      </c>
      <c r="I32" s="44"/>
      <c r="J32" s="83">
        <v>80</v>
      </c>
      <c r="K32" s="44"/>
      <c r="L32" s="371">
        <f t="shared" si="3"/>
        <v>-56.7</v>
      </c>
      <c r="M32" s="11"/>
      <c r="N32" s="152">
        <v>25</v>
      </c>
      <c r="O32" s="42"/>
      <c r="P32" s="377">
        <v>80</v>
      </c>
      <c r="Q32" s="42"/>
      <c r="R32" s="82">
        <f t="shared" si="2"/>
        <v>-55</v>
      </c>
      <c r="T32" s="422">
        <v>25</v>
      </c>
      <c r="U32" s="67"/>
      <c r="V32" s="468"/>
    </row>
    <row r="33" spans="1:23" x14ac:dyDescent="0.25">
      <c r="A33" s="16"/>
      <c r="B33" s="17"/>
      <c r="C33" s="17" t="s">
        <v>190</v>
      </c>
      <c r="D33" s="17"/>
      <c r="E33" s="18"/>
      <c r="F33" s="33">
        <v>0</v>
      </c>
      <c r="H33" s="44">
        <v>228.04</v>
      </c>
      <c r="I33" s="44"/>
      <c r="J33" s="83">
        <v>0</v>
      </c>
      <c r="K33" s="44"/>
      <c r="L33" s="122">
        <f t="shared" si="3"/>
        <v>228.04</v>
      </c>
      <c r="M33" s="11"/>
      <c r="N33" s="43">
        <v>228.04</v>
      </c>
      <c r="O33" s="42"/>
      <c r="P33" s="45">
        <v>0</v>
      </c>
      <c r="Q33" s="42"/>
      <c r="R33" s="82">
        <f t="shared" si="2"/>
        <v>228.04</v>
      </c>
      <c r="T33" s="79">
        <v>0</v>
      </c>
      <c r="U33" s="67"/>
      <c r="V33" s="468"/>
    </row>
    <row r="34" spans="1:23" s="407" customFormat="1" ht="13.8" thickBot="1" x14ac:dyDescent="0.3">
      <c r="A34" s="16"/>
      <c r="B34" s="17"/>
      <c r="C34" s="17"/>
      <c r="D34" s="17"/>
      <c r="E34" s="18"/>
      <c r="F34" s="33"/>
      <c r="H34" s="44"/>
      <c r="I34" s="44"/>
      <c r="J34" s="47"/>
      <c r="K34" s="44"/>
      <c r="L34" s="55"/>
      <c r="M34" s="401"/>
      <c r="N34" s="50"/>
      <c r="O34" s="42"/>
      <c r="P34" s="45"/>
      <c r="Q34" s="42"/>
      <c r="R34" s="50"/>
      <c r="T34" s="47"/>
      <c r="U34" s="67"/>
      <c r="V34" s="67"/>
    </row>
    <row r="35" spans="1:23" ht="13.8" thickBot="1" x14ac:dyDescent="0.3">
      <c r="A35" s="16"/>
      <c r="B35" s="17" t="s">
        <v>68</v>
      </c>
      <c r="C35" s="17"/>
      <c r="D35" s="17"/>
      <c r="E35" s="18"/>
      <c r="F35" s="51">
        <f>(SUM(F20:F32))</f>
        <v>123716.36999999998</v>
      </c>
      <c r="H35" s="52">
        <f>SUM(H21:H33)</f>
        <v>124134.91</v>
      </c>
      <c r="I35" s="44"/>
      <c r="J35" s="52">
        <f>SUM(J21:J33)</f>
        <v>121700</v>
      </c>
      <c r="K35" s="44"/>
      <c r="L35" s="52">
        <f>SUM(L21:L33)</f>
        <v>2434.9100000000017</v>
      </c>
      <c r="M35" s="11"/>
      <c r="N35" s="172">
        <f>(SUM(N20:N32))</f>
        <v>138157.98000000001</v>
      </c>
      <c r="O35" s="42"/>
      <c r="P35" s="51">
        <f>SUM(P21:P33)</f>
        <v>121700</v>
      </c>
      <c r="Q35" s="42"/>
      <c r="R35" s="92">
        <f t="shared" si="2"/>
        <v>16457.98000000001</v>
      </c>
      <c r="T35" s="373">
        <f>SUM(T21:T33)</f>
        <v>68498</v>
      </c>
      <c r="U35" s="215"/>
      <c r="V35" s="493"/>
    </row>
    <row r="36" spans="1:23" x14ac:dyDescent="0.25">
      <c r="A36" s="16"/>
      <c r="B36" s="17"/>
      <c r="C36" s="17"/>
      <c r="D36" s="17"/>
      <c r="E36" s="18"/>
      <c r="F36" s="90"/>
      <c r="H36" s="122"/>
      <c r="I36" s="44"/>
      <c r="J36" s="83"/>
      <c r="K36" s="83"/>
      <c r="L36" s="122"/>
      <c r="M36" s="125"/>
      <c r="N36" s="82"/>
      <c r="O36" s="141"/>
      <c r="P36" s="90"/>
      <c r="Q36" s="141"/>
      <c r="R36" s="82"/>
      <c r="S36" s="4"/>
      <c r="T36" s="83"/>
      <c r="U36" s="67"/>
      <c r="V36" s="67"/>
    </row>
    <row r="37" spans="1:23" s="14" customFormat="1" ht="15" customHeight="1" thickBot="1" x14ac:dyDescent="0.3">
      <c r="A37" s="57" t="s">
        <v>69</v>
      </c>
      <c r="B37" s="17"/>
      <c r="C37" s="17"/>
      <c r="D37" s="17"/>
      <c r="E37" s="18"/>
      <c r="F37" s="58">
        <f>F19-F35</f>
        <v>56982.710000000036</v>
      </c>
      <c r="H37" s="116">
        <f>H19-H35</f>
        <v>13653.190000000031</v>
      </c>
      <c r="I37" s="60"/>
      <c r="J37" s="116">
        <f>J19-J35</f>
        <v>175</v>
      </c>
      <c r="K37" s="61"/>
      <c r="L37" s="116">
        <f>L19-L35</f>
        <v>13478.189999999999</v>
      </c>
      <c r="M37" s="13"/>
      <c r="N37" s="314">
        <f>N19-N35+N36</f>
        <v>985.05000000001746</v>
      </c>
      <c r="O37" s="62"/>
      <c r="P37" s="58">
        <f>P19-P35</f>
        <v>175</v>
      </c>
      <c r="Q37" s="62"/>
      <c r="R37" s="58">
        <f>R19-R35+R36</f>
        <v>810.05000000001746</v>
      </c>
      <c r="T37" s="415">
        <f>T19-T35</f>
        <v>469</v>
      </c>
      <c r="U37" s="490"/>
      <c r="V37" s="494"/>
      <c r="W37"/>
    </row>
    <row r="38" spans="1:23" s="63" customFormat="1" ht="13.8" thickTop="1" x14ac:dyDescent="0.25">
      <c r="B38" s="64"/>
      <c r="C38" s="64"/>
      <c r="D38" s="64"/>
      <c r="E38" s="64"/>
      <c r="F38" s="65"/>
      <c r="H38" s="66"/>
      <c r="I38" s="66"/>
      <c r="J38" s="66"/>
      <c r="K38" s="66"/>
      <c r="L38" s="66"/>
      <c r="M38" s="66"/>
      <c r="N38" s="67"/>
      <c r="P38" s="68"/>
      <c r="T38" s="174"/>
      <c r="U38" s="174"/>
      <c r="V38" s="174"/>
      <c r="W38"/>
    </row>
    <row r="39" spans="1:23" s="63" customFormat="1" ht="20.399999999999999" x14ac:dyDescent="0.35">
      <c r="A39" s="528"/>
      <c r="B39"/>
      <c r="C39"/>
      <c r="D39"/>
      <c r="E39"/>
      <c r="F39"/>
      <c r="H39" s="66"/>
      <c r="I39" s="66"/>
      <c r="J39" s="66"/>
      <c r="K39" s="66"/>
      <c r="L39" s="66"/>
      <c r="M39" s="66"/>
      <c r="N39" s="66"/>
      <c r="T39" s="164"/>
      <c r="U39" s="164"/>
      <c r="V39" s="164"/>
      <c r="W39"/>
    </row>
    <row r="40" spans="1:23" s="69" customFormat="1" x14ac:dyDescent="0.25">
      <c r="A40"/>
      <c r="B40"/>
      <c r="C40"/>
      <c r="D40"/>
      <c r="E40"/>
      <c r="F40"/>
      <c r="T40" s="66"/>
      <c r="U40" s="66"/>
      <c r="V40" s="66"/>
      <c r="W40"/>
    </row>
    <row r="41" spans="1:23" x14ac:dyDescent="0.25">
      <c r="B41"/>
      <c r="C41"/>
      <c r="D41"/>
      <c r="E41"/>
      <c r="F41"/>
    </row>
    <row r="42" spans="1:23" x14ac:dyDescent="0.25">
      <c r="B42"/>
      <c r="C42"/>
      <c r="D42"/>
      <c r="E42"/>
      <c r="F42"/>
    </row>
    <row r="43" spans="1:23" x14ac:dyDescent="0.25">
      <c r="B43"/>
      <c r="C43"/>
      <c r="D43"/>
      <c r="E43"/>
      <c r="F43"/>
    </row>
  </sheetData>
  <phoneticPr fontId="6" type="noConversion"/>
  <pageMargins left="1" right="0.28000000000000003" top="1" bottom="0.5" header="0.25" footer="0.5"/>
  <pageSetup paperSize="5" scale="80" orientation="landscape" r:id="rId1"/>
  <headerFooter alignWithMargins="0">
    <oddHeader>&amp;C&amp;"Arial,Bold"&amp;12 &amp;14Park and Recreation Fund&amp;12
&amp;14Final Budget
 2020&amp;R&amp;D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</sheetPr>
  <dimension ref="A1:V42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1" width="2.109375" style="1" customWidth="1"/>
    <col min="2" max="2" width="2" style="1" customWidth="1"/>
    <col min="3" max="3" width="31.88671875" style="1" customWidth="1"/>
    <col min="4" max="4" width="2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" customWidth="1"/>
    <col min="13" max="13" width="12" customWidth="1"/>
    <col min="14" max="14" width="2" style="242" customWidth="1"/>
    <col min="15" max="15" width="12" customWidth="1"/>
    <col min="16" max="16" width="2" customWidth="1"/>
    <col min="17" max="17" width="12" customWidth="1"/>
    <col min="18" max="18" width="2" style="63" customWidth="1"/>
    <col min="19" max="19" width="13.33203125" style="68" customWidth="1"/>
    <col min="20" max="20" width="2.6640625" style="68" customWidth="1"/>
    <col min="21" max="21" width="28.109375" style="68" customWidth="1"/>
    <col min="22" max="22" width="3" style="190" customWidth="1"/>
  </cols>
  <sheetData>
    <row r="1" spans="1:22" ht="13.8" thickBot="1" x14ac:dyDescent="0.3">
      <c r="A1" s="70"/>
      <c r="B1" s="70"/>
      <c r="C1" s="70"/>
      <c r="E1" s="71">
        <v>2018</v>
      </c>
      <c r="F1" s="2"/>
      <c r="G1" s="19"/>
      <c r="H1" s="19"/>
      <c r="I1" s="73" t="s">
        <v>183</v>
      </c>
      <c r="J1" s="73"/>
      <c r="K1" s="19"/>
      <c r="L1" s="407"/>
      <c r="M1" s="390"/>
      <c r="N1" s="457"/>
      <c r="O1" s="457" t="s">
        <v>184</v>
      </c>
      <c r="P1" s="457"/>
      <c r="Q1" s="457"/>
      <c r="R1" s="407"/>
      <c r="S1" s="73" t="s">
        <v>196</v>
      </c>
      <c r="T1" s="484"/>
      <c r="U1" s="484"/>
      <c r="V1" s="186"/>
    </row>
    <row r="2" spans="1:22" x14ac:dyDescent="0.25">
      <c r="A2" s="17"/>
      <c r="B2" s="17"/>
      <c r="C2" s="17"/>
      <c r="D2" s="3"/>
      <c r="E2" s="118"/>
      <c r="F2" s="384"/>
      <c r="G2" s="137"/>
      <c r="H2" s="137"/>
      <c r="I2" s="113"/>
      <c r="J2" s="113"/>
      <c r="K2" s="147"/>
      <c r="L2" s="384"/>
      <c r="M2" s="86"/>
      <c r="N2" s="181"/>
      <c r="O2" s="42"/>
      <c r="P2" s="141"/>
      <c r="Q2" s="175"/>
      <c r="R2" s="407"/>
      <c r="S2" s="176"/>
      <c r="T2" s="478"/>
      <c r="U2" s="478"/>
      <c r="V2" s="186"/>
    </row>
    <row r="3" spans="1:22" s="7" customFormat="1" ht="13.8" thickBot="1" x14ac:dyDescent="0.3">
      <c r="A3" s="21"/>
      <c r="B3" s="21"/>
      <c r="C3" s="21"/>
      <c r="D3" s="5"/>
      <c r="E3" s="72" t="s">
        <v>181</v>
      </c>
      <c r="F3" s="6"/>
      <c r="G3" s="73" t="s">
        <v>186</v>
      </c>
      <c r="H3" s="24"/>
      <c r="I3" s="73" t="s">
        <v>0</v>
      </c>
      <c r="J3" s="26"/>
      <c r="K3" s="73" t="s">
        <v>1</v>
      </c>
      <c r="L3" s="6"/>
      <c r="M3" s="72" t="s">
        <v>187</v>
      </c>
      <c r="N3" s="184"/>
      <c r="O3" s="72" t="s">
        <v>0</v>
      </c>
      <c r="P3" s="131"/>
      <c r="Q3" s="154" t="s">
        <v>1</v>
      </c>
      <c r="S3" s="177" t="s">
        <v>0</v>
      </c>
      <c r="T3" s="478"/>
      <c r="U3" s="495" t="s">
        <v>179</v>
      </c>
      <c r="V3" s="187"/>
    </row>
    <row r="4" spans="1:22" s="7" customFormat="1" ht="9.75" customHeight="1" x14ac:dyDescent="0.25">
      <c r="A4" s="20"/>
      <c r="B4" s="21"/>
      <c r="C4" s="21"/>
      <c r="D4" s="5"/>
      <c r="E4" s="25"/>
      <c r="G4" s="26"/>
      <c r="H4" s="24"/>
      <c r="I4" s="26"/>
      <c r="J4" s="24"/>
      <c r="K4" s="26"/>
      <c r="M4" s="86"/>
      <c r="N4" s="289"/>
      <c r="O4" s="86"/>
      <c r="P4" s="85"/>
      <c r="Q4" s="86"/>
      <c r="R4" s="296"/>
      <c r="S4" s="27"/>
      <c r="T4" s="467"/>
      <c r="U4" s="467"/>
      <c r="V4" s="187"/>
    </row>
    <row r="5" spans="1:22" s="7" customFormat="1" ht="9.75" customHeight="1" x14ac:dyDescent="0.25">
      <c r="A5" s="20"/>
      <c r="B5" s="21"/>
      <c r="C5" s="21"/>
      <c r="D5" s="5"/>
      <c r="E5" s="25"/>
      <c r="G5" s="26"/>
      <c r="H5" s="24"/>
      <c r="I5" s="26"/>
      <c r="J5" s="24"/>
      <c r="K5" s="26"/>
      <c r="M5" s="86"/>
      <c r="N5" s="289"/>
      <c r="O5" s="86"/>
      <c r="P5" s="85"/>
      <c r="Q5" s="86"/>
      <c r="R5" s="296"/>
      <c r="S5" s="27"/>
      <c r="T5" s="467"/>
      <c r="U5" s="467"/>
      <c r="V5" s="187"/>
    </row>
    <row r="6" spans="1:22" s="7" customFormat="1" x14ac:dyDescent="0.25">
      <c r="A6" s="87" t="s">
        <v>2</v>
      </c>
      <c r="B6" s="21"/>
      <c r="C6" s="21"/>
      <c r="D6" s="5"/>
      <c r="E6" s="161">
        <v>105328.27</v>
      </c>
      <c r="F6" s="88"/>
      <c r="G6" s="315">
        <f>E28</f>
        <v>112121.51999999999</v>
      </c>
      <c r="H6" s="76"/>
      <c r="I6" s="348">
        <v>115674</v>
      </c>
      <c r="J6" s="76"/>
      <c r="K6" s="309">
        <f>ROUND((G6-I6),5)</f>
        <v>-3552.48</v>
      </c>
      <c r="L6" s="88"/>
      <c r="M6" s="340">
        <f>E28</f>
        <v>112121.51999999999</v>
      </c>
      <c r="N6" s="290"/>
      <c r="O6" s="313">
        <v>115674</v>
      </c>
      <c r="P6" s="89"/>
      <c r="Q6" s="90">
        <f>ROUND((M6-O6),5)</f>
        <v>-3552.48</v>
      </c>
      <c r="R6" s="75"/>
      <c r="S6" s="173">
        <f>ROUNDUP(M28,0)</f>
        <v>109998</v>
      </c>
      <c r="T6" s="485"/>
      <c r="U6" s="466"/>
      <c r="V6" s="187"/>
    </row>
    <row r="7" spans="1:22" s="7" customFormat="1" ht="14.25" customHeight="1" x14ac:dyDescent="0.25">
      <c r="A7" s="21"/>
      <c r="B7" s="21"/>
      <c r="C7" s="21"/>
      <c r="D7" s="5"/>
      <c r="E7" s="25"/>
      <c r="G7" s="26"/>
      <c r="H7" s="24"/>
      <c r="I7" s="27"/>
      <c r="J7" s="24"/>
      <c r="K7" s="26"/>
      <c r="M7" s="86"/>
      <c r="N7" s="289"/>
      <c r="O7" s="86"/>
      <c r="P7" s="85"/>
      <c r="Q7" s="86"/>
      <c r="R7" s="296"/>
      <c r="S7" s="27"/>
      <c r="T7" s="467"/>
      <c r="U7" s="467"/>
      <c r="V7" s="187"/>
    </row>
    <row r="8" spans="1:22" ht="12" customHeight="1" x14ac:dyDescent="0.25">
      <c r="A8" s="17"/>
      <c r="B8" s="17" t="s">
        <v>4</v>
      </c>
      <c r="C8" s="17"/>
      <c r="D8" s="3"/>
      <c r="E8" s="33"/>
      <c r="G8" s="16"/>
      <c r="H8" s="16"/>
      <c r="I8" s="113"/>
      <c r="J8" s="16"/>
      <c r="K8" s="16"/>
      <c r="M8" s="42"/>
      <c r="N8" s="288"/>
      <c r="O8" s="42"/>
      <c r="P8" s="42"/>
      <c r="Q8" s="42"/>
      <c r="S8" s="113"/>
      <c r="V8" s="186"/>
    </row>
    <row r="9" spans="1:22" x14ac:dyDescent="0.25">
      <c r="A9" s="17"/>
      <c r="B9" s="17"/>
      <c r="C9" s="17" t="s">
        <v>70</v>
      </c>
      <c r="D9" s="3"/>
      <c r="E9" s="33">
        <v>142079.10999999999</v>
      </c>
      <c r="G9" s="44">
        <v>140214.18</v>
      </c>
      <c r="H9" s="44"/>
      <c r="I9" s="44">
        <v>144590</v>
      </c>
      <c r="J9" s="44"/>
      <c r="K9" s="40">
        <f t="shared" ref="K9:K15" si="0">ROUND((G9-I9),5)</f>
        <v>-4375.82</v>
      </c>
      <c r="L9" s="11"/>
      <c r="M9" s="43">
        <v>144590</v>
      </c>
      <c r="N9" s="291"/>
      <c r="O9" s="45">
        <v>144590</v>
      </c>
      <c r="P9" s="45"/>
      <c r="Q9" s="90">
        <f t="shared" ref="Q9:Q17" si="1">ROUND((M9-O9),5)</f>
        <v>0</v>
      </c>
      <c r="R9" s="66"/>
      <c r="S9" s="79">
        <v>141120</v>
      </c>
      <c r="T9" s="67"/>
      <c r="U9" s="468"/>
      <c r="V9" s="186"/>
    </row>
    <row r="10" spans="1:22" x14ac:dyDescent="0.25">
      <c r="A10" s="17"/>
      <c r="B10" s="17"/>
      <c r="C10" s="17" t="s">
        <v>86</v>
      </c>
      <c r="D10" s="3"/>
      <c r="E10" s="33">
        <v>1742.53</v>
      </c>
      <c r="G10" s="44">
        <v>2505.16</v>
      </c>
      <c r="H10" s="44"/>
      <c r="I10" s="44">
        <v>2000</v>
      </c>
      <c r="J10" s="44"/>
      <c r="K10" s="40">
        <f t="shared" si="0"/>
        <v>505.16</v>
      </c>
      <c r="L10" s="11"/>
      <c r="M10" s="43">
        <v>2505.16</v>
      </c>
      <c r="N10" s="291"/>
      <c r="O10" s="45">
        <v>2000</v>
      </c>
      <c r="P10" s="45"/>
      <c r="Q10" s="90">
        <f t="shared" si="1"/>
        <v>505.16</v>
      </c>
      <c r="R10" s="66"/>
      <c r="S10" s="79">
        <v>2432</v>
      </c>
      <c r="T10" s="67"/>
      <c r="U10" s="468"/>
      <c r="V10" s="186"/>
    </row>
    <row r="11" spans="1:22" x14ac:dyDescent="0.25">
      <c r="A11" s="17"/>
      <c r="B11" s="17"/>
      <c r="C11" s="17" t="s">
        <v>87</v>
      </c>
      <c r="D11" s="3"/>
      <c r="E11" s="33">
        <v>1809.7</v>
      </c>
      <c r="G11" s="44">
        <v>4931.99</v>
      </c>
      <c r="H11" s="44"/>
      <c r="I11" s="44">
        <v>2500</v>
      </c>
      <c r="J11" s="44"/>
      <c r="K11" s="40">
        <f t="shared" si="0"/>
        <v>2431.9899999999998</v>
      </c>
      <c r="L11" s="11"/>
      <c r="M11" s="43">
        <v>4600</v>
      </c>
      <c r="N11" s="291"/>
      <c r="O11" s="45">
        <v>2500</v>
      </c>
      <c r="P11" s="45"/>
      <c r="Q11" s="90">
        <f t="shared" si="1"/>
        <v>2100</v>
      </c>
      <c r="R11" s="66"/>
      <c r="S11" s="79">
        <v>6576</v>
      </c>
      <c r="T11" s="67"/>
      <c r="U11" s="468"/>
      <c r="V11" s="186"/>
    </row>
    <row r="12" spans="1:22" x14ac:dyDescent="0.25">
      <c r="A12" s="17"/>
      <c r="B12" s="17"/>
      <c r="C12" s="17" t="s">
        <v>84</v>
      </c>
      <c r="D12" s="3"/>
      <c r="E12" s="90">
        <v>1532.04</v>
      </c>
      <c r="G12" s="44">
        <v>1328.07</v>
      </c>
      <c r="H12" s="44"/>
      <c r="I12" s="44">
        <v>1350</v>
      </c>
      <c r="J12" s="44"/>
      <c r="K12" s="40">
        <f t="shared" si="0"/>
        <v>-21.93</v>
      </c>
      <c r="L12" s="11"/>
      <c r="M12" s="43">
        <v>1771</v>
      </c>
      <c r="N12" s="291"/>
      <c r="O12" s="45">
        <v>1350</v>
      </c>
      <c r="P12" s="45"/>
      <c r="Q12" s="90">
        <f t="shared" si="1"/>
        <v>421</v>
      </c>
      <c r="R12" s="66"/>
      <c r="S12" s="79">
        <v>1800</v>
      </c>
      <c r="T12" s="67"/>
      <c r="U12" s="468"/>
      <c r="V12" s="186"/>
    </row>
    <row r="13" spans="1:22" x14ac:dyDescent="0.25">
      <c r="A13" s="17"/>
      <c r="B13" s="17"/>
      <c r="C13" s="17" t="s">
        <v>130</v>
      </c>
      <c r="D13" s="3"/>
      <c r="E13" s="90">
        <v>0</v>
      </c>
      <c r="G13" s="44">
        <v>0</v>
      </c>
      <c r="H13" s="44"/>
      <c r="I13" s="44">
        <v>0</v>
      </c>
      <c r="J13" s="44"/>
      <c r="K13" s="40">
        <f t="shared" si="0"/>
        <v>0</v>
      </c>
      <c r="L13" s="11"/>
      <c r="M13" s="43">
        <v>0</v>
      </c>
      <c r="N13" s="295"/>
      <c r="O13" s="45">
        <v>0</v>
      </c>
      <c r="P13" s="45"/>
      <c r="Q13" s="90">
        <f t="shared" si="1"/>
        <v>0</v>
      </c>
      <c r="S13" s="79">
        <v>0</v>
      </c>
      <c r="T13" s="67"/>
      <c r="U13" s="468"/>
      <c r="V13" s="297"/>
    </row>
    <row r="14" spans="1:22" ht="13.2" customHeight="1" x14ac:dyDescent="0.25">
      <c r="A14" s="17"/>
      <c r="B14" s="17"/>
      <c r="C14" s="17" t="s">
        <v>88</v>
      </c>
      <c r="D14" s="3"/>
      <c r="E14" s="90">
        <v>0</v>
      </c>
      <c r="F14" s="4"/>
      <c r="G14" s="83">
        <v>0</v>
      </c>
      <c r="H14" s="83"/>
      <c r="I14" s="83">
        <v>0</v>
      </c>
      <c r="J14" s="83"/>
      <c r="K14" s="122">
        <f t="shared" si="0"/>
        <v>0</v>
      </c>
      <c r="L14" s="125"/>
      <c r="M14" s="43">
        <v>0</v>
      </c>
      <c r="N14" s="292"/>
      <c r="O14" s="82">
        <v>0</v>
      </c>
      <c r="P14" s="82"/>
      <c r="Q14" s="90">
        <f t="shared" si="1"/>
        <v>0</v>
      </c>
      <c r="R14" s="67"/>
      <c r="S14" s="79">
        <v>0</v>
      </c>
      <c r="T14" s="67"/>
      <c r="U14" s="468"/>
      <c r="V14" s="204"/>
    </row>
    <row r="15" spans="1:22" s="407" customFormat="1" ht="13.2" customHeight="1" x14ac:dyDescent="0.25">
      <c r="A15" s="17"/>
      <c r="B15" s="17"/>
      <c r="C15" s="17" t="s">
        <v>141</v>
      </c>
      <c r="D15" s="3"/>
      <c r="E15" s="90">
        <v>20000</v>
      </c>
      <c r="F15" s="4"/>
      <c r="G15" s="83">
        <v>0</v>
      </c>
      <c r="H15" s="83"/>
      <c r="I15" s="83">
        <v>55000</v>
      </c>
      <c r="J15" s="83"/>
      <c r="K15" s="122">
        <f t="shared" si="0"/>
        <v>-55000</v>
      </c>
      <c r="L15" s="125"/>
      <c r="M15" s="43">
        <f>GenFund!P117</f>
        <v>60000</v>
      </c>
      <c r="N15" s="292"/>
      <c r="O15" s="82">
        <v>55000</v>
      </c>
      <c r="P15" s="82"/>
      <c r="Q15" s="90">
        <f t="shared" si="1"/>
        <v>5000</v>
      </c>
      <c r="R15" s="67"/>
      <c r="S15" s="153">
        <f>GenFund!V117</f>
        <v>63000</v>
      </c>
      <c r="T15" s="67"/>
      <c r="U15" s="468"/>
      <c r="V15" s="204"/>
    </row>
    <row r="16" spans="1:22" ht="13.2" customHeight="1" thickBot="1" x14ac:dyDescent="0.3">
      <c r="A16" s="17"/>
      <c r="B16" s="17"/>
      <c r="C16" s="17" t="s">
        <v>182</v>
      </c>
      <c r="D16" s="3"/>
      <c r="E16" s="90">
        <v>7415.34</v>
      </c>
      <c r="F16" s="4"/>
      <c r="G16" s="83">
        <v>0</v>
      </c>
      <c r="H16" s="83"/>
      <c r="I16" s="83">
        <v>0</v>
      </c>
      <c r="J16" s="83"/>
      <c r="K16" s="122">
        <f>ROUND((G16-I16),5)</f>
        <v>0</v>
      </c>
      <c r="L16" s="125"/>
      <c r="M16" s="43">
        <v>0</v>
      </c>
      <c r="N16" s="292"/>
      <c r="O16" s="82">
        <v>0</v>
      </c>
      <c r="P16" s="82"/>
      <c r="Q16" s="46">
        <f t="shared" si="1"/>
        <v>0</v>
      </c>
      <c r="R16" s="67"/>
      <c r="S16" s="80">
        <v>0</v>
      </c>
      <c r="T16" s="67"/>
      <c r="U16" s="468"/>
      <c r="V16" s="204"/>
    </row>
    <row r="17" spans="1:22" ht="13.8" thickBot="1" x14ac:dyDescent="0.3">
      <c r="A17" s="17"/>
      <c r="B17" s="17" t="s">
        <v>19</v>
      </c>
      <c r="C17" s="17"/>
      <c r="D17" s="3"/>
      <c r="E17" s="51">
        <f>ROUND(SUM(E9:E16),5)</f>
        <v>174578.72</v>
      </c>
      <c r="G17" s="91">
        <f>SUM(G9:G16)</f>
        <v>148979.4</v>
      </c>
      <c r="H17" s="44"/>
      <c r="I17" s="91">
        <f>SUM(I9:I16)</f>
        <v>205440</v>
      </c>
      <c r="J17" s="44"/>
      <c r="K17" s="52">
        <f>ROUND((G17-I17),5)</f>
        <v>-56460.6</v>
      </c>
      <c r="L17" s="11"/>
      <c r="M17" s="54">
        <f>SUM(M9:M16)</f>
        <v>213466.16</v>
      </c>
      <c r="N17" s="291"/>
      <c r="O17" s="92">
        <f>SUM(O9:O16)</f>
        <v>205440</v>
      </c>
      <c r="P17" s="45"/>
      <c r="Q17" s="46">
        <f t="shared" si="1"/>
        <v>8026.16</v>
      </c>
      <c r="R17" s="66"/>
      <c r="S17" s="93">
        <f>SUM(S9:S16)</f>
        <v>214928</v>
      </c>
      <c r="T17" s="67"/>
      <c r="U17" s="468"/>
      <c r="V17" s="186"/>
    </row>
    <row r="18" spans="1:22" ht="14.25" customHeight="1" x14ac:dyDescent="0.25">
      <c r="A18" s="17"/>
      <c r="B18" s="17"/>
      <c r="C18" s="17"/>
      <c r="D18" s="3"/>
      <c r="E18" s="33"/>
      <c r="G18" s="44"/>
      <c r="H18" s="44"/>
      <c r="I18" s="127"/>
      <c r="J18" s="44"/>
      <c r="K18" s="40"/>
      <c r="L18" s="11"/>
      <c r="M18" s="82"/>
      <c r="N18" s="291"/>
      <c r="O18" s="45"/>
      <c r="P18" s="45"/>
      <c r="Q18" s="82"/>
      <c r="R18" s="66"/>
      <c r="S18" s="83"/>
      <c r="T18" s="67"/>
      <c r="U18" s="67"/>
      <c r="V18" s="186"/>
    </row>
    <row r="19" spans="1:22" ht="13.8" thickBot="1" x14ac:dyDescent="0.3">
      <c r="A19" s="17" t="s">
        <v>75</v>
      </c>
      <c r="B19" s="17"/>
      <c r="C19" s="17"/>
      <c r="D19" s="3"/>
      <c r="E19" s="46">
        <f>E6+E17</f>
        <v>279906.99</v>
      </c>
      <c r="G19" s="55">
        <f>G6+G17</f>
        <v>261100.91999999998</v>
      </c>
      <c r="H19" s="44"/>
      <c r="I19" s="55">
        <f>I6+I17</f>
        <v>321114</v>
      </c>
      <c r="J19" s="44"/>
      <c r="K19" s="55">
        <f>ROUND((G19-I19),5)</f>
        <v>-60013.08</v>
      </c>
      <c r="L19" s="11"/>
      <c r="M19" s="171">
        <f>M17+M6</f>
        <v>325587.68</v>
      </c>
      <c r="N19" s="291"/>
      <c r="O19" s="46">
        <f>O6+O17</f>
        <v>321114</v>
      </c>
      <c r="P19" s="45"/>
      <c r="Q19" s="46">
        <f>ROUND((M19-O19),5)</f>
        <v>4473.68</v>
      </c>
      <c r="R19" s="66"/>
      <c r="S19" s="257">
        <f>S6+S17</f>
        <v>324926</v>
      </c>
      <c r="T19" s="215"/>
      <c r="U19" s="493"/>
      <c r="V19" s="186"/>
    </row>
    <row r="20" spans="1:22" ht="15.75" customHeight="1" x14ac:dyDescent="0.25">
      <c r="A20" s="17"/>
      <c r="B20" s="17" t="s">
        <v>21</v>
      </c>
      <c r="C20" s="17"/>
      <c r="D20" s="3"/>
      <c r="E20" s="33"/>
      <c r="G20" s="44"/>
      <c r="H20" s="44"/>
      <c r="I20" s="83"/>
      <c r="J20" s="44"/>
      <c r="K20" s="44"/>
      <c r="L20" s="11"/>
      <c r="M20" s="45"/>
      <c r="N20" s="291"/>
      <c r="O20" s="45"/>
      <c r="P20" s="45"/>
      <c r="Q20" s="82"/>
      <c r="R20" s="66"/>
      <c r="S20" s="83"/>
      <c r="T20" s="67"/>
      <c r="U20" s="67"/>
      <c r="V20" s="186"/>
    </row>
    <row r="21" spans="1:22" ht="13.8" x14ac:dyDescent="0.25">
      <c r="A21" s="17"/>
      <c r="B21" s="17"/>
      <c r="C21" s="17" t="s">
        <v>89</v>
      </c>
      <c r="D21" s="3"/>
      <c r="E21" s="33">
        <v>358.75</v>
      </c>
      <c r="G21" s="44">
        <v>0</v>
      </c>
      <c r="H21" s="44"/>
      <c r="I21" s="83">
        <v>0</v>
      </c>
      <c r="J21" s="44"/>
      <c r="K21" s="40">
        <f>ROUND((G21-I21),5)</f>
        <v>0</v>
      </c>
      <c r="L21" s="11"/>
      <c r="M21" s="43">
        <v>0</v>
      </c>
      <c r="N21" s="300"/>
      <c r="O21" s="45">
        <v>0</v>
      </c>
      <c r="P21" s="45"/>
      <c r="Q21" s="90">
        <f t="shared" ref="Q21:Q26" si="2">ROUND((M21-O21),5)</f>
        <v>0</v>
      </c>
      <c r="S21" s="79">
        <v>0</v>
      </c>
      <c r="T21" s="67"/>
      <c r="U21" s="468"/>
      <c r="V21" s="297"/>
    </row>
    <row r="22" spans="1:22" x14ac:dyDescent="0.25">
      <c r="A22" s="17"/>
      <c r="B22" s="17"/>
      <c r="C22" s="17" t="s">
        <v>90</v>
      </c>
      <c r="D22" s="3"/>
      <c r="E22" s="33">
        <v>0</v>
      </c>
      <c r="G22" s="44">
        <v>0</v>
      </c>
      <c r="H22" s="44"/>
      <c r="I22" s="83">
        <v>0</v>
      </c>
      <c r="J22" s="44"/>
      <c r="K22" s="40">
        <f>ROUND((G22-I22),5)</f>
        <v>0</v>
      </c>
      <c r="L22" s="11"/>
      <c r="M22" s="43">
        <v>0</v>
      </c>
      <c r="N22" s="291"/>
      <c r="O22" s="45">
        <v>0</v>
      </c>
      <c r="P22" s="45"/>
      <c r="Q22" s="90">
        <f t="shared" si="2"/>
        <v>0</v>
      </c>
      <c r="R22" s="66"/>
      <c r="S22" s="79">
        <v>0</v>
      </c>
      <c r="T22" s="67"/>
      <c r="U22" s="468"/>
      <c r="V22" s="297"/>
    </row>
    <row r="23" spans="1:22" x14ac:dyDescent="0.25">
      <c r="A23" s="17"/>
      <c r="B23" s="17"/>
      <c r="C23" s="17" t="s">
        <v>91</v>
      </c>
      <c r="D23" s="3"/>
      <c r="E23" s="33">
        <v>0</v>
      </c>
      <c r="G23" s="44">
        <v>44163</v>
      </c>
      <c r="H23" s="44"/>
      <c r="I23" s="83">
        <v>44163</v>
      </c>
      <c r="J23" s="44"/>
      <c r="K23" s="122">
        <f>ROUND((G23-I23),5)</f>
        <v>0</v>
      </c>
      <c r="L23" s="125"/>
      <c r="M23" s="43">
        <v>44163</v>
      </c>
      <c r="N23" s="298"/>
      <c r="O23" s="82">
        <v>44163</v>
      </c>
      <c r="P23" s="82"/>
      <c r="Q23" s="90">
        <f>ROUND((M23-O23),5)</f>
        <v>0</v>
      </c>
      <c r="R23" s="68"/>
      <c r="S23" s="79">
        <v>44163</v>
      </c>
      <c r="T23" s="67"/>
      <c r="U23" s="468"/>
      <c r="V23" s="297"/>
    </row>
    <row r="24" spans="1:22" x14ac:dyDescent="0.25">
      <c r="A24" s="17"/>
      <c r="B24" s="17"/>
      <c r="C24" s="17" t="s">
        <v>81</v>
      </c>
      <c r="D24" s="3"/>
      <c r="E24" s="33">
        <v>86000</v>
      </c>
      <c r="G24" s="44">
        <v>90000</v>
      </c>
      <c r="H24" s="44"/>
      <c r="I24" s="83">
        <v>86000</v>
      </c>
      <c r="J24" s="44"/>
      <c r="K24" s="122">
        <f>ROUND((G24-I24),5)</f>
        <v>4000</v>
      </c>
      <c r="L24" s="125"/>
      <c r="M24" s="43">
        <v>90000</v>
      </c>
      <c r="N24" s="298"/>
      <c r="O24" s="82">
        <v>86000</v>
      </c>
      <c r="P24" s="82"/>
      <c r="Q24" s="90">
        <f>ROUND((M24-O24),5)</f>
        <v>4000</v>
      </c>
      <c r="R24" s="68"/>
      <c r="S24" s="79">
        <v>93000</v>
      </c>
      <c r="T24" s="67"/>
      <c r="U24" s="533"/>
      <c r="V24" s="297"/>
    </row>
    <row r="25" spans="1:22" ht="13.2" customHeight="1" thickBot="1" x14ac:dyDescent="0.3">
      <c r="A25" s="17"/>
      <c r="B25" s="17"/>
      <c r="C25" s="17" t="s">
        <v>111</v>
      </c>
      <c r="D25" s="3"/>
      <c r="E25" s="33">
        <v>81426.720000000001</v>
      </c>
      <c r="G25" s="44">
        <v>59193.78</v>
      </c>
      <c r="H25" s="44"/>
      <c r="I25" s="47">
        <v>81427</v>
      </c>
      <c r="J25" s="44"/>
      <c r="K25" s="40">
        <f>ROUND((G25-I25),5)</f>
        <v>-22233.22</v>
      </c>
      <c r="L25" s="11"/>
      <c r="M25" s="49">
        <v>81427</v>
      </c>
      <c r="N25" s="295"/>
      <c r="O25" s="45">
        <v>81427</v>
      </c>
      <c r="P25" s="45"/>
      <c r="Q25" s="46">
        <f>ROUND((M25-O25),5)</f>
        <v>0</v>
      </c>
      <c r="R25" s="66"/>
      <c r="S25" s="80">
        <v>76191.31</v>
      </c>
      <c r="T25" s="67"/>
      <c r="U25" s="533"/>
      <c r="V25" s="297"/>
    </row>
    <row r="26" spans="1:22" ht="13.8" thickBot="1" x14ac:dyDescent="0.3">
      <c r="A26" s="17"/>
      <c r="B26" s="17" t="s">
        <v>68</v>
      </c>
      <c r="C26" s="17"/>
      <c r="D26" s="3"/>
      <c r="E26" s="123">
        <f>ROUND(SUM(E20:E25),5)</f>
        <v>167785.47</v>
      </c>
      <c r="G26" s="127">
        <f>SUM(G21:G25)</f>
        <v>193356.78</v>
      </c>
      <c r="H26" s="44"/>
      <c r="I26" s="47">
        <f>SUM(I21:I25)</f>
        <v>211590</v>
      </c>
      <c r="J26" s="44"/>
      <c r="K26" s="52">
        <f>SUM(K21:K25)</f>
        <v>-18233.22</v>
      </c>
      <c r="L26" s="11"/>
      <c r="M26" s="107">
        <f>SUM(M21:M25)</f>
        <v>215590</v>
      </c>
      <c r="N26" s="291"/>
      <c r="O26" s="92">
        <f>SUM(O21:O25)</f>
        <v>211590</v>
      </c>
      <c r="P26" s="45"/>
      <c r="Q26" s="46">
        <f t="shared" si="2"/>
        <v>4000</v>
      </c>
      <c r="R26" s="66"/>
      <c r="S26" s="93">
        <f>SUM(S21:S25)</f>
        <v>213354.31</v>
      </c>
      <c r="T26" s="67"/>
      <c r="U26" s="468"/>
      <c r="V26" s="188"/>
    </row>
    <row r="27" spans="1:22" ht="10.5" customHeight="1" x14ac:dyDescent="0.25">
      <c r="A27" s="17"/>
      <c r="B27" s="17"/>
      <c r="C27" s="17"/>
      <c r="D27" s="3"/>
      <c r="E27" s="123"/>
      <c r="G27" s="127"/>
      <c r="H27" s="44"/>
      <c r="I27" s="83"/>
      <c r="J27" s="44"/>
      <c r="K27" s="40"/>
      <c r="L27" s="11"/>
      <c r="M27" s="126"/>
      <c r="N27" s="291"/>
      <c r="O27" s="45"/>
      <c r="P27" s="45"/>
      <c r="Q27" s="82"/>
      <c r="R27" s="66"/>
      <c r="S27" s="127"/>
      <c r="T27" s="67"/>
      <c r="U27" s="67"/>
      <c r="V27" s="188"/>
    </row>
    <row r="28" spans="1:22" s="14" customFormat="1" ht="15.75" customHeight="1" thickBot="1" x14ac:dyDescent="0.3">
      <c r="A28" s="17" t="s">
        <v>69</v>
      </c>
      <c r="B28" s="17"/>
      <c r="C28" s="17"/>
      <c r="D28" s="3"/>
      <c r="E28" s="115">
        <f>E19-E26</f>
        <v>112121.51999999999</v>
      </c>
      <c r="G28" s="116">
        <f>G19-G26</f>
        <v>67744.139999999985</v>
      </c>
      <c r="H28" s="61"/>
      <c r="I28" s="116">
        <f>I19-I26</f>
        <v>109524</v>
      </c>
      <c r="J28" s="61"/>
      <c r="K28" s="116">
        <f>ROUND(K17-K26,5)</f>
        <v>-38227.379999999997</v>
      </c>
      <c r="L28" s="13"/>
      <c r="M28" s="115">
        <f>M19-M26</f>
        <v>109997.68</v>
      </c>
      <c r="N28" s="293"/>
      <c r="O28" s="115">
        <f>O19-O26</f>
        <v>109524</v>
      </c>
      <c r="P28" s="94"/>
      <c r="Q28" s="115">
        <f>ROUND(Q17-Q26,5)</f>
        <v>4026.16</v>
      </c>
      <c r="R28" s="84"/>
      <c r="S28" s="415">
        <f>S19-S26</f>
        <v>111571.69</v>
      </c>
      <c r="T28" s="490"/>
      <c r="U28" s="494"/>
      <c r="V28" s="189"/>
    </row>
    <row r="29" spans="1:22" s="14" customFormat="1" ht="10.5" customHeight="1" thickTop="1" x14ac:dyDescent="0.25">
      <c r="A29" s="3"/>
      <c r="B29" s="3"/>
      <c r="C29" s="3"/>
      <c r="D29" s="3"/>
      <c r="E29" s="95"/>
      <c r="G29" s="95"/>
      <c r="H29" s="13"/>
      <c r="I29" s="95"/>
      <c r="J29" s="13"/>
      <c r="K29" s="95"/>
      <c r="L29" s="13"/>
      <c r="M29" s="96"/>
      <c r="N29" s="294"/>
      <c r="O29" s="95"/>
      <c r="P29" s="13"/>
      <c r="Q29" s="96"/>
      <c r="R29" s="84"/>
      <c r="S29" s="223"/>
      <c r="T29" s="223"/>
      <c r="U29" s="223"/>
      <c r="V29" s="189"/>
    </row>
    <row r="30" spans="1:22" x14ac:dyDescent="0.25">
      <c r="D30" s="64"/>
    </row>
    <row r="31" spans="1:22" x14ac:dyDescent="0.25">
      <c r="D31" s="64"/>
      <c r="S31"/>
      <c r="T31" s="63"/>
      <c r="U31" s="63"/>
    </row>
    <row r="32" spans="1:22" x14ac:dyDescent="0.25">
      <c r="E32" s="1"/>
      <c r="F32" s="1"/>
      <c r="S32"/>
      <c r="T32" s="63"/>
      <c r="U32" s="63"/>
    </row>
    <row r="33" spans="2:21" x14ac:dyDescent="0.25">
      <c r="E33" s="1"/>
      <c r="F33" s="1"/>
      <c r="S33"/>
      <c r="T33" s="63"/>
      <c r="U33" s="63"/>
    </row>
    <row r="34" spans="2:21" x14ac:dyDescent="0.25">
      <c r="E34" s="1"/>
      <c r="F34" s="1"/>
      <c r="S34"/>
      <c r="T34" s="63"/>
      <c r="U34" s="63"/>
    </row>
    <row r="35" spans="2:21" x14ac:dyDescent="0.25">
      <c r="E35" s="1"/>
      <c r="F35" s="1"/>
      <c r="S35"/>
      <c r="T35" s="63"/>
      <c r="U35" s="63"/>
    </row>
    <row r="36" spans="2:21" x14ac:dyDescent="0.25">
      <c r="E36" s="365"/>
      <c r="F36" s="1"/>
    </row>
    <row r="37" spans="2:21" x14ac:dyDescent="0.25">
      <c r="E37" s="1"/>
      <c r="F37" s="1"/>
    </row>
    <row r="38" spans="2:21" x14ac:dyDescent="0.25">
      <c r="E38" s="1"/>
      <c r="F38" s="1"/>
    </row>
    <row r="42" spans="2:21" x14ac:dyDescent="0.25">
      <c r="B42" s="365"/>
    </row>
  </sheetData>
  <phoneticPr fontId="6" type="noConversion"/>
  <pageMargins left="1" right="0.26" top="1.05" bottom="0.17" header="0.25" footer="0"/>
  <pageSetup paperSize="5" scale="85" orientation="landscape" r:id="rId1"/>
  <headerFooter alignWithMargins="0">
    <oddHeader>&amp;C&amp;"Arial,Bold"&amp;14 OPEN SPACE FUND&amp;12
&amp;14Final Budget
2020
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</sheetPr>
  <dimension ref="A1:U42"/>
  <sheetViews>
    <sheetView zoomScaleNormal="100"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3.2" x14ac:dyDescent="0.25"/>
  <cols>
    <col min="1" max="2" width="2" style="1" customWidth="1"/>
    <col min="3" max="3" width="29.6640625" style="1" customWidth="1"/>
    <col min="4" max="4" width="2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.33203125" customWidth="1"/>
    <col min="10" max="10" width="2" customWidth="1"/>
    <col min="11" max="11" width="12" customWidth="1"/>
    <col min="12" max="12" width="2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" customWidth="1"/>
    <col min="20" max="20" width="2" style="182" customWidth="1"/>
    <col min="21" max="21" width="29.33203125" style="182" customWidth="1"/>
    <col min="22" max="22" width="2.6640625" customWidth="1"/>
  </cols>
  <sheetData>
    <row r="1" spans="1:21" ht="13.8" thickBot="1" x14ac:dyDescent="0.3">
      <c r="A1" s="70"/>
      <c r="B1" s="70"/>
      <c r="C1" s="70"/>
      <c r="E1" s="71">
        <v>2018</v>
      </c>
      <c r="F1" s="2"/>
      <c r="G1" s="19"/>
      <c r="H1" s="19"/>
      <c r="I1" s="73" t="s">
        <v>183</v>
      </c>
      <c r="J1" s="73"/>
      <c r="K1" s="19"/>
      <c r="L1" s="407"/>
      <c r="M1" s="390"/>
      <c r="N1" s="457"/>
      <c r="O1" s="457" t="s">
        <v>184</v>
      </c>
      <c r="P1" s="457"/>
      <c r="Q1" s="457"/>
      <c r="R1" s="407"/>
      <c r="S1" s="73" t="s">
        <v>196</v>
      </c>
      <c r="T1" s="186"/>
      <c r="U1" s="186"/>
    </row>
    <row r="2" spans="1:21" ht="13.5" customHeight="1" x14ac:dyDescent="0.25">
      <c r="A2" s="17"/>
      <c r="B2" s="17"/>
      <c r="C2" s="17"/>
      <c r="D2" s="3"/>
      <c r="E2" s="118"/>
      <c r="F2" s="384"/>
      <c r="G2" s="137"/>
      <c r="H2" s="137"/>
      <c r="I2" s="113"/>
      <c r="J2" s="113"/>
      <c r="K2" s="147"/>
      <c r="L2" s="384"/>
      <c r="M2" s="86"/>
      <c r="N2" s="181"/>
      <c r="O2" s="42"/>
      <c r="P2" s="141"/>
      <c r="Q2" s="175"/>
      <c r="R2" s="407"/>
      <c r="S2" s="176"/>
      <c r="T2" s="186"/>
      <c r="U2" s="186"/>
    </row>
    <row r="3" spans="1:21" ht="13.8" thickBot="1" x14ac:dyDescent="0.3">
      <c r="A3" s="21"/>
      <c r="B3" s="21"/>
      <c r="C3" s="21"/>
      <c r="D3" s="5"/>
      <c r="E3" s="72" t="s">
        <v>181</v>
      </c>
      <c r="F3" s="6"/>
      <c r="G3" s="73" t="s">
        <v>186</v>
      </c>
      <c r="H3" s="24"/>
      <c r="I3" s="73" t="s">
        <v>0</v>
      </c>
      <c r="J3" s="26"/>
      <c r="K3" s="73" t="s">
        <v>1</v>
      </c>
      <c r="L3" s="6"/>
      <c r="M3" s="72" t="s">
        <v>187</v>
      </c>
      <c r="N3" s="184"/>
      <c r="O3" s="72" t="s">
        <v>0</v>
      </c>
      <c r="P3" s="131"/>
      <c r="Q3" s="154" t="s">
        <v>1</v>
      </c>
      <c r="R3" s="7"/>
      <c r="S3" s="177" t="s">
        <v>0</v>
      </c>
      <c r="T3" s="187"/>
      <c r="U3" s="495" t="s">
        <v>179</v>
      </c>
    </row>
    <row r="4" spans="1:21" x14ac:dyDescent="0.25">
      <c r="A4" s="21"/>
      <c r="B4" s="21"/>
      <c r="C4" s="21"/>
      <c r="D4" s="5"/>
      <c r="E4" s="25"/>
      <c r="F4" s="7"/>
      <c r="G4" s="26"/>
      <c r="H4" s="24"/>
      <c r="I4" s="26"/>
      <c r="J4" s="24"/>
      <c r="K4" s="26"/>
      <c r="L4" s="7"/>
      <c r="M4" s="25"/>
      <c r="N4" s="23"/>
      <c r="O4" s="25"/>
      <c r="P4" s="23"/>
      <c r="Q4" s="25"/>
      <c r="R4" s="7"/>
      <c r="S4" s="27"/>
    </row>
    <row r="5" spans="1:21" x14ac:dyDescent="0.25">
      <c r="A5" s="87" t="s">
        <v>2</v>
      </c>
      <c r="B5" s="21"/>
      <c r="C5" s="21"/>
      <c r="D5" s="5"/>
      <c r="E5" s="318">
        <v>52902.52</v>
      </c>
      <c r="F5" s="10"/>
      <c r="G5" s="319">
        <f>E19</f>
        <v>34489</v>
      </c>
      <c r="H5" s="99"/>
      <c r="I5" s="320">
        <v>24162</v>
      </c>
      <c r="J5" s="99"/>
      <c r="K5" s="311">
        <f>ROUND((G5-I5),5)</f>
        <v>10327</v>
      </c>
      <c r="L5" s="10"/>
      <c r="M5" s="321">
        <f>E19</f>
        <v>34489</v>
      </c>
      <c r="N5" s="97"/>
      <c r="O5" s="316">
        <v>24162</v>
      </c>
      <c r="P5" s="97"/>
      <c r="Q5" s="316">
        <f>M5-O5</f>
        <v>10327</v>
      </c>
      <c r="R5" s="10"/>
      <c r="S5" s="173">
        <f>ROUNDUP(M19,0)</f>
        <v>353</v>
      </c>
      <c r="U5" s="496"/>
    </row>
    <row r="6" spans="1:21" ht="15" customHeight="1" x14ac:dyDescent="0.25">
      <c r="A6" s="21"/>
      <c r="B6" s="21"/>
      <c r="C6" s="21"/>
      <c r="D6" s="5"/>
      <c r="E6" s="100"/>
      <c r="F6" s="10"/>
      <c r="G6" s="101"/>
      <c r="H6" s="99"/>
      <c r="I6" s="101"/>
      <c r="J6" s="99"/>
      <c r="K6" s="101"/>
      <c r="L6" s="10"/>
      <c r="M6" s="100"/>
      <c r="N6" s="97"/>
      <c r="O6" s="100"/>
      <c r="P6" s="97"/>
      <c r="Q6" s="100"/>
      <c r="R6" s="10"/>
      <c r="S6" s="102"/>
    </row>
    <row r="7" spans="1:21" ht="15" customHeight="1" x14ac:dyDescent="0.25">
      <c r="A7" s="17"/>
      <c r="B7" s="17" t="s">
        <v>4</v>
      </c>
      <c r="C7" s="17"/>
      <c r="D7" s="3"/>
      <c r="E7" s="38"/>
      <c r="F7" s="103"/>
      <c r="G7" s="104"/>
      <c r="H7" s="104"/>
      <c r="I7" s="104"/>
      <c r="J7" s="104"/>
      <c r="K7" s="104"/>
      <c r="L7" s="103"/>
      <c r="M7" s="105"/>
      <c r="N7" s="105"/>
      <c r="O7" s="105"/>
      <c r="P7" s="105"/>
      <c r="Q7" s="105"/>
      <c r="R7" s="103"/>
      <c r="S7" s="104"/>
    </row>
    <row r="8" spans="1:21" ht="15" customHeight="1" x14ac:dyDescent="0.25">
      <c r="A8" s="17"/>
      <c r="B8" s="17"/>
      <c r="C8" s="17" t="s">
        <v>11</v>
      </c>
      <c r="D8" s="3"/>
      <c r="E8" s="38">
        <v>686.88</v>
      </c>
      <c r="F8" s="103"/>
      <c r="G8" s="44">
        <v>572.41</v>
      </c>
      <c r="H8" s="44"/>
      <c r="I8" s="44">
        <v>295</v>
      </c>
      <c r="J8" s="44"/>
      <c r="K8" s="36">
        <f>ROUND((G8-I8),5)</f>
        <v>277.41000000000003</v>
      </c>
      <c r="L8" s="11"/>
      <c r="M8" s="43">
        <v>572.71</v>
      </c>
      <c r="N8" s="45"/>
      <c r="O8" s="45">
        <v>295</v>
      </c>
      <c r="P8" s="45"/>
      <c r="Q8" s="82">
        <f>M8-O8</f>
        <v>277.71000000000004</v>
      </c>
      <c r="R8" s="103"/>
      <c r="S8" s="79">
        <v>60</v>
      </c>
      <c r="U8" s="496"/>
    </row>
    <row r="9" spans="1:21" ht="15" customHeight="1" thickBot="1" x14ac:dyDescent="0.3">
      <c r="A9" s="17"/>
      <c r="B9" s="17"/>
      <c r="C9" s="17" t="s">
        <v>92</v>
      </c>
      <c r="D9" s="3"/>
      <c r="E9" s="106">
        <v>10490.98</v>
      </c>
      <c r="F9" s="103"/>
      <c r="G9" s="47">
        <v>3490.19</v>
      </c>
      <c r="H9" s="196"/>
      <c r="I9" s="47">
        <v>3511</v>
      </c>
      <c r="J9" s="44"/>
      <c r="K9" s="48">
        <f>ROUND((G9-I9),5)</f>
        <v>-20.81</v>
      </c>
      <c r="L9" s="11"/>
      <c r="M9" s="49">
        <v>3490.19</v>
      </c>
      <c r="N9" s="191"/>
      <c r="O9" s="50">
        <v>3511</v>
      </c>
      <c r="P9" s="45"/>
      <c r="Q9" s="50">
        <f>M9-O9</f>
        <v>-20.809999999999945</v>
      </c>
      <c r="R9" s="103"/>
      <c r="S9" s="80">
        <v>3490.19</v>
      </c>
      <c r="T9" s="192"/>
      <c r="U9" s="526"/>
    </row>
    <row r="10" spans="1:21" ht="15" customHeight="1" thickBot="1" x14ac:dyDescent="0.3">
      <c r="A10" s="17"/>
      <c r="B10" s="17" t="s">
        <v>19</v>
      </c>
      <c r="C10" s="17"/>
      <c r="D10" s="3"/>
      <c r="E10" s="108">
        <f>ROUND(SUM(E7:E9),5)</f>
        <v>11177.86</v>
      </c>
      <c r="F10" s="103"/>
      <c r="G10" s="53">
        <f>ROUND(SUM(G7:G9),5)</f>
        <v>4062.6</v>
      </c>
      <c r="H10" s="44"/>
      <c r="I10" s="53">
        <f>ROUND(SUM(I7:I9),5)</f>
        <v>3806</v>
      </c>
      <c r="J10" s="44"/>
      <c r="K10" s="53">
        <f>SUM(K8:K9)</f>
        <v>256.60000000000002</v>
      </c>
      <c r="L10" s="11"/>
      <c r="M10" s="208">
        <f>ROUND(SUM(M7:M9),5)</f>
        <v>4062.9</v>
      </c>
      <c r="N10" s="45"/>
      <c r="O10" s="108">
        <f>ROUND(SUM(O7:O9),5)</f>
        <v>3806</v>
      </c>
      <c r="P10" s="45"/>
      <c r="Q10" s="50">
        <f>M10-O10</f>
        <v>256.90000000000009</v>
      </c>
      <c r="R10" s="103"/>
      <c r="S10" s="81">
        <f>SUM(S8:S9)</f>
        <v>3550.19</v>
      </c>
      <c r="U10" s="496"/>
    </row>
    <row r="11" spans="1:21" x14ac:dyDescent="0.25">
      <c r="A11" s="17"/>
      <c r="B11" s="17"/>
      <c r="C11" s="17"/>
      <c r="D11" s="3"/>
      <c r="E11" s="38"/>
      <c r="F11" s="103"/>
      <c r="G11" s="36"/>
      <c r="H11" s="44"/>
      <c r="I11" s="36"/>
      <c r="J11" s="44"/>
      <c r="K11" s="36"/>
      <c r="L11" s="11"/>
      <c r="M11" s="82"/>
      <c r="N11" s="45"/>
      <c r="O11" s="38"/>
      <c r="P11" s="45"/>
      <c r="Q11" s="82"/>
      <c r="R11" s="103"/>
      <c r="S11" s="83"/>
    </row>
    <row r="12" spans="1:21" ht="15" customHeight="1" thickBot="1" x14ac:dyDescent="0.3">
      <c r="A12" s="17" t="s">
        <v>75</v>
      </c>
      <c r="B12" s="17"/>
      <c r="C12" s="17"/>
      <c r="D12" s="3"/>
      <c r="E12" s="50">
        <f>E10+E5</f>
        <v>64080.38</v>
      </c>
      <c r="F12" s="103"/>
      <c r="G12" s="48">
        <f>G10+G5</f>
        <v>38551.599999999999</v>
      </c>
      <c r="H12" s="44"/>
      <c r="I12" s="48">
        <f>I5+I10</f>
        <v>27968</v>
      </c>
      <c r="J12" s="44"/>
      <c r="K12" s="48">
        <f>K5+K10</f>
        <v>10583.6</v>
      </c>
      <c r="L12" s="11"/>
      <c r="M12" s="106">
        <f>M5+M10</f>
        <v>38551.9</v>
      </c>
      <c r="N12" s="45"/>
      <c r="O12" s="106">
        <f>O5+O10</f>
        <v>27968</v>
      </c>
      <c r="P12" s="45"/>
      <c r="Q12" s="106">
        <f>Q5+Q10</f>
        <v>10583.9</v>
      </c>
      <c r="R12" s="103"/>
      <c r="S12" s="80">
        <f>S5+S10</f>
        <v>3903.19</v>
      </c>
      <c r="U12" s="496"/>
    </row>
    <row r="13" spans="1:21" ht="25.5" customHeight="1" x14ac:dyDescent="0.25">
      <c r="A13" s="17"/>
      <c r="B13" s="17" t="s">
        <v>21</v>
      </c>
      <c r="C13" s="17"/>
      <c r="D13" s="3"/>
      <c r="E13" s="38"/>
      <c r="F13" s="103"/>
      <c r="G13" s="44"/>
      <c r="H13" s="44"/>
      <c r="I13" s="44"/>
      <c r="J13" s="44"/>
      <c r="K13" s="44"/>
      <c r="L13" s="11"/>
      <c r="M13" s="45"/>
      <c r="N13" s="45"/>
      <c r="O13" s="45"/>
      <c r="P13" s="45"/>
      <c r="Q13" s="82"/>
      <c r="R13" s="103"/>
      <c r="S13" s="44"/>
    </row>
    <row r="14" spans="1:21" ht="15" customHeight="1" x14ac:dyDescent="0.25">
      <c r="A14" s="17"/>
      <c r="B14" s="17"/>
      <c r="C14" s="17" t="s">
        <v>76</v>
      </c>
      <c r="D14" s="3"/>
      <c r="E14" s="38">
        <v>0</v>
      </c>
      <c r="F14" s="103"/>
      <c r="G14" s="44">
        <v>0</v>
      </c>
      <c r="H14" s="44"/>
      <c r="I14" s="44">
        <v>0</v>
      </c>
      <c r="J14" s="44"/>
      <c r="K14" s="36">
        <f>ROUND((G14-I14),5)</f>
        <v>0</v>
      </c>
      <c r="L14" s="11"/>
      <c r="M14" s="43">
        <v>0</v>
      </c>
      <c r="N14" s="45"/>
      <c r="O14" s="45">
        <v>0</v>
      </c>
      <c r="P14" s="45"/>
      <c r="Q14" s="82">
        <f>M14-O14</f>
        <v>0</v>
      </c>
      <c r="R14" s="103"/>
      <c r="S14" s="79">
        <v>0</v>
      </c>
      <c r="U14" s="496"/>
    </row>
    <row r="15" spans="1:21" ht="15" customHeight="1" x14ac:dyDescent="0.25">
      <c r="A15" s="17"/>
      <c r="B15" s="17"/>
      <c r="C15" s="17" t="s">
        <v>128</v>
      </c>
      <c r="D15" s="3"/>
      <c r="E15" s="38">
        <v>0</v>
      </c>
      <c r="F15" s="103"/>
      <c r="G15" s="44">
        <v>0</v>
      </c>
      <c r="H15" s="44"/>
      <c r="I15" s="44">
        <v>0</v>
      </c>
      <c r="J15" s="44"/>
      <c r="K15" s="36">
        <f>ROUND((G15-I15),5)</f>
        <v>0</v>
      </c>
      <c r="L15" s="11"/>
      <c r="M15" s="152">
        <v>0</v>
      </c>
      <c r="N15" s="45"/>
      <c r="O15" s="45">
        <v>0</v>
      </c>
      <c r="P15" s="45"/>
      <c r="Q15" s="82">
        <f>M15-O15</f>
        <v>0</v>
      </c>
      <c r="R15" s="103"/>
      <c r="S15" s="153">
        <v>0</v>
      </c>
      <c r="U15" s="496"/>
    </row>
    <row r="16" spans="1:21" ht="16.2" thickBot="1" x14ac:dyDescent="0.3">
      <c r="A16" s="17"/>
      <c r="B16" s="17"/>
      <c r="C16" s="17" t="s">
        <v>93</v>
      </c>
      <c r="D16" s="3"/>
      <c r="E16" s="106">
        <v>29591.38</v>
      </c>
      <c r="F16" s="103"/>
      <c r="G16" s="44">
        <v>38199</v>
      </c>
      <c r="H16" s="44"/>
      <c r="I16" s="44">
        <v>27000</v>
      </c>
      <c r="J16" s="44"/>
      <c r="K16" s="48">
        <f>ROUND((G16-I16),5)</f>
        <v>11199</v>
      </c>
      <c r="L16" s="11"/>
      <c r="M16" s="49">
        <v>38199</v>
      </c>
      <c r="N16" s="45"/>
      <c r="O16" s="45">
        <v>27000</v>
      </c>
      <c r="P16" s="45"/>
      <c r="Q16" s="50">
        <f>M16-O16</f>
        <v>11199</v>
      </c>
      <c r="R16" s="103"/>
      <c r="S16" s="80">
        <v>3800</v>
      </c>
      <c r="T16" s="236"/>
      <c r="U16" s="497"/>
    </row>
    <row r="17" spans="1:21" ht="15" customHeight="1" thickBot="1" x14ac:dyDescent="0.3">
      <c r="A17" s="17"/>
      <c r="B17" s="17" t="s">
        <v>68</v>
      </c>
      <c r="C17" s="17"/>
      <c r="D17" s="3"/>
      <c r="E17" s="210">
        <f>ROUND(SUM(E13:E16),5)</f>
        <v>29591.38</v>
      </c>
      <c r="F17" s="103"/>
      <c r="G17" s="248">
        <f>ROUND(SUM(G13:G16),5)</f>
        <v>38199</v>
      </c>
      <c r="H17" s="44"/>
      <c r="I17" s="248">
        <f>ROUND(SUM(I13:I16),5)</f>
        <v>27000</v>
      </c>
      <c r="J17" s="44"/>
      <c r="K17" s="53">
        <f>ROUND((G17-I17),5)</f>
        <v>11199</v>
      </c>
      <c r="L17" s="11"/>
      <c r="M17" s="208">
        <f>ROUND(SUM(M13:M16),5)</f>
        <v>38199</v>
      </c>
      <c r="N17" s="45"/>
      <c r="O17" s="210">
        <f>ROUND(SUM(O13:O16),5)</f>
        <v>27000</v>
      </c>
      <c r="P17" s="45"/>
      <c r="Q17" s="106">
        <f>SUM(Q14:Q16)</f>
        <v>11199</v>
      </c>
      <c r="R17" s="103"/>
      <c r="S17" s="253">
        <f>ROUND(SUM(S13:S16),5)</f>
        <v>3800</v>
      </c>
      <c r="U17" s="496"/>
    </row>
    <row r="18" spans="1:21" x14ac:dyDescent="0.25">
      <c r="A18" s="17"/>
      <c r="B18" s="17"/>
      <c r="C18" s="17"/>
      <c r="D18" s="3"/>
      <c r="E18" s="210"/>
      <c r="F18" s="103"/>
      <c r="G18" s="248"/>
      <c r="H18" s="44"/>
      <c r="I18" s="248"/>
      <c r="J18" s="44"/>
      <c r="K18" s="165"/>
      <c r="L18" s="11"/>
      <c r="M18" s="126"/>
      <c r="N18" s="82"/>
      <c r="O18" s="210"/>
      <c r="P18" s="82"/>
      <c r="Q18" s="82"/>
      <c r="R18" s="103"/>
      <c r="S18" s="262"/>
    </row>
    <row r="19" spans="1:21" ht="18" customHeight="1" thickBot="1" x14ac:dyDescent="0.3">
      <c r="A19" s="17" t="s">
        <v>69</v>
      </c>
      <c r="B19" s="17"/>
      <c r="C19" s="17"/>
      <c r="D19" s="3"/>
      <c r="E19" s="117">
        <f>E12-E17</f>
        <v>34489</v>
      </c>
      <c r="F19" s="13"/>
      <c r="G19" s="166">
        <f>G12-G17</f>
        <v>352.59999999999854</v>
      </c>
      <c r="H19" s="61"/>
      <c r="I19" s="166">
        <f>I12-I17</f>
        <v>968</v>
      </c>
      <c r="J19" s="61"/>
      <c r="K19" s="166">
        <f>ROUND(K12-K17,5)</f>
        <v>-615.4</v>
      </c>
      <c r="L19" s="13"/>
      <c r="M19" s="117">
        <f>M12-M17</f>
        <v>352.90000000000146</v>
      </c>
      <c r="N19" s="94"/>
      <c r="O19" s="117">
        <f>O12-O17</f>
        <v>968</v>
      </c>
      <c r="P19" s="94"/>
      <c r="Q19" s="117">
        <f>Q12-Q17</f>
        <v>-615.10000000000036</v>
      </c>
      <c r="R19" s="13"/>
      <c r="S19" s="255">
        <f>S12-S17</f>
        <v>103.19000000000005</v>
      </c>
      <c r="T19" s="193"/>
      <c r="U19" s="498"/>
    </row>
    <row r="20" spans="1:21" ht="12.75" customHeight="1" thickTop="1" x14ac:dyDescent="0.25">
      <c r="A20" s="3"/>
      <c r="B20" s="3"/>
      <c r="C20" s="3"/>
      <c r="D20" s="3"/>
      <c r="E20" s="96"/>
      <c r="F20" s="13"/>
      <c r="G20" s="96"/>
      <c r="H20" s="13"/>
      <c r="I20" s="96"/>
      <c r="J20" s="13"/>
      <c r="K20" s="96"/>
      <c r="L20" s="13"/>
      <c r="M20" s="96"/>
      <c r="N20" s="13"/>
      <c r="O20" s="96"/>
      <c r="P20" s="13"/>
      <c r="Q20" s="96"/>
      <c r="R20" s="13"/>
      <c r="S20" s="96"/>
      <c r="T20" s="193"/>
      <c r="U20" s="193"/>
    </row>
    <row r="21" spans="1:21" x14ac:dyDescent="0.25"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21" x14ac:dyDescent="0.25">
      <c r="A22"/>
      <c r="B22"/>
      <c r="C22"/>
      <c r="D22"/>
      <c r="E22"/>
      <c r="T22"/>
      <c r="U22" s="407"/>
    </row>
    <row r="23" spans="1:21" x14ac:dyDescent="0.25">
      <c r="A23"/>
      <c r="B23"/>
      <c r="C23"/>
      <c r="D23"/>
      <c r="E23"/>
      <c r="T23"/>
      <c r="U23" s="407"/>
    </row>
    <row r="24" spans="1:21" x14ac:dyDescent="0.25">
      <c r="A24"/>
      <c r="B24"/>
      <c r="C24"/>
      <c r="D24"/>
      <c r="E24"/>
      <c r="T24"/>
      <c r="U24" s="407"/>
    </row>
    <row r="25" spans="1:21" x14ac:dyDescent="0.25">
      <c r="A25"/>
      <c r="B25"/>
      <c r="C25"/>
      <c r="D25"/>
      <c r="E25"/>
      <c r="T25"/>
      <c r="U25" s="407"/>
    </row>
    <row r="26" spans="1:21" x14ac:dyDescent="0.25">
      <c r="A26"/>
      <c r="B26"/>
      <c r="C26"/>
      <c r="D26"/>
      <c r="E26"/>
      <c r="T26"/>
      <c r="U26" s="407"/>
    </row>
    <row r="27" spans="1:21" x14ac:dyDescent="0.25">
      <c r="A27"/>
      <c r="B27"/>
      <c r="C27"/>
      <c r="D27"/>
      <c r="E27"/>
      <c r="T27"/>
      <c r="U27" s="407"/>
    </row>
    <row r="28" spans="1:21" x14ac:dyDescent="0.25">
      <c r="A28"/>
      <c r="B28"/>
      <c r="C28"/>
      <c r="D28"/>
      <c r="E28"/>
      <c r="T28"/>
      <c r="U28" s="407"/>
    </row>
    <row r="29" spans="1:21" x14ac:dyDescent="0.25">
      <c r="A29"/>
      <c r="B29"/>
      <c r="C29"/>
      <c r="D29"/>
      <c r="E29"/>
      <c r="T29"/>
      <c r="U29" s="407"/>
    </row>
    <row r="30" spans="1:21" x14ac:dyDescent="0.25">
      <c r="A30"/>
      <c r="B30"/>
      <c r="C30"/>
      <c r="D30"/>
      <c r="E30"/>
      <c r="T30"/>
      <c r="U30" s="407"/>
    </row>
    <row r="31" spans="1:21" x14ac:dyDescent="0.25">
      <c r="A31"/>
      <c r="B31"/>
      <c r="C31"/>
      <c r="D31"/>
      <c r="E31"/>
      <c r="T31"/>
      <c r="U31" s="407"/>
    </row>
    <row r="32" spans="1:21" x14ac:dyDescent="0.25">
      <c r="A32"/>
      <c r="B32"/>
      <c r="C32"/>
      <c r="D32"/>
      <c r="E32"/>
      <c r="T32"/>
      <c r="U32" s="407"/>
    </row>
    <row r="33" spans="1:21" x14ac:dyDescent="0.25">
      <c r="A33"/>
      <c r="B33"/>
      <c r="C33"/>
      <c r="D33"/>
      <c r="E33"/>
      <c r="T33"/>
      <c r="U33" s="407"/>
    </row>
    <row r="34" spans="1:21" x14ac:dyDescent="0.25">
      <c r="A34"/>
      <c r="B34"/>
      <c r="C34"/>
      <c r="D34"/>
      <c r="E34"/>
      <c r="T34"/>
      <c r="U34" s="407"/>
    </row>
    <row r="35" spans="1:21" x14ac:dyDescent="0.25">
      <c r="A35"/>
      <c r="B35"/>
      <c r="C35"/>
      <c r="D35"/>
      <c r="E35"/>
      <c r="T35"/>
      <c r="U35" s="407"/>
    </row>
    <row r="36" spans="1:21" x14ac:dyDescent="0.25">
      <c r="A36"/>
      <c r="B36"/>
      <c r="C36"/>
      <c r="D36"/>
      <c r="E36"/>
      <c r="T36"/>
      <c r="U36" s="407"/>
    </row>
    <row r="37" spans="1:21" x14ac:dyDescent="0.25">
      <c r="A37"/>
      <c r="B37"/>
      <c r="C37"/>
      <c r="D37"/>
      <c r="E37"/>
      <c r="T37"/>
      <c r="U37" s="407"/>
    </row>
    <row r="38" spans="1:21" x14ac:dyDescent="0.25">
      <c r="A38"/>
      <c r="B38"/>
      <c r="C38"/>
      <c r="D38"/>
      <c r="E38"/>
      <c r="T38"/>
      <c r="U38" s="407"/>
    </row>
    <row r="39" spans="1:21" x14ac:dyDescent="0.25">
      <c r="A39"/>
      <c r="B39"/>
      <c r="C39"/>
      <c r="D39"/>
      <c r="E39"/>
      <c r="T39"/>
      <c r="U39" s="407"/>
    </row>
    <row r="40" spans="1:21" x14ac:dyDescent="0.25">
      <c r="A40"/>
      <c r="B40"/>
      <c r="C40"/>
      <c r="D40"/>
      <c r="E40"/>
      <c r="T40"/>
      <c r="U40" s="407"/>
    </row>
    <row r="41" spans="1:21" x14ac:dyDescent="0.25">
      <c r="A41"/>
      <c r="B41"/>
      <c r="C41"/>
      <c r="D41"/>
      <c r="E41"/>
      <c r="T41"/>
      <c r="U41" s="407"/>
    </row>
    <row r="42" spans="1:21" x14ac:dyDescent="0.25">
      <c r="A42"/>
      <c r="B42"/>
      <c r="C42"/>
      <c r="D42"/>
      <c r="E42"/>
      <c r="T42"/>
      <c r="U42" s="407"/>
    </row>
  </sheetData>
  <phoneticPr fontId="6" type="noConversion"/>
  <pageMargins left="1" right="0.5" top="1.32" bottom="0.17" header="0.25" footer="0.17"/>
  <pageSetup paperSize="5" scale="90" orientation="landscape" r:id="rId1"/>
  <headerFooter alignWithMargins="0">
    <oddHeader>&amp;C&amp;"Arial,Bold"&amp;12 &amp;14Traffic Impact Fee East&amp;12
&amp;14Final Budget
2020
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V39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1" sqref="S1"/>
    </sheetView>
  </sheetViews>
  <sheetFormatPr defaultRowHeight="15.6" x14ac:dyDescent="0.25"/>
  <cols>
    <col min="1" max="1" width="2" style="1" customWidth="1"/>
    <col min="2" max="2" width="2.88671875" style="1" customWidth="1"/>
    <col min="3" max="3" width="26.6640625" style="1" customWidth="1"/>
    <col min="4" max="4" width="2.5546875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" customWidth="1"/>
    <col min="20" max="20" width="2" style="263" customWidth="1"/>
    <col min="21" max="21" width="32" style="263" customWidth="1"/>
    <col min="22" max="22" width="2.6640625" customWidth="1"/>
  </cols>
  <sheetData>
    <row r="1" spans="1:22" ht="13.8" thickBot="1" x14ac:dyDescent="0.3">
      <c r="A1" s="70"/>
      <c r="B1" s="70"/>
      <c r="C1" s="70"/>
      <c r="E1" s="71">
        <v>2018</v>
      </c>
      <c r="F1" s="2"/>
      <c r="G1" s="19"/>
      <c r="H1" s="19"/>
      <c r="I1" s="73" t="s">
        <v>183</v>
      </c>
      <c r="J1" s="73"/>
      <c r="K1" s="19"/>
      <c r="L1" s="407"/>
      <c r="M1" s="390"/>
      <c r="N1" s="457"/>
      <c r="O1" s="457" t="s">
        <v>184</v>
      </c>
      <c r="P1" s="457"/>
      <c r="Q1" s="457"/>
      <c r="R1" s="407"/>
      <c r="S1" s="73" t="s">
        <v>196</v>
      </c>
      <c r="T1" s="186"/>
      <c r="U1" s="186"/>
    </row>
    <row r="2" spans="1:22" ht="14.25" customHeight="1" x14ac:dyDescent="0.25">
      <c r="A2" s="17"/>
      <c r="B2" s="17"/>
      <c r="C2" s="17"/>
      <c r="D2" s="3"/>
      <c r="E2" s="118"/>
      <c r="F2" s="384"/>
      <c r="G2" s="137"/>
      <c r="H2" s="137"/>
      <c r="I2" s="113"/>
      <c r="J2" s="113"/>
      <c r="K2" s="147"/>
      <c r="L2" s="384"/>
      <c r="M2" s="86"/>
      <c r="N2" s="181"/>
      <c r="O2" s="42"/>
      <c r="P2" s="141"/>
      <c r="Q2" s="175"/>
      <c r="R2" s="407"/>
      <c r="S2" s="176"/>
      <c r="T2" s="186"/>
      <c r="U2" s="186"/>
    </row>
    <row r="3" spans="1:22" s="7" customFormat="1" ht="13.8" thickBot="1" x14ac:dyDescent="0.3">
      <c r="A3" s="21"/>
      <c r="B3" s="21"/>
      <c r="C3" s="21"/>
      <c r="D3" s="5"/>
      <c r="E3" s="72" t="s">
        <v>181</v>
      </c>
      <c r="F3" s="6"/>
      <c r="G3" s="73" t="s">
        <v>186</v>
      </c>
      <c r="H3" s="24"/>
      <c r="I3" s="73" t="s">
        <v>0</v>
      </c>
      <c r="J3" s="26"/>
      <c r="K3" s="73" t="s">
        <v>1</v>
      </c>
      <c r="L3" s="6"/>
      <c r="M3" s="72" t="s">
        <v>187</v>
      </c>
      <c r="N3" s="184"/>
      <c r="O3" s="72" t="s">
        <v>0</v>
      </c>
      <c r="P3" s="131"/>
      <c r="Q3" s="154" t="s">
        <v>1</v>
      </c>
      <c r="S3" s="177" t="s">
        <v>0</v>
      </c>
      <c r="T3" s="187"/>
      <c r="U3" s="495" t="s">
        <v>179</v>
      </c>
      <c r="V3"/>
    </row>
    <row r="4" spans="1:22" s="7" customFormat="1" ht="13.2" x14ac:dyDescent="0.25">
      <c r="A4" s="21"/>
      <c r="B4" s="21"/>
      <c r="C4" s="21"/>
      <c r="D4" s="5"/>
      <c r="E4" s="25"/>
      <c r="F4" s="6"/>
      <c r="G4" s="26"/>
      <c r="H4" s="24"/>
      <c r="I4" s="26"/>
      <c r="J4" s="26"/>
      <c r="K4" s="26"/>
      <c r="L4" s="6"/>
      <c r="M4" s="25"/>
      <c r="N4" s="184"/>
      <c r="O4" s="25"/>
      <c r="P4" s="131"/>
      <c r="Q4" s="517"/>
      <c r="S4" s="176"/>
      <c r="T4" s="187"/>
      <c r="U4" s="467"/>
      <c r="V4" s="407"/>
    </row>
    <row r="5" spans="1:22" s="7" customFormat="1" x14ac:dyDescent="0.25">
      <c r="A5" s="21"/>
      <c r="B5" s="21"/>
      <c r="C5" s="21"/>
      <c r="D5" s="5"/>
      <c r="E5" s="100"/>
      <c r="F5" s="10"/>
      <c r="G5" s="101"/>
      <c r="H5" s="99"/>
      <c r="I5" s="101"/>
      <c r="J5" s="99"/>
      <c r="K5" s="101"/>
      <c r="L5" s="10"/>
      <c r="M5" s="100"/>
      <c r="N5" s="97"/>
      <c r="O5" s="100"/>
      <c r="P5" s="97"/>
      <c r="Q5" s="100"/>
      <c r="R5" s="10"/>
      <c r="S5" s="266"/>
      <c r="T5" s="265"/>
      <c r="U5" s="265"/>
      <c r="V5"/>
    </row>
    <row r="6" spans="1:22" s="10" customFormat="1" x14ac:dyDescent="0.25">
      <c r="A6" s="60" t="s">
        <v>2</v>
      </c>
      <c r="B6" s="109"/>
      <c r="C6" s="109"/>
      <c r="D6" s="267"/>
      <c r="E6" s="316">
        <v>4373.55</v>
      </c>
      <c r="F6" s="88"/>
      <c r="G6" s="382">
        <f>E20</f>
        <v>4445.1900000000005</v>
      </c>
      <c r="H6" s="76"/>
      <c r="I6" s="315">
        <v>4439</v>
      </c>
      <c r="J6" s="76"/>
      <c r="K6" s="311">
        <f>ROUND((G6-I6),5)</f>
        <v>6.19</v>
      </c>
      <c r="L6" s="88"/>
      <c r="M6" s="321">
        <f>E20</f>
        <v>4445.1900000000005</v>
      </c>
      <c r="N6" s="74"/>
      <c r="O6" s="316">
        <v>4439</v>
      </c>
      <c r="P6" s="74"/>
      <c r="Q6" s="332">
        <f>ROUND((M6-O6),5)</f>
        <v>6.19</v>
      </c>
      <c r="R6" s="88"/>
      <c r="S6" s="303">
        <f>ROUNDUP(M20,0)</f>
        <v>4520</v>
      </c>
      <c r="T6" s="265"/>
      <c r="U6" s="499"/>
      <c r="V6"/>
    </row>
    <row r="7" spans="1:22" s="7" customFormat="1" x14ac:dyDescent="0.25">
      <c r="A7" s="268"/>
      <c r="B7" s="21"/>
      <c r="C7" s="21"/>
      <c r="D7" s="5"/>
      <c r="E7" s="100"/>
      <c r="F7" s="10"/>
      <c r="G7" s="101"/>
      <c r="H7" s="99"/>
      <c r="I7" s="269"/>
      <c r="J7" s="99"/>
      <c r="K7" s="101"/>
      <c r="L7" s="10"/>
      <c r="M7" s="100"/>
      <c r="N7" s="97"/>
      <c r="O7" s="100"/>
      <c r="P7" s="97"/>
      <c r="Q7" s="100"/>
      <c r="R7" s="10"/>
      <c r="S7" s="266"/>
      <c r="T7" s="265"/>
      <c r="U7" s="265"/>
      <c r="V7"/>
    </row>
    <row r="8" spans="1:22" x14ac:dyDescent="0.25">
      <c r="A8" s="17"/>
      <c r="B8" s="17" t="s">
        <v>4</v>
      </c>
      <c r="C8" s="17"/>
      <c r="D8" s="3"/>
      <c r="E8" s="38"/>
      <c r="F8" s="103"/>
      <c r="G8" s="44"/>
      <c r="H8" s="44"/>
      <c r="I8" s="110"/>
      <c r="J8" s="44"/>
      <c r="K8" s="44"/>
      <c r="L8" s="11"/>
      <c r="M8" s="45"/>
      <c r="N8" s="45"/>
      <c r="O8" s="45"/>
      <c r="P8" s="45"/>
      <c r="Q8" s="82"/>
      <c r="R8" s="103"/>
      <c r="S8" s="270"/>
      <c r="T8" s="264"/>
      <c r="U8" s="264"/>
    </row>
    <row r="9" spans="1:22" x14ac:dyDescent="0.25">
      <c r="A9" s="17"/>
      <c r="B9" s="17"/>
      <c r="C9" s="17" t="s">
        <v>11</v>
      </c>
      <c r="D9" s="3"/>
      <c r="E9" s="38">
        <v>71.64</v>
      </c>
      <c r="F9" s="103"/>
      <c r="G9" s="44">
        <v>73.25</v>
      </c>
      <c r="H9" s="44"/>
      <c r="I9" s="110">
        <v>0</v>
      </c>
      <c r="J9" s="44"/>
      <c r="K9" s="36">
        <f>ROUND((G9-I9),5)</f>
        <v>73.25</v>
      </c>
      <c r="L9" s="11"/>
      <c r="M9" s="43">
        <v>74</v>
      </c>
      <c r="N9" s="45"/>
      <c r="O9" s="271">
        <v>0</v>
      </c>
      <c r="P9" s="45"/>
      <c r="Q9" s="209">
        <f>ROUND((M9-O9),5)</f>
        <v>74</v>
      </c>
      <c r="R9" s="103"/>
      <c r="S9" s="272">
        <v>74</v>
      </c>
      <c r="T9" s="264"/>
      <c r="U9" s="480"/>
    </row>
    <row r="10" spans="1:22" ht="16.2" thickBot="1" x14ac:dyDescent="0.3">
      <c r="A10" s="17"/>
      <c r="B10" s="17"/>
      <c r="C10" s="17" t="s">
        <v>131</v>
      </c>
      <c r="D10" s="3"/>
      <c r="E10" s="106">
        <v>0</v>
      </c>
      <c r="F10" s="103"/>
      <c r="G10" s="273">
        <v>0</v>
      </c>
      <c r="H10" s="44"/>
      <c r="I10" s="274">
        <v>1335</v>
      </c>
      <c r="J10" s="44"/>
      <c r="K10" s="48">
        <f>ROUND((G10-I10),5)</f>
        <v>-1335</v>
      </c>
      <c r="L10" s="11"/>
      <c r="M10" s="49">
        <v>0</v>
      </c>
      <c r="N10" s="45"/>
      <c r="O10" s="275">
        <v>1335</v>
      </c>
      <c r="P10" s="45"/>
      <c r="Q10" s="106">
        <f>ROUND((M10-O10),5)</f>
        <v>-1335</v>
      </c>
      <c r="R10" s="103"/>
      <c r="S10" s="276">
        <v>1335</v>
      </c>
      <c r="T10" s="264"/>
      <c r="U10" s="534"/>
    </row>
    <row r="11" spans="1:22" ht="16.2" thickBot="1" x14ac:dyDescent="0.3">
      <c r="A11" s="17"/>
      <c r="B11" s="17" t="s">
        <v>19</v>
      </c>
      <c r="C11" s="17"/>
      <c r="D11" s="3"/>
      <c r="E11" s="108">
        <f>ROUND(SUM(E8:E10),5)</f>
        <v>71.64</v>
      </c>
      <c r="F11" s="103"/>
      <c r="G11" s="53">
        <f>ROUND(SUM(G8:G10),5)</f>
        <v>73.25</v>
      </c>
      <c r="H11" s="44"/>
      <c r="I11" s="111">
        <f>ROUND(SUM(I8:I10),5)</f>
        <v>1335</v>
      </c>
      <c r="J11" s="44"/>
      <c r="K11" s="53">
        <f>ROUND((G11-I11),5)</f>
        <v>-1261.75</v>
      </c>
      <c r="L11" s="11"/>
      <c r="M11" s="208">
        <f>SUM(M9:M10)</f>
        <v>74</v>
      </c>
      <c r="N11" s="45"/>
      <c r="O11" s="108">
        <f>ROUND(SUM(O8:O10),5)</f>
        <v>1335</v>
      </c>
      <c r="P11" s="45"/>
      <c r="Q11" s="106">
        <f>ROUND((M11-O11),5)</f>
        <v>-1261</v>
      </c>
      <c r="R11" s="103"/>
      <c r="S11" s="253">
        <f>SUM(S9:S10)</f>
        <v>1409</v>
      </c>
      <c r="T11" s="264"/>
      <c r="U11" s="500"/>
    </row>
    <row r="12" spans="1:22" x14ac:dyDescent="0.25">
      <c r="A12" s="17"/>
      <c r="B12" s="17"/>
      <c r="C12" s="17"/>
      <c r="D12" s="3"/>
      <c r="E12" s="38"/>
      <c r="F12" s="103"/>
      <c r="G12" s="36"/>
      <c r="H12" s="44"/>
      <c r="I12" s="112"/>
      <c r="J12" s="44"/>
      <c r="K12" s="36"/>
      <c r="L12" s="11"/>
      <c r="M12" s="82"/>
      <c r="N12" s="45"/>
      <c r="O12" s="38"/>
      <c r="P12" s="45"/>
      <c r="Q12" s="82"/>
      <c r="R12" s="103"/>
      <c r="S12" s="277"/>
      <c r="T12" s="264"/>
      <c r="U12" s="264"/>
    </row>
    <row r="13" spans="1:22" ht="16.2" thickBot="1" x14ac:dyDescent="0.3">
      <c r="A13" s="17" t="s">
        <v>75</v>
      </c>
      <c r="B13" s="17"/>
      <c r="C13" s="17"/>
      <c r="D13" s="3"/>
      <c r="E13" s="106">
        <f>E6+E11</f>
        <v>4445.1900000000005</v>
      </c>
      <c r="F13" s="103"/>
      <c r="G13" s="48">
        <f>G6+G11</f>
        <v>4518.4400000000005</v>
      </c>
      <c r="H13" s="44"/>
      <c r="I13" s="114">
        <f>I6+I11</f>
        <v>5774</v>
      </c>
      <c r="J13" s="44"/>
      <c r="K13" s="48">
        <f>K6+K11</f>
        <v>-1255.56</v>
      </c>
      <c r="L13" s="11"/>
      <c r="M13" s="170">
        <f>M6+M11</f>
        <v>4519.1900000000005</v>
      </c>
      <c r="N13" s="45"/>
      <c r="O13" s="106">
        <f>O6+O11</f>
        <v>5774</v>
      </c>
      <c r="P13" s="45"/>
      <c r="Q13" s="106">
        <f>ROUND((M13-O13),5)</f>
        <v>-1254.81</v>
      </c>
      <c r="R13" s="103"/>
      <c r="S13" s="221">
        <f>S6+S11</f>
        <v>5929</v>
      </c>
      <c r="T13" s="264"/>
      <c r="U13" s="500"/>
    </row>
    <row r="14" spans="1:22" ht="18.75" customHeight="1" x14ac:dyDescent="0.25">
      <c r="A14" s="17"/>
      <c r="B14" s="17" t="s">
        <v>21</v>
      </c>
      <c r="C14" s="17"/>
      <c r="D14" s="3"/>
      <c r="E14" s="38"/>
      <c r="F14" s="103"/>
      <c r="G14" s="44"/>
      <c r="H14" s="44"/>
      <c r="I14" s="110"/>
      <c r="J14" s="44"/>
      <c r="K14" s="44"/>
      <c r="L14" s="11"/>
      <c r="M14" s="45"/>
      <c r="N14" s="45"/>
      <c r="O14" s="45"/>
      <c r="P14" s="45"/>
      <c r="Q14" s="82"/>
      <c r="R14" s="103"/>
      <c r="S14" s="270"/>
      <c r="T14" s="264"/>
      <c r="U14" s="264"/>
    </row>
    <row r="15" spans="1:22" x14ac:dyDescent="0.25">
      <c r="A15" s="17"/>
      <c r="B15" s="17"/>
      <c r="C15" s="17" t="s">
        <v>76</v>
      </c>
      <c r="D15" s="3"/>
      <c r="E15" s="38">
        <v>0</v>
      </c>
      <c r="F15" s="103"/>
      <c r="G15" s="44">
        <v>0</v>
      </c>
      <c r="H15" s="44"/>
      <c r="I15" s="98">
        <v>0</v>
      </c>
      <c r="J15" s="44"/>
      <c r="K15" s="36">
        <f>ROUND((G15-I15),5)</f>
        <v>0</v>
      </c>
      <c r="L15" s="11"/>
      <c r="M15" s="43">
        <v>0</v>
      </c>
      <c r="N15" s="45"/>
      <c r="O15" s="45">
        <v>0</v>
      </c>
      <c r="P15" s="45"/>
      <c r="Q15" s="209">
        <f>ROUND((M15-O15),5)</f>
        <v>0</v>
      </c>
      <c r="R15" s="103"/>
      <c r="S15" s="272">
        <v>0</v>
      </c>
      <c r="T15" s="264"/>
      <c r="U15" s="500"/>
    </row>
    <row r="16" spans="1:22" x14ac:dyDescent="0.25">
      <c r="A16" s="17"/>
      <c r="B16" s="17"/>
      <c r="C16" s="17" t="s">
        <v>128</v>
      </c>
      <c r="D16" s="3"/>
      <c r="E16" s="38">
        <v>0</v>
      </c>
      <c r="F16" s="103"/>
      <c r="G16" s="44">
        <v>0</v>
      </c>
      <c r="H16" s="44"/>
      <c r="I16" s="98">
        <v>0</v>
      </c>
      <c r="J16" s="44"/>
      <c r="K16" s="36">
        <f>ROUND((G16-I16),5)</f>
        <v>0</v>
      </c>
      <c r="L16" s="11"/>
      <c r="M16" s="152">
        <v>0</v>
      </c>
      <c r="N16" s="45"/>
      <c r="O16" s="45">
        <v>0</v>
      </c>
      <c r="P16" s="45"/>
      <c r="Q16" s="209">
        <f>ROUND((M16-O16),5)</f>
        <v>0</v>
      </c>
      <c r="R16" s="103"/>
      <c r="S16" s="278">
        <v>0</v>
      </c>
      <c r="T16" s="264"/>
      <c r="U16" s="500"/>
    </row>
    <row r="17" spans="1:22" ht="16.2" thickBot="1" x14ac:dyDescent="0.3">
      <c r="A17" s="17"/>
      <c r="B17" s="17"/>
      <c r="C17" s="17" t="s">
        <v>93</v>
      </c>
      <c r="D17" s="3"/>
      <c r="E17" s="106">
        <v>0</v>
      </c>
      <c r="F17" s="103"/>
      <c r="G17" s="44">
        <v>0</v>
      </c>
      <c r="H17" s="44"/>
      <c r="I17" s="98">
        <v>5700</v>
      </c>
      <c r="J17" s="44"/>
      <c r="K17" s="48">
        <f>ROUND((G17-I17),5)</f>
        <v>-5700</v>
      </c>
      <c r="L17" s="11"/>
      <c r="M17" s="49">
        <v>0</v>
      </c>
      <c r="N17" s="45"/>
      <c r="O17" s="45">
        <v>5700</v>
      </c>
      <c r="P17" s="45"/>
      <c r="Q17" s="106">
        <f>ROUND((M17-O17),5)</f>
        <v>-5700</v>
      </c>
      <c r="R17" s="103"/>
      <c r="S17" s="412">
        <v>5900</v>
      </c>
      <c r="T17" s="279"/>
      <c r="U17" s="501"/>
    </row>
    <row r="18" spans="1:22" ht="16.2" thickBot="1" x14ac:dyDescent="0.3">
      <c r="A18" s="17"/>
      <c r="B18" s="17" t="s">
        <v>68</v>
      </c>
      <c r="C18" s="17"/>
      <c r="D18" s="3"/>
      <c r="E18" s="108">
        <f>ROUND(SUM(E14:E17),5)</f>
        <v>0</v>
      </c>
      <c r="F18" s="103"/>
      <c r="G18" s="53">
        <f>ROUND(SUM(G14:G17),5)</f>
        <v>0</v>
      </c>
      <c r="H18" s="44"/>
      <c r="I18" s="111">
        <f>ROUND(SUM(I14:I17),5)</f>
        <v>5700</v>
      </c>
      <c r="J18" s="44"/>
      <c r="K18" s="53">
        <f>ROUND((G18-I18),5)</f>
        <v>-5700</v>
      </c>
      <c r="L18" s="11"/>
      <c r="M18" s="208">
        <f>SUM(M15:M17)</f>
        <v>0</v>
      </c>
      <c r="N18" s="45"/>
      <c r="O18" s="108">
        <f>ROUND(SUM(O14:O17),5)</f>
        <v>5700</v>
      </c>
      <c r="P18" s="45"/>
      <c r="Q18" s="106">
        <f>ROUND((M18-O18),5)</f>
        <v>-5700</v>
      </c>
      <c r="R18" s="103"/>
      <c r="S18" s="253">
        <f>SUM(S15:S17)</f>
        <v>5900</v>
      </c>
      <c r="T18" s="264"/>
      <c r="U18" s="500"/>
    </row>
    <row r="19" spans="1:22" ht="16.2" thickBot="1" x14ac:dyDescent="0.3">
      <c r="A19" s="17"/>
      <c r="B19" s="17"/>
      <c r="C19" s="17"/>
      <c r="D19" s="3"/>
      <c r="E19" s="209"/>
      <c r="F19" s="103"/>
      <c r="G19" s="165"/>
      <c r="H19" s="44"/>
      <c r="I19" s="280"/>
      <c r="J19" s="44"/>
      <c r="K19" s="165"/>
      <c r="L19" s="11"/>
      <c r="M19" s="210"/>
      <c r="N19" s="45"/>
      <c r="O19" s="209"/>
      <c r="P19" s="45"/>
      <c r="Q19" s="209"/>
      <c r="R19" s="103"/>
      <c r="S19" s="53"/>
      <c r="T19" s="264"/>
      <c r="U19" s="264"/>
    </row>
    <row r="20" spans="1:22" s="14" customFormat="1" ht="18.75" customHeight="1" thickBot="1" x14ac:dyDescent="0.3">
      <c r="A20" s="17" t="s">
        <v>69</v>
      </c>
      <c r="B20" s="17"/>
      <c r="C20" s="17"/>
      <c r="D20" s="3"/>
      <c r="E20" s="117">
        <f>E13-E18</f>
        <v>4445.1900000000005</v>
      </c>
      <c r="F20" s="13"/>
      <c r="G20" s="166">
        <f>G13-G18</f>
        <v>4518.4400000000005</v>
      </c>
      <c r="H20" s="61"/>
      <c r="I20" s="281">
        <f>I13-I18</f>
        <v>74</v>
      </c>
      <c r="J20" s="61"/>
      <c r="K20" s="166">
        <f>ROUND(K13-K18,5)</f>
        <v>4444.4399999999996</v>
      </c>
      <c r="L20" s="13"/>
      <c r="M20" s="117">
        <f>M13-M18</f>
        <v>4519.1900000000005</v>
      </c>
      <c r="N20" s="94"/>
      <c r="O20" s="117">
        <f>O13-O18</f>
        <v>74</v>
      </c>
      <c r="P20" s="94"/>
      <c r="Q20" s="284">
        <f>ROUND((M20-O20),5)</f>
        <v>4445.1899999999996</v>
      </c>
      <c r="R20" s="13"/>
      <c r="S20" s="282">
        <f>S13-S18</f>
        <v>29</v>
      </c>
      <c r="T20" s="283"/>
      <c r="U20" s="502"/>
      <c r="V20"/>
    </row>
    <row r="21" spans="1:22" ht="16.2" thickTop="1" x14ac:dyDescent="0.25"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62"/>
    </row>
    <row r="22" spans="1:22" ht="13.2" x14ac:dyDescent="0.25">
      <c r="A22"/>
      <c r="B22"/>
      <c r="C22"/>
      <c r="D22"/>
      <c r="E22"/>
      <c r="T22"/>
      <c r="U22" s="407"/>
    </row>
    <row r="23" spans="1:22" x14ac:dyDescent="0.25">
      <c r="A23"/>
      <c r="B23"/>
      <c r="C23"/>
      <c r="D23"/>
      <c r="E23"/>
    </row>
    <row r="24" spans="1:22" x14ac:dyDescent="0.25">
      <c r="A24"/>
      <c r="B24"/>
      <c r="C24"/>
      <c r="D24"/>
      <c r="E24"/>
    </row>
    <row r="25" spans="1:22" ht="13.2" x14ac:dyDescent="0.25">
      <c r="A25"/>
      <c r="B25"/>
      <c r="C25"/>
      <c r="D25"/>
      <c r="E25"/>
      <c r="T25"/>
      <c r="U25" s="407"/>
    </row>
    <row r="26" spans="1:22" ht="13.2" x14ac:dyDescent="0.25">
      <c r="A26"/>
      <c r="B26"/>
      <c r="C26"/>
      <c r="D26"/>
      <c r="E26"/>
      <c r="T26"/>
      <c r="U26" s="407"/>
    </row>
    <row r="27" spans="1:22" ht="13.2" x14ac:dyDescent="0.25">
      <c r="A27"/>
      <c r="B27"/>
      <c r="C27"/>
      <c r="D27"/>
      <c r="E27"/>
      <c r="T27"/>
      <c r="U27" s="407"/>
    </row>
    <row r="28" spans="1:22" ht="13.2" x14ac:dyDescent="0.25">
      <c r="A28"/>
      <c r="B28"/>
      <c r="C28"/>
      <c r="D28"/>
      <c r="E28"/>
      <c r="T28"/>
      <c r="U28" s="407"/>
    </row>
    <row r="29" spans="1:22" ht="13.2" x14ac:dyDescent="0.25">
      <c r="A29"/>
      <c r="B29"/>
      <c r="C29"/>
      <c r="D29"/>
      <c r="E29"/>
      <c r="T29"/>
      <c r="U29" s="407"/>
    </row>
    <row r="30" spans="1:22" ht="13.2" x14ac:dyDescent="0.25">
      <c r="A30"/>
      <c r="B30"/>
      <c r="C30"/>
      <c r="D30"/>
      <c r="E30"/>
      <c r="T30"/>
      <c r="U30" s="407"/>
    </row>
    <row r="31" spans="1:22" ht="13.2" x14ac:dyDescent="0.25">
      <c r="A31"/>
      <c r="B31"/>
      <c r="C31"/>
      <c r="D31"/>
      <c r="E31"/>
      <c r="T31"/>
      <c r="U31" s="407"/>
    </row>
    <row r="32" spans="1:22" ht="13.2" x14ac:dyDescent="0.25">
      <c r="A32"/>
      <c r="B32"/>
      <c r="C32"/>
      <c r="D32"/>
      <c r="E32"/>
      <c r="T32"/>
      <c r="U32" s="407"/>
    </row>
    <row r="33" spans="1:21" ht="13.2" x14ac:dyDescent="0.25">
      <c r="A33"/>
      <c r="B33"/>
      <c r="C33"/>
      <c r="D33"/>
      <c r="E33"/>
      <c r="T33"/>
      <c r="U33" s="407"/>
    </row>
    <row r="34" spans="1:21" ht="13.2" x14ac:dyDescent="0.25">
      <c r="A34"/>
      <c r="B34"/>
      <c r="C34"/>
      <c r="D34"/>
      <c r="E34"/>
      <c r="T34"/>
      <c r="U34" s="407"/>
    </row>
    <row r="35" spans="1:21" ht="13.2" x14ac:dyDescent="0.25">
      <c r="A35"/>
      <c r="B35"/>
      <c r="C35"/>
      <c r="D35"/>
      <c r="E35"/>
      <c r="T35"/>
      <c r="U35" s="407"/>
    </row>
    <row r="36" spans="1:21" ht="13.2" x14ac:dyDescent="0.25">
      <c r="A36"/>
      <c r="B36"/>
      <c r="C36"/>
      <c r="D36"/>
      <c r="E36"/>
      <c r="T36"/>
      <c r="U36" s="407"/>
    </row>
    <row r="37" spans="1:21" ht="13.2" x14ac:dyDescent="0.25">
      <c r="A37"/>
      <c r="B37"/>
      <c r="C37"/>
      <c r="D37"/>
      <c r="E37"/>
      <c r="T37"/>
      <c r="U37" s="407"/>
    </row>
    <row r="38" spans="1:21" ht="13.5" customHeight="1" x14ac:dyDescent="0.25">
      <c r="A38"/>
      <c r="B38"/>
      <c r="C38"/>
      <c r="D38"/>
      <c r="E38"/>
      <c r="T38"/>
      <c r="U38" s="407"/>
    </row>
    <row r="39" spans="1:21" ht="13.2" x14ac:dyDescent="0.25">
      <c r="A39"/>
      <c r="B39"/>
      <c r="C39"/>
      <c r="D39"/>
      <c r="E39"/>
      <c r="T39"/>
      <c r="U39" s="407"/>
    </row>
  </sheetData>
  <phoneticPr fontId="6" type="noConversion"/>
  <pageMargins left="1" right="0.5" top="1.32" bottom="0.17" header="0.25" footer="0.17"/>
  <pageSetup paperSize="5" scale="90" orientation="landscape" r:id="rId1"/>
  <headerFooter alignWithMargins="0">
    <oddHeader>&amp;C&amp;"Arial,Bold"&amp;12 &amp;14Traffic Impact Fee - West&amp;12
&amp;14Final Budget
2020
&amp;R&amp;D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Y29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2" width="2" style="1" customWidth="1"/>
    <col min="3" max="3" width="30.44140625" style="1" customWidth="1"/>
    <col min="4" max="4" width="2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.6640625" customWidth="1"/>
    <col min="20" max="20" width="1.6640625" customWidth="1"/>
    <col min="21" max="21" width="27" style="407" customWidth="1"/>
    <col min="22" max="22" width="2.6640625" style="407" customWidth="1"/>
  </cols>
  <sheetData>
    <row r="1" spans="1:25" ht="13.8" thickBot="1" x14ac:dyDescent="0.3">
      <c r="A1" s="70"/>
      <c r="B1" s="70"/>
      <c r="C1" s="70"/>
      <c r="E1" s="71">
        <v>2018</v>
      </c>
      <c r="F1" s="2"/>
      <c r="G1" s="19"/>
      <c r="H1" s="19"/>
      <c r="I1" s="73" t="s">
        <v>183</v>
      </c>
      <c r="J1" s="73"/>
      <c r="K1" s="19"/>
      <c r="L1" s="407"/>
      <c r="M1" s="390"/>
      <c r="N1" s="457"/>
      <c r="O1" s="457" t="s">
        <v>184</v>
      </c>
      <c r="P1" s="457"/>
      <c r="Q1" s="457"/>
      <c r="R1" s="407"/>
      <c r="S1" s="73" t="s">
        <v>196</v>
      </c>
      <c r="T1" s="186"/>
      <c r="U1" s="186"/>
      <c r="V1" s="186"/>
    </row>
    <row r="2" spans="1:25" ht="12.75" customHeight="1" x14ac:dyDescent="0.25">
      <c r="A2" s="17"/>
      <c r="B2" s="17"/>
      <c r="C2" s="17"/>
      <c r="D2" s="3"/>
      <c r="E2" s="118"/>
      <c r="F2" s="384"/>
      <c r="G2" s="137"/>
      <c r="H2" s="137"/>
      <c r="I2" s="113"/>
      <c r="J2" s="113"/>
      <c r="K2" s="147"/>
      <c r="L2" s="384"/>
      <c r="M2" s="86"/>
      <c r="N2" s="181"/>
      <c r="O2" s="42"/>
      <c r="P2" s="141"/>
      <c r="Q2" s="175"/>
      <c r="R2" s="407"/>
      <c r="S2" s="176"/>
      <c r="T2" s="186"/>
      <c r="U2" s="186"/>
      <c r="V2" s="186"/>
    </row>
    <row r="3" spans="1:25" s="7" customFormat="1" ht="13.8" thickBot="1" x14ac:dyDescent="0.3">
      <c r="A3" s="21"/>
      <c r="B3" s="21"/>
      <c r="C3" s="21"/>
      <c r="D3" s="5"/>
      <c r="E3" s="72" t="s">
        <v>181</v>
      </c>
      <c r="F3" s="6"/>
      <c r="G3" s="73" t="s">
        <v>186</v>
      </c>
      <c r="H3" s="24"/>
      <c r="I3" s="73" t="s">
        <v>0</v>
      </c>
      <c r="J3" s="26"/>
      <c r="K3" s="73" t="s">
        <v>1</v>
      </c>
      <c r="L3" s="6"/>
      <c r="M3" s="72" t="s">
        <v>187</v>
      </c>
      <c r="N3" s="184"/>
      <c r="O3" s="72" t="s">
        <v>0</v>
      </c>
      <c r="P3" s="131"/>
      <c r="Q3" s="154" t="s">
        <v>1</v>
      </c>
      <c r="S3" s="177" t="s">
        <v>0</v>
      </c>
      <c r="T3" s="187"/>
      <c r="U3" s="495" t="s">
        <v>179</v>
      </c>
      <c r="V3" s="187"/>
    </row>
    <row r="4" spans="1:25" s="7" customFormat="1" x14ac:dyDescent="0.25">
      <c r="A4" s="21"/>
      <c r="B4" s="21"/>
      <c r="C4" s="21"/>
      <c r="D4" s="5"/>
      <c r="E4" s="25"/>
      <c r="G4" s="26"/>
      <c r="H4" s="24"/>
      <c r="I4" s="26"/>
      <c r="J4" s="24"/>
      <c r="K4" s="26"/>
      <c r="M4" s="25"/>
      <c r="N4" s="23"/>
      <c r="O4" s="25"/>
      <c r="P4" s="23"/>
      <c r="Q4" s="25"/>
      <c r="S4" s="27"/>
    </row>
    <row r="5" spans="1:25" s="7" customFormat="1" x14ac:dyDescent="0.25">
      <c r="A5" s="87" t="s">
        <v>2</v>
      </c>
      <c r="B5" s="21"/>
      <c r="C5" s="21"/>
      <c r="D5" s="5"/>
      <c r="E5" s="307">
        <v>201296.66</v>
      </c>
      <c r="F5" s="10"/>
      <c r="G5" s="315">
        <f>E19</f>
        <v>160721.48000000001</v>
      </c>
      <c r="H5" s="99"/>
      <c r="I5" s="315">
        <v>121172</v>
      </c>
      <c r="J5" s="99"/>
      <c r="K5" s="57">
        <f>G5-I5</f>
        <v>39549.48000000001</v>
      </c>
      <c r="L5" s="119"/>
      <c r="M5" s="321">
        <f>E19</f>
        <v>160721.48000000001</v>
      </c>
      <c r="N5" s="120"/>
      <c r="O5" s="321">
        <v>121172</v>
      </c>
      <c r="P5" s="120"/>
      <c r="Q5" s="321">
        <f>M5-O5</f>
        <v>39549.48000000001</v>
      </c>
      <c r="R5" s="10"/>
      <c r="S5" s="173">
        <f>ROUNDUP(M19,0)</f>
        <v>161638</v>
      </c>
      <c r="U5" s="503"/>
    </row>
    <row r="6" spans="1:25" s="7" customFormat="1" x14ac:dyDescent="0.25">
      <c r="A6" s="21"/>
      <c r="B6" s="21"/>
      <c r="C6" s="21"/>
      <c r="D6" s="5"/>
      <c r="E6" s="25"/>
      <c r="G6" s="26"/>
      <c r="H6" s="24"/>
      <c r="I6" s="26"/>
      <c r="J6" s="24"/>
      <c r="K6" s="26"/>
      <c r="M6" s="25"/>
      <c r="N6" s="23"/>
      <c r="O6" s="25"/>
      <c r="P6" s="23"/>
      <c r="Q6" s="25"/>
      <c r="S6" s="27"/>
    </row>
    <row r="7" spans="1:25" x14ac:dyDescent="0.25">
      <c r="A7" s="17"/>
      <c r="B7" s="17" t="s">
        <v>4</v>
      </c>
      <c r="C7" s="17"/>
      <c r="D7" s="3"/>
      <c r="E7" s="33"/>
      <c r="G7" s="77"/>
      <c r="H7" s="77"/>
      <c r="I7" s="77"/>
      <c r="J7" s="77"/>
      <c r="K7" s="77"/>
      <c r="L7" s="15"/>
      <c r="M7" s="121"/>
      <c r="N7" s="78"/>
      <c r="O7" s="78"/>
      <c r="P7" s="78"/>
      <c r="Q7" s="361"/>
      <c r="R7" s="15"/>
      <c r="S7" s="372"/>
    </row>
    <row r="8" spans="1:25" x14ac:dyDescent="0.25">
      <c r="A8" s="17"/>
      <c r="B8" s="17"/>
      <c r="C8" s="17" t="s">
        <v>84</v>
      </c>
      <c r="D8" s="3"/>
      <c r="E8" s="33">
        <v>1997.17</v>
      </c>
      <c r="G8" s="44">
        <v>2176.73</v>
      </c>
      <c r="H8" s="44"/>
      <c r="I8" s="44">
        <v>0</v>
      </c>
      <c r="J8" s="44"/>
      <c r="K8" s="122">
        <f>ROUND((G8-I8),5)</f>
        <v>2176.73</v>
      </c>
      <c r="L8" s="11"/>
      <c r="M8" s="43">
        <v>2188.73</v>
      </c>
      <c r="N8" s="45"/>
      <c r="O8" s="43">
        <v>0</v>
      </c>
      <c r="P8" s="45"/>
      <c r="Q8" s="469">
        <f>M8-O8</f>
        <v>2188.73</v>
      </c>
      <c r="R8" s="11"/>
      <c r="S8" s="347">
        <v>2100</v>
      </c>
      <c r="T8" s="103"/>
      <c r="U8" s="504"/>
      <c r="V8" s="403"/>
      <c r="W8" s="103"/>
      <c r="X8" s="103"/>
      <c r="Y8" s="103"/>
    </row>
    <row r="9" spans="1:25" ht="13.8" thickBot="1" x14ac:dyDescent="0.3">
      <c r="A9" s="17"/>
      <c r="B9" s="17"/>
      <c r="C9" s="17" t="s">
        <v>94</v>
      </c>
      <c r="D9" s="3"/>
      <c r="E9" s="46">
        <v>120000</v>
      </c>
      <c r="F9" s="220"/>
      <c r="G9" s="47">
        <v>0</v>
      </c>
      <c r="H9" s="44"/>
      <c r="I9" s="47">
        <v>0</v>
      </c>
      <c r="J9" s="44"/>
      <c r="K9" s="55">
        <f>ROUND((G9-I9),5)</f>
        <v>0</v>
      </c>
      <c r="L9" s="11"/>
      <c r="M9" s="49">
        <f>GenFund!P118</f>
        <v>160000</v>
      </c>
      <c r="N9" s="251"/>
      <c r="O9" s="56">
        <v>0</v>
      </c>
      <c r="P9" s="45"/>
      <c r="Q9" s="471">
        <f>M9-O9</f>
        <v>160000</v>
      </c>
      <c r="R9" s="11"/>
      <c r="S9" s="406">
        <f>GenFund!V118</f>
        <v>0</v>
      </c>
      <c r="T9" s="219"/>
      <c r="U9" s="505"/>
      <c r="V9" s="219"/>
      <c r="W9" s="103"/>
      <c r="X9" s="103"/>
      <c r="Y9" s="103"/>
    </row>
    <row r="10" spans="1:25" ht="13.8" thickBot="1" x14ac:dyDescent="0.3">
      <c r="A10" s="17"/>
      <c r="B10" s="17" t="s">
        <v>19</v>
      </c>
      <c r="C10" s="17"/>
      <c r="D10" s="3"/>
      <c r="E10" s="51">
        <f>ROUND(SUM(E7:E9),5)</f>
        <v>121997.17</v>
      </c>
      <c r="G10" s="52">
        <f>ROUND(SUM(G7:G9),5)</f>
        <v>2176.73</v>
      </c>
      <c r="H10" s="44"/>
      <c r="I10" s="52">
        <f>ROUND(SUM(I7:I9),5)</f>
        <v>0</v>
      </c>
      <c r="J10" s="44"/>
      <c r="K10" s="52">
        <f>ROUND((G10-I10),5)</f>
        <v>2176.73</v>
      </c>
      <c r="L10" s="11"/>
      <c r="M10" s="172">
        <f>SUM(M8:M9)</f>
        <v>162188.73000000001</v>
      </c>
      <c r="N10" s="45"/>
      <c r="O10" s="172">
        <f>SUM(O8:O9)</f>
        <v>0</v>
      </c>
      <c r="P10" s="45"/>
      <c r="Q10" s="471">
        <f>SUM(Q8:Q9)</f>
        <v>162188.73000000001</v>
      </c>
      <c r="R10" s="11"/>
      <c r="S10" s="373">
        <f>SUM(S8:S9)</f>
        <v>2100</v>
      </c>
      <c r="T10" s="103"/>
      <c r="U10" s="504"/>
      <c r="V10" s="403"/>
      <c r="W10" s="103"/>
      <c r="X10" s="103"/>
      <c r="Y10" s="103"/>
    </row>
    <row r="11" spans="1:25" x14ac:dyDescent="0.25">
      <c r="A11" s="17"/>
      <c r="B11" s="17"/>
      <c r="C11" s="17"/>
      <c r="D11" s="3"/>
      <c r="E11" s="33"/>
      <c r="G11" s="40"/>
      <c r="H11" s="44"/>
      <c r="I11" s="40"/>
      <c r="J11" s="44"/>
      <c r="K11" s="122"/>
      <c r="L11" s="11"/>
      <c r="M11" s="82"/>
      <c r="N11" s="45"/>
      <c r="O11" s="90"/>
      <c r="P11" s="45"/>
      <c r="Q11" s="82"/>
      <c r="R11" s="11"/>
      <c r="S11" s="371"/>
      <c r="T11" s="103"/>
      <c r="U11" s="403"/>
      <c r="V11" s="403"/>
      <c r="W11" s="103"/>
      <c r="X11" s="103"/>
      <c r="Y11" s="103"/>
    </row>
    <row r="12" spans="1:25" ht="13.8" thickBot="1" x14ac:dyDescent="0.3">
      <c r="A12" s="17" t="s">
        <v>75</v>
      </c>
      <c r="B12" s="17"/>
      <c r="C12" s="17"/>
      <c r="D12" s="3"/>
      <c r="E12" s="46">
        <f>E10+E5</f>
        <v>323293.83</v>
      </c>
      <c r="F12" s="4"/>
      <c r="G12" s="55">
        <f>G5+G10</f>
        <v>162898.21000000002</v>
      </c>
      <c r="H12" s="83"/>
      <c r="I12" s="55">
        <f>I5+I10</f>
        <v>121172</v>
      </c>
      <c r="J12" s="83"/>
      <c r="K12" s="55">
        <f>K5+K10</f>
        <v>41726.210000000014</v>
      </c>
      <c r="L12" s="125"/>
      <c r="M12" s="171">
        <f>M10+M5</f>
        <v>322910.21000000002</v>
      </c>
      <c r="N12" s="82"/>
      <c r="O12" s="171">
        <f>O5+O10</f>
        <v>121172</v>
      </c>
      <c r="P12" s="82"/>
      <c r="Q12" s="473">
        <f>Q5+Q10</f>
        <v>201738.21000000002</v>
      </c>
      <c r="R12" s="125"/>
      <c r="S12" s="374">
        <f>S5+S10</f>
        <v>163738</v>
      </c>
      <c r="T12" s="103"/>
      <c r="U12" s="504"/>
      <c r="V12" s="403"/>
      <c r="W12" s="103"/>
      <c r="X12" s="103"/>
      <c r="Y12" s="103"/>
    </row>
    <row r="13" spans="1:25" ht="25.5" customHeight="1" x14ac:dyDescent="0.25">
      <c r="A13" s="17"/>
      <c r="B13" s="17" t="s">
        <v>21</v>
      </c>
      <c r="C13" s="17"/>
      <c r="D13" s="3"/>
      <c r="E13" s="33"/>
      <c r="G13" s="44"/>
      <c r="H13" s="44"/>
      <c r="I13" s="44"/>
      <c r="J13" s="44"/>
      <c r="K13" s="44"/>
      <c r="L13" s="11"/>
      <c r="M13" s="45"/>
      <c r="N13" s="45"/>
      <c r="O13" s="45"/>
      <c r="P13" s="45"/>
      <c r="Q13" s="82"/>
      <c r="R13" s="11"/>
      <c r="S13" s="375"/>
      <c r="T13" s="103"/>
      <c r="U13" s="403"/>
      <c r="V13" s="403"/>
      <c r="W13" s="103"/>
      <c r="X13" s="103"/>
      <c r="Y13" s="103"/>
    </row>
    <row r="14" spans="1:25" ht="12.75" customHeight="1" x14ac:dyDescent="0.25">
      <c r="A14" s="17"/>
      <c r="B14" s="17"/>
      <c r="C14" s="17" t="s">
        <v>123</v>
      </c>
      <c r="D14" s="3"/>
      <c r="E14" s="33">
        <v>0</v>
      </c>
      <c r="G14" s="44">
        <v>0</v>
      </c>
      <c r="H14" s="44"/>
      <c r="I14" s="44">
        <v>0</v>
      </c>
      <c r="J14" s="44"/>
      <c r="K14" s="122">
        <f>ROUND((G14-I14),5)</f>
        <v>0</v>
      </c>
      <c r="L14" s="11"/>
      <c r="M14" s="43">
        <v>0</v>
      </c>
      <c r="N14" s="45"/>
      <c r="O14" s="43">
        <v>0</v>
      </c>
      <c r="P14" s="45"/>
      <c r="Q14" s="469">
        <f>M14-O14</f>
        <v>0</v>
      </c>
      <c r="R14" s="11"/>
      <c r="S14" s="347">
        <v>0</v>
      </c>
      <c r="T14" s="103"/>
      <c r="U14" s="504"/>
      <c r="V14" s="403"/>
      <c r="W14" s="103"/>
      <c r="X14" s="103"/>
      <c r="Y14" s="103"/>
    </row>
    <row r="15" spans="1:25" ht="12.75" customHeight="1" x14ac:dyDescent="0.25">
      <c r="A15" s="17"/>
      <c r="B15" s="17"/>
      <c r="C15" s="17" t="s">
        <v>127</v>
      </c>
      <c r="D15" s="3"/>
      <c r="E15" s="33">
        <v>0</v>
      </c>
      <c r="G15" s="44">
        <v>0</v>
      </c>
      <c r="H15" s="44"/>
      <c r="I15" s="44">
        <v>0</v>
      </c>
      <c r="J15" s="44"/>
      <c r="K15" s="122">
        <f>ROUND((G15-I15),5)</f>
        <v>0</v>
      </c>
      <c r="L15" s="11"/>
      <c r="M15" s="43">
        <v>0</v>
      </c>
      <c r="N15" s="45"/>
      <c r="O15" s="43">
        <v>0</v>
      </c>
      <c r="P15" s="45"/>
      <c r="Q15" s="469">
        <f>M15-O15</f>
        <v>0</v>
      </c>
      <c r="R15" s="11"/>
      <c r="S15" s="347">
        <v>0</v>
      </c>
      <c r="T15" s="103"/>
      <c r="U15" s="504"/>
      <c r="V15" s="403"/>
      <c r="W15" s="103"/>
      <c r="X15" s="103"/>
      <c r="Y15" s="103"/>
    </row>
    <row r="16" spans="1:25" ht="12.75" customHeight="1" thickBot="1" x14ac:dyDescent="0.3">
      <c r="A16" s="17"/>
      <c r="B16" s="17"/>
      <c r="C16" s="17" t="s">
        <v>95</v>
      </c>
      <c r="D16" s="3"/>
      <c r="E16" s="33">
        <v>162572.35</v>
      </c>
      <c r="G16" s="44">
        <v>141168.21</v>
      </c>
      <c r="H16" s="44"/>
      <c r="I16" s="44">
        <v>120000</v>
      </c>
      <c r="J16" s="44"/>
      <c r="K16" s="55">
        <f>ROUND((G16-I16),5)</f>
        <v>21168.21</v>
      </c>
      <c r="L16" s="11"/>
      <c r="M16" s="152">
        <v>161272.21</v>
      </c>
      <c r="N16" s="45"/>
      <c r="O16" s="56">
        <v>120000</v>
      </c>
      <c r="P16" s="45"/>
      <c r="Q16" s="471">
        <f>M16-O16</f>
        <v>41272.209999999992</v>
      </c>
      <c r="R16" s="11"/>
      <c r="S16" s="405">
        <v>163000</v>
      </c>
      <c r="T16" s="103"/>
      <c r="U16" s="504"/>
      <c r="V16" s="403"/>
      <c r="W16" s="103"/>
      <c r="X16" s="103"/>
      <c r="Y16" s="103"/>
    </row>
    <row r="17" spans="1:25" ht="13.8" thickBot="1" x14ac:dyDescent="0.3">
      <c r="A17" s="17"/>
      <c r="B17" s="17" t="s">
        <v>68</v>
      </c>
      <c r="C17" s="17"/>
      <c r="D17" s="3"/>
      <c r="E17" s="51">
        <f>ROUND(SUM(E13:E16),5)</f>
        <v>162572.35</v>
      </c>
      <c r="G17" s="52">
        <f>ROUND(SUM(G13:G16),5)</f>
        <v>141168.21</v>
      </c>
      <c r="H17" s="44"/>
      <c r="I17" s="52">
        <f>ROUND(SUM(I13:I16),5)</f>
        <v>120000</v>
      </c>
      <c r="J17" s="44"/>
      <c r="K17" s="55">
        <f>ROUND((G17-I17),5)</f>
        <v>21168.21</v>
      </c>
      <c r="L17" s="11"/>
      <c r="M17" s="172">
        <f>SUM(M14:M16)</f>
        <v>161272.21</v>
      </c>
      <c r="N17" s="45"/>
      <c r="O17" s="470">
        <f>SUM(O14:O16)</f>
        <v>120000</v>
      </c>
      <c r="P17" s="45"/>
      <c r="Q17" s="471">
        <f>SUM(Q14:Q16)</f>
        <v>41272.209999999992</v>
      </c>
      <c r="R17" s="11"/>
      <c r="S17" s="373">
        <f>SUM(S14:S16)</f>
        <v>163000</v>
      </c>
      <c r="T17" s="103"/>
      <c r="U17" s="504"/>
      <c r="V17" s="403"/>
      <c r="W17" s="103"/>
      <c r="X17" s="103"/>
      <c r="Y17" s="103"/>
    </row>
    <row r="18" spans="1:25" x14ac:dyDescent="0.25">
      <c r="A18" s="17"/>
      <c r="B18" s="17"/>
      <c r="C18" s="17"/>
      <c r="D18" s="3"/>
      <c r="E18" s="90"/>
      <c r="F18" s="4"/>
      <c r="G18" s="122"/>
      <c r="H18" s="83"/>
      <c r="I18" s="124"/>
      <c r="J18" s="83"/>
      <c r="K18" s="122"/>
      <c r="L18" s="125"/>
      <c r="M18" s="82"/>
      <c r="N18" s="82"/>
      <c r="O18" s="90"/>
      <c r="P18" s="45"/>
      <c r="Q18" s="82"/>
      <c r="R18" s="11"/>
      <c r="S18" s="127"/>
      <c r="T18" s="103"/>
      <c r="U18" s="403"/>
      <c r="V18" s="403"/>
      <c r="W18" s="103"/>
      <c r="X18" s="103"/>
      <c r="Y18" s="103"/>
    </row>
    <row r="19" spans="1:25" s="14" customFormat="1" ht="17.25" customHeight="1" thickBot="1" x14ac:dyDescent="0.25">
      <c r="A19" s="17" t="s">
        <v>69</v>
      </c>
      <c r="B19" s="17"/>
      <c r="C19" s="17"/>
      <c r="D19" s="3"/>
      <c r="E19" s="115">
        <f>E12-E17</f>
        <v>160721.48000000001</v>
      </c>
      <c r="F19" s="128"/>
      <c r="G19" s="116">
        <f>G12-G17</f>
        <v>21730.000000000029</v>
      </c>
      <c r="H19" s="129"/>
      <c r="I19" s="116">
        <f>I12-I17</f>
        <v>1172</v>
      </c>
      <c r="J19" s="129"/>
      <c r="K19" s="116">
        <f>G19-I19</f>
        <v>20558.000000000029</v>
      </c>
      <c r="L19" s="96"/>
      <c r="M19" s="258">
        <f>M12-M17</f>
        <v>161638.00000000003</v>
      </c>
      <c r="N19" s="130"/>
      <c r="O19" s="258">
        <f>O12-O17</f>
        <v>1172</v>
      </c>
      <c r="P19" s="130"/>
      <c r="Q19" s="472">
        <f>M19-O19</f>
        <v>160466.00000000003</v>
      </c>
      <c r="R19" s="96"/>
      <c r="S19" s="259">
        <f>S12-S17</f>
        <v>738</v>
      </c>
      <c r="T19" s="13"/>
      <c r="U19" s="506"/>
      <c r="V19" s="13"/>
      <c r="W19" s="13"/>
      <c r="X19" s="13"/>
      <c r="Y19" s="13"/>
    </row>
    <row r="20" spans="1:25" ht="13.8" thickTop="1" x14ac:dyDescent="0.25"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3"/>
      <c r="U20" s="403"/>
      <c r="V20" s="403"/>
      <c r="W20" s="103"/>
      <c r="X20" s="103"/>
      <c r="Y20" s="103"/>
    </row>
    <row r="21" spans="1:25" x14ac:dyDescent="0.25">
      <c r="M21" s="408"/>
      <c r="N21" s="408"/>
      <c r="O21" s="414"/>
      <c r="P21" s="408"/>
      <c r="Q21" s="408"/>
    </row>
    <row r="22" spans="1:25" x14ac:dyDescent="0.25">
      <c r="M22" s="408"/>
      <c r="N22" s="408"/>
      <c r="O22" s="410"/>
      <c r="P22" s="408"/>
      <c r="Q22" s="408"/>
    </row>
    <row r="23" spans="1:25" x14ac:dyDescent="0.25">
      <c r="M23" s="408"/>
      <c r="N23" s="408"/>
      <c r="O23" s="410"/>
      <c r="P23" s="408"/>
      <c r="Q23" s="408"/>
      <c r="S23" s="413"/>
    </row>
    <row r="24" spans="1:25" x14ac:dyDescent="0.25">
      <c r="M24" s="408"/>
      <c r="N24" s="408"/>
      <c r="O24" s="410"/>
      <c r="P24" s="408"/>
      <c r="Q24" s="408"/>
    </row>
    <row r="25" spans="1:25" x14ac:dyDescent="0.25">
      <c r="M25" s="408"/>
      <c r="N25" s="408"/>
    </row>
    <row r="28" spans="1:25" x14ac:dyDescent="0.25">
      <c r="M28" s="408"/>
      <c r="N28" s="408"/>
    </row>
    <row r="29" spans="1:25" x14ac:dyDescent="0.25">
      <c r="M29" s="408"/>
      <c r="N29" s="408"/>
    </row>
  </sheetData>
  <phoneticPr fontId="6" type="noConversion"/>
  <pageMargins left="1" right="0.5" top="1.4" bottom="0.5" header="0.25" footer="0"/>
  <pageSetup paperSize="5" scale="90" orientation="landscape" copies="10" r:id="rId1"/>
  <headerFooter alignWithMargins="0">
    <oddHeader>&amp;C&amp;"Arial,Bold"&amp;14 CAPITAL  FUND&amp;12
&amp;14Final Budget
2020
&amp;R&amp;D&amp;T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</sheetPr>
  <dimension ref="A1:V30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2" width="2" style="1" customWidth="1"/>
    <col min="3" max="3" width="30" style="1" customWidth="1"/>
    <col min="4" max="4" width="1.88671875" style="1" customWidth="1"/>
    <col min="5" max="5" width="12" style="2" customWidth="1"/>
    <col min="6" max="6" width="2" customWidth="1"/>
    <col min="7" max="7" width="12" customWidth="1"/>
    <col min="8" max="8" width="2" customWidth="1"/>
    <col min="9" max="9" width="12" customWidth="1"/>
    <col min="10" max="10" width="2" customWidth="1"/>
    <col min="11" max="11" width="12" customWidth="1"/>
    <col min="12" max="12" width="2.109375" customWidth="1"/>
    <col min="13" max="13" width="12" customWidth="1"/>
    <col min="14" max="14" width="2" customWidth="1"/>
    <col min="15" max="15" width="12" customWidth="1"/>
    <col min="16" max="16" width="2" customWidth="1"/>
    <col min="17" max="17" width="12" customWidth="1"/>
    <col min="18" max="18" width="2" customWidth="1"/>
    <col min="19" max="19" width="12" customWidth="1"/>
    <col min="20" max="20" width="3.109375" style="63" customWidth="1"/>
    <col min="21" max="21" width="24.88671875" style="63" customWidth="1"/>
    <col min="22" max="22" width="2.6640625" customWidth="1"/>
  </cols>
  <sheetData>
    <row r="1" spans="1:22" ht="13.8" thickBot="1" x14ac:dyDescent="0.3">
      <c r="A1" s="70"/>
      <c r="B1" s="70"/>
      <c r="C1" s="70"/>
      <c r="E1" s="71">
        <v>2018</v>
      </c>
      <c r="F1" s="2"/>
      <c r="G1" s="19"/>
      <c r="H1" s="19"/>
      <c r="I1" s="73" t="s">
        <v>183</v>
      </c>
      <c r="J1" s="73"/>
      <c r="K1" s="19"/>
      <c r="L1" s="407"/>
      <c r="M1" s="390"/>
      <c r="N1" s="457"/>
      <c r="O1" s="457" t="s">
        <v>184</v>
      </c>
      <c r="P1" s="457"/>
      <c r="Q1" s="457"/>
      <c r="R1" s="407"/>
      <c r="S1" s="73" t="s">
        <v>196</v>
      </c>
      <c r="T1" s="484"/>
      <c r="U1" s="484"/>
      <c r="V1" s="186"/>
    </row>
    <row r="2" spans="1:22" x14ac:dyDescent="0.25">
      <c r="A2" s="17"/>
      <c r="B2" s="17"/>
      <c r="C2" s="17"/>
      <c r="D2" s="3"/>
      <c r="E2" s="118"/>
      <c r="F2" s="384"/>
      <c r="G2" s="137"/>
      <c r="H2" s="137"/>
      <c r="I2" s="113"/>
      <c r="J2" s="113"/>
      <c r="K2" s="147"/>
      <c r="L2" s="384"/>
      <c r="M2" s="86"/>
      <c r="N2" s="181"/>
      <c r="O2" s="42"/>
      <c r="P2" s="141"/>
      <c r="Q2" s="175"/>
      <c r="R2" s="407"/>
      <c r="S2" s="176"/>
      <c r="T2" s="478"/>
      <c r="U2" s="478"/>
      <c r="V2" s="186"/>
    </row>
    <row r="3" spans="1:22" s="7" customFormat="1" ht="13.8" thickBot="1" x14ac:dyDescent="0.3">
      <c r="A3" s="21"/>
      <c r="B3" s="21"/>
      <c r="C3" s="21"/>
      <c r="D3" s="5"/>
      <c r="E3" s="72" t="s">
        <v>181</v>
      </c>
      <c r="F3" s="6"/>
      <c r="G3" s="73" t="s">
        <v>186</v>
      </c>
      <c r="H3" s="24"/>
      <c r="I3" s="73" t="s">
        <v>0</v>
      </c>
      <c r="J3" s="26"/>
      <c r="K3" s="73" t="s">
        <v>1</v>
      </c>
      <c r="L3" s="6"/>
      <c r="M3" s="72" t="s">
        <v>187</v>
      </c>
      <c r="N3" s="184"/>
      <c r="O3" s="72" t="s">
        <v>0</v>
      </c>
      <c r="P3" s="131"/>
      <c r="Q3" s="154" t="s">
        <v>1</v>
      </c>
      <c r="S3" s="177" t="s">
        <v>0</v>
      </c>
      <c r="T3" s="478"/>
      <c r="U3" s="495" t="s">
        <v>179</v>
      </c>
      <c r="V3" s="187"/>
    </row>
    <row r="4" spans="1:22" s="7" customFormat="1" x14ac:dyDescent="0.25">
      <c r="A4" s="21"/>
      <c r="B4" s="21"/>
      <c r="C4" s="21"/>
      <c r="D4" s="5"/>
      <c r="E4" s="25"/>
      <c r="G4" s="20"/>
      <c r="H4" s="20"/>
      <c r="I4" s="20"/>
      <c r="J4" s="20"/>
      <c r="K4" s="20"/>
      <c r="M4" s="131"/>
      <c r="N4" s="131"/>
      <c r="O4" s="131"/>
      <c r="P4" s="131"/>
      <c r="Q4" s="131"/>
      <c r="S4" s="20"/>
      <c r="T4" s="296"/>
      <c r="U4" s="296"/>
    </row>
    <row r="5" spans="1:22" s="7" customFormat="1" x14ac:dyDescent="0.25">
      <c r="A5" s="87" t="s">
        <v>2</v>
      </c>
      <c r="B5" s="21"/>
      <c r="C5" s="21"/>
      <c r="D5" s="5"/>
      <c r="E5" s="307">
        <v>267.91000000000003</v>
      </c>
      <c r="F5" s="88"/>
      <c r="G5" s="310">
        <f>E19</f>
        <v>71072.179999999993</v>
      </c>
      <c r="H5" s="132"/>
      <c r="I5" s="310">
        <v>137</v>
      </c>
      <c r="J5" s="132"/>
      <c r="K5" s="311">
        <f>ROUND((G5-I5),5)</f>
        <v>70935.179999999993</v>
      </c>
      <c r="L5" s="133"/>
      <c r="M5" s="340">
        <f>E19</f>
        <v>71072.179999999993</v>
      </c>
      <c r="N5" s="89"/>
      <c r="O5" s="313">
        <v>137</v>
      </c>
      <c r="P5" s="89"/>
      <c r="Q5" s="313">
        <f>M5-O5</f>
        <v>70935.179999999993</v>
      </c>
      <c r="R5" s="133"/>
      <c r="S5" s="173">
        <f>ROUNDUP(M19,0)</f>
        <v>955</v>
      </c>
      <c r="T5" s="485"/>
      <c r="U5" s="466"/>
      <c r="V5" s="12"/>
    </row>
    <row r="6" spans="1:22" s="7" customFormat="1" x14ac:dyDescent="0.25">
      <c r="A6" s="87"/>
      <c r="B6" s="21"/>
      <c r="C6" s="21"/>
      <c r="D6" s="5"/>
      <c r="E6" s="31"/>
      <c r="F6" s="88"/>
      <c r="G6" s="132"/>
      <c r="H6" s="132"/>
      <c r="I6" s="132"/>
      <c r="J6" s="132"/>
      <c r="K6" s="132"/>
      <c r="L6" s="133"/>
      <c r="M6" s="89"/>
      <c r="N6" s="89"/>
      <c r="O6" s="540"/>
      <c r="P6" s="89"/>
      <c r="Q6" s="540"/>
      <c r="R6" s="133"/>
      <c r="S6" s="132"/>
      <c r="T6" s="479"/>
      <c r="U6" s="479"/>
      <c r="V6" s="12"/>
    </row>
    <row r="7" spans="1:22" x14ac:dyDescent="0.25">
      <c r="A7" s="17"/>
      <c r="B7" s="17" t="s">
        <v>4</v>
      </c>
      <c r="C7" s="17"/>
      <c r="D7" s="3"/>
      <c r="E7" s="38"/>
      <c r="F7" s="103"/>
      <c r="G7" s="44"/>
      <c r="H7" s="44"/>
      <c r="I7" s="44"/>
      <c r="J7" s="44"/>
      <c r="K7" s="44"/>
      <c r="L7" s="11"/>
      <c r="M7" s="45"/>
      <c r="N7" s="45"/>
      <c r="O7" s="82"/>
      <c r="P7" s="45"/>
      <c r="Q7" s="82"/>
      <c r="R7" s="11"/>
      <c r="S7" s="44"/>
      <c r="T7" s="66"/>
      <c r="U7" s="66"/>
      <c r="V7" s="11"/>
    </row>
    <row r="8" spans="1:22" x14ac:dyDescent="0.25">
      <c r="A8" s="17"/>
      <c r="B8" s="17"/>
      <c r="C8" s="17" t="s">
        <v>11</v>
      </c>
      <c r="D8" s="3"/>
      <c r="E8" s="38">
        <v>2376.02</v>
      </c>
      <c r="F8" s="103"/>
      <c r="G8" s="44">
        <v>2605.33</v>
      </c>
      <c r="H8" s="44"/>
      <c r="I8" s="44">
        <v>1900</v>
      </c>
      <c r="J8" s="44"/>
      <c r="K8" s="36">
        <f>ROUND((G8-I8),5)</f>
        <v>705.33</v>
      </c>
      <c r="L8" s="11"/>
      <c r="M8" s="43">
        <v>2625</v>
      </c>
      <c r="N8" s="45"/>
      <c r="O8" s="82">
        <v>1900</v>
      </c>
      <c r="P8" s="82"/>
      <c r="Q8" s="260">
        <f>M8-O8</f>
        <v>725</v>
      </c>
      <c r="R8" s="11"/>
      <c r="S8" s="79">
        <v>2400</v>
      </c>
      <c r="T8" s="67"/>
      <c r="U8" s="468"/>
      <c r="V8" s="11"/>
    </row>
    <row r="9" spans="1:22" ht="13.8" thickBot="1" x14ac:dyDescent="0.3">
      <c r="A9" s="17"/>
      <c r="B9" s="17"/>
      <c r="C9" s="17" t="s">
        <v>96</v>
      </c>
      <c r="D9" s="3"/>
      <c r="E9" s="38">
        <v>208368.88</v>
      </c>
      <c r="F9" s="103"/>
      <c r="G9" s="44">
        <v>215637.53</v>
      </c>
      <c r="H9" s="44"/>
      <c r="I9" s="44">
        <v>208000</v>
      </c>
      <c r="J9" s="44"/>
      <c r="K9" s="36">
        <f>ROUND((G9-I9),5)</f>
        <v>7637.53</v>
      </c>
      <c r="L9" s="11"/>
      <c r="M9" s="43">
        <v>215637.53</v>
      </c>
      <c r="N9" s="45"/>
      <c r="O9" s="82">
        <v>208000</v>
      </c>
      <c r="P9" s="45"/>
      <c r="Q9" s="260">
        <f>M9-O9</f>
        <v>7637.5299999999988</v>
      </c>
      <c r="R9" s="11"/>
      <c r="S9" s="79">
        <v>206045</v>
      </c>
      <c r="T9" s="67"/>
      <c r="U9" s="468"/>
      <c r="V9" s="11"/>
    </row>
    <row r="10" spans="1:22" ht="13.8" thickBot="1" x14ac:dyDescent="0.3">
      <c r="A10" s="17"/>
      <c r="B10" s="17" t="s">
        <v>19</v>
      </c>
      <c r="C10" s="17"/>
      <c r="D10" s="3"/>
      <c r="E10" s="108">
        <f>ROUND(SUM(E7:E9),5)</f>
        <v>210744.9</v>
      </c>
      <c r="F10" s="103"/>
      <c r="G10" s="53">
        <f>ROUND(SUM(G7:G9),5)</f>
        <v>218242.86</v>
      </c>
      <c r="H10" s="44"/>
      <c r="I10" s="53">
        <f>ROUND(SUM(I7:I9),5)</f>
        <v>209900</v>
      </c>
      <c r="J10" s="44"/>
      <c r="K10" s="53">
        <f>ROUND((G10-I10),5)</f>
        <v>8342.86</v>
      </c>
      <c r="L10" s="11"/>
      <c r="M10" s="208">
        <f>SUM(M8:M9)</f>
        <v>218262.53</v>
      </c>
      <c r="N10" s="45"/>
      <c r="O10" s="106">
        <f>ROUND(SUM(O7:O9),5)</f>
        <v>209900</v>
      </c>
      <c r="P10" s="45"/>
      <c r="Q10" s="359">
        <f>M10-O10</f>
        <v>8362.5299999999988</v>
      </c>
      <c r="R10" s="11"/>
      <c r="S10" s="253">
        <f>ROUND(SUM(S7:S9),5)</f>
        <v>208445</v>
      </c>
      <c r="T10" s="481"/>
      <c r="U10" s="507"/>
      <c r="V10" s="11"/>
    </row>
    <row r="11" spans="1:22" x14ac:dyDescent="0.25">
      <c r="A11" s="17"/>
      <c r="B11" s="17"/>
      <c r="C11" s="17"/>
      <c r="D11" s="3"/>
      <c r="E11" s="38"/>
      <c r="F11" s="103"/>
      <c r="G11" s="44"/>
      <c r="H11" s="44"/>
      <c r="I11" s="44"/>
      <c r="J11" s="44"/>
      <c r="K11" s="36"/>
      <c r="L11" s="11"/>
      <c r="M11" s="45"/>
      <c r="N11" s="45"/>
      <c r="O11" s="45"/>
      <c r="P11" s="45"/>
      <c r="Q11" s="82"/>
      <c r="R11" s="11"/>
      <c r="S11" s="262"/>
      <c r="T11" s="67"/>
      <c r="U11" s="67"/>
      <c r="V11" s="11"/>
    </row>
    <row r="12" spans="1:22" ht="13.8" thickBot="1" x14ac:dyDescent="0.3">
      <c r="A12" s="17" t="s">
        <v>75</v>
      </c>
      <c r="B12" s="17"/>
      <c r="C12" s="17"/>
      <c r="D12" s="3"/>
      <c r="E12" s="106">
        <f>E5+E10</f>
        <v>211012.81</v>
      </c>
      <c r="F12" s="103"/>
      <c r="G12" s="47">
        <f>G10+G5</f>
        <v>289315.03999999998</v>
      </c>
      <c r="H12" s="44"/>
      <c r="I12" s="47">
        <f>I5+I10</f>
        <v>210037</v>
      </c>
      <c r="J12" s="44"/>
      <c r="K12" s="48">
        <f>K5+K10</f>
        <v>79278.039999999994</v>
      </c>
      <c r="L12" s="11"/>
      <c r="M12" s="49">
        <f>M5+M10</f>
        <v>289334.70999999996</v>
      </c>
      <c r="N12" s="45"/>
      <c r="O12" s="50">
        <f>O5+O10</f>
        <v>210037</v>
      </c>
      <c r="P12" s="45"/>
      <c r="Q12" s="359">
        <f>M12-O12</f>
        <v>79297.709999999963</v>
      </c>
      <c r="R12" s="11"/>
      <c r="S12" s="93">
        <f>S5+S10</f>
        <v>209400</v>
      </c>
      <c r="T12" s="67"/>
      <c r="U12" s="468"/>
      <c r="V12" s="11"/>
    </row>
    <row r="13" spans="1:22" x14ac:dyDescent="0.25">
      <c r="A13" s="17"/>
      <c r="B13" s="17"/>
      <c r="C13" s="17"/>
      <c r="D13" s="3"/>
      <c r="E13" s="38"/>
      <c r="F13" s="103"/>
      <c r="G13" s="44"/>
      <c r="H13" s="44"/>
      <c r="I13" s="44"/>
      <c r="J13" s="44"/>
      <c r="K13" s="44"/>
      <c r="L13" s="11"/>
      <c r="M13" s="45"/>
      <c r="N13" s="45"/>
      <c r="O13" s="45"/>
      <c r="P13" s="45"/>
      <c r="Q13" s="82"/>
      <c r="R13" s="11"/>
      <c r="S13" s="44"/>
      <c r="T13" s="66"/>
      <c r="U13" s="66"/>
      <c r="V13" s="11"/>
    </row>
    <row r="14" spans="1:22" ht="25.5" customHeight="1" x14ac:dyDescent="0.25">
      <c r="A14" s="17"/>
      <c r="B14" s="17" t="s">
        <v>21</v>
      </c>
      <c r="C14" s="70"/>
      <c r="D14" s="3"/>
      <c r="E14" s="38"/>
      <c r="F14" s="103"/>
      <c r="G14" s="44"/>
      <c r="H14" s="44"/>
      <c r="I14" s="44"/>
      <c r="J14" s="44"/>
      <c r="K14" s="44"/>
      <c r="L14" s="11"/>
      <c r="M14" s="45"/>
      <c r="N14" s="45"/>
      <c r="O14" s="45"/>
      <c r="P14" s="45"/>
      <c r="Q14" s="82"/>
      <c r="R14" s="11"/>
      <c r="S14" s="44"/>
      <c r="T14" s="66"/>
      <c r="U14" s="66"/>
      <c r="V14" s="11"/>
    </row>
    <row r="15" spans="1:22" x14ac:dyDescent="0.25">
      <c r="A15" s="70"/>
      <c r="B15" s="17"/>
      <c r="C15" s="17" t="s">
        <v>76</v>
      </c>
      <c r="D15" s="3"/>
      <c r="E15" s="38">
        <v>0</v>
      </c>
      <c r="F15" s="103"/>
      <c r="G15" s="44">
        <v>0</v>
      </c>
      <c r="H15" s="135"/>
      <c r="I15" s="44">
        <v>0</v>
      </c>
      <c r="J15" s="44"/>
      <c r="K15" s="36">
        <f>ROUND((G15-I15),5)</f>
        <v>0</v>
      </c>
      <c r="L15" s="11"/>
      <c r="M15" s="169">
        <v>0</v>
      </c>
      <c r="N15" s="45"/>
      <c r="O15" s="82">
        <v>0</v>
      </c>
      <c r="P15" s="45"/>
      <c r="Q15" s="260">
        <f>M15-O15</f>
        <v>0</v>
      </c>
      <c r="S15" s="231">
        <v>0</v>
      </c>
      <c r="T15" s="486"/>
      <c r="U15" s="480"/>
      <c r="V15" s="11"/>
    </row>
    <row r="16" spans="1:22" ht="16.2" thickBot="1" x14ac:dyDescent="0.3">
      <c r="A16" s="70"/>
      <c r="B16" s="17"/>
      <c r="C16" s="17" t="s">
        <v>97</v>
      </c>
      <c r="D16" s="3"/>
      <c r="E16" s="38">
        <v>139940.63</v>
      </c>
      <c r="F16" s="236"/>
      <c r="G16" s="44">
        <v>288380.53999999998</v>
      </c>
      <c r="H16" s="134"/>
      <c r="I16" s="44">
        <v>210000</v>
      </c>
      <c r="J16" s="44"/>
      <c r="K16" s="36">
        <f>ROUND((G16-I16),5)</f>
        <v>78380.539999999994</v>
      </c>
      <c r="L16" s="11"/>
      <c r="M16" s="43">
        <v>288380.53999999998</v>
      </c>
      <c r="N16" s="195"/>
      <c r="O16" s="50">
        <v>210000</v>
      </c>
      <c r="P16" s="45"/>
      <c r="Q16" s="359">
        <f>M16-O16</f>
        <v>78380.539999999979</v>
      </c>
      <c r="R16" s="11"/>
      <c r="S16" s="405">
        <v>209000</v>
      </c>
      <c r="T16" s="67"/>
      <c r="U16" s="468"/>
    </row>
    <row r="17" spans="1:22" ht="13.8" thickBot="1" x14ac:dyDescent="0.3">
      <c r="A17" s="70"/>
      <c r="B17" s="17" t="s">
        <v>68</v>
      </c>
      <c r="C17" s="70"/>
      <c r="D17" s="3"/>
      <c r="E17" s="108">
        <f>ROUND(SUM(E15:E16),5)</f>
        <v>139940.63</v>
      </c>
      <c r="F17" s="103"/>
      <c r="G17" s="53">
        <f>ROUND(SUM(G14:G16),5)</f>
        <v>288380.53999999998</v>
      </c>
      <c r="H17" s="44"/>
      <c r="I17" s="53">
        <f>ROUND(SUM(I14:I16),5)</f>
        <v>210000</v>
      </c>
      <c r="J17" s="44"/>
      <c r="K17" s="53">
        <f>ROUND(SUM(K14:K16),5)</f>
        <v>78380.539999999994</v>
      </c>
      <c r="L17" s="11"/>
      <c r="M17" s="208">
        <f>SUM(M15:M16)</f>
        <v>288380.53999999998</v>
      </c>
      <c r="N17" s="45"/>
      <c r="O17" s="106">
        <f>ROUND(SUM(O14:O16),5)</f>
        <v>210000</v>
      </c>
      <c r="P17" s="45"/>
      <c r="Q17" s="541">
        <f>M17-O17</f>
        <v>78380.539999999979</v>
      </c>
      <c r="R17" s="11"/>
      <c r="S17" s="253">
        <f>SUM(S15:S16)</f>
        <v>209000</v>
      </c>
      <c r="T17" s="481"/>
      <c r="U17" s="507"/>
      <c r="V17" s="11"/>
    </row>
    <row r="18" spans="1:22" x14ac:dyDescent="0.25">
      <c r="A18" s="70"/>
      <c r="B18" s="17"/>
      <c r="C18" s="70"/>
      <c r="D18" s="3"/>
      <c r="E18" s="209"/>
      <c r="F18" s="103"/>
      <c r="G18" s="165"/>
      <c r="H18" s="44"/>
      <c r="I18" s="165"/>
      <c r="J18" s="44"/>
      <c r="K18" s="165"/>
      <c r="L18" s="11"/>
      <c r="M18" s="209"/>
      <c r="N18" s="45"/>
      <c r="O18" s="209"/>
      <c r="P18" s="45"/>
      <c r="Q18" s="260"/>
      <c r="R18" s="11"/>
      <c r="S18" s="165"/>
      <c r="T18" s="481"/>
      <c r="U18" s="481"/>
      <c r="V18" s="11"/>
    </row>
    <row r="19" spans="1:22" ht="16.5" customHeight="1" thickBot="1" x14ac:dyDescent="0.3">
      <c r="A19" s="70" t="s">
        <v>69</v>
      </c>
      <c r="B19" s="70"/>
      <c r="C19" s="70"/>
      <c r="E19" s="58">
        <f>E12-E17</f>
        <v>71072.179999999993</v>
      </c>
      <c r="F19" s="11"/>
      <c r="G19" s="59">
        <f>G12-G17</f>
        <v>934.5</v>
      </c>
      <c r="H19" s="44"/>
      <c r="I19" s="59">
        <f>I12-I17</f>
        <v>37</v>
      </c>
      <c r="J19" s="44"/>
      <c r="K19" s="59">
        <f>K12-K17</f>
        <v>897.5</v>
      </c>
      <c r="L19" s="11"/>
      <c r="M19" s="314">
        <f>M12-M17</f>
        <v>954.1699999999837</v>
      </c>
      <c r="N19" s="45"/>
      <c r="O19" s="58">
        <f>O12-O17</f>
        <v>37</v>
      </c>
      <c r="P19" s="45"/>
      <c r="Q19" s="360">
        <f>Q12-Q17</f>
        <v>917.1699999999837</v>
      </c>
      <c r="R19" s="11"/>
      <c r="S19" s="256">
        <f>S12-S17</f>
        <v>400</v>
      </c>
      <c r="T19" s="487"/>
      <c r="U19" s="508"/>
      <c r="V19" s="11"/>
    </row>
    <row r="20" spans="1:22" ht="13.8" thickTop="1" x14ac:dyDescent="0.25">
      <c r="E20" s="125"/>
      <c r="F20" s="11"/>
      <c r="G20" s="125"/>
      <c r="H20" s="11"/>
      <c r="I20" s="125"/>
      <c r="J20" s="11"/>
      <c r="K20" s="125"/>
      <c r="L20" s="11"/>
      <c r="M20" s="125"/>
      <c r="N20" s="11"/>
      <c r="O20" s="125"/>
      <c r="P20" s="11"/>
      <c r="Q20" s="125"/>
      <c r="R20" s="11"/>
      <c r="S20" s="125"/>
      <c r="T20" s="67"/>
      <c r="U20" s="67"/>
      <c r="V20" s="11"/>
    </row>
    <row r="21" spans="1:22" x14ac:dyDescent="0.25">
      <c r="E21"/>
    </row>
    <row r="22" spans="1:22" x14ac:dyDescent="0.25">
      <c r="E22"/>
      <c r="K22" s="15"/>
      <c r="L22" s="15"/>
      <c r="M22" s="402"/>
    </row>
    <row r="23" spans="1:22" x14ac:dyDescent="0.25">
      <c r="E23"/>
    </row>
    <row r="24" spans="1:22" x14ac:dyDescent="0.25">
      <c r="E24"/>
    </row>
    <row r="25" spans="1:22" x14ac:dyDescent="0.25">
      <c r="E25"/>
    </row>
    <row r="26" spans="1:22" x14ac:dyDescent="0.25">
      <c r="E26"/>
    </row>
    <row r="27" spans="1:22" x14ac:dyDescent="0.25">
      <c r="E27"/>
    </row>
    <row r="28" spans="1:22" x14ac:dyDescent="0.25">
      <c r="E28"/>
    </row>
    <row r="29" spans="1:22" x14ac:dyDescent="0.25">
      <c r="E29"/>
    </row>
    <row r="30" spans="1:22" x14ac:dyDescent="0.25">
      <c r="E30"/>
    </row>
  </sheetData>
  <phoneticPr fontId="0" type="noConversion"/>
  <pageMargins left="1" right="0.5" top="1.38" bottom="0.5" header="0.25" footer="0.5"/>
  <pageSetup paperSize="5" scale="90" orientation="landscape" r:id="rId1"/>
  <headerFooter alignWithMargins="0">
    <oddHeader>&amp;C&amp;"Arial,Bold"&amp;12  &amp;14State Highway Aid Fund&amp;12
&amp;14Final Budget
2020&amp;R&amp;D&amp;T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9"/>
  </sheetPr>
  <dimension ref="A1:Y41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RowHeight="13.2" x14ac:dyDescent="0.25"/>
  <cols>
    <col min="1" max="1" width="3.33203125" style="1" customWidth="1"/>
    <col min="2" max="2" width="3.109375" style="193" customWidth="1"/>
    <col min="3" max="3" width="3.88671875" style="1" customWidth="1"/>
    <col min="4" max="4" width="3.44140625" style="1" customWidth="1"/>
    <col min="5" max="5" width="5.88671875" style="1" customWidth="1"/>
    <col min="6" max="6" width="30" style="1" customWidth="1"/>
    <col min="7" max="7" width="2" style="1" customWidth="1"/>
    <col min="8" max="8" width="12" style="2" customWidth="1"/>
    <col min="9" max="9" width="2" customWidth="1"/>
    <col min="10" max="10" width="9.109375" customWidth="1"/>
    <col min="11" max="11" width="2" customWidth="1"/>
    <col min="12" max="12" width="12" customWidth="1"/>
    <col min="13" max="13" width="2" customWidth="1"/>
    <col min="14" max="14" width="12" customWidth="1"/>
    <col min="15" max="15" width="2" customWidth="1"/>
    <col min="16" max="16" width="12" customWidth="1"/>
    <col min="17" max="17" width="2" customWidth="1"/>
    <col min="18" max="18" width="12" customWidth="1"/>
    <col min="19" max="19" width="2" customWidth="1"/>
    <col min="20" max="20" width="12" customWidth="1"/>
    <col min="21" max="21" width="2" customWidth="1"/>
    <col min="22" max="22" width="12" customWidth="1"/>
    <col min="23" max="23" width="2.6640625" customWidth="1"/>
    <col min="24" max="24" width="31.44140625" style="407" customWidth="1"/>
    <col min="25" max="25" width="2.6640625" style="407" customWidth="1"/>
  </cols>
  <sheetData>
    <row r="1" spans="1:25" ht="13.8" thickBot="1" x14ac:dyDescent="0.3">
      <c r="A1" s="17"/>
      <c r="B1" s="87"/>
      <c r="C1" s="17"/>
      <c r="D1" s="17"/>
      <c r="E1" s="17"/>
      <c r="F1" s="17"/>
      <c r="G1" s="3"/>
      <c r="H1" s="71">
        <v>2018</v>
      </c>
      <c r="I1" s="2"/>
      <c r="J1" s="19"/>
      <c r="K1" s="19"/>
      <c r="L1" s="73" t="s">
        <v>183</v>
      </c>
      <c r="M1" s="73"/>
      <c r="N1" s="19"/>
      <c r="O1" s="407"/>
      <c r="P1" s="390"/>
      <c r="Q1" s="457"/>
      <c r="R1" s="457" t="s">
        <v>184</v>
      </c>
      <c r="S1" s="457"/>
      <c r="T1" s="457"/>
      <c r="U1" s="407"/>
      <c r="V1" s="73" t="s">
        <v>196</v>
      </c>
    </row>
    <row r="2" spans="1:25" x14ac:dyDescent="0.25">
      <c r="A2" s="17"/>
      <c r="B2" s="87"/>
      <c r="C2" s="17"/>
      <c r="D2" s="17"/>
      <c r="E2" s="17"/>
      <c r="F2" s="17"/>
      <c r="G2" s="3"/>
      <c r="H2" s="118"/>
      <c r="I2" s="384"/>
      <c r="J2" s="137"/>
      <c r="K2" s="137"/>
      <c r="L2" s="113"/>
      <c r="M2" s="113"/>
      <c r="N2" s="147"/>
      <c r="O2" s="384"/>
      <c r="P2" s="86"/>
      <c r="Q2" s="181"/>
      <c r="R2" s="42"/>
      <c r="S2" s="141"/>
      <c r="T2" s="175"/>
      <c r="U2" s="407"/>
      <c r="V2" s="176"/>
    </row>
    <row r="3" spans="1:25" s="7" customFormat="1" ht="13.8" thickBot="1" x14ac:dyDescent="0.3">
      <c r="A3" s="21"/>
      <c r="B3" s="87"/>
      <c r="C3" s="21"/>
      <c r="D3" s="21"/>
      <c r="E3" s="21"/>
      <c r="F3" s="21"/>
      <c r="G3" s="5"/>
      <c r="H3" s="72" t="s">
        <v>181</v>
      </c>
      <c r="I3" s="6"/>
      <c r="J3" s="73" t="s">
        <v>186</v>
      </c>
      <c r="K3" s="24"/>
      <c r="L3" s="73" t="s">
        <v>0</v>
      </c>
      <c r="M3" s="26"/>
      <c r="N3" s="73" t="s">
        <v>1</v>
      </c>
      <c r="O3" s="6"/>
      <c r="P3" s="72" t="s">
        <v>187</v>
      </c>
      <c r="Q3" s="184"/>
      <c r="R3" s="72" t="s">
        <v>0</v>
      </c>
      <c r="S3" s="131"/>
      <c r="T3" s="154" t="s">
        <v>1</v>
      </c>
      <c r="V3" s="177" t="s">
        <v>0</v>
      </c>
      <c r="X3" s="495" t="s">
        <v>179</v>
      </c>
    </row>
    <row r="4" spans="1:25" s="7" customFormat="1" x14ac:dyDescent="0.25">
      <c r="A4" s="21"/>
      <c r="B4" s="87"/>
      <c r="C4" s="21"/>
      <c r="D4" s="21"/>
      <c r="E4" s="21"/>
      <c r="F4" s="21"/>
      <c r="G4" s="5"/>
      <c r="H4" s="25"/>
      <c r="I4" s="136"/>
      <c r="J4" s="26"/>
      <c r="K4" s="137"/>
      <c r="L4" s="26"/>
      <c r="M4" s="137"/>
      <c r="N4" s="26"/>
      <c r="O4" s="136"/>
      <c r="P4" s="25"/>
      <c r="Q4" s="118"/>
      <c r="R4" s="25"/>
      <c r="S4" s="118"/>
      <c r="T4" s="25"/>
      <c r="U4" s="136"/>
      <c r="V4" s="27"/>
    </row>
    <row r="5" spans="1:25" s="7" customFormat="1" ht="15.6" x14ac:dyDescent="0.25">
      <c r="A5" s="87" t="s">
        <v>2</v>
      </c>
      <c r="B5" s="87"/>
      <c r="C5" s="21"/>
      <c r="D5" s="21"/>
      <c r="E5" s="21"/>
      <c r="F5" s="21"/>
      <c r="G5" s="5"/>
      <c r="H5" s="307">
        <v>6443.99</v>
      </c>
      <c r="I5" s="139"/>
      <c r="J5" s="308">
        <f>H33</f>
        <v>3492.7600000000093</v>
      </c>
      <c r="K5" s="140"/>
      <c r="L5" s="308">
        <v>1400</v>
      </c>
      <c r="M5" s="140"/>
      <c r="N5" s="309">
        <f>ROUND((J5-L5),5)</f>
        <v>2092.7600000000002</v>
      </c>
      <c r="O5" s="139"/>
      <c r="P5" s="341">
        <f>H33</f>
        <v>3492.7600000000093</v>
      </c>
      <c r="Q5" s="138"/>
      <c r="R5" s="307">
        <v>1400</v>
      </c>
      <c r="S5" s="138"/>
      <c r="T5" s="358">
        <f>ROUND((P5-R5),5)</f>
        <v>2092.7600000000002</v>
      </c>
      <c r="U5" s="139"/>
      <c r="V5" s="303">
        <f>ROUNDUP(P33,0)</f>
        <v>6114</v>
      </c>
      <c r="W5" s="194"/>
      <c r="X5" s="509"/>
      <c r="Y5" s="194"/>
    </row>
    <row r="6" spans="1:25" s="7" customFormat="1" x14ac:dyDescent="0.25">
      <c r="A6" s="21"/>
      <c r="B6" s="87"/>
      <c r="C6" s="21"/>
      <c r="D6" s="21"/>
      <c r="E6" s="21"/>
      <c r="F6" s="21"/>
      <c r="G6" s="5"/>
      <c r="H6" s="25"/>
      <c r="I6" s="136"/>
      <c r="J6" s="26"/>
      <c r="K6" s="137"/>
      <c r="L6" s="26"/>
      <c r="M6" s="137"/>
      <c r="N6" s="26"/>
      <c r="O6" s="136"/>
      <c r="P6" s="25"/>
      <c r="Q6" s="118"/>
      <c r="R6" s="25"/>
      <c r="S6" s="118"/>
      <c r="T6" s="25"/>
      <c r="U6" s="136"/>
      <c r="V6" s="27"/>
    </row>
    <row r="7" spans="1:25" x14ac:dyDescent="0.25">
      <c r="A7" s="17"/>
      <c r="B7" s="87" t="s">
        <v>4</v>
      </c>
      <c r="C7" s="17"/>
      <c r="D7" s="17"/>
      <c r="E7" s="17"/>
      <c r="F7" s="17"/>
      <c r="G7" s="3"/>
      <c r="H7" s="33"/>
      <c r="J7" s="16"/>
      <c r="K7" s="16"/>
      <c r="L7" s="16"/>
      <c r="M7" s="16"/>
      <c r="N7" s="16"/>
      <c r="P7" s="42"/>
      <c r="Q7" s="42"/>
      <c r="R7" s="42"/>
      <c r="S7" s="42"/>
      <c r="T7" s="141"/>
      <c r="V7" s="168"/>
    </row>
    <row r="8" spans="1:25" x14ac:dyDescent="0.25">
      <c r="A8" s="17"/>
      <c r="B8" s="87"/>
      <c r="C8" s="17" t="s">
        <v>70</v>
      </c>
      <c r="D8" s="17"/>
      <c r="E8" s="17"/>
      <c r="F8" s="17"/>
      <c r="G8" s="3"/>
      <c r="H8" s="33">
        <v>142079.10999999999</v>
      </c>
      <c r="J8" s="44">
        <v>140214.18</v>
      </c>
      <c r="K8" s="44"/>
      <c r="L8" s="463">
        <v>144590</v>
      </c>
      <c r="M8" s="44"/>
      <c r="N8" s="40">
        <f t="shared" ref="N8:N13" si="0">ROUND((J8-L8),5)</f>
        <v>-4375.82</v>
      </c>
      <c r="O8" s="11"/>
      <c r="P8" s="43">
        <v>144590</v>
      </c>
      <c r="Q8" s="45"/>
      <c r="R8" s="45">
        <v>144590</v>
      </c>
      <c r="S8" s="42"/>
      <c r="T8" s="90">
        <f t="shared" ref="T8:T13" si="1">ROUND((P8-R8),5)</f>
        <v>0</v>
      </c>
      <c r="V8" s="411">
        <v>141120</v>
      </c>
      <c r="X8" s="483"/>
    </row>
    <row r="9" spans="1:25" x14ac:dyDescent="0.25">
      <c r="A9" s="17"/>
      <c r="B9" s="87"/>
      <c r="C9" s="17" t="s">
        <v>71</v>
      </c>
      <c r="D9" s="17"/>
      <c r="E9" s="17"/>
      <c r="F9" s="17"/>
      <c r="G9" s="3"/>
      <c r="H9" s="33">
        <v>1742.53</v>
      </c>
      <c r="J9" s="44">
        <v>2849.01</v>
      </c>
      <c r="K9" s="44"/>
      <c r="L9" s="464">
        <v>2000</v>
      </c>
      <c r="M9" s="44"/>
      <c r="N9" s="40">
        <f t="shared" si="0"/>
        <v>849.01</v>
      </c>
      <c r="O9" s="11"/>
      <c r="P9" s="43">
        <v>2849.01</v>
      </c>
      <c r="Q9" s="45"/>
      <c r="R9" s="45">
        <v>2000</v>
      </c>
      <c r="S9" s="42"/>
      <c r="T9" s="90">
        <f t="shared" si="1"/>
        <v>849.01</v>
      </c>
      <c r="V9" s="272">
        <v>2432</v>
      </c>
      <c r="X9" s="483"/>
    </row>
    <row r="10" spans="1:25" x14ac:dyDescent="0.25">
      <c r="A10" s="17"/>
      <c r="B10" s="87"/>
      <c r="C10" s="17" t="s">
        <v>87</v>
      </c>
      <c r="D10" s="17"/>
      <c r="E10" s="17"/>
      <c r="F10" s="17"/>
      <c r="G10" s="3"/>
      <c r="H10" s="33">
        <v>1809.7</v>
      </c>
      <c r="J10" s="44">
        <v>4588.1400000000003</v>
      </c>
      <c r="K10" s="44"/>
      <c r="L10" s="464">
        <v>2500</v>
      </c>
      <c r="M10" s="44"/>
      <c r="N10" s="40">
        <f t="shared" si="0"/>
        <v>2088.14</v>
      </c>
      <c r="O10" s="11"/>
      <c r="P10" s="43">
        <v>4600</v>
      </c>
      <c r="Q10" s="45"/>
      <c r="R10" s="45">
        <v>2500</v>
      </c>
      <c r="S10" s="42"/>
      <c r="T10" s="90">
        <f t="shared" si="1"/>
        <v>2100</v>
      </c>
      <c r="V10" s="272">
        <v>6575</v>
      </c>
      <c r="X10" s="483"/>
    </row>
    <row r="11" spans="1:25" x14ac:dyDescent="0.25">
      <c r="A11" s="17"/>
      <c r="B11" s="87"/>
      <c r="C11" s="17" t="s">
        <v>11</v>
      </c>
      <c r="D11" s="17"/>
      <c r="E11" s="17"/>
      <c r="F11" s="17"/>
      <c r="G11" s="3"/>
      <c r="H11" s="33">
        <v>899.91</v>
      </c>
      <c r="J11" s="44">
        <v>898.24</v>
      </c>
      <c r="K11" s="44"/>
      <c r="L11" s="464">
        <v>960</v>
      </c>
      <c r="M11" s="44"/>
      <c r="N11" s="40">
        <f t="shared" si="0"/>
        <v>-61.76</v>
      </c>
      <c r="O11" s="11"/>
      <c r="P11" s="43">
        <v>1190</v>
      </c>
      <c r="Q11" s="45"/>
      <c r="R11" s="45">
        <v>960</v>
      </c>
      <c r="S11" s="42"/>
      <c r="T11" s="90">
        <f t="shared" si="1"/>
        <v>230</v>
      </c>
      <c r="V11" s="272">
        <v>1580</v>
      </c>
      <c r="X11" s="483"/>
    </row>
    <row r="12" spans="1:25" ht="13.8" thickBot="1" x14ac:dyDescent="0.3">
      <c r="A12" s="17"/>
      <c r="B12" s="87"/>
      <c r="C12" s="17" t="s">
        <v>141</v>
      </c>
      <c r="D12" s="17"/>
      <c r="E12" s="17"/>
      <c r="F12" s="17"/>
      <c r="G12" s="3"/>
      <c r="H12" s="33">
        <v>37000</v>
      </c>
      <c r="J12" s="44">
        <v>15000</v>
      </c>
      <c r="K12" s="44"/>
      <c r="L12" s="465">
        <v>55000</v>
      </c>
      <c r="M12" s="44"/>
      <c r="N12" s="40">
        <f t="shared" si="0"/>
        <v>-40000</v>
      </c>
      <c r="O12" s="11"/>
      <c r="P12" s="49">
        <f>GenFund!P116</f>
        <v>55000</v>
      </c>
      <c r="Q12" s="45"/>
      <c r="R12" s="45">
        <v>55000</v>
      </c>
      <c r="S12" s="42"/>
      <c r="T12" s="46">
        <f t="shared" si="1"/>
        <v>0</v>
      </c>
      <c r="V12" s="412">
        <f>GenFund!V116</f>
        <v>55000</v>
      </c>
      <c r="X12" s="483"/>
    </row>
    <row r="13" spans="1:25" ht="13.8" thickBot="1" x14ac:dyDescent="0.3">
      <c r="A13" s="17"/>
      <c r="B13" s="87" t="s">
        <v>19</v>
      </c>
      <c r="C13" s="17"/>
      <c r="D13" s="17"/>
      <c r="E13" s="17"/>
      <c r="F13" s="17"/>
      <c r="G13" s="3"/>
      <c r="H13" s="51">
        <f>ROUND(SUM(H7:H12),5)</f>
        <v>183531.25</v>
      </c>
      <c r="J13" s="52">
        <f>ROUND(SUM(J7:J12),5)</f>
        <v>163549.57</v>
      </c>
      <c r="K13" s="44"/>
      <c r="L13" s="462">
        <f>SUM(L8:L12)</f>
        <v>205050</v>
      </c>
      <c r="M13" s="44"/>
      <c r="N13" s="52">
        <f t="shared" si="0"/>
        <v>-41500.43</v>
      </c>
      <c r="O13" s="11"/>
      <c r="P13" s="172">
        <f>ROUND(SUM(P8:P12),5)</f>
        <v>208229.01</v>
      </c>
      <c r="Q13" s="45"/>
      <c r="R13" s="51">
        <f>ROUND(SUM(R7:R12),5)</f>
        <v>205050</v>
      </c>
      <c r="S13" s="42"/>
      <c r="T13" s="46">
        <f t="shared" si="1"/>
        <v>3179.01</v>
      </c>
      <c r="V13" s="512">
        <f>SUM(V8:V12)</f>
        <v>206707</v>
      </c>
      <c r="X13" s="483"/>
    </row>
    <row r="14" spans="1:25" x14ac:dyDescent="0.25">
      <c r="A14" s="17"/>
      <c r="B14" s="87"/>
      <c r="C14" s="17"/>
      <c r="D14" s="17"/>
      <c r="E14" s="17"/>
      <c r="F14" s="17"/>
      <c r="G14" s="3"/>
      <c r="H14" s="33"/>
      <c r="J14" s="40"/>
      <c r="K14" s="44"/>
      <c r="L14" s="40"/>
      <c r="M14" s="44"/>
      <c r="N14" s="40"/>
      <c r="O14" s="11"/>
      <c r="P14" s="82"/>
      <c r="Q14" s="45"/>
      <c r="R14" s="33"/>
      <c r="S14" s="42"/>
      <c r="T14" s="141"/>
      <c r="V14" s="104"/>
    </row>
    <row r="15" spans="1:25" ht="13.8" thickBot="1" x14ac:dyDescent="0.3">
      <c r="A15" s="17" t="s">
        <v>98</v>
      </c>
      <c r="B15" s="87"/>
      <c r="C15" s="17"/>
      <c r="D15" s="17"/>
      <c r="E15" s="17"/>
      <c r="F15" s="17"/>
      <c r="G15" s="3"/>
      <c r="H15" s="46">
        <f>H13+H5</f>
        <v>189975.24</v>
      </c>
      <c r="J15" s="55">
        <f>J13+J5</f>
        <v>167042.33000000002</v>
      </c>
      <c r="K15" s="44"/>
      <c r="L15" s="55">
        <f>L13+L5</f>
        <v>206450</v>
      </c>
      <c r="M15" s="44"/>
      <c r="N15" s="55">
        <f>N13+N5</f>
        <v>-39407.67</v>
      </c>
      <c r="O15" s="11"/>
      <c r="P15" s="171">
        <f>P13+P5</f>
        <v>211721.77000000002</v>
      </c>
      <c r="Q15" s="45"/>
      <c r="R15" s="46">
        <f>R13+R5</f>
        <v>206450</v>
      </c>
      <c r="S15" s="42"/>
      <c r="T15" s="46">
        <f>ROUND((P15-R15),5)</f>
        <v>5271.77</v>
      </c>
      <c r="V15" s="221">
        <f>V5+V13</f>
        <v>212821</v>
      </c>
      <c r="X15" s="483"/>
    </row>
    <row r="16" spans="1:25" ht="25.5" customHeight="1" x14ac:dyDescent="0.25">
      <c r="A16" s="17"/>
      <c r="B16" s="87" t="s">
        <v>21</v>
      </c>
      <c r="C16" s="17"/>
      <c r="D16" s="17"/>
      <c r="E16" s="17"/>
      <c r="F16" s="17"/>
      <c r="G16" s="3"/>
      <c r="H16" s="33"/>
      <c r="J16" s="44"/>
      <c r="K16" s="44"/>
      <c r="L16" s="44"/>
      <c r="M16" s="44"/>
      <c r="N16" s="44"/>
      <c r="O16" s="11"/>
      <c r="P16" s="45"/>
      <c r="Q16" s="45"/>
      <c r="R16" s="45"/>
      <c r="S16" s="42"/>
      <c r="T16" s="141"/>
      <c r="V16" s="325"/>
    </row>
    <row r="17" spans="1:25" ht="15.6" x14ac:dyDescent="0.25">
      <c r="A17" s="17"/>
      <c r="B17" s="87"/>
      <c r="C17" s="17" t="s">
        <v>99</v>
      </c>
      <c r="D17" s="17"/>
      <c r="E17" s="17"/>
      <c r="F17" s="17"/>
      <c r="G17" s="3"/>
      <c r="H17" s="33">
        <v>108392.48</v>
      </c>
      <c r="J17" s="44">
        <v>86284.92</v>
      </c>
      <c r="K17" s="44"/>
      <c r="L17" s="44">
        <v>115046.56</v>
      </c>
      <c r="M17" s="44"/>
      <c r="N17" s="40">
        <f>ROUND((J17-L17),5)</f>
        <v>-28761.64</v>
      </c>
      <c r="O17" s="11"/>
      <c r="P17" s="43">
        <v>115046.56</v>
      </c>
      <c r="Q17" s="45"/>
      <c r="R17" s="45">
        <v>115046.56</v>
      </c>
      <c r="S17" s="42"/>
      <c r="T17" s="90">
        <f>ROUND((P17-R17),5)</f>
        <v>0</v>
      </c>
      <c r="V17" s="272">
        <v>120904.32000000001</v>
      </c>
      <c r="W17" s="243"/>
      <c r="X17" s="510"/>
      <c r="Y17" s="243"/>
    </row>
    <row r="18" spans="1:25" ht="15.6" x14ac:dyDescent="0.25">
      <c r="A18" s="17"/>
      <c r="B18" s="87"/>
      <c r="C18" s="17" t="s">
        <v>100</v>
      </c>
      <c r="D18" s="17"/>
      <c r="E18" s="17"/>
      <c r="F18" s="17"/>
      <c r="G18" s="3"/>
      <c r="H18" s="33">
        <v>5460</v>
      </c>
      <c r="J18" s="44">
        <v>2730</v>
      </c>
      <c r="K18" s="44"/>
      <c r="L18" s="44">
        <v>5460</v>
      </c>
      <c r="M18" s="44"/>
      <c r="N18" s="40">
        <f>ROUND((J18-L18),5)</f>
        <v>-2730</v>
      </c>
      <c r="O18" s="11"/>
      <c r="P18" s="43">
        <v>5460</v>
      </c>
      <c r="Q18" s="45"/>
      <c r="R18" s="45">
        <v>5460</v>
      </c>
      <c r="S18" s="42"/>
      <c r="T18" s="90">
        <f>ROUND((P18-R18),5)</f>
        <v>0</v>
      </c>
      <c r="V18" s="272">
        <v>5460</v>
      </c>
      <c r="W18" s="243"/>
      <c r="X18" s="510"/>
      <c r="Y18" s="243"/>
    </row>
    <row r="19" spans="1:25" x14ac:dyDescent="0.25">
      <c r="A19" s="17"/>
      <c r="B19" s="87"/>
      <c r="C19" s="17" t="s">
        <v>101</v>
      </c>
      <c r="D19" s="17"/>
      <c r="E19" s="17"/>
      <c r="F19" s="17"/>
      <c r="G19" s="3"/>
      <c r="H19" s="33">
        <v>20670</v>
      </c>
      <c r="J19" s="44">
        <v>15097</v>
      </c>
      <c r="K19" s="44"/>
      <c r="L19" s="44">
        <v>30194</v>
      </c>
      <c r="M19" s="44"/>
      <c r="N19" s="40">
        <f>ROUND((J19-L19),5)</f>
        <v>-15097</v>
      </c>
      <c r="O19" s="11"/>
      <c r="P19" s="43">
        <v>30194</v>
      </c>
      <c r="Q19" s="45"/>
      <c r="R19" s="45">
        <v>30194</v>
      </c>
      <c r="S19" s="42"/>
      <c r="T19" s="90">
        <f>ROUND((P19-R19),5)</f>
        <v>0</v>
      </c>
      <c r="V19" s="231">
        <v>30025.57</v>
      </c>
      <c r="X19" s="483"/>
    </row>
    <row r="20" spans="1:25" ht="15.6" x14ac:dyDescent="0.25">
      <c r="A20" s="17"/>
      <c r="B20" s="87"/>
      <c r="C20" s="17" t="s">
        <v>126</v>
      </c>
      <c r="D20" s="17"/>
      <c r="E20" s="17"/>
      <c r="F20" s="17"/>
      <c r="G20" s="3"/>
      <c r="H20" s="33">
        <v>3500</v>
      </c>
      <c r="J20" s="44">
        <v>1750</v>
      </c>
      <c r="K20" s="44"/>
      <c r="L20" s="44">
        <v>3500</v>
      </c>
      <c r="M20" s="44"/>
      <c r="N20" s="40">
        <f>ROUND((J20-L20),5)</f>
        <v>-1750</v>
      </c>
      <c r="O20" s="11"/>
      <c r="P20" s="43">
        <v>3500</v>
      </c>
      <c r="Q20" s="45"/>
      <c r="R20" s="45">
        <v>3500</v>
      </c>
      <c r="S20" s="42"/>
      <c r="T20" s="90">
        <f>ROUND((P20-R20),5)</f>
        <v>0</v>
      </c>
      <c r="V20" s="272">
        <v>3500</v>
      </c>
      <c r="W20" s="243"/>
      <c r="X20" s="510"/>
      <c r="Y20" s="243"/>
    </row>
    <row r="21" spans="1:25" ht="15.6" x14ac:dyDescent="0.25">
      <c r="A21" s="17"/>
      <c r="B21" s="87"/>
      <c r="C21" s="17" t="s">
        <v>136</v>
      </c>
      <c r="D21" s="17"/>
      <c r="E21" s="17"/>
      <c r="F21" s="17"/>
      <c r="G21" s="3"/>
      <c r="H21" s="33">
        <v>40070</v>
      </c>
      <c r="J21" s="44">
        <v>32205.75</v>
      </c>
      <c r="K21" s="44"/>
      <c r="L21" s="44">
        <v>42941</v>
      </c>
      <c r="M21" s="44"/>
      <c r="N21" s="40">
        <f>ROUND((J21-L21),5)</f>
        <v>-10735.25</v>
      </c>
      <c r="O21" s="11"/>
      <c r="P21" s="43">
        <v>42941</v>
      </c>
      <c r="Q21" s="45"/>
      <c r="R21" s="45">
        <v>42941</v>
      </c>
      <c r="S21" s="42"/>
      <c r="T21" s="90">
        <f>ROUND((P21-R21),5)</f>
        <v>0</v>
      </c>
      <c r="V21" s="79">
        <v>42941</v>
      </c>
      <c r="W21" s="243"/>
      <c r="X21" s="510"/>
      <c r="Y21" s="243"/>
    </row>
    <row r="22" spans="1:25" x14ac:dyDescent="0.25">
      <c r="A22" s="17"/>
      <c r="B22" s="87"/>
      <c r="C22" s="17"/>
      <c r="D22" s="17"/>
      <c r="E22" s="17"/>
      <c r="F22" s="17"/>
      <c r="G22" s="3"/>
      <c r="H22" s="33"/>
      <c r="J22" s="44"/>
      <c r="K22" s="44"/>
      <c r="L22" s="44"/>
      <c r="M22" s="44"/>
      <c r="N22" s="40"/>
      <c r="O22" s="11"/>
      <c r="P22" s="218"/>
      <c r="Q22" s="45"/>
      <c r="R22" s="45"/>
      <c r="S22" s="42"/>
      <c r="T22" s="90"/>
      <c r="V22" s="326"/>
    </row>
    <row r="23" spans="1:25" x14ac:dyDescent="0.25">
      <c r="A23" s="17"/>
      <c r="B23" s="87"/>
      <c r="C23" s="17" t="s">
        <v>119</v>
      </c>
      <c r="D23" s="17"/>
      <c r="E23" s="17"/>
      <c r="F23" s="17"/>
      <c r="G23" s="3"/>
      <c r="H23" s="33"/>
      <c r="J23" s="44"/>
      <c r="K23" s="44"/>
      <c r="L23" s="44"/>
      <c r="M23" s="44"/>
      <c r="N23" s="40"/>
      <c r="O23" s="11"/>
      <c r="P23" s="217"/>
      <c r="Q23" s="45"/>
      <c r="R23" s="45"/>
      <c r="S23" s="42"/>
      <c r="T23" s="90"/>
      <c r="V23" s="325"/>
    </row>
    <row r="24" spans="1:25" ht="13.2" customHeight="1" x14ac:dyDescent="0.25">
      <c r="A24" s="17"/>
      <c r="B24" s="87"/>
      <c r="C24" s="17"/>
      <c r="D24" s="17" t="s">
        <v>116</v>
      </c>
      <c r="E24" s="17"/>
      <c r="F24" s="17"/>
      <c r="G24" s="3"/>
      <c r="H24" s="33">
        <v>0</v>
      </c>
      <c r="J24" s="44">
        <v>0</v>
      </c>
      <c r="K24" s="44"/>
      <c r="L24" s="44">
        <v>0</v>
      </c>
      <c r="M24" s="44"/>
      <c r="N24" s="40">
        <f>J24-L24</f>
        <v>0</v>
      </c>
      <c r="O24" s="11"/>
      <c r="P24" s="43">
        <v>0</v>
      </c>
      <c r="Q24" s="45"/>
      <c r="R24" s="45">
        <v>0</v>
      </c>
      <c r="S24" s="42"/>
      <c r="T24" s="90">
        <f>ROUND((P24-R24),5)</f>
        <v>0</v>
      </c>
      <c r="V24" s="272">
        <v>0</v>
      </c>
      <c r="W24" s="243"/>
      <c r="X24" s="510"/>
      <c r="Y24" s="243"/>
    </row>
    <row r="25" spans="1:25" ht="13.2" customHeight="1" x14ac:dyDescent="0.25">
      <c r="A25" s="261"/>
      <c r="B25" s="87"/>
      <c r="C25" s="17"/>
      <c r="D25" s="17" t="s">
        <v>102</v>
      </c>
      <c r="E25" s="17"/>
      <c r="F25" s="17"/>
      <c r="G25" s="3"/>
      <c r="H25" s="33">
        <v>0</v>
      </c>
      <c r="I25" s="222"/>
      <c r="J25" s="44">
        <v>0</v>
      </c>
      <c r="K25" s="44"/>
      <c r="L25" s="44">
        <v>0</v>
      </c>
      <c r="M25" s="44"/>
      <c r="N25" s="40">
        <f>J25-L25</f>
        <v>0</v>
      </c>
      <c r="O25" s="11"/>
      <c r="P25" s="43">
        <v>0</v>
      </c>
      <c r="Q25" s="45"/>
      <c r="R25" s="45">
        <v>0</v>
      </c>
      <c r="S25" s="42"/>
      <c r="T25" s="90">
        <f>ROUND((P25-R25),5)</f>
        <v>0</v>
      </c>
      <c r="V25" s="272">
        <v>0</v>
      </c>
      <c r="X25" s="483"/>
    </row>
    <row r="26" spans="1:25" x14ac:dyDescent="0.25">
      <c r="A26" s="17"/>
      <c r="B26" s="87"/>
      <c r="C26" s="17"/>
      <c r="D26" s="17" t="s">
        <v>117</v>
      </c>
      <c r="E26" s="17"/>
      <c r="F26" s="17"/>
      <c r="G26" s="3"/>
      <c r="H26" s="33">
        <v>0</v>
      </c>
      <c r="J26" s="44">
        <v>0</v>
      </c>
      <c r="K26" s="44"/>
      <c r="L26" s="44">
        <v>0</v>
      </c>
      <c r="M26" s="44"/>
      <c r="N26" s="40">
        <f>J26-L26</f>
        <v>0</v>
      </c>
      <c r="O26" s="11"/>
      <c r="P26" s="43">
        <v>0</v>
      </c>
      <c r="Q26" s="45"/>
      <c r="R26" s="45">
        <v>0</v>
      </c>
      <c r="S26" s="42"/>
      <c r="T26" s="90">
        <f>ROUND((P26-R26),5)</f>
        <v>0</v>
      </c>
      <c r="V26" s="272">
        <v>0</v>
      </c>
      <c r="X26" s="483"/>
    </row>
    <row r="27" spans="1:25" ht="13.8" thickBot="1" x14ac:dyDescent="0.3">
      <c r="A27" s="17"/>
      <c r="B27" s="87"/>
      <c r="C27" s="17"/>
      <c r="D27" s="17" t="s">
        <v>133</v>
      </c>
      <c r="E27" s="17"/>
      <c r="F27" s="17"/>
      <c r="G27" s="3"/>
      <c r="H27" s="50">
        <v>2000</v>
      </c>
      <c r="J27" s="47">
        <v>0</v>
      </c>
      <c r="K27" s="44"/>
      <c r="L27" s="47">
        <v>2000</v>
      </c>
      <c r="M27" s="44"/>
      <c r="N27" s="55">
        <f>J27-L27</f>
        <v>-2000</v>
      </c>
      <c r="O27" s="11"/>
      <c r="P27" s="49">
        <v>2000</v>
      </c>
      <c r="Q27" s="45"/>
      <c r="R27" s="50">
        <v>2000</v>
      </c>
      <c r="S27" s="42"/>
      <c r="T27" s="46">
        <f>ROUND((P27-R27),5)</f>
        <v>0</v>
      </c>
      <c r="V27" s="276">
        <v>2000</v>
      </c>
      <c r="X27" s="483"/>
    </row>
    <row r="28" spans="1:25" x14ac:dyDescent="0.25">
      <c r="A28" s="17"/>
      <c r="B28" s="87"/>
      <c r="C28" s="17" t="s">
        <v>125</v>
      </c>
      <c r="D28" s="17"/>
      <c r="E28" s="17"/>
      <c r="F28" s="17"/>
      <c r="G28" s="3"/>
      <c r="H28" s="82">
        <f>SUM(H24:H27)</f>
        <v>2000</v>
      </c>
      <c r="J28" s="44">
        <f>SUM(J25:J27)</f>
        <v>0</v>
      </c>
      <c r="K28" s="44"/>
      <c r="L28" s="44">
        <f>SUM(L24:L27)</f>
        <v>2000</v>
      </c>
      <c r="M28" s="44"/>
      <c r="N28" s="40">
        <f>J28-L28</f>
        <v>-2000</v>
      </c>
      <c r="O28" s="11"/>
      <c r="P28" s="107">
        <f>SUM(P24:P27)</f>
        <v>2000</v>
      </c>
      <c r="Q28" s="45"/>
      <c r="R28" s="45">
        <f>SUM(R24:R27)</f>
        <v>2000</v>
      </c>
      <c r="S28" s="42"/>
      <c r="T28" s="90">
        <f>ROUND((P28-R28),5)</f>
        <v>0</v>
      </c>
      <c r="V28" s="327">
        <f>SUM(V24:V27)</f>
        <v>2000</v>
      </c>
      <c r="X28" s="483"/>
    </row>
    <row r="29" spans="1:25" ht="20.25" customHeight="1" x14ac:dyDescent="0.25">
      <c r="A29" s="17"/>
      <c r="B29" s="87"/>
      <c r="C29" s="70"/>
      <c r="D29" s="17"/>
      <c r="E29" s="17"/>
      <c r="F29" s="17"/>
      <c r="G29" s="3"/>
      <c r="H29" s="33"/>
      <c r="J29" s="44"/>
      <c r="K29" s="44"/>
      <c r="L29" s="44"/>
      <c r="M29" s="44"/>
      <c r="N29" s="40"/>
      <c r="O29" s="11"/>
      <c r="P29" s="252"/>
      <c r="Q29" s="45"/>
      <c r="R29" s="45"/>
      <c r="S29" s="42"/>
      <c r="T29" s="90"/>
      <c r="V29" s="328"/>
    </row>
    <row r="30" spans="1:25" ht="13.8" thickBot="1" x14ac:dyDescent="0.3">
      <c r="A30" s="17"/>
      <c r="B30" s="87"/>
      <c r="C30" s="17" t="s">
        <v>110</v>
      </c>
      <c r="D30" s="17"/>
      <c r="E30" s="17"/>
      <c r="F30" s="17"/>
      <c r="G30" s="3"/>
      <c r="H30" s="33">
        <v>6390</v>
      </c>
      <c r="J30" s="44">
        <v>6467</v>
      </c>
      <c r="K30" s="44"/>
      <c r="L30" s="44">
        <v>6500</v>
      </c>
      <c r="M30" s="44"/>
      <c r="N30" s="40">
        <f>ROUND((J30-L30),5)</f>
        <v>-33</v>
      </c>
      <c r="O30" s="11"/>
      <c r="P30" s="49">
        <v>6467</v>
      </c>
      <c r="Q30" s="45"/>
      <c r="R30" s="45">
        <v>6500</v>
      </c>
      <c r="S30" s="42"/>
      <c r="T30" s="46">
        <f>ROUND((P30-R30),5)</f>
        <v>-33</v>
      </c>
      <c r="V30" s="272">
        <v>6500</v>
      </c>
      <c r="X30" s="483"/>
    </row>
    <row r="31" spans="1:25" ht="13.8" thickBot="1" x14ac:dyDescent="0.3">
      <c r="A31" s="17"/>
      <c r="B31" s="87" t="s">
        <v>68</v>
      </c>
      <c r="C31" s="17"/>
      <c r="D31" s="17"/>
      <c r="E31" s="17"/>
      <c r="F31" s="17"/>
      <c r="G31" s="3"/>
      <c r="H31" s="51">
        <f>H17+H18+H19+H20+H28+H30+H21</f>
        <v>186482.47999999998</v>
      </c>
      <c r="J31" s="52">
        <f>J17+J18+J19+J20+J28+J30+J21</f>
        <v>144534.66999999998</v>
      </c>
      <c r="K31" s="44"/>
      <c r="L31" s="52">
        <f>L17+L18+L19+L20+L21+L28+L30</f>
        <v>205641.56</v>
      </c>
      <c r="M31" s="44"/>
      <c r="N31" s="52">
        <f>ROUND((J31-L31),5)</f>
        <v>-61106.89</v>
      </c>
      <c r="O31" s="11"/>
      <c r="P31" s="172">
        <f>P17+P18+P19+P20+P28+P30+P21</f>
        <v>205608.56</v>
      </c>
      <c r="Q31" s="45"/>
      <c r="R31" s="51">
        <f>R17+R18+R19+R20+R21+R28+R30</f>
        <v>205641.56</v>
      </c>
      <c r="S31" s="42"/>
      <c r="T31" s="46">
        <f>ROUND((P31-R31),5)</f>
        <v>-33</v>
      </c>
      <c r="V31" s="253">
        <f>+V17+V18+V19+V20+V28+V30+V21</f>
        <v>211330.89</v>
      </c>
      <c r="X31" s="483"/>
    </row>
    <row r="32" spans="1:25" x14ac:dyDescent="0.25">
      <c r="A32" s="17"/>
      <c r="B32" s="87"/>
      <c r="C32" s="17"/>
      <c r="D32" s="17"/>
      <c r="E32" s="17"/>
      <c r="F32" s="17"/>
      <c r="G32" s="3"/>
      <c r="H32" s="90"/>
      <c r="J32" s="122"/>
      <c r="K32" s="44"/>
      <c r="L32" s="122"/>
      <c r="M32" s="44"/>
      <c r="N32" s="122"/>
      <c r="O32" s="11"/>
      <c r="P32" s="287"/>
      <c r="Q32" s="45"/>
      <c r="R32" s="90"/>
      <c r="S32" s="42"/>
      <c r="T32" s="209"/>
      <c r="V32" s="329"/>
    </row>
    <row r="33" spans="1:25" s="14" customFormat="1" ht="15.75" customHeight="1" thickBot="1" x14ac:dyDescent="0.25">
      <c r="A33" s="17" t="s">
        <v>69</v>
      </c>
      <c r="B33" s="87"/>
      <c r="C33" s="17"/>
      <c r="D33" s="17"/>
      <c r="E33" s="17"/>
      <c r="F33" s="17"/>
      <c r="G33" s="3"/>
      <c r="H33" s="304">
        <f>H15-H31</f>
        <v>3492.7600000000093</v>
      </c>
      <c r="I33" s="142"/>
      <c r="J33" s="305">
        <f>J15-J31</f>
        <v>22507.660000000033</v>
      </c>
      <c r="K33" s="143"/>
      <c r="L33" s="305">
        <f>L15-L31</f>
        <v>808.44000000000233</v>
      </c>
      <c r="M33" s="143"/>
      <c r="N33" s="305">
        <f>N15-N31</f>
        <v>21699.22</v>
      </c>
      <c r="O33" s="144"/>
      <c r="P33" s="306">
        <f>P15-P31</f>
        <v>6113.210000000021</v>
      </c>
      <c r="Q33" s="145"/>
      <c r="R33" s="304">
        <f>R15-R31</f>
        <v>808.44000000000233</v>
      </c>
      <c r="S33" s="146"/>
      <c r="T33" s="304">
        <f>ROUND((P33-R33),5)</f>
        <v>5304.77</v>
      </c>
      <c r="U33" s="142"/>
      <c r="V33" s="330">
        <f>V15-V31</f>
        <v>1490.109999999986</v>
      </c>
      <c r="W33" s="142"/>
      <c r="X33" s="511"/>
      <c r="Y33" s="142"/>
    </row>
    <row r="34" spans="1:25" s="216" customFormat="1" ht="14.25" customHeight="1" thickTop="1" x14ac:dyDescent="0.2">
      <c r="A34" s="18"/>
      <c r="B34" s="149"/>
      <c r="C34" s="18"/>
      <c r="D34" s="18"/>
      <c r="E34" s="18"/>
      <c r="F34" s="18"/>
      <c r="G34" s="18"/>
      <c r="H34" s="212"/>
      <c r="I34" s="213"/>
      <c r="J34" s="212"/>
      <c r="K34" s="214"/>
      <c r="L34" s="212"/>
      <c r="M34" s="214"/>
      <c r="N34" s="212"/>
      <c r="O34" s="214"/>
      <c r="P34" s="212"/>
      <c r="Q34" s="214"/>
      <c r="R34" s="212"/>
      <c r="S34" s="213"/>
      <c r="T34" s="215"/>
      <c r="U34" s="213"/>
      <c r="V34" s="212"/>
      <c r="W34" s="213"/>
      <c r="X34" s="213"/>
      <c r="Y34" s="213"/>
    </row>
    <row r="35" spans="1:25" s="216" customFormat="1" ht="13.5" customHeight="1" x14ac:dyDescent="0.2">
      <c r="A35" s="18"/>
      <c r="B35" s="149"/>
      <c r="C35" s="18"/>
      <c r="D35" s="18"/>
      <c r="E35" s="18"/>
      <c r="F35" s="18"/>
      <c r="G35" s="18"/>
      <c r="H35" s="212"/>
      <c r="I35" s="213"/>
      <c r="J35" s="212"/>
      <c r="K35" s="214"/>
      <c r="L35" s="212"/>
      <c r="M35" s="214"/>
      <c r="N35" s="212"/>
      <c r="O35" s="214"/>
      <c r="P35" s="212"/>
      <c r="Q35" s="214"/>
      <c r="R35" s="212"/>
      <c r="S35" s="213"/>
      <c r="T35" s="215"/>
      <c r="U35" s="213"/>
      <c r="V35" s="212"/>
      <c r="W35" s="213"/>
      <c r="X35" s="213"/>
      <c r="Y35" s="213"/>
    </row>
    <row r="36" spans="1:25" s="216" customFormat="1" ht="13.5" customHeight="1" x14ac:dyDescent="0.25">
      <c r="A36" s="18"/>
      <c r="B36" s="149"/>
      <c r="C36" s="18"/>
      <c r="D36"/>
      <c r="E36"/>
      <c r="F36"/>
      <c r="G36" s="18"/>
      <c r="H36" s="212"/>
      <c r="I36" s="213"/>
      <c r="J36" s="212"/>
      <c r="K36" s="214"/>
      <c r="L36" s="212"/>
      <c r="M36" s="214"/>
      <c r="N36" s="212"/>
      <c r="O36" s="214"/>
      <c r="P36" s="212"/>
      <c r="Q36" s="214"/>
      <c r="R36" s="212"/>
      <c r="S36" s="213"/>
      <c r="T36" s="215"/>
      <c r="U36" s="213"/>
      <c r="V36" s="212"/>
      <c r="W36" s="213"/>
      <c r="X36" s="213"/>
      <c r="Y36" s="213"/>
    </row>
    <row r="37" spans="1:25" x14ac:dyDescent="0.25">
      <c r="D37"/>
      <c r="E37"/>
      <c r="F37"/>
    </row>
    <row r="38" spans="1:25" x14ac:dyDescent="0.25">
      <c r="D38"/>
      <c r="E38"/>
      <c r="F38"/>
    </row>
    <row r="39" spans="1:25" x14ac:dyDescent="0.25">
      <c r="D39"/>
      <c r="E39"/>
      <c r="F39"/>
    </row>
    <row r="40" spans="1:25" x14ac:dyDescent="0.25">
      <c r="D40"/>
      <c r="E40"/>
      <c r="F40"/>
    </row>
    <row r="41" spans="1:25" x14ac:dyDescent="0.25">
      <c r="D41"/>
      <c r="E41"/>
      <c r="F41"/>
    </row>
  </sheetData>
  <phoneticPr fontId="6" type="noConversion"/>
  <pageMargins left="1.22" right="0.31" top="1.1499999999999999" bottom="0.5" header="0.25" footer="0"/>
  <pageSetup paperSize="5" scale="80" fitToHeight="2" orientation="landscape" r:id="rId1"/>
  <headerFooter alignWithMargins="0">
    <oddHeader>&amp;C&amp;"Arial,Bold"&amp;12 &amp;14Emergency Services Fund&amp;12
&amp;14Final Budget
2020
&amp;R &amp;D &amp;T</oddHeader>
    <oddFooter xml:space="preserve">&amp;R&amp;"Arial,Bold"&amp;8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Summary</vt:lpstr>
      <vt:lpstr>GenFund</vt:lpstr>
      <vt:lpstr>Park &amp; Rec </vt:lpstr>
      <vt:lpstr>Open Space</vt:lpstr>
      <vt:lpstr>Impact E</vt:lpstr>
      <vt:lpstr>Impact W</vt:lpstr>
      <vt:lpstr>Capital</vt:lpstr>
      <vt:lpstr>Highway</vt:lpstr>
      <vt:lpstr>Emergency</vt:lpstr>
      <vt:lpstr>Fire Hydrant</vt:lpstr>
      <vt:lpstr>Reserve</vt:lpstr>
      <vt:lpstr>Capital!Print_Area</vt:lpstr>
      <vt:lpstr>Emergency!Print_Area</vt:lpstr>
      <vt:lpstr>'Fire Hydrant'!Print_Area</vt:lpstr>
      <vt:lpstr>GenFund!Print_Area</vt:lpstr>
      <vt:lpstr>Highway!Print_Area</vt:lpstr>
      <vt:lpstr>'Impact E'!Print_Area</vt:lpstr>
      <vt:lpstr>'Impact W'!Print_Area</vt:lpstr>
      <vt:lpstr>'Open Space'!Print_Area</vt:lpstr>
      <vt:lpstr>'Park &amp; Rec '!Print_Area</vt:lpstr>
      <vt:lpstr>Reserve!Print_Area</vt:lpstr>
      <vt:lpstr>Capital!Print_Titles</vt:lpstr>
      <vt:lpstr>Emergency!Print_Titles</vt:lpstr>
      <vt:lpstr>'Fire Hydrant'!Print_Titles</vt:lpstr>
      <vt:lpstr>GenFund!Print_Titles</vt:lpstr>
      <vt:lpstr>Highway!Print_Titles</vt:lpstr>
      <vt:lpstr>'Impact E'!Print_Titles</vt:lpstr>
      <vt:lpstr>'Impact W'!Print_Titles</vt:lpstr>
      <vt:lpstr>'Open Space'!Print_Titles</vt:lpstr>
      <vt:lpstr>'Park &amp; Rec '!Print_Titles</vt:lpstr>
      <vt:lpstr>Reserve!Print_Titles</vt:lpstr>
    </vt:vector>
  </TitlesOfParts>
  <Company>Franklin Township Tax Collector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N. McVaugh</dc:creator>
  <cp:lastModifiedBy>Joan McVaugh</cp:lastModifiedBy>
  <cp:lastPrinted>2019-12-19T16:32:43Z</cp:lastPrinted>
  <dcterms:created xsi:type="dcterms:W3CDTF">2005-08-22T16:49:49Z</dcterms:created>
  <dcterms:modified xsi:type="dcterms:W3CDTF">2019-12-19T16:38:31Z</dcterms:modified>
</cp:coreProperties>
</file>