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sessor\Desktop\ITHACA 2024 STUDIES\"/>
    </mc:Choice>
  </mc:AlternateContent>
  <xr:revisionPtr revIDLastSave="0" documentId="13_ncr:1_{C2D5ABE9-1BDC-4A0F-A3F4-7E3ABD906177}" xr6:coauthVersionLast="47" xr6:coauthVersionMax="47" xr10:uidLastSave="{00000000-0000-0000-0000-000000000000}"/>
  <bookViews>
    <workbookView xWindow="-120" yWindow="-120" windowWidth="29040" windowHeight="15720" xr2:uid="{04E91440-3576-423A-8D9F-93024F06F3D8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2" l="1"/>
  <c r="S37" i="2" s="1"/>
  <c r="I37" i="2"/>
  <c r="K36" i="2"/>
  <c r="Q36" i="2" s="1"/>
  <c r="I36" i="2"/>
  <c r="I8" i="2"/>
  <c r="K8" i="2"/>
  <c r="Q8" i="2" s="1"/>
  <c r="I9" i="2"/>
  <c r="K9" i="2"/>
  <c r="S9" i="2" s="1"/>
  <c r="I2" i="2"/>
  <c r="K2" i="2"/>
  <c r="Q2" i="2" s="1"/>
  <c r="I3" i="2"/>
  <c r="K3" i="2"/>
  <c r="R3" i="2" s="1"/>
  <c r="I4" i="2"/>
  <c r="K4" i="2"/>
  <c r="Q4" i="2" s="1"/>
  <c r="I5" i="2"/>
  <c r="K5" i="2"/>
  <c r="Q5" i="2" s="1"/>
  <c r="I6" i="2"/>
  <c r="K6" i="2"/>
  <c r="S6" i="2" s="1"/>
  <c r="I7" i="2"/>
  <c r="K7" i="2"/>
  <c r="Q7" i="2" s="1"/>
  <c r="D10" i="2"/>
  <c r="G10" i="2"/>
  <c r="H10" i="2"/>
  <c r="J10" i="2"/>
  <c r="L10" i="2"/>
  <c r="M10" i="2"/>
  <c r="O10" i="2"/>
  <c r="P10" i="2"/>
  <c r="R36" i="2" l="1"/>
  <c r="S36" i="2"/>
  <c r="R37" i="2"/>
  <c r="Q37" i="2"/>
  <c r="Q9" i="2"/>
  <c r="R9" i="2"/>
  <c r="S8" i="2"/>
  <c r="R8" i="2"/>
  <c r="Q3" i="2"/>
  <c r="R6" i="2"/>
  <c r="Q6" i="2"/>
  <c r="S3" i="2"/>
  <c r="I12" i="2"/>
  <c r="S5" i="2"/>
  <c r="I11" i="2"/>
  <c r="R5" i="2"/>
  <c r="S4" i="2"/>
  <c r="S2" i="2"/>
  <c r="R4" i="2"/>
  <c r="R2" i="2"/>
  <c r="K10" i="2"/>
  <c r="S7" i="2"/>
  <c r="R7" i="2"/>
  <c r="M12" i="2" l="1"/>
  <c r="P12" i="2"/>
  <c r="S12" i="2"/>
</calcChain>
</file>

<file path=xl/sharedStrings.xml><?xml version="1.0" encoding="utf-8"?>
<sst xmlns="http://schemas.openxmlformats.org/spreadsheetml/2006/main" count="239" uniqueCount="108">
  <si>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</si>
  <si>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</si>
  <si>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</si>
  <si>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</si>
  <si>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</si>
  <si>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</si>
  <si>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</si>
  <si>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</si>
  <si>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</si>
  <si>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</si>
  <si>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</si>
  <si>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</si>
  <si>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</si>
  <si>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</si>
  <si>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</si>
  <si>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</si>
  <si>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</si>
  <si>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</si>
  <si>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</si>
  <si>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</si>
  <si>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</si>
  <si>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</si>
  <si>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</si>
  <si>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</si>
  <si>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</si>
  <si>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</si>
  <si>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</si>
  <si>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</si>
  <si>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</si>
  <si>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</si>
  <si>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</si>
  <si>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</si>
  <si>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</si>
  <si>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</si>
  <si>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</si>
  <si>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</si>
  <si>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</si>
  <si>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</si>
  <si>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</si>
  <si>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</si>
  <si>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</si>
  <si>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</si>
  <si>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</si>
  <si>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</si>
  <si>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</si>
  <si>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03-ARM'S LENGTH</t>
  </si>
  <si>
    <t>2001</t>
  </si>
  <si>
    <t>2001 DOWNTOWN COMMERCIAL</t>
  </si>
  <si>
    <t>201</t>
  </si>
  <si>
    <t xml:space="preserve">DOWNTOWN </t>
  </si>
  <si>
    <t>52-010-098-00</t>
  </si>
  <si>
    <t>225 E CENTER ST</t>
  </si>
  <si>
    <t>LC</t>
  </si>
  <si>
    <t>0113/01398</t>
  </si>
  <si>
    <t>PTA</t>
  </si>
  <si>
    <t>2003</t>
  </si>
  <si>
    <t>2030 COMMERICAL MISC NEIGH</t>
  </si>
  <si>
    <t>COMM OFF MAIN</t>
  </si>
  <si>
    <t>52-010-131-00</t>
  </si>
  <si>
    <t>108 S MAIN ST</t>
  </si>
  <si>
    <t>2021-01086-00403</t>
  </si>
  <si>
    <t>52-050-006-00</t>
  </si>
  <si>
    <t>160 S CROSWELL RD</t>
  </si>
  <si>
    <t>2002</t>
  </si>
  <si>
    <t>1104/438</t>
  </si>
  <si>
    <t>2020 COMMERCIAL EAST</t>
  </si>
  <si>
    <t>202</t>
  </si>
  <si>
    <t>COMM EAST</t>
  </si>
  <si>
    <t>52-050-017-00</t>
  </si>
  <si>
    <t>1044 E CENTER ST</t>
  </si>
  <si>
    <t>2021-01088-00399</t>
  </si>
  <si>
    <t>52-050-022-00</t>
  </si>
  <si>
    <t>1244 E CENTER ST</t>
  </si>
  <si>
    <t>2023R-01038</t>
  </si>
  <si>
    <t>52-050-026-10</t>
  </si>
  <si>
    <t>203 DILTS RD</t>
  </si>
  <si>
    <t>01096-00115</t>
  </si>
  <si>
    <t>52-060-069-00</t>
  </si>
  <si>
    <t>331 INDUSTRIAL PKWAY</t>
  </si>
  <si>
    <t>3001</t>
  </si>
  <si>
    <t>INDUSTRIAL PARK</t>
  </si>
  <si>
    <t>TYPICAL FF</t>
  </si>
  <si>
    <t>52-060-200-50</t>
  </si>
  <si>
    <t>140 INDUSTRIAL PKWAY</t>
  </si>
  <si>
    <t>2021-1084-1457</t>
  </si>
  <si>
    <t>301</t>
  </si>
  <si>
    <t>52-654-064-00</t>
  </si>
  <si>
    <t>531 N PINE RIVER ST</t>
  </si>
  <si>
    <t>2022-1109-908</t>
  </si>
  <si>
    <t>RENTAL</t>
  </si>
  <si>
    <t>52-663-049-01</t>
  </si>
  <si>
    <t>500 E CENTER ST</t>
  </si>
  <si>
    <t>MLC</t>
  </si>
  <si>
    <t>2022-1109-296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</si>
  <si>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</si>
  <si>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</si>
  <si>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</si>
  <si>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</si>
  <si>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</si>
  <si>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</si>
  <si>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</si>
  <si>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OUTLIERS</t>
  </si>
  <si>
    <t>52-010-154-00</t>
  </si>
  <si>
    <t>125 E NEWARK ST</t>
  </si>
  <si>
    <t>L1078 P646</t>
  </si>
  <si>
    <t>ALL COMMERCIAL INDUSTRIAL LAND $872 FRONT FOOT CALCULATED CONCLUSIONS BELOW</t>
  </si>
  <si>
    <t>DOWNTOWN &amp; MISC COMMERCIAL $429 FRONT FOOT ON ITS OWN, $450 APPLIED (CONSIDERED SALE #1 IN ANALYSIS)</t>
  </si>
  <si>
    <t>COMMERCIAL EAST $838 PER FRONT FOOT ON ITS OWN, $850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</si>
</sst>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1" fillId="0" borderId="0" xfId="0" applyFont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40" fontId="1" fillId="0" borderId="0" xfId="0" applyNumberFormat="1" applyFont="1"/>
    <xf numFmtId="8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6" fontId="4" fillId="0" borderId="0" xfId="0" applyNumberFormat="1" applyFont="1"/>
    <xf numFmtId="164" fontId="4" fillId="0" borderId="0" xfId="0" applyNumberFormat="1" applyFont="1"/>
    <xf numFmtId="166" fontId="4" fillId="0" borderId="0" xfId="0" applyNumberFormat="1" applyFont="1"/>
    <xf numFmtId="167" fontId="4" fillId="0" borderId="0" xfId="0" applyNumberFormat="1" applyFont="1"/>
    <xf numFmtId="40" fontId="4" fillId="0" borderId="0" xfId="0" applyNumberFormat="1" applyFont="1"/>
    <xf numFmtId="8" fontId="4" fillId="0" borderId="0" xfId="0" applyNumberFormat="1" applyFont="1"/>
    <xf numFmtId="0" fontId="4" fillId="0" borderId="0" xfId="0" applyFont="1" applyAlignment="1">
      <alignment horizontal="right"/>
    </xf>
  </cellXfs>
  <cellStyles count="1">
    <cellStyle name="Normal" xfId="0" builtinId="0"/>
  </cellStyles>
  <dxfs count="4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AB7F7-C427-4818-8163-3A737FE40566}">
  <dimension ref="A1:BL37"/>
  <sheetViews>
    <sheetView tabSelected="1" topLeftCell="A9" workbookViewId="0">
      <selection activeCell="B33" sqref="A33:XFD33"/>
    </sheetView>
  </sheetViews>
  <sheetFormatPr defaultRowHeight="15" x14ac:dyDescent="0.25"/>
  <cols>
    <col min="1" max="1" width="14.28515625" bestFit="1" customWidth="1"/>
    <col min="2" max="2" width="22.140625" bestFit="1" customWidth="1"/>
    <col min="3" max="3" width="9.28515625" style="27" bestFit="1" customWidth="1"/>
    <col min="4" max="4" width="10.85546875" style="17" bestFit="1" customWidth="1"/>
    <col min="5" max="5" width="5.5703125" bestFit="1" customWidth="1"/>
    <col min="6" max="6" width="16.7109375" bestFit="1" customWidth="1"/>
    <col min="7" max="7" width="10.85546875" style="17" bestFit="1" customWidth="1"/>
    <col min="8" max="8" width="14.7109375" style="17" bestFit="1" customWidth="1"/>
    <col min="9" max="9" width="12.85546875" style="22" bestFit="1" customWidth="1"/>
    <col min="10" max="10" width="13.42578125" style="17" bestFit="1" customWidth="1"/>
    <col min="11" max="11" width="13.28515625" style="17" bestFit="1" customWidth="1"/>
    <col min="12" max="12" width="14.42578125" style="17" bestFit="1" customWidth="1"/>
    <col min="13" max="13" width="11.140625" style="32" bestFit="1" customWidth="1"/>
    <col min="14" max="14" width="6.42578125" style="36" bestFit="1" customWidth="1"/>
    <col min="15" max="15" width="14.28515625" style="41" bestFit="1" customWidth="1"/>
    <col min="16" max="16" width="10.85546875" style="41" bestFit="1" customWidth="1"/>
    <col min="17" max="17" width="10" style="17" bestFit="1" customWidth="1"/>
    <col min="18" max="18" width="12" style="17" bestFit="1" customWidth="1"/>
    <col min="19" max="19" width="11.85546875" style="46" bestFit="1" customWidth="1"/>
    <col min="20" max="20" width="11.7109375" style="41" bestFit="1" customWidth="1"/>
    <col min="21" max="21" width="8.7109375" style="5" bestFit="1" customWidth="1"/>
    <col min="22" max="22" width="16.5703125" bestFit="1" customWidth="1"/>
    <col min="23" max="23" width="19.42578125" bestFit="1" customWidth="1"/>
    <col min="24" max="24" width="30.28515625" bestFit="1" customWidth="1"/>
    <col min="25" max="25" width="6.85546875" bestFit="1" customWidth="1"/>
    <col min="26" max="26" width="6.42578125" bestFit="1" customWidth="1"/>
    <col min="27" max="27" width="14.42578125" bestFit="1" customWidth="1"/>
    <col min="28" max="28" width="9.42578125" bestFit="1" customWidth="1"/>
    <col min="29" max="29" width="5.42578125" bestFit="1" customWidth="1"/>
    <col min="30" max="30" width="16.42578125" bestFit="1" customWidth="1"/>
    <col min="31" max="32" width="12.42578125" bestFit="1" customWidth="1"/>
    <col min="33" max="33" width="18" bestFit="1" customWidth="1"/>
    <col min="34" max="34" width="6.85546875" bestFit="1" customWidth="1"/>
    <col min="35" max="35" width="13.140625" bestFit="1" customWidth="1"/>
    <col min="36" max="36" width="6.5703125" bestFit="1" customWidth="1"/>
    <col min="37" max="37" width="19.85546875" bestFit="1" customWidth="1"/>
    <col min="38" max="38" width="16.42578125" bestFit="1" customWidth="1"/>
    <col min="39" max="39" width="15.42578125" bestFit="1" customWidth="1"/>
    <col min="40" max="40" width="11" bestFit="1" customWidth="1"/>
    <col min="41" max="41" width="16.85546875" bestFit="1" customWidth="1"/>
    <col min="42" max="42" width="21.5703125" bestFit="1" customWidth="1"/>
    <col min="43" max="43" width="21" bestFit="1" customWidth="1"/>
    <col min="44" max="44" width="16.5703125" bestFit="1" customWidth="1"/>
  </cols>
  <sheetData>
    <row r="1" spans="1:64" x14ac:dyDescent="0.25">
      <c r="A1" s="2" t="s">
        <v>0</v>
      </c>
      <c r="B1" s="2" t="s">
        <v>1</v>
      </c>
      <c r="C1" s="26" t="s">
        <v>2</v>
      </c>
      <c r="D1" s="16" t="s">
        <v>3</v>
      </c>
      <c r="E1" s="2" t="s">
        <v>4</v>
      </c>
      <c r="F1" s="2" t="s">
        <v>5</v>
      </c>
      <c r="G1" s="16" t="s">
        <v>6</v>
      </c>
      <c r="H1" s="16" t="s">
        <v>7</v>
      </c>
      <c r="I1" s="21" t="s">
        <v>8</v>
      </c>
      <c r="J1" s="16" t="s">
        <v>9</v>
      </c>
      <c r="K1" s="16" t="s">
        <v>10</v>
      </c>
      <c r="L1" s="16" t="s">
        <v>11</v>
      </c>
      <c r="M1" s="31" t="s">
        <v>12</v>
      </c>
      <c r="N1" s="35" t="s">
        <v>13</v>
      </c>
      <c r="O1" s="40" t="s">
        <v>14</v>
      </c>
      <c r="P1" s="40" t="s">
        <v>15</v>
      </c>
      <c r="Q1" s="16" t="s">
        <v>16</v>
      </c>
      <c r="R1" s="16" t="s">
        <v>17</v>
      </c>
      <c r="S1" s="45" t="s">
        <v>18</v>
      </c>
      <c r="T1" s="40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50</v>
      </c>
      <c r="B2" t="s">
        <v>51</v>
      </c>
      <c r="C2" s="27">
        <v>44707</v>
      </c>
      <c r="D2" s="17">
        <v>210000</v>
      </c>
      <c r="E2" t="s">
        <v>52</v>
      </c>
      <c r="F2" t="s">
        <v>45</v>
      </c>
      <c r="G2" s="17">
        <v>210000</v>
      </c>
      <c r="H2" s="17">
        <v>113100</v>
      </c>
      <c r="I2" s="22">
        <f t="shared" ref="I2:I9" si="0">H2/G2*100</f>
        <v>53.857142857142861</v>
      </c>
      <c r="J2" s="17">
        <v>231249</v>
      </c>
      <c r="K2" s="17">
        <f>G2-192999</f>
        <v>17001</v>
      </c>
      <c r="L2" s="17">
        <v>38250</v>
      </c>
      <c r="M2" s="32">
        <v>76.5</v>
      </c>
      <c r="N2" s="36">
        <v>165</v>
      </c>
      <c r="O2" s="41">
        <v>0.28999999999999998</v>
      </c>
      <c r="P2" s="41">
        <v>0.28999999999999998</v>
      </c>
      <c r="Q2" s="17">
        <f t="shared" ref="Q2:Q9" si="1">K2/M2</f>
        <v>222.23529411764707</v>
      </c>
      <c r="R2" s="17">
        <f t="shared" ref="R2:R9" si="2">K2/O2</f>
        <v>58624.137931034486</v>
      </c>
      <c r="S2" s="46">
        <f t="shared" ref="S2:S9" si="3">K2/O2/43560</f>
        <v>1.3458250213736107</v>
      </c>
      <c r="T2" s="41">
        <v>76.5</v>
      </c>
      <c r="U2" s="6" t="s">
        <v>46</v>
      </c>
      <c r="V2" t="s">
        <v>53</v>
      </c>
      <c r="X2" t="s">
        <v>47</v>
      </c>
      <c r="Y2">
        <v>0</v>
      </c>
      <c r="Z2">
        <v>1</v>
      </c>
      <c r="AA2" s="7">
        <v>44055</v>
      </c>
      <c r="AC2" s="8" t="s">
        <v>48</v>
      </c>
      <c r="AD2" t="s">
        <v>49</v>
      </c>
    </row>
    <row r="3" spans="1:64" x14ac:dyDescent="0.25">
      <c r="A3" t="s">
        <v>58</v>
      </c>
      <c r="B3" t="s">
        <v>59</v>
      </c>
      <c r="C3" s="27">
        <v>44407</v>
      </c>
      <c r="D3" s="17">
        <v>250000</v>
      </c>
      <c r="E3" t="s">
        <v>54</v>
      </c>
      <c r="F3" t="s">
        <v>45</v>
      </c>
      <c r="G3" s="17">
        <v>250000</v>
      </c>
      <c r="H3" s="17">
        <v>111800</v>
      </c>
      <c r="I3" s="22">
        <f t="shared" si="0"/>
        <v>44.72</v>
      </c>
      <c r="J3" s="17">
        <v>240198</v>
      </c>
      <c r="K3" s="17">
        <f>G3-215448</f>
        <v>34552</v>
      </c>
      <c r="L3" s="17">
        <v>24750</v>
      </c>
      <c r="M3" s="32">
        <v>49.5</v>
      </c>
      <c r="N3" s="36">
        <v>66</v>
      </c>
      <c r="O3" s="41">
        <v>7.4999999999999997E-2</v>
      </c>
      <c r="P3" s="41">
        <v>7.4999999999999997E-2</v>
      </c>
      <c r="Q3" s="17">
        <f t="shared" si="1"/>
        <v>698.02020202020196</v>
      </c>
      <c r="R3" s="17">
        <f t="shared" si="2"/>
        <v>460693.33333333337</v>
      </c>
      <c r="S3" s="46">
        <f t="shared" si="3"/>
        <v>10.576063666972759</v>
      </c>
      <c r="T3" s="41">
        <v>49.5</v>
      </c>
      <c r="U3" s="6" t="s">
        <v>46</v>
      </c>
      <c r="V3" t="s">
        <v>60</v>
      </c>
      <c r="X3" t="s">
        <v>47</v>
      </c>
      <c r="Y3">
        <v>0</v>
      </c>
      <c r="Z3">
        <v>1</v>
      </c>
      <c r="AA3" s="7">
        <v>44083</v>
      </c>
      <c r="AC3" s="8" t="s">
        <v>48</v>
      </c>
      <c r="AD3" t="s">
        <v>49</v>
      </c>
    </row>
    <row r="4" spans="1:64" x14ac:dyDescent="0.25">
      <c r="A4" t="s">
        <v>61</v>
      </c>
      <c r="B4" t="s">
        <v>62</v>
      </c>
      <c r="C4" s="27">
        <v>44708</v>
      </c>
      <c r="D4" s="17">
        <v>164000</v>
      </c>
      <c r="E4" t="s">
        <v>54</v>
      </c>
      <c r="F4" t="s">
        <v>45</v>
      </c>
      <c r="G4" s="17">
        <v>164000</v>
      </c>
      <c r="H4" s="17">
        <v>71100</v>
      </c>
      <c r="I4" s="22">
        <f t="shared" si="0"/>
        <v>43.353658536585364</v>
      </c>
      <c r="J4" s="17">
        <v>142200</v>
      </c>
      <c r="K4" s="17">
        <f>G4-0</f>
        <v>164000</v>
      </c>
      <c r="L4" s="17">
        <v>142200</v>
      </c>
      <c r="M4" s="32">
        <v>790</v>
      </c>
      <c r="N4" s="36">
        <v>292</v>
      </c>
      <c r="O4" s="41">
        <v>5.2960000000000003</v>
      </c>
      <c r="P4" s="41">
        <v>5.2960000000000003</v>
      </c>
      <c r="Q4" s="17">
        <f t="shared" si="1"/>
        <v>207.59493670886076</v>
      </c>
      <c r="R4" s="17">
        <f t="shared" si="2"/>
        <v>30966.767371601207</v>
      </c>
      <c r="S4" s="46">
        <f t="shared" si="3"/>
        <v>0.71089915912766777</v>
      </c>
      <c r="T4" s="41">
        <v>790</v>
      </c>
      <c r="U4" s="6" t="s">
        <v>63</v>
      </c>
      <c r="V4" t="s">
        <v>64</v>
      </c>
      <c r="X4" t="s">
        <v>65</v>
      </c>
      <c r="Y4">
        <v>0</v>
      </c>
      <c r="Z4">
        <v>0</v>
      </c>
      <c r="AA4" s="7">
        <v>33626</v>
      </c>
      <c r="AC4" s="8" t="s">
        <v>66</v>
      </c>
      <c r="AD4" t="s">
        <v>67</v>
      </c>
    </row>
    <row r="5" spans="1:64" x14ac:dyDescent="0.25">
      <c r="A5" t="s">
        <v>68</v>
      </c>
      <c r="B5" t="s">
        <v>69</v>
      </c>
      <c r="C5" s="27">
        <v>44440</v>
      </c>
      <c r="D5" s="17">
        <v>145000</v>
      </c>
      <c r="E5" t="s">
        <v>44</v>
      </c>
      <c r="F5" t="s">
        <v>45</v>
      </c>
      <c r="G5" s="17">
        <v>145000</v>
      </c>
      <c r="H5" s="17">
        <v>135000</v>
      </c>
      <c r="I5" s="22">
        <f t="shared" si="0"/>
        <v>93.103448275862064</v>
      </c>
      <c r="J5" s="17">
        <v>166335</v>
      </c>
      <c r="K5" s="17">
        <f>G5-82635</f>
        <v>62365</v>
      </c>
      <c r="L5" s="17">
        <v>83700</v>
      </c>
      <c r="M5" s="32">
        <v>132</v>
      </c>
      <c r="N5" s="36">
        <v>250</v>
      </c>
      <c r="O5" s="41">
        <v>0.75800000000000001</v>
      </c>
      <c r="P5" s="41">
        <v>0.75800000000000001</v>
      </c>
      <c r="Q5" s="17">
        <f t="shared" si="1"/>
        <v>472.46212121212119</v>
      </c>
      <c r="R5" s="17">
        <f t="shared" si="2"/>
        <v>82275.72559366755</v>
      </c>
      <c r="S5" s="46">
        <f t="shared" si="3"/>
        <v>1.8887907620217528</v>
      </c>
      <c r="T5" s="41">
        <v>132</v>
      </c>
      <c r="U5" s="6" t="s">
        <v>63</v>
      </c>
      <c r="V5" t="s">
        <v>70</v>
      </c>
      <c r="X5" t="s">
        <v>65</v>
      </c>
      <c r="Y5">
        <v>0</v>
      </c>
      <c r="Z5">
        <v>1</v>
      </c>
      <c r="AA5" s="7">
        <v>43012</v>
      </c>
      <c r="AC5" s="8" t="s">
        <v>48</v>
      </c>
      <c r="AD5" t="s">
        <v>67</v>
      </c>
    </row>
    <row r="6" spans="1:64" x14ac:dyDescent="0.25">
      <c r="A6" t="s">
        <v>71</v>
      </c>
      <c r="B6" t="s">
        <v>72</v>
      </c>
      <c r="C6" s="27">
        <v>45104</v>
      </c>
      <c r="D6" s="17">
        <v>950000</v>
      </c>
      <c r="E6" t="s">
        <v>44</v>
      </c>
      <c r="F6" t="s">
        <v>45</v>
      </c>
      <c r="G6" s="17">
        <v>950000</v>
      </c>
      <c r="H6" s="17">
        <v>279000</v>
      </c>
      <c r="I6" s="22">
        <f t="shared" si="0"/>
        <v>29.368421052631575</v>
      </c>
      <c r="J6" s="17">
        <v>557934</v>
      </c>
      <c r="K6" s="17">
        <f>G6-257934</f>
        <v>692066</v>
      </c>
      <c r="L6" s="17">
        <v>300000</v>
      </c>
      <c r="M6" s="32">
        <v>400</v>
      </c>
      <c r="N6" s="36">
        <v>388.94699100000003</v>
      </c>
      <c r="O6" s="41">
        <v>3.5720000000000001</v>
      </c>
      <c r="P6" s="41">
        <v>3.5720000000000001</v>
      </c>
      <c r="Q6" s="17">
        <f t="shared" si="1"/>
        <v>1730.165</v>
      </c>
      <c r="R6" s="17">
        <f t="shared" si="2"/>
        <v>193747.4804031355</v>
      </c>
      <c r="S6" s="46">
        <f t="shared" si="3"/>
        <v>4.4478301286302919</v>
      </c>
      <c r="T6" s="41">
        <v>400</v>
      </c>
      <c r="U6" s="6" t="s">
        <v>63</v>
      </c>
      <c r="V6" t="s">
        <v>73</v>
      </c>
      <c r="X6" t="s">
        <v>65</v>
      </c>
      <c r="Y6">
        <v>0</v>
      </c>
      <c r="Z6">
        <v>1</v>
      </c>
      <c r="AA6" s="7">
        <v>33626</v>
      </c>
      <c r="AC6" s="8" t="s">
        <v>48</v>
      </c>
      <c r="AD6" t="s">
        <v>67</v>
      </c>
    </row>
    <row r="7" spans="1:64" ht="15.75" thickBot="1" x14ac:dyDescent="0.3">
      <c r="A7" t="s">
        <v>74</v>
      </c>
      <c r="B7" t="s">
        <v>75</v>
      </c>
      <c r="C7" s="27">
        <v>44564</v>
      </c>
      <c r="D7" s="17">
        <v>500000</v>
      </c>
      <c r="E7" t="s">
        <v>44</v>
      </c>
      <c r="F7" t="s">
        <v>45</v>
      </c>
      <c r="G7" s="17">
        <v>500000</v>
      </c>
      <c r="H7" s="17">
        <v>0</v>
      </c>
      <c r="I7" s="22">
        <f t="shared" si="0"/>
        <v>0</v>
      </c>
      <c r="J7" s="17">
        <v>781465</v>
      </c>
      <c r="K7" s="17">
        <f>G7-267465</f>
        <v>232535</v>
      </c>
      <c r="L7" s="17">
        <v>514000</v>
      </c>
      <c r="M7" s="32">
        <v>257</v>
      </c>
      <c r="N7" s="36">
        <v>357.5</v>
      </c>
      <c r="O7" s="41">
        <v>2.12</v>
      </c>
      <c r="P7" s="41">
        <v>2.109</v>
      </c>
      <c r="Q7" s="17">
        <f t="shared" si="1"/>
        <v>904.80544747081717</v>
      </c>
      <c r="R7" s="17">
        <f t="shared" si="2"/>
        <v>109686.32075471697</v>
      </c>
      <c r="S7" s="46">
        <f t="shared" si="3"/>
        <v>2.5180514406500683</v>
      </c>
      <c r="T7" s="41">
        <v>257</v>
      </c>
      <c r="U7" s="6" t="s">
        <v>63</v>
      </c>
      <c r="V7" t="s">
        <v>76</v>
      </c>
      <c r="X7" t="s">
        <v>65</v>
      </c>
      <c r="Y7">
        <v>0</v>
      </c>
      <c r="Z7">
        <v>0</v>
      </c>
      <c r="AA7" s="7">
        <v>41262</v>
      </c>
      <c r="AC7" s="8" t="s">
        <v>48</v>
      </c>
      <c r="AD7" t="s">
        <v>67</v>
      </c>
    </row>
    <row r="8" spans="1:64" x14ac:dyDescent="0.25">
      <c r="A8" t="s">
        <v>77</v>
      </c>
      <c r="B8" t="s">
        <v>78</v>
      </c>
      <c r="C8" s="27">
        <v>44694</v>
      </c>
      <c r="D8" s="17">
        <v>500000</v>
      </c>
      <c r="E8" t="s">
        <v>54</v>
      </c>
      <c r="F8" t="s">
        <v>45</v>
      </c>
      <c r="G8" s="17">
        <v>500000</v>
      </c>
      <c r="H8" s="17">
        <v>105500</v>
      </c>
      <c r="I8" s="22">
        <f t="shared" si="0"/>
        <v>21.099999999999998</v>
      </c>
      <c r="J8" s="17">
        <v>215821</v>
      </c>
      <c r="K8" s="17">
        <f>G8-184261</f>
        <v>315739</v>
      </c>
      <c r="L8" s="17">
        <v>31560</v>
      </c>
      <c r="M8" s="32">
        <v>263</v>
      </c>
      <c r="N8" s="36">
        <v>829</v>
      </c>
      <c r="O8" s="41">
        <v>5.0049999999999999</v>
      </c>
      <c r="P8" s="41">
        <v>5.0049999999999999</v>
      </c>
      <c r="Q8" s="17">
        <f t="shared" si="1"/>
        <v>1200.5285171102662</v>
      </c>
      <c r="R8" s="17">
        <f t="shared" si="2"/>
        <v>63084.715284715283</v>
      </c>
      <c r="S8" s="46">
        <f t="shared" si="3"/>
        <v>1.4482257870687623</v>
      </c>
      <c r="T8" s="41">
        <v>263</v>
      </c>
      <c r="U8" s="6" t="s">
        <v>79</v>
      </c>
      <c r="X8" t="s">
        <v>80</v>
      </c>
      <c r="Y8">
        <v>0</v>
      </c>
      <c r="Z8">
        <v>1</v>
      </c>
      <c r="AA8" s="7">
        <v>44558</v>
      </c>
      <c r="AC8" s="8" t="s">
        <v>48</v>
      </c>
      <c r="AD8" t="s">
        <v>81</v>
      </c>
    </row>
    <row r="9" spans="1:64" ht="15.75" thickBot="1" x14ac:dyDescent="0.3">
      <c r="A9" t="s">
        <v>82</v>
      </c>
      <c r="B9" t="s">
        <v>83</v>
      </c>
      <c r="C9" s="27">
        <v>44393</v>
      </c>
      <c r="D9" s="17">
        <v>1500000</v>
      </c>
      <c r="E9" t="s">
        <v>54</v>
      </c>
      <c r="F9" t="s">
        <v>45</v>
      </c>
      <c r="G9" s="17">
        <v>1500000</v>
      </c>
      <c r="H9" s="17">
        <v>450200</v>
      </c>
      <c r="I9" s="22">
        <f t="shared" si="0"/>
        <v>30.013333333333332</v>
      </c>
      <c r="J9" s="17">
        <v>960134</v>
      </c>
      <c r="K9" s="17">
        <f>G9-905660</f>
        <v>594340</v>
      </c>
      <c r="L9" s="17">
        <v>54474</v>
      </c>
      <c r="M9" s="32">
        <v>453.95</v>
      </c>
      <c r="N9" s="36">
        <v>540</v>
      </c>
      <c r="O9" s="41">
        <v>5.6269999999999998</v>
      </c>
      <c r="P9" s="41">
        <v>5.6269999999999998</v>
      </c>
      <c r="Q9" s="17">
        <f t="shared" si="1"/>
        <v>1309.2631347064655</v>
      </c>
      <c r="R9" s="17">
        <f t="shared" si="2"/>
        <v>105622.88963923938</v>
      </c>
      <c r="S9" s="46">
        <f t="shared" si="3"/>
        <v>2.424767898054164</v>
      </c>
      <c r="T9" s="41">
        <v>453.95</v>
      </c>
      <c r="U9" s="6" t="s">
        <v>79</v>
      </c>
      <c r="V9" t="s">
        <v>84</v>
      </c>
      <c r="X9" t="s">
        <v>80</v>
      </c>
      <c r="Y9">
        <v>0</v>
      </c>
      <c r="Z9">
        <v>1</v>
      </c>
      <c r="AA9" s="7">
        <v>44558</v>
      </c>
      <c r="AC9" s="8" t="s">
        <v>85</v>
      </c>
      <c r="AD9" t="s">
        <v>81</v>
      </c>
    </row>
    <row r="10" spans="1:64" ht="15.75" thickTop="1" x14ac:dyDescent="0.25">
      <c r="A10" s="10"/>
      <c r="B10" s="10"/>
      <c r="C10" s="28" t="s">
        <v>94</v>
      </c>
      <c r="D10" s="18">
        <f>+SUM(D2:D9)</f>
        <v>4219000</v>
      </c>
      <c r="E10" s="10"/>
      <c r="F10" s="10"/>
      <c r="G10" s="18">
        <f>+SUM(G2:G9)</f>
        <v>4219000</v>
      </c>
      <c r="H10" s="18">
        <f>+SUM(H2:H9)</f>
        <v>1265700</v>
      </c>
      <c r="I10" s="23"/>
      <c r="J10" s="18">
        <f>+SUM(J2:J9)</f>
        <v>3295336</v>
      </c>
      <c r="K10" s="18">
        <f>+SUM(K2:K9)</f>
        <v>2112598</v>
      </c>
      <c r="L10" s="18">
        <f>+SUM(L2:L9)</f>
        <v>1188934</v>
      </c>
      <c r="M10" s="33">
        <f>+SUM(M2:M9)</f>
        <v>2421.9499999999998</v>
      </c>
      <c r="N10" s="37"/>
      <c r="O10" s="42">
        <f>+SUM(O2:O9)</f>
        <v>22.742999999999999</v>
      </c>
      <c r="P10" s="42">
        <f>+SUM(P2:P9)</f>
        <v>22.731999999999999</v>
      </c>
      <c r="Q10" s="18"/>
      <c r="R10" s="18"/>
      <c r="S10" s="47"/>
      <c r="T10" s="42"/>
      <c r="U10" s="11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</row>
    <row r="11" spans="1:64" x14ac:dyDescent="0.25">
      <c r="A11" s="12"/>
      <c r="B11" s="12"/>
      <c r="C11" s="29"/>
      <c r="D11" s="19"/>
      <c r="E11" s="12"/>
      <c r="F11" s="12"/>
      <c r="G11" s="19"/>
      <c r="H11" s="19" t="s">
        <v>95</v>
      </c>
      <c r="I11" s="24">
        <f>H10/G10*100</f>
        <v>30</v>
      </c>
      <c r="J11" s="19"/>
      <c r="K11" s="19"/>
      <c r="L11" s="19" t="s">
        <v>96</v>
      </c>
      <c r="M11" s="34"/>
      <c r="N11" s="38"/>
      <c r="O11" s="43" t="s">
        <v>96</v>
      </c>
      <c r="P11" s="43"/>
      <c r="Q11" s="19"/>
      <c r="R11" s="19" t="s">
        <v>96</v>
      </c>
      <c r="S11" s="48"/>
      <c r="T11" s="43"/>
      <c r="U11" s="13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</row>
    <row r="12" spans="1:64" x14ac:dyDescent="0.25">
      <c r="A12" s="14"/>
      <c r="B12" s="14"/>
      <c r="C12" s="30"/>
      <c r="D12" s="20"/>
      <c r="E12" s="14"/>
      <c r="F12" s="14"/>
      <c r="G12" s="20"/>
      <c r="H12" s="20" t="s">
        <v>97</v>
      </c>
      <c r="I12" s="25">
        <f>STDEV(I2:I9)</f>
        <v>27.289408612924095</v>
      </c>
      <c r="J12" s="20"/>
      <c r="K12" s="20"/>
      <c r="L12" s="20" t="s">
        <v>98</v>
      </c>
      <c r="M12" s="50">
        <f>K10/M10</f>
        <v>872.27151675302969</v>
      </c>
      <c r="N12" s="39"/>
      <c r="O12" s="44" t="s">
        <v>99</v>
      </c>
      <c r="P12" s="44">
        <f>K10/O10</f>
        <v>92890.032097788338</v>
      </c>
      <c r="Q12" s="20"/>
      <c r="R12" s="20" t="s">
        <v>100</v>
      </c>
      <c r="S12" s="49">
        <f>K10/O10/43560</f>
        <v>2.1324617102338919</v>
      </c>
      <c r="T12" s="44"/>
      <c r="U12" s="15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4" spans="1:64" x14ac:dyDescent="0.25">
      <c r="A14" s="1" t="s">
        <v>105</v>
      </c>
    </row>
    <row r="16" spans="1:64" x14ac:dyDescent="0.25">
      <c r="A16" t="s">
        <v>102</v>
      </c>
      <c r="B16" t="s">
        <v>103</v>
      </c>
      <c r="C16" s="27">
        <v>44274</v>
      </c>
      <c r="D16" s="17">
        <v>123250</v>
      </c>
      <c r="E16" t="s">
        <v>44</v>
      </c>
      <c r="F16" t="s">
        <v>45</v>
      </c>
      <c r="G16" s="17">
        <v>123250</v>
      </c>
      <c r="H16" s="17">
        <v>50500</v>
      </c>
      <c r="I16" s="22">
        <v>40.973630831643007</v>
      </c>
      <c r="J16" s="17">
        <v>109409</v>
      </c>
      <c r="K16" s="17">
        <v>23741</v>
      </c>
      <c r="L16" s="17">
        <v>9900</v>
      </c>
      <c r="M16" s="32">
        <v>49.5</v>
      </c>
      <c r="N16" s="36">
        <v>82.5</v>
      </c>
      <c r="O16" s="41">
        <v>9.4E-2</v>
      </c>
      <c r="P16" s="41">
        <v>9.4E-2</v>
      </c>
      <c r="Q16" s="17">
        <v>479.61616161616161</v>
      </c>
      <c r="R16" s="17">
        <v>252563.82978723405</v>
      </c>
      <c r="S16" s="46">
        <v>5.7980677177969246</v>
      </c>
      <c r="T16" s="41">
        <v>49.5</v>
      </c>
      <c r="U16" s="6" t="s">
        <v>46</v>
      </c>
      <c r="V16" t="s">
        <v>104</v>
      </c>
      <c r="X16" t="s">
        <v>47</v>
      </c>
      <c r="Y16">
        <v>0</v>
      </c>
      <c r="Z16">
        <v>1</v>
      </c>
      <c r="AA16" s="7">
        <v>44089</v>
      </c>
      <c r="AC16" s="8" t="s">
        <v>48</v>
      </c>
      <c r="AD16" t="s">
        <v>49</v>
      </c>
    </row>
    <row r="17" spans="1:44" x14ac:dyDescent="0.25">
      <c r="A17" t="s">
        <v>50</v>
      </c>
      <c r="B17" t="s">
        <v>51</v>
      </c>
      <c r="C17" s="27">
        <v>44707</v>
      </c>
      <c r="D17" s="17">
        <v>210000</v>
      </c>
      <c r="E17" t="s">
        <v>52</v>
      </c>
      <c r="F17" t="s">
        <v>45</v>
      </c>
      <c r="G17" s="17">
        <v>210000</v>
      </c>
      <c r="H17" s="17">
        <v>113100</v>
      </c>
      <c r="I17" s="22">
        <v>53.857142857142861</v>
      </c>
      <c r="J17" s="17">
        <v>231249</v>
      </c>
      <c r="K17" s="17">
        <v>17001</v>
      </c>
      <c r="L17" s="17">
        <v>38250</v>
      </c>
      <c r="M17" s="32">
        <v>76.5</v>
      </c>
      <c r="N17" s="36">
        <v>165</v>
      </c>
      <c r="O17" s="41">
        <v>0.28999999999999998</v>
      </c>
      <c r="P17" s="41">
        <v>0.28999999999999998</v>
      </c>
      <c r="Q17" s="17">
        <v>222.23529411764707</v>
      </c>
      <c r="R17" s="17">
        <v>58624.137931034486</v>
      </c>
      <c r="S17" s="46">
        <v>1.3458250213736107</v>
      </c>
      <c r="T17" s="41">
        <v>76.5</v>
      </c>
      <c r="U17" s="6" t="s">
        <v>46</v>
      </c>
      <c r="V17" t="s">
        <v>53</v>
      </c>
      <c r="X17" t="s">
        <v>47</v>
      </c>
      <c r="Y17">
        <v>0</v>
      </c>
      <c r="Z17">
        <v>1</v>
      </c>
      <c r="AA17" s="7">
        <v>44055</v>
      </c>
      <c r="AC17" s="8" t="s">
        <v>48</v>
      </c>
      <c r="AD17" t="s">
        <v>49</v>
      </c>
    </row>
    <row r="18" spans="1:44" ht="15.75" thickBot="1" x14ac:dyDescent="0.3">
      <c r="A18" t="s">
        <v>58</v>
      </c>
      <c r="B18" t="s">
        <v>59</v>
      </c>
      <c r="C18" s="27">
        <v>44407</v>
      </c>
      <c r="D18" s="17">
        <v>250000</v>
      </c>
      <c r="E18" t="s">
        <v>54</v>
      </c>
      <c r="F18" t="s">
        <v>45</v>
      </c>
      <c r="G18" s="17">
        <v>250000</v>
      </c>
      <c r="H18" s="17">
        <v>111800</v>
      </c>
      <c r="I18" s="22">
        <v>44.72</v>
      </c>
      <c r="J18" s="17">
        <v>240198</v>
      </c>
      <c r="K18" s="17">
        <v>34552</v>
      </c>
      <c r="L18" s="17">
        <v>24750</v>
      </c>
      <c r="M18" s="32">
        <v>49.5</v>
      </c>
      <c r="N18" s="36">
        <v>66</v>
      </c>
      <c r="O18" s="41">
        <v>7.4999999999999997E-2</v>
      </c>
      <c r="P18" s="41">
        <v>7.4999999999999997E-2</v>
      </c>
      <c r="Q18" s="17">
        <v>698.02020202020196</v>
      </c>
      <c r="R18" s="17">
        <v>460693.33333333337</v>
      </c>
      <c r="S18" s="46">
        <v>10.576063666972759</v>
      </c>
      <c r="T18" s="41">
        <v>49.5</v>
      </c>
      <c r="U18" s="6" t="s">
        <v>46</v>
      </c>
      <c r="V18" t="s">
        <v>60</v>
      </c>
      <c r="X18" t="s">
        <v>47</v>
      </c>
      <c r="Y18">
        <v>0</v>
      </c>
      <c r="Z18">
        <v>1</v>
      </c>
      <c r="AA18" s="7">
        <v>44083</v>
      </c>
      <c r="AC18" s="8" t="s">
        <v>48</v>
      </c>
      <c r="AD18" t="s">
        <v>49</v>
      </c>
    </row>
    <row r="19" spans="1:44" ht="15.75" thickTop="1" x14ac:dyDescent="0.25">
      <c r="A19" s="10"/>
      <c r="B19" s="10"/>
      <c r="C19" s="28" t="s">
        <v>94</v>
      </c>
      <c r="D19" s="18">
        <v>460000</v>
      </c>
      <c r="E19" s="10"/>
      <c r="F19" s="10"/>
      <c r="G19" s="18">
        <v>460000</v>
      </c>
      <c r="H19" s="18">
        <v>224900</v>
      </c>
      <c r="I19" s="23"/>
      <c r="J19" s="18">
        <v>471447</v>
      </c>
      <c r="K19" s="18">
        <v>51553</v>
      </c>
      <c r="L19" s="18">
        <v>63000</v>
      </c>
      <c r="M19" s="33">
        <v>126</v>
      </c>
      <c r="N19" s="37"/>
      <c r="O19" s="42">
        <v>0.36499999999999999</v>
      </c>
      <c r="P19" s="42">
        <v>0.36499999999999999</v>
      </c>
      <c r="Q19" s="18"/>
      <c r="R19" s="18"/>
      <c r="S19" s="47"/>
      <c r="T19" s="42"/>
      <c r="U19" s="11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</row>
    <row r="20" spans="1:44" x14ac:dyDescent="0.25">
      <c r="A20" s="12"/>
      <c r="B20" s="12"/>
      <c r="C20" s="29"/>
      <c r="D20" s="19"/>
      <c r="E20" s="12"/>
      <c r="F20" s="12"/>
      <c r="G20" s="19"/>
      <c r="H20" s="19" t="s">
        <v>95</v>
      </c>
      <c r="I20" s="24">
        <v>48.891304347826086</v>
      </c>
      <c r="J20" s="19"/>
      <c r="K20" s="19"/>
      <c r="L20" s="19" t="s">
        <v>96</v>
      </c>
      <c r="M20" s="34"/>
      <c r="N20" s="38"/>
      <c r="O20" s="43" t="s">
        <v>96</v>
      </c>
      <c r="P20" s="43"/>
      <c r="Q20" s="19"/>
      <c r="R20" s="19" t="s">
        <v>96</v>
      </c>
      <c r="S20" s="48"/>
      <c r="T20" s="43"/>
      <c r="U20" s="13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</row>
    <row r="21" spans="1:44" x14ac:dyDescent="0.25">
      <c r="A21" s="14"/>
      <c r="B21" s="14"/>
      <c r="C21" s="30"/>
      <c r="D21" s="20"/>
      <c r="E21" s="14"/>
      <c r="F21" s="14"/>
      <c r="G21" s="20"/>
      <c r="H21" s="20" t="s">
        <v>97</v>
      </c>
      <c r="I21" s="25">
        <v>6.4609356749559437</v>
      </c>
      <c r="J21" s="20"/>
      <c r="K21" s="20"/>
      <c r="L21" s="20" t="s">
        <v>98</v>
      </c>
      <c r="M21" s="50">
        <v>429</v>
      </c>
      <c r="N21" s="39"/>
      <c r="O21" s="44" t="s">
        <v>99</v>
      </c>
      <c r="P21" s="44">
        <v>141241.09589041097</v>
      </c>
      <c r="Q21" s="20"/>
      <c r="R21" s="20" t="s">
        <v>100</v>
      </c>
      <c r="S21" s="49">
        <v>3.2424494006063127</v>
      </c>
      <c r="T21" s="44"/>
      <c r="U21" s="15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s="1" customFormat="1" x14ac:dyDescent="0.25">
      <c r="A22" s="58" t="s">
        <v>106</v>
      </c>
      <c r="C22" s="51"/>
      <c r="D22" s="52"/>
      <c r="G22" s="52"/>
      <c r="H22" s="52"/>
      <c r="I22" s="53"/>
      <c r="J22" s="52"/>
      <c r="K22" s="52"/>
      <c r="L22" s="52"/>
      <c r="M22" s="54"/>
      <c r="N22" s="55"/>
      <c r="O22" s="56"/>
      <c r="P22" s="56"/>
      <c r="Q22" s="52"/>
      <c r="R22" s="52"/>
      <c r="S22" s="57"/>
      <c r="T22" s="56"/>
      <c r="U22" s="9"/>
    </row>
    <row r="24" spans="1:44" x14ac:dyDescent="0.25">
      <c r="A24" t="s">
        <v>61</v>
      </c>
      <c r="B24" t="s">
        <v>62</v>
      </c>
      <c r="C24" s="27">
        <v>44708</v>
      </c>
      <c r="D24" s="17">
        <v>164000</v>
      </c>
      <c r="E24" t="s">
        <v>54</v>
      </c>
      <c r="F24" t="s">
        <v>45</v>
      </c>
      <c r="G24" s="17">
        <v>164000</v>
      </c>
      <c r="H24" s="17">
        <v>71100</v>
      </c>
      <c r="I24" s="22">
        <v>43.353658536585364</v>
      </c>
      <c r="J24" s="17">
        <v>142200</v>
      </c>
      <c r="K24" s="17">
        <v>164000</v>
      </c>
      <c r="L24" s="17">
        <v>142200</v>
      </c>
      <c r="M24" s="32">
        <v>790</v>
      </c>
      <c r="N24" s="36">
        <v>292</v>
      </c>
      <c r="O24" s="41">
        <v>5.2960000000000003</v>
      </c>
      <c r="P24" s="41">
        <v>5.2960000000000003</v>
      </c>
      <c r="Q24" s="17">
        <v>207.59493670886076</v>
      </c>
      <c r="R24" s="17">
        <v>30966.767371601207</v>
      </c>
      <c r="S24" s="46">
        <v>0.71089915912766777</v>
      </c>
      <c r="T24" s="41">
        <v>790</v>
      </c>
      <c r="U24" s="6" t="s">
        <v>63</v>
      </c>
      <c r="V24" t="s">
        <v>64</v>
      </c>
      <c r="X24" t="s">
        <v>65</v>
      </c>
      <c r="Y24">
        <v>0</v>
      </c>
      <c r="Z24">
        <v>0</v>
      </c>
      <c r="AA24" s="7">
        <v>33626</v>
      </c>
      <c r="AC24" s="8" t="s">
        <v>66</v>
      </c>
      <c r="AD24" t="s">
        <v>67</v>
      </c>
    </row>
    <row r="25" spans="1:44" x14ac:dyDescent="0.25">
      <c r="A25" t="s">
        <v>68</v>
      </c>
      <c r="B25" t="s">
        <v>69</v>
      </c>
      <c r="C25" s="27">
        <v>44440</v>
      </c>
      <c r="D25" s="17">
        <v>145000</v>
      </c>
      <c r="E25" t="s">
        <v>44</v>
      </c>
      <c r="F25" t="s">
        <v>45</v>
      </c>
      <c r="G25" s="17">
        <v>145000</v>
      </c>
      <c r="H25" s="17">
        <v>135000</v>
      </c>
      <c r="I25" s="22">
        <v>93.103448275862064</v>
      </c>
      <c r="J25" s="17">
        <v>166335</v>
      </c>
      <c r="K25" s="17">
        <v>62365</v>
      </c>
      <c r="L25" s="17">
        <v>83700</v>
      </c>
      <c r="M25" s="32">
        <v>132</v>
      </c>
      <c r="N25" s="36">
        <v>250</v>
      </c>
      <c r="O25" s="41">
        <v>0.75800000000000001</v>
      </c>
      <c r="P25" s="41">
        <v>0.75800000000000001</v>
      </c>
      <c r="Q25" s="17">
        <v>472.46212121212119</v>
      </c>
      <c r="R25" s="17">
        <v>82275.72559366755</v>
      </c>
      <c r="S25" s="46">
        <v>1.8887907620217528</v>
      </c>
      <c r="T25" s="41">
        <v>132</v>
      </c>
      <c r="U25" s="6" t="s">
        <v>63</v>
      </c>
      <c r="V25" t="s">
        <v>70</v>
      </c>
      <c r="X25" t="s">
        <v>65</v>
      </c>
      <c r="Y25">
        <v>0</v>
      </c>
      <c r="Z25">
        <v>1</v>
      </c>
      <c r="AA25" s="7">
        <v>43012</v>
      </c>
      <c r="AC25" s="8" t="s">
        <v>48</v>
      </c>
      <c r="AD25" t="s">
        <v>67</v>
      </c>
    </row>
    <row r="26" spans="1:44" x14ac:dyDescent="0.25">
      <c r="A26" t="s">
        <v>71</v>
      </c>
      <c r="B26" t="s">
        <v>72</v>
      </c>
      <c r="C26" s="27">
        <v>45104</v>
      </c>
      <c r="D26" s="17">
        <v>950000</v>
      </c>
      <c r="E26" t="s">
        <v>44</v>
      </c>
      <c r="F26" t="s">
        <v>45</v>
      </c>
      <c r="G26" s="17">
        <v>950000</v>
      </c>
      <c r="H26" s="17">
        <v>279000</v>
      </c>
      <c r="I26" s="22">
        <v>29.368421052631575</v>
      </c>
      <c r="J26" s="17">
        <v>557934</v>
      </c>
      <c r="K26" s="17">
        <v>692066</v>
      </c>
      <c r="L26" s="17">
        <v>300000</v>
      </c>
      <c r="M26" s="32">
        <v>400</v>
      </c>
      <c r="N26" s="36">
        <v>388.94699100000003</v>
      </c>
      <c r="O26" s="41">
        <v>3.5720000000000001</v>
      </c>
      <c r="P26" s="41">
        <v>3.5720000000000001</v>
      </c>
      <c r="Q26" s="17">
        <v>1730.165</v>
      </c>
      <c r="R26" s="17">
        <v>193747.4804031355</v>
      </c>
      <c r="S26" s="46">
        <v>4.4478301286302919</v>
      </c>
      <c r="T26" s="41">
        <v>400</v>
      </c>
      <c r="U26" s="6" t="s">
        <v>63</v>
      </c>
      <c r="V26" t="s">
        <v>73</v>
      </c>
      <c r="X26" t="s">
        <v>65</v>
      </c>
      <c r="Y26">
        <v>0</v>
      </c>
      <c r="Z26">
        <v>1</v>
      </c>
      <c r="AA26" s="7">
        <v>33626</v>
      </c>
      <c r="AC26" s="8" t="s">
        <v>48</v>
      </c>
      <c r="AD26" t="s">
        <v>67</v>
      </c>
    </row>
    <row r="27" spans="1:44" x14ac:dyDescent="0.25">
      <c r="A27" t="s">
        <v>74</v>
      </c>
      <c r="B27" t="s">
        <v>75</v>
      </c>
      <c r="C27" s="27">
        <v>44564</v>
      </c>
      <c r="D27" s="17">
        <v>500000</v>
      </c>
      <c r="E27" t="s">
        <v>44</v>
      </c>
      <c r="F27" t="s">
        <v>45</v>
      </c>
      <c r="G27" s="17">
        <v>500000</v>
      </c>
      <c r="H27" s="17">
        <v>0</v>
      </c>
      <c r="I27" s="22">
        <v>0</v>
      </c>
      <c r="J27" s="17">
        <v>781465</v>
      </c>
      <c r="K27" s="17">
        <v>232535</v>
      </c>
      <c r="L27" s="17">
        <v>514000</v>
      </c>
      <c r="M27" s="32">
        <v>257</v>
      </c>
      <c r="N27" s="36">
        <v>357.5</v>
      </c>
      <c r="O27" s="41">
        <v>2.12</v>
      </c>
      <c r="P27" s="41">
        <v>2.109</v>
      </c>
      <c r="Q27" s="17">
        <v>904.80544747081717</v>
      </c>
      <c r="R27" s="17">
        <v>109686.32075471697</v>
      </c>
      <c r="S27" s="46">
        <v>2.5180514406500683</v>
      </c>
      <c r="T27" s="41">
        <v>257</v>
      </c>
      <c r="U27" s="6" t="s">
        <v>63</v>
      </c>
      <c r="V27" t="s">
        <v>76</v>
      </c>
      <c r="X27" t="s">
        <v>65</v>
      </c>
      <c r="Y27">
        <v>0</v>
      </c>
      <c r="Z27">
        <v>0</v>
      </c>
      <c r="AA27" s="7">
        <v>41262</v>
      </c>
      <c r="AC27" s="8" t="s">
        <v>48</v>
      </c>
      <c r="AD27" t="s">
        <v>67</v>
      </c>
    </row>
    <row r="28" spans="1:44" ht="15.75" thickBot="1" x14ac:dyDescent="0.3">
      <c r="A28" t="s">
        <v>90</v>
      </c>
      <c r="B28" t="s">
        <v>91</v>
      </c>
      <c r="C28" s="27">
        <v>44804</v>
      </c>
      <c r="D28" s="17">
        <v>370000</v>
      </c>
      <c r="E28" t="s">
        <v>92</v>
      </c>
      <c r="F28" t="s">
        <v>45</v>
      </c>
      <c r="G28" s="17">
        <v>370000</v>
      </c>
      <c r="H28" s="17">
        <v>75900</v>
      </c>
      <c r="I28" s="22">
        <v>20.513513513513512</v>
      </c>
      <c r="J28" s="17">
        <v>154201</v>
      </c>
      <c r="K28" s="17">
        <v>281049</v>
      </c>
      <c r="L28" s="17">
        <v>65250</v>
      </c>
      <c r="M28" s="32">
        <v>130.5</v>
      </c>
      <c r="N28" s="36">
        <v>109.367813</v>
      </c>
      <c r="O28" s="41">
        <v>0.32800000000000001</v>
      </c>
      <c r="P28" s="41">
        <v>0.32800000000000001</v>
      </c>
      <c r="Q28" s="17">
        <v>2153.632183908046</v>
      </c>
      <c r="R28" s="17">
        <v>856856.70731707313</v>
      </c>
      <c r="S28" s="46">
        <v>19.670723308472752</v>
      </c>
      <c r="T28" s="41">
        <v>130.5</v>
      </c>
      <c r="U28" s="6" t="s">
        <v>55</v>
      </c>
      <c r="V28" t="s">
        <v>93</v>
      </c>
      <c r="X28" t="s">
        <v>65</v>
      </c>
      <c r="Y28">
        <v>0</v>
      </c>
      <c r="Z28">
        <v>0</v>
      </c>
      <c r="AA28" s="7">
        <v>44089</v>
      </c>
      <c r="AC28" s="8" t="s">
        <v>48</v>
      </c>
      <c r="AD28" t="s">
        <v>67</v>
      </c>
      <c r="AE28" t="s">
        <v>67</v>
      </c>
    </row>
    <row r="29" spans="1:44" ht="15.75" thickTop="1" x14ac:dyDescent="0.25">
      <c r="A29" s="10"/>
      <c r="B29" s="10"/>
      <c r="C29" s="28" t="s">
        <v>94</v>
      </c>
      <c r="D29" s="18">
        <v>2129000</v>
      </c>
      <c r="E29" s="10"/>
      <c r="F29" s="10"/>
      <c r="G29" s="18">
        <v>2129000</v>
      </c>
      <c r="H29" s="18">
        <v>561000</v>
      </c>
      <c r="I29" s="23"/>
      <c r="J29" s="18">
        <v>1802135</v>
      </c>
      <c r="K29" s="18">
        <v>1432015</v>
      </c>
      <c r="L29" s="18">
        <v>1105150</v>
      </c>
      <c r="M29" s="33">
        <v>1709.5</v>
      </c>
      <c r="N29" s="37"/>
      <c r="O29" s="42">
        <v>12.074000000000002</v>
      </c>
      <c r="P29" s="42">
        <v>12.063000000000001</v>
      </c>
      <c r="Q29" s="18"/>
      <c r="R29" s="18"/>
      <c r="S29" s="47"/>
      <c r="T29" s="42"/>
      <c r="U29" s="11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</row>
    <row r="30" spans="1:44" x14ac:dyDescent="0.25">
      <c r="A30" s="12"/>
      <c r="B30" s="12"/>
      <c r="C30" s="29"/>
      <c r="D30" s="19"/>
      <c r="E30" s="12"/>
      <c r="F30" s="12"/>
      <c r="G30" s="19"/>
      <c r="H30" s="19" t="s">
        <v>95</v>
      </c>
      <c r="I30" s="24">
        <v>26.350399248473462</v>
      </c>
      <c r="J30" s="19"/>
      <c r="K30" s="19"/>
      <c r="L30" s="19" t="s">
        <v>96</v>
      </c>
      <c r="M30" s="34"/>
      <c r="N30" s="38"/>
      <c r="O30" s="43" t="s">
        <v>96</v>
      </c>
      <c r="P30" s="43"/>
      <c r="Q30" s="19"/>
      <c r="R30" s="19" t="s">
        <v>96</v>
      </c>
      <c r="S30" s="48"/>
      <c r="T30" s="43"/>
      <c r="U30" s="13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</row>
    <row r="31" spans="1:44" x14ac:dyDescent="0.25">
      <c r="A31" s="14"/>
      <c r="B31" s="14"/>
      <c r="C31" s="30"/>
      <c r="D31" s="20"/>
      <c r="E31" s="14"/>
      <c r="F31" s="14"/>
      <c r="G31" s="20"/>
      <c r="H31" s="20" t="s">
        <v>97</v>
      </c>
      <c r="I31" s="25">
        <v>34.952297895768446</v>
      </c>
      <c r="J31" s="20"/>
      <c r="K31" s="20"/>
      <c r="L31" s="20" t="s">
        <v>98</v>
      </c>
      <c r="M31" s="50">
        <v>837.680608365019</v>
      </c>
      <c r="N31" s="39"/>
      <c r="O31" s="44" t="s">
        <v>99</v>
      </c>
      <c r="P31" s="44">
        <v>118603.19695212852</v>
      </c>
      <c r="Q31" s="20"/>
      <c r="R31" s="20" t="s">
        <v>100</v>
      </c>
      <c r="S31" s="49">
        <v>2.7227547509671379</v>
      </c>
      <c r="T31" s="44"/>
      <c r="U31" s="15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3" spans="1:31" s="1" customFormat="1" x14ac:dyDescent="0.25">
      <c r="A33" s="58" t="s">
        <v>107</v>
      </c>
      <c r="C33" s="51"/>
      <c r="D33" s="52"/>
      <c r="G33" s="52"/>
      <c r="H33" s="52"/>
      <c r="I33" s="53"/>
      <c r="J33" s="52"/>
      <c r="K33" s="52"/>
      <c r="L33" s="52"/>
      <c r="M33" s="54"/>
      <c r="N33" s="55"/>
      <c r="O33" s="56"/>
      <c r="P33" s="56"/>
      <c r="Q33" s="52"/>
      <c r="R33" s="52"/>
      <c r="S33" s="57"/>
      <c r="T33" s="56"/>
      <c r="U33" s="9"/>
    </row>
    <row r="35" spans="1:31" s="58" customFormat="1" x14ac:dyDescent="0.25">
      <c r="A35" s="58" t="s">
        <v>101</v>
      </c>
      <c r="C35" s="59"/>
      <c r="D35" s="60"/>
      <c r="G35" s="60"/>
      <c r="H35" s="60"/>
      <c r="I35" s="61"/>
      <c r="J35" s="60"/>
      <c r="K35" s="60"/>
      <c r="L35" s="60"/>
      <c r="M35" s="62"/>
      <c r="N35" s="63"/>
      <c r="O35" s="64"/>
      <c r="P35" s="64"/>
      <c r="Q35" s="60"/>
      <c r="R35" s="60"/>
      <c r="S35" s="65"/>
      <c r="T35" s="64"/>
      <c r="U35" s="66"/>
    </row>
    <row r="36" spans="1:31" x14ac:dyDescent="0.25">
      <c r="A36" t="s">
        <v>86</v>
      </c>
      <c r="B36" t="s">
        <v>87</v>
      </c>
      <c r="C36" s="27">
        <v>44823</v>
      </c>
      <c r="D36" s="17">
        <v>1775000</v>
      </c>
      <c r="E36" t="s">
        <v>44</v>
      </c>
      <c r="F36" t="s">
        <v>45</v>
      </c>
      <c r="G36" s="17">
        <v>1775000</v>
      </c>
      <c r="H36" s="17">
        <v>761200</v>
      </c>
      <c r="I36" s="22">
        <f>H36/G36*100</f>
        <v>42.884507042253524</v>
      </c>
      <c r="J36" s="17">
        <v>100644</v>
      </c>
      <c r="K36" s="17">
        <f>G36-0</f>
        <v>1775000</v>
      </c>
      <c r="L36" s="17">
        <v>82500</v>
      </c>
      <c r="M36" s="32">
        <v>165</v>
      </c>
      <c r="N36" s="36">
        <v>627</v>
      </c>
      <c r="O36" s="41">
        <v>2.375</v>
      </c>
      <c r="P36" s="41">
        <v>2.375</v>
      </c>
      <c r="Q36" s="17">
        <f>K36/M36</f>
        <v>10757.575757575758</v>
      </c>
      <c r="R36" s="17">
        <f>K36/O36</f>
        <v>747368.42105263157</v>
      </c>
      <c r="S36" s="46">
        <f>K36/O36/43560</f>
        <v>17.157218114155913</v>
      </c>
      <c r="T36" s="41">
        <v>165</v>
      </c>
      <c r="U36" s="6" t="s">
        <v>55</v>
      </c>
      <c r="V36" t="s">
        <v>88</v>
      </c>
      <c r="X36" t="s">
        <v>56</v>
      </c>
      <c r="Y36">
        <v>0</v>
      </c>
      <c r="Z36">
        <v>1</v>
      </c>
      <c r="AA36" s="7">
        <v>33626</v>
      </c>
      <c r="AB36" t="s">
        <v>89</v>
      </c>
      <c r="AC36" s="8" t="s">
        <v>48</v>
      </c>
      <c r="AD36" t="s">
        <v>57</v>
      </c>
    </row>
    <row r="37" spans="1:31" x14ac:dyDescent="0.25">
      <c r="A37" t="s">
        <v>90</v>
      </c>
      <c r="B37" t="s">
        <v>91</v>
      </c>
      <c r="C37" s="27">
        <v>44804</v>
      </c>
      <c r="D37" s="17">
        <v>370000</v>
      </c>
      <c r="E37" t="s">
        <v>92</v>
      </c>
      <c r="F37" t="s">
        <v>45</v>
      </c>
      <c r="G37" s="17">
        <v>370000</v>
      </c>
      <c r="H37" s="17">
        <v>75900</v>
      </c>
      <c r="I37" s="22">
        <f>H37/G37*100</f>
        <v>20.513513513513512</v>
      </c>
      <c r="J37" s="17">
        <v>154201</v>
      </c>
      <c r="K37" s="17">
        <f>G37-88951</f>
        <v>281049</v>
      </c>
      <c r="L37" s="17">
        <v>65250</v>
      </c>
      <c r="M37" s="32">
        <v>130.5</v>
      </c>
      <c r="N37" s="36">
        <v>109.367813</v>
      </c>
      <c r="O37" s="41">
        <v>0.32800000000000001</v>
      </c>
      <c r="P37" s="41">
        <v>0.32800000000000001</v>
      </c>
      <c r="Q37" s="17">
        <f>K37/M37</f>
        <v>2153.632183908046</v>
      </c>
      <c r="R37" s="17">
        <f>K37/O37</f>
        <v>856856.70731707313</v>
      </c>
      <c r="S37" s="46">
        <f>K37/O37/43560</f>
        <v>19.670723308472752</v>
      </c>
      <c r="T37" s="41">
        <v>130.5</v>
      </c>
      <c r="U37" s="6" t="s">
        <v>55</v>
      </c>
      <c r="V37" t="s">
        <v>93</v>
      </c>
      <c r="X37" t="s">
        <v>65</v>
      </c>
      <c r="Y37">
        <v>0</v>
      </c>
      <c r="Z37">
        <v>0</v>
      </c>
      <c r="AA37" s="7">
        <v>44089</v>
      </c>
      <c r="AC37" s="8" t="s">
        <v>48</v>
      </c>
      <c r="AD37" t="s">
        <v>67</v>
      </c>
      <c r="AE37" t="s">
        <v>67</v>
      </c>
    </row>
  </sheetData>
  <conditionalFormatting sqref="A2:AR9">
    <cfRule type="expression" dxfId="3" priority="13" stopIfTrue="1">
      <formula>MOD(ROW(),4)&gt;1</formula>
    </cfRule>
    <cfRule type="expression" dxfId="2" priority="14" stopIfTrue="1">
      <formula>MOD(ROW(),4)&lt;2</formula>
    </cfRule>
  </conditionalFormatting>
  <conditionalFormatting sqref="A36:AR37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376D4-D363-4BE1-8B23-06920EF62B9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</dc:creator>
  <cp:lastModifiedBy>assessor</cp:lastModifiedBy>
  <dcterms:created xsi:type="dcterms:W3CDTF">2024-01-20T14:04:32Z</dcterms:created>
  <dcterms:modified xsi:type="dcterms:W3CDTF">2024-01-20T16:15:41Z</dcterms:modified>
</cp:coreProperties>
</file>