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4635" activeTab="1"/>
  </bookViews>
  <sheets>
    <sheet name="2022 CY FINAL" sheetId="1" r:id="rId1"/>
    <sheet name="SUMMARY 2022" sheetId="2" r:id="rId2"/>
  </sheets>
  <definedNames/>
  <calcPr fullCalcOnLoad="1"/>
</workbook>
</file>

<file path=xl/sharedStrings.xml><?xml version="1.0" encoding="utf-8"?>
<sst xmlns="http://schemas.openxmlformats.org/spreadsheetml/2006/main" count="325" uniqueCount="71">
  <si>
    <t>REVENUE</t>
  </si>
  <si>
    <t>TOTAL INCOME</t>
  </si>
  <si>
    <t>EXPENSES</t>
  </si>
  <si>
    <t>TOTAL EXPENSES</t>
  </si>
  <si>
    <t>NET REVENUE/DEFICIT</t>
  </si>
  <si>
    <t>BARN</t>
  </si>
  <si>
    <t>HAIRCUTS</t>
  </si>
  <si>
    <t>ALL MINISTRIES</t>
  </si>
  <si>
    <t>PAGE 1</t>
  </si>
  <si>
    <t>PAGE 2</t>
  </si>
  <si>
    <t>PAGE 3</t>
  </si>
  <si>
    <t>ADMIN.</t>
  </si>
  <si>
    <t>TAMAR'S CTR</t>
  </si>
  <si>
    <t>SFP FOUNDATION</t>
  </si>
  <si>
    <t>PEDDLER FUNDS</t>
  </si>
  <si>
    <t>ST. ELIZABETH FUND</t>
  </si>
  <si>
    <t>MISCELLANEOUS INCOME</t>
  </si>
  <si>
    <t>RENT</t>
  </si>
  <si>
    <t>SALARIES</t>
  </si>
  <si>
    <t>BENEFITS</t>
  </si>
  <si>
    <t>EMPLOYER TAXES</t>
  </si>
  <si>
    <t>BUREAU OF WORKER'S COMP</t>
  </si>
  <si>
    <t>MARKETING &amp; ADVERTISING</t>
  </si>
  <si>
    <t>UTILITIES</t>
  </si>
  <si>
    <t>TELEPHONE</t>
  </si>
  <si>
    <t>COMPUTER COSTS</t>
  </si>
  <si>
    <t>POSTAGE &amp; FREIGHT</t>
  </si>
  <si>
    <t>INSURANCE</t>
  </si>
  <si>
    <t>PROPERTY TAXES</t>
  </si>
  <si>
    <t>TAMRA'S CTR</t>
  </si>
  <si>
    <t>ACCOUNT</t>
  </si>
  <si>
    <t>NUMBER</t>
  </si>
  <si>
    <t>INDICATOR</t>
  </si>
  <si>
    <t>TAU HOUSE</t>
  </si>
  <si>
    <t>GARDEN</t>
  </si>
  <si>
    <t>GRANTS</t>
  </si>
  <si>
    <t>INDIVIDUAL CONTRIBUTIONS</t>
  </si>
  <si>
    <t>BUSINESS CONTRIBUTIONS</t>
  </si>
  <si>
    <t>DEVELOPMENT EVENTS</t>
  </si>
  <si>
    <t>PROGRAM REVENUE</t>
  </si>
  <si>
    <t>CONSULTANTS</t>
  </si>
  <si>
    <t>CONTRACTORS &amp; MAINTENANCE</t>
  </si>
  <si>
    <t>VEHICLES</t>
  </si>
  <si>
    <t>FOOD HOSPITALITY</t>
  </si>
  <si>
    <t>LIQUOR BAR SUPPLIES</t>
  </si>
  <si>
    <t>OHIO SALES TAXES</t>
  </si>
  <si>
    <t xml:space="preserve">UBI FEDERAL TAXES   </t>
  </si>
  <si>
    <t>SUPPLIES</t>
  </si>
  <si>
    <t>DUES &amp; SUBSCRIPTION'S</t>
  </si>
  <si>
    <t>PRINTING</t>
  </si>
  <si>
    <t>LEGAL FEES</t>
  </si>
  <si>
    <t>PROFESSIONAL FEES</t>
  </si>
  <si>
    <t>LEASE COSTS</t>
  </si>
  <si>
    <t>TRAVEL</t>
  </si>
  <si>
    <t>TRAINING</t>
  </si>
  <si>
    <t>DEVELOPMENT EVENT COSTS</t>
  </si>
  <si>
    <t>DEPRECIATION</t>
  </si>
  <si>
    <t>ON LINE SERVICES</t>
  </si>
  <si>
    <t>MERCHANT &amp; BANK FEES</t>
  </si>
  <si>
    <t>DUE TO/FROM</t>
  </si>
  <si>
    <t>FIXED ASSETS DISPOSAL ORDER</t>
  </si>
  <si>
    <t>FRANCISCAN MINISTRIES, INC.</t>
  </si>
  <si>
    <t>ACTUALS</t>
  </si>
  <si>
    <t>BUDGET</t>
  </si>
  <si>
    <t>DIFFERENCE</t>
  </si>
  <si>
    <t>FAV</t>
  </si>
  <si>
    <t>UNFAV</t>
  </si>
  <si>
    <t>ACUTALS</t>
  </si>
  <si>
    <t>TOTAL CALENDAR YEAR 2022</t>
  </si>
  <si>
    <t>DIFFERENCE ACTUAL VS. BUDGET</t>
  </si>
  <si>
    <t>CALENDAR YEAR 2022 UNAUDITED RESULTS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</si>
</sst>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_);\(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4" applyNumberFormat="1" applyFont="1" applyAlignment="1">
      <alignment/>
    </xf>
    <xf numFmtId="167" fontId="1" fillId="0" borderId="0" xfId="42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44" applyNumberFormat="1" applyFont="1" applyAlignment="1" quotePrefix="1">
      <alignment/>
    </xf>
    <xf numFmtId="167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3" fontId="1" fillId="0" borderId="0" xfId="42" applyFont="1" applyAlignment="1">
      <alignment/>
    </xf>
    <xf numFmtId="43" fontId="1" fillId="0" borderId="0" xfId="42" applyFont="1" applyAlignment="1" quotePrefix="1">
      <alignment/>
    </xf>
    <xf numFmtId="44" fontId="1" fillId="0" borderId="0" xfId="44" applyFont="1" applyAlignment="1">
      <alignment/>
    </xf>
    <xf numFmtId="44" fontId="1" fillId="0" borderId="0" xfId="44" applyFont="1" applyAlignment="1" quotePrefix="1">
      <alignment/>
    </xf>
    <xf numFmtId="43" fontId="1" fillId="0" borderId="0" xfId="42" applyFont="1" applyAlignment="1">
      <alignment horizontal="center"/>
    </xf>
    <xf numFmtId="44" fontId="1" fillId="0" borderId="0" xfId="44" applyFont="1" applyFill="1" applyAlignment="1">
      <alignment/>
    </xf>
    <xf numFmtId="44" fontId="1" fillId="0" borderId="0" xfId="44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24">
      <pane xSplit="2" topLeftCell="C1" activePane="topRight" state="frozen"/>
      <selection pane="topLeft" activeCell="A1" sqref="A1"/>
      <selection pane="topRight" activeCell="J134" sqref="J134"/>
    </sheetView>
  </sheetViews>
  <sheetFormatPr defaultColWidth="9.140625" defaultRowHeight="12.75"/>
  <cols>
    <col min="1" max="1" width="10.00390625" style="1" customWidth="1"/>
    <col min="2" max="2" width="33.421875" style="10" customWidth="1"/>
    <col min="3" max="3" width="14.7109375" style="1" customWidth="1"/>
    <col min="4" max="4" width="15.57421875" style="1" customWidth="1"/>
    <col min="5" max="5" width="16.140625" style="1" customWidth="1"/>
    <col min="6" max="6" width="12.7109375" style="1" customWidth="1"/>
    <col min="7" max="7" width="13.8515625" style="1" customWidth="1"/>
    <col min="8" max="8" width="14.28125" style="1" customWidth="1"/>
    <col min="9" max="9" width="15.28125" style="1" customWidth="1"/>
    <col min="10" max="10" width="15.140625" style="1" customWidth="1"/>
    <col min="11" max="16384" width="9.140625" style="1" customWidth="1"/>
  </cols>
  <sheetData>
    <row r="1" spans="3:9" ht="12.75">
      <c r="C1" s="3"/>
      <c r="D1" s="3"/>
      <c r="E1" s="3"/>
      <c r="F1" s="3"/>
      <c r="G1" s="3"/>
      <c r="H1" s="3"/>
      <c r="I1" s="3"/>
    </row>
    <row r="2" spans="1:10" ht="12.7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68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67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2" t="s">
        <v>30</v>
      </c>
      <c r="C5" s="2" t="s">
        <v>5</v>
      </c>
      <c r="D5" s="2" t="s">
        <v>33</v>
      </c>
      <c r="E5" s="2" t="s">
        <v>34</v>
      </c>
      <c r="F5" s="2" t="s">
        <v>6</v>
      </c>
      <c r="G5" s="2" t="s">
        <v>12</v>
      </c>
      <c r="H5" s="2" t="s">
        <v>11</v>
      </c>
      <c r="I5" s="2" t="s">
        <v>7</v>
      </c>
    </row>
    <row r="6" spans="1:9" ht="12.75">
      <c r="A6" s="2" t="s">
        <v>31</v>
      </c>
      <c r="B6" s="9" t="s">
        <v>0</v>
      </c>
      <c r="C6" s="2"/>
      <c r="H6" s="2"/>
      <c r="I6" s="2"/>
    </row>
    <row r="7" spans="1:9" ht="12.75">
      <c r="A7" s="8">
        <v>4000</v>
      </c>
      <c r="B7" s="8" t="s">
        <v>13</v>
      </c>
      <c r="C7" s="16"/>
      <c r="D7" s="19">
        <v>750</v>
      </c>
      <c r="E7" s="19">
        <v>687</v>
      </c>
      <c r="F7" s="19">
        <v>10000</v>
      </c>
      <c r="G7" s="19">
        <v>10000</v>
      </c>
      <c r="H7" s="16"/>
      <c r="I7" s="15">
        <f aca="true" t="shared" si="0" ref="I7:I16">SUM(C7:H7)</f>
        <v>21437</v>
      </c>
    </row>
    <row r="8" spans="1:9" ht="12.75">
      <c r="A8" s="10">
        <v>4001</v>
      </c>
      <c r="B8" s="10" t="s">
        <v>15</v>
      </c>
      <c r="C8" s="14"/>
      <c r="D8" s="14"/>
      <c r="E8" s="14"/>
      <c r="F8" s="14"/>
      <c r="G8" s="14"/>
      <c r="H8" s="14">
        <v>60133.25</v>
      </c>
      <c r="I8" s="13">
        <f t="shared" si="0"/>
        <v>60133.25</v>
      </c>
    </row>
    <row r="9" spans="1:9" ht="12.75">
      <c r="A9" s="8">
        <v>4002</v>
      </c>
      <c r="B9" s="8" t="s">
        <v>14</v>
      </c>
      <c r="C9" s="13"/>
      <c r="D9" s="13"/>
      <c r="E9" s="14"/>
      <c r="F9" s="13"/>
      <c r="G9" s="14"/>
      <c r="H9" s="13">
        <v>44201.87</v>
      </c>
      <c r="I9" s="13">
        <f t="shared" si="0"/>
        <v>44201.87</v>
      </c>
    </row>
    <row r="10" spans="1:9" ht="12.75">
      <c r="A10" s="8">
        <v>4005</v>
      </c>
      <c r="B10" s="8" t="s">
        <v>35</v>
      </c>
      <c r="C10" s="14"/>
      <c r="D10" s="14">
        <v>1000</v>
      </c>
      <c r="E10" s="14">
        <v>3000</v>
      </c>
      <c r="F10" s="14"/>
      <c r="G10" s="14">
        <v>79675</v>
      </c>
      <c r="H10" s="14">
        <v>45000</v>
      </c>
      <c r="I10" s="13">
        <f t="shared" si="0"/>
        <v>128675</v>
      </c>
    </row>
    <row r="11" spans="1:9" ht="12.75">
      <c r="A11" s="8">
        <v>4010</v>
      </c>
      <c r="B11" s="8" t="s">
        <v>36</v>
      </c>
      <c r="C11" s="14">
        <v>20</v>
      </c>
      <c r="D11" s="14"/>
      <c r="E11" s="14"/>
      <c r="F11" s="14">
        <v>3100</v>
      </c>
      <c r="G11" s="14">
        <v>10060</v>
      </c>
      <c r="H11" s="14">
        <v>27546</v>
      </c>
      <c r="I11" s="13">
        <f t="shared" si="0"/>
        <v>40726</v>
      </c>
    </row>
    <row r="12" spans="1:9" ht="12.75">
      <c r="A12" s="8">
        <v>4015</v>
      </c>
      <c r="B12" s="8" t="s">
        <v>37</v>
      </c>
      <c r="C12" s="14"/>
      <c r="D12" s="14"/>
      <c r="E12" s="14"/>
      <c r="F12" s="14">
        <v>2974.05</v>
      </c>
      <c r="G12" s="13">
        <v>5325</v>
      </c>
      <c r="H12" s="14">
        <v>4705.87</v>
      </c>
      <c r="I12" s="13">
        <f t="shared" si="0"/>
        <v>13004.919999999998</v>
      </c>
    </row>
    <row r="13" spans="1:9" ht="12.75">
      <c r="A13" s="8">
        <v>4020</v>
      </c>
      <c r="B13" s="8" t="s">
        <v>16</v>
      </c>
      <c r="C13" s="14">
        <v>1689</v>
      </c>
      <c r="D13" s="14"/>
      <c r="E13" s="14"/>
      <c r="F13" s="14">
        <v>2987.5</v>
      </c>
      <c r="G13" s="14">
        <v>22178.97</v>
      </c>
      <c r="H13" s="14">
        <v>4574.11</v>
      </c>
      <c r="I13" s="13">
        <f t="shared" si="0"/>
        <v>31429.58</v>
      </c>
    </row>
    <row r="14" spans="1:9" ht="12.75">
      <c r="A14" s="8">
        <v>4030</v>
      </c>
      <c r="B14" s="8" t="s">
        <v>38</v>
      </c>
      <c r="C14" s="14"/>
      <c r="D14" s="14"/>
      <c r="E14" s="14"/>
      <c r="F14" s="14"/>
      <c r="G14" s="14"/>
      <c r="H14" s="14">
        <v>5222.74</v>
      </c>
      <c r="I14" s="13">
        <f t="shared" si="0"/>
        <v>5222.74</v>
      </c>
    </row>
    <row r="15" spans="1:9" ht="12.75">
      <c r="A15" s="8">
        <v>4040</v>
      </c>
      <c r="B15" s="8" t="s">
        <v>39</v>
      </c>
      <c r="C15" s="14">
        <v>-4082.46</v>
      </c>
      <c r="D15" s="14">
        <v>91615</v>
      </c>
      <c r="E15" s="14">
        <v>5745</v>
      </c>
      <c r="F15" s="14"/>
      <c r="G15" s="14"/>
      <c r="H15" s="14">
        <v>100</v>
      </c>
      <c r="I15" s="13">
        <f t="shared" si="0"/>
        <v>93377.54</v>
      </c>
    </row>
    <row r="16" spans="1:9" ht="12.75">
      <c r="A16" s="8">
        <v>4050</v>
      </c>
      <c r="B16" s="8" t="s">
        <v>17</v>
      </c>
      <c r="C16" s="14"/>
      <c r="D16" s="14"/>
      <c r="E16" s="14"/>
      <c r="F16" s="14"/>
      <c r="G16" s="14"/>
      <c r="H16" s="14"/>
      <c r="I16" s="13">
        <f t="shared" si="0"/>
        <v>0</v>
      </c>
    </row>
    <row r="17" spans="1:9" ht="12.75">
      <c r="A17" s="8"/>
      <c r="B17" s="8"/>
      <c r="C17" s="14"/>
      <c r="D17" s="14"/>
      <c r="E17" s="14"/>
      <c r="F17" s="14"/>
      <c r="G17" s="14"/>
      <c r="H17" s="15"/>
      <c r="I17" s="13"/>
    </row>
    <row r="18" spans="1:9" ht="12.75">
      <c r="A18" s="10"/>
      <c r="B18" s="10" t="s">
        <v>1</v>
      </c>
      <c r="C18" s="15">
        <f aca="true" t="shared" si="1" ref="C18:I18">SUM(C7:C17)</f>
        <v>-2373.46</v>
      </c>
      <c r="D18" s="15">
        <f t="shared" si="1"/>
        <v>93365</v>
      </c>
      <c r="E18" s="15">
        <f t="shared" si="1"/>
        <v>9432</v>
      </c>
      <c r="F18" s="15">
        <f t="shared" si="1"/>
        <v>19061.55</v>
      </c>
      <c r="G18" s="15">
        <f t="shared" si="1"/>
        <v>127238.97</v>
      </c>
      <c r="H18" s="15">
        <f t="shared" si="1"/>
        <v>191483.83999999997</v>
      </c>
      <c r="I18" s="15">
        <f t="shared" si="1"/>
        <v>438207.89999999997</v>
      </c>
    </row>
    <row r="19" spans="1:9" ht="12.75">
      <c r="A19" s="10"/>
      <c r="C19" s="3"/>
      <c r="D19" s="3"/>
      <c r="E19" s="3"/>
      <c r="F19" s="3"/>
      <c r="G19" s="3"/>
      <c r="H19" s="3"/>
      <c r="I19" s="3"/>
    </row>
    <row r="20" spans="1:9" ht="12.75">
      <c r="A20" s="10"/>
      <c r="I20" s="4"/>
    </row>
    <row r="21" spans="1:9" ht="12.75">
      <c r="A21" s="9"/>
      <c r="B21" s="9" t="s">
        <v>2</v>
      </c>
      <c r="C21" s="2"/>
      <c r="D21" s="2"/>
      <c r="E21" s="2"/>
      <c r="F21" s="2"/>
      <c r="G21" s="2"/>
      <c r="H21" s="2"/>
      <c r="I21" s="4"/>
    </row>
    <row r="22" spans="1:9" ht="12.75">
      <c r="A22" s="8">
        <v>6000</v>
      </c>
      <c r="B22" s="8" t="s">
        <v>18</v>
      </c>
      <c r="C22" s="15">
        <v>104</v>
      </c>
      <c r="D22" s="15">
        <v>48973.18</v>
      </c>
      <c r="E22" s="15">
        <v>11267.24</v>
      </c>
      <c r="F22" s="15">
        <f>13805.09-0.3</f>
        <v>13804.79</v>
      </c>
      <c r="G22" s="15">
        <v>132736.78</v>
      </c>
      <c r="H22" s="15">
        <f>194145.8</f>
        <v>194145.8</v>
      </c>
      <c r="I22" s="15">
        <f aca="true" t="shared" si="2" ref="I22:I54">SUM(C22:H22)</f>
        <v>401031.79</v>
      </c>
    </row>
    <row r="23" spans="1:9" ht="12.75">
      <c r="A23" s="8">
        <v>6010</v>
      </c>
      <c r="B23" s="8" t="s">
        <v>19</v>
      </c>
      <c r="C23" s="13">
        <v>354.65</v>
      </c>
      <c r="D23" s="13">
        <v>10797.58</v>
      </c>
      <c r="E23" s="13">
        <v>2159.62</v>
      </c>
      <c r="F23" s="13">
        <v>1939.68</v>
      </c>
      <c r="G23" s="13">
        <v>5422.43</v>
      </c>
      <c r="H23" s="13">
        <v>28051.98</v>
      </c>
      <c r="I23" s="13">
        <f t="shared" si="2"/>
        <v>48725.94</v>
      </c>
    </row>
    <row r="24" spans="1:9" ht="12.75">
      <c r="A24" s="8">
        <v>6020</v>
      </c>
      <c r="B24" s="8" t="s">
        <v>20</v>
      </c>
      <c r="C24" s="13">
        <v>8.2</v>
      </c>
      <c r="D24" s="13">
        <v>3278.95</v>
      </c>
      <c r="E24" s="13">
        <v>778.05</v>
      </c>
      <c r="F24" s="13">
        <v>1016.77</v>
      </c>
      <c r="G24" s="13">
        <v>10602.23</v>
      </c>
      <c r="H24" s="13">
        <v>15502.87</v>
      </c>
      <c r="I24" s="13">
        <f t="shared" si="2"/>
        <v>31187.07</v>
      </c>
    </row>
    <row r="25" spans="1:9" ht="12.75">
      <c r="A25" s="8">
        <v>6030</v>
      </c>
      <c r="B25" s="8" t="s">
        <v>21</v>
      </c>
      <c r="C25" s="13"/>
      <c r="D25" s="13"/>
      <c r="E25" s="13"/>
      <c r="F25" s="13"/>
      <c r="G25" s="13"/>
      <c r="H25" s="13">
        <v>5344</v>
      </c>
      <c r="I25" s="13">
        <f t="shared" si="2"/>
        <v>5344</v>
      </c>
    </row>
    <row r="26" spans="1:9" ht="12.75">
      <c r="A26" s="8">
        <v>6040</v>
      </c>
      <c r="B26" s="8" t="s">
        <v>22</v>
      </c>
      <c r="C26" s="13">
        <v>1855</v>
      </c>
      <c r="D26" s="13">
        <v>1794.8</v>
      </c>
      <c r="E26" s="13"/>
      <c r="F26" s="13">
        <v>216.79</v>
      </c>
      <c r="G26" s="13">
        <v>1045.72</v>
      </c>
      <c r="H26" s="13"/>
      <c r="I26" s="13">
        <f t="shared" si="2"/>
        <v>4912.31</v>
      </c>
    </row>
    <row r="27" spans="1:9" ht="12.75">
      <c r="A27" s="8">
        <v>6050</v>
      </c>
      <c r="B27" s="8" t="s">
        <v>40</v>
      </c>
      <c r="C27" s="13"/>
      <c r="D27" s="13"/>
      <c r="E27" s="13">
        <v>625</v>
      </c>
      <c r="F27" s="13">
        <v>781</v>
      </c>
      <c r="G27" s="13">
        <v>3965.48</v>
      </c>
      <c r="H27" s="13">
        <v>750</v>
      </c>
      <c r="I27" s="13">
        <f t="shared" si="2"/>
        <v>6121.48</v>
      </c>
    </row>
    <row r="28" spans="1:9" ht="12.75">
      <c r="A28" s="10">
        <v>6055</v>
      </c>
      <c r="B28" s="10" t="s">
        <v>41</v>
      </c>
      <c r="C28" s="13">
        <v>6000</v>
      </c>
      <c r="D28" s="13">
        <v>1756.84</v>
      </c>
      <c r="E28" s="13"/>
      <c r="F28" s="13">
        <v>105</v>
      </c>
      <c r="G28" s="13">
        <v>34844.4</v>
      </c>
      <c r="H28" s="13">
        <v>625.67</v>
      </c>
      <c r="I28" s="13">
        <f t="shared" si="2"/>
        <v>43331.91</v>
      </c>
    </row>
    <row r="29" spans="1:9" ht="12.75">
      <c r="A29" s="8">
        <v>6060</v>
      </c>
      <c r="B29" s="8" t="s">
        <v>42</v>
      </c>
      <c r="C29" s="13"/>
      <c r="D29" s="13"/>
      <c r="E29" s="13"/>
      <c r="F29" s="13">
        <v>123.38</v>
      </c>
      <c r="G29" s="13">
        <v>2944.21</v>
      </c>
      <c r="H29" s="13"/>
      <c r="I29" s="13">
        <f t="shared" si="2"/>
        <v>3067.59</v>
      </c>
    </row>
    <row r="30" spans="1:9" ht="12.75">
      <c r="A30" s="10">
        <v>6070</v>
      </c>
      <c r="B30" s="10" t="s">
        <v>17</v>
      </c>
      <c r="C30" s="13"/>
      <c r="D30" s="13">
        <v>16545</v>
      </c>
      <c r="E30" s="13"/>
      <c r="F30" s="13">
        <v>163.19</v>
      </c>
      <c r="G30" s="13">
        <v>375</v>
      </c>
      <c r="H30" s="13"/>
      <c r="I30" s="13">
        <f t="shared" si="2"/>
        <v>17083.19</v>
      </c>
    </row>
    <row r="31" spans="1:9" ht="12.75">
      <c r="A31" s="8">
        <v>6080</v>
      </c>
      <c r="B31" s="8" t="s">
        <v>23</v>
      </c>
      <c r="C31" s="13">
        <v>29114.44</v>
      </c>
      <c r="D31" s="13">
        <v>31.28</v>
      </c>
      <c r="E31" s="13">
        <v>2957.79</v>
      </c>
      <c r="F31" s="13">
        <v>196.77</v>
      </c>
      <c r="G31" s="13">
        <v>3756.48</v>
      </c>
      <c r="H31" s="13"/>
      <c r="I31" s="13">
        <f t="shared" si="2"/>
        <v>36056.76</v>
      </c>
    </row>
    <row r="32" spans="1:9" ht="12.75">
      <c r="A32" s="8">
        <v>6085</v>
      </c>
      <c r="B32" s="8" t="s">
        <v>24</v>
      </c>
      <c r="C32" s="13">
        <v>1605.69</v>
      </c>
      <c r="D32" s="13">
        <v>480</v>
      </c>
      <c r="E32" s="13"/>
      <c r="F32" s="13">
        <v>60</v>
      </c>
      <c r="G32" s="13">
        <v>2862.27</v>
      </c>
      <c r="H32" s="13">
        <v>1833</v>
      </c>
      <c r="I32" s="13">
        <f t="shared" si="2"/>
        <v>6840.96</v>
      </c>
    </row>
    <row r="33" spans="1:9" ht="12.75">
      <c r="A33" s="10">
        <v>6090</v>
      </c>
      <c r="B33" s="10" t="s">
        <v>43</v>
      </c>
      <c r="C33" s="13"/>
      <c r="D33" s="13">
        <v>4498.31</v>
      </c>
      <c r="E33" s="13"/>
      <c r="F33" s="13">
        <v>57.04</v>
      </c>
      <c r="G33" s="13">
        <v>2340.46</v>
      </c>
      <c r="H33" s="13">
        <v>2994.16</v>
      </c>
      <c r="I33" s="13">
        <f t="shared" si="2"/>
        <v>9889.970000000001</v>
      </c>
    </row>
    <row r="34" spans="1:9" ht="12.75">
      <c r="A34" s="8">
        <v>6095</v>
      </c>
      <c r="B34" s="8" t="s">
        <v>44</v>
      </c>
      <c r="C34" s="13">
        <f>18.3+4983.34</f>
        <v>5001.64</v>
      </c>
      <c r="D34" s="13"/>
      <c r="E34" s="13"/>
      <c r="F34" s="13"/>
      <c r="G34" s="13"/>
      <c r="H34" s="13"/>
      <c r="I34" s="13">
        <f t="shared" si="2"/>
        <v>5001.64</v>
      </c>
    </row>
    <row r="35" spans="1:9" ht="12.75">
      <c r="A35" s="8">
        <v>6096</v>
      </c>
      <c r="B35" s="10" t="s">
        <v>46</v>
      </c>
      <c r="C35" s="13"/>
      <c r="D35" s="13"/>
      <c r="E35" s="13"/>
      <c r="F35" s="13"/>
      <c r="G35" s="13"/>
      <c r="H35" s="13"/>
      <c r="I35" s="13">
        <f t="shared" si="2"/>
        <v>0</v>
      </c>
    </row>
    <row r="36" spans="1:9" ht="12.75">
      <c r="A36" s="10">
        <v>6097</v>
      </c>
      <c r="B36" s="10" t="s">
        <v>45</v>
      </c>
      <c r="C36" s="13">
        <v>29.03</v>
      </c>
      <c r="D36" s="13"/>
      <c r="E36" s="13"/>
      <c r="F36" s="13"/>
      <c r="G36" s="13"/>
      <c r="H36" s="13"/>
      <c r="I36" s="13">
        <f t="shared" si="2"/>
        <v>29.03</v>
      </c>
    </row>
    <row r="37" spans="1:9" ht="12.75">
      <c r="A37" s="10">
        <v>6100</v>
      </c>
      <c r="B37" s="10" t="s">
        <v>47</v>
      </c>
      <c r="C37" s="13">
        <v>936.15</v>
      </c>
      <c r="D37" s="13">
        <v>1710.84</v>
      </c>
      <c r="E37" s="13">
        <v>2359.15</v>
      </c>
      <c r="F37" s="13">
        <v>689.03</v>
      </c>
      <c r="G37" s="13">
        <v>23867.86</v>
      </c>
      <c r="H37" s="13">
        <v>4345.33</v>
      </c>
      <c r="I37" s="13">
        <f t="shared" si="2"/>
        <v>33908.36</v>
      </c>
    </row>
    <row r="38" spans="1:9" ht="12.75">
      <c r="A38" s="8">
        <v>6110</v>
      </c>
      <c r="B38" s="8" t="s">
        <v>25</v>
      </c>
      <c r="C38" s="13">
        <v>254.96</v>
      </c>
      <c r="D38" s="13">
        <v>211.15</v>
      </c>
      <c r="E38" s="13">
        <v>60</v>
      </c>
      <c r="F38" s="13">
        <v>1142</v>
      </c>
      <c r="G38" s="13">
        <v>5326.24</v>
      </c>
      <c r="H38" s="13">
        <v>7111.95</v>
      </c>
      <c r="I38" s="13">
        <f t="shared" si="2"/>
        <v>14106.3</v>
      </c>
    </row>
    <row r="39" spans="1:9" ht="12.75">
      <c r="A39" s="8">
        <v>6120</v>
      </c>
      <c r="B39" s="8" t="s">
        <v>48</v>
      </c>
      <c r="C39" s="13">
        <v>1003.8</v>
      </c>
      <c r="D39" s="13">
        <v>150</v>
      </c>
      <c r="E39" s="13"/>
      <c r="F39" s="13">
        <v>1350</v>
      </c>
      <c r="G39" s="13">
        <v>1470</v>
      </c>
      <c r="H39" s="13">
        <v>4503.07</v>
      </c>
      <c r="I39" s="13">
        <f t="shared" si="2"/>
        <v>8476.869999999999</v>
      </c>
    </row>
    <row r="40" spans="1:9" ht="12.75">
      <c r="A40" s="8">
        <v>6130</v>
      </c>
      <c r="B40" s="8" t="s">
        <v>26</v>
      </c>
      <c r="C40" s="13"/>
      <c r="D40" s="13">
        <v>117.26</v>
      </c>
      <c r="E40" s="13"/>
      <c r="F40" s="13"/>
      <c r="G40" s="13"/>
      <c r="H40" s="13">
        <v>966.08</v>
      </c>
      <c r="I40" s="13">
        <f t="shared" si="2"/>
        <v>1083.3400000000001</v>
      </c>
    </row>
    <row r="41" spans="1:9" ht="12.75">
      <c r="A41" s="8">
        <v>6140</v>
      </c>
      <c r="B41" s="8" t="s">
        <v>49</v>
      </c>
      <c r="C41" s="13"/>
      <c r="D41" s="13"/>
      <c r="E41" s="13"/>
      <c r="F41" s="13"/>
      <c r="G41" s="13">
        <v>107.79</v>
      </c>
      <c r="H41" s="13">
        <v>2657.9</v>
      </c>
      <c r="I41" s="13">
        <f t="shared" si="2"/>
        <v>2765.69</v>
      </c>
    </row>
    <row r="42" spans="1:9" ht="12.75">
      <c r="A42" s="8">
        <v>6150</v>
      </c>
      <c r="B42" s="8" t="s">
        <v>50</v>
      </c>
      <c r="C42" s="13">
        <v>3631</v>
      </c>
      <c r="D42" s="13"/>
      <c r="E42" s="13"/>
      <c r="F42" s="13"/>
      <c r="G42" s="13"/>
      <c r="H42" s="13"/>
      <c r="I42" s="13">
        <f t="shared" si="2"/>
        <v>3631</v>
      </c>
    </row>
    <row r="43" spans="1:9" ht="12.75">
      <c r="A43" s="8">
        <v>6160</v>
      </c>
      <c r="B43" s="8" t="s">
        <v>51</v>
      </c>
      <c r="C43" s="13">
        <v>388.26</v>
      </c>
      <c r="D43" s="13">
        <v>1021</v>
      </c>
      <c r="E43" s="13"/>
      <c r="F43" s="13">
        <v>282.06</v>
      </c>
      <c r="G43" s="13">
        <v>321.66</v>
      </c>
      <c r="H43" s="13">
        <v>17361.01</v>
      </c>
      <c r="I43" s="13">
        <f t="shared" si="2"/>
        <v>19373.989999999998</v>
      </c>
    </row>
    <row r="44" spans="1:9" ht="12.75">
      <c r="A44" s="8">
        <v>6170</v>
      </c>
      <c r="B44" s="8" t="s">
        <v>52</v>
      </c>
      <c r="C44" s="13">
        <v>2186.52</v>
      </c>
      <c r="D44" s="13"/>
      <c r="E44" s="13"/>
      <c r="F44" s="13"/>
      <c r="G44" s="13"/>
      <c r="H44" s="13"/>
      <c r="I44" s="13">
        <f t="shared" si="2"/>
        <v>2186.52</v>
      </c>
    </row>
    <row r="45" spans="1:9" ht="12.75">
      <c r="A45" s="8">
        <v>6180</v>
      </c>
      <c r="B45" s="8" t="s">
        <v>27</v>
      </c>
      <c r="C45" s="13">
        <v>1663.67</v>
      </c>
      <c r="D45" s="13">
        <v>748.15</v>
      </c>
      <c r="E45" s="13">
        <v>560.42</v>
      </c>
      <c r="F45" s="13">
        <v>1191.65</v>
      </c>
      <c r="G45" s="13">
        <v>3107.92</v>
      </c>
      <c r="H45" s="13">
        <v>1241.69</v>
      </c>
      <c r="I45" s="13">
        <f t="shared" si="2"/>
        <v>8513.5</v>
      </c>
    </row>
    <row r="46" spans="1:9" ht="12.75">
      <c r="A46" s="10">
        <v>6190</v>
      </c>
      <c r="B46" s="10" t="s">
        <v>53</v>
      </c>
      <c r="C46" s="13">
        <v>3.08</v>
      </c>
      <c r="D46" s="13">
        <v>586.44</v>
      </c>
      <c r="E46" s="13">
        <v>25.27</v>
      </c>
      <c r="F46" s="13">
        <v>522.74</v>
      </c>
      <c r="G46" s="13">
        <v>2777.23</v>
      </c>
      <c r="H46" s="13">
        <f>2113.46-67</f>
        <v>2046.46</v>
      </c>
      <c r="I46" s="13">
        <f t="shared" si="2"/>
        <v>5961.22</v>
      </c>
    </row>
    <row r="47" spans="1:9" ht="12.75">
      <c r="A47" s="1">
        <v>6200</v>
      </c>
      <c r="B47" s="10" t="s">
        <v>54</v>
      </c>
      <c r="C47" s="13"/>
      <c r="D47" s="13"/>
      <c r="E47" s="13"/>
      <c r="F47" s="13"/>
      <c r="G47" s="13">
        <v>2184.09</v>
      </c>
      <c r="H47" s="13">
        <v>122.94</v>
      </c>
      <c r="I47" s="13">
        <f t="shared" si="2"/>
        <v>2307.03</v>
      </c>
    </row>
    <row r="48" spans="1:10" ht="12.75">
      <c r="A48" s="8">
        <v>6210</v>
      </c>
      <c r="B48" s="8" t="s">
        <v>28</v>
      </c>
      <c r="C48" s="13"/>
      <c r="D48" s="13"/>
      <c r="E48" s="13"/>
      <c r="F48" s="13"/>
      <c r="G48" s="13"/>
      <c r="H48" s="13"/>
      <c r="I48" s="13">
        <f t="shared" si="2"/>
        <v>0</v>
      </c>
      <c r="J48" s="14"/>
    </row>
    <row r="49" spans="1:9" ht="12.75">
      <c r="A49" s="8">
        <v>6220</v>
      </c>
      <c r="B49" s="8" t="s">
        <v>55</v>
      </c>
      <c r="C49" s="13"/>
      <c r="D49" s="13"/>
      <c r="E49" s="13"/>
      <c r="F49" s="13"/>
      <c r="G49" s="13"/>
      <c r="H49" s="13">
        <v>1602.321</v>
      </c>
      <c r="I49" s="13">
        <f t="shared" si="2"/>
        <v>1602.321</v>
      </c>
    </row>
    <row r="50" spans="1:9" ht="12.75">
      <c r="A50" s="8">
        <v>6230</v>
      </c>
      <c r="B50" s="8" t="s">
        <v>56</v>
      </c>
      <c r="C50" s="13">
        <v>2542.43</v>
      </c>
      <c r="D50" s="13">
        <v>75.22</v>
      </c>
      <c r="E50" s="13">
        <v>2327.52</v>
      </c>
      <c r="F50" s="13">
        <v>512.3</v>
      </c>
      <c r="G50" s="13">
        <v>3166.67</v>
      </c>
      <c r="H50" s="13">
        <v>284.16</v>
      </c>
      <c r="I50" s="13">
        <f t="shared" si="2"/>
        <v>8908.3</v>
      </c>
    </row>
    <row r="51" spans="1:9" ht="12.75">
      <c r="A51" s="10">
        <v>6235</v>
      </c>
      <c r="B51" s="10" t="s">
        <v>57</v>
      </c>
      <c r="C51" s="13"/>
      <c r="D51" s="13"/>
      <c r="E51" s="13"/>
      <c r="F51" s="13">
        <v>59.2</v>
      </c>
      <c r="G51" s="13"/>
      <c r="H51" s="13"/>
      <c r="I51" s="13">
        <f t="shared" si="2"/>
        <v>59.2</v>
      </c>
    </row>
    <row r="52" spans="1:9" ht="12.75">
      <c r="A52" s="10">
        <v>6240</v>
      </c>
      <c r="B52" s="10" t="s">
        <v>58</v>
      </c>
      <c r="C52" s="13">
        <v>41.19</v>
      </c>
      <c r="D52" s="13"/>
      <c r="E52" s="13"/>
      <c r="F52" s="13"/>
      <c r="G52" s="13"/>
      <c r="H52" s="13">
        <v>943.97</v>
      </c>
      <c r="I52" s="13">
        <f t="shared" si="2"/>
        <v>985.1600000000001</v>
      </c>
    </row>
    <row r="53" spans="1:9" ht="12.75">
      <c r="A53" s="10">
        <v>6300</v>
      </c>
      <c r="B53" s="10" t="s">
        <v>59</v>
      </c>
      <c r="C53" s="13">
        <v>-4003.28</v>
      </c>
      <c r="D53" s="13">
        <v>-68774.06</v>
      </c>
      <c r="E53" s="13">
        <v>-15842.19</v>
      </c>
      <c r="F53" s="13">
        <v>-17932.56</v>
      </c>
      <c r="G53" s="13">
        <v>-193808.51</v>
      </c>
      <c r="H53" s="13">
        <f>300313.8-0.3-45.21+34-8.69+67</f>
        <v>300360.6</v>
      </c>
      <c r="I53" s="13">
        <f t="shared" si="2"/>
        <v>0</v>
      </c>
    </row>
    <row r="54" spans="1:9" ht="12.75">
      <c r="A54" s="10">
        <v>6700</v>
      </c>
      <c r="B54" s="10" t="s">
        <v>60</v>
      </c>
      <c r="C54" s="14"/>
      <c r="D54" s="14"/>
      <c r="E54" s="14"/>
      <c r="F54" s="14"/>
      <c r="G54" s="14"/>
      <c r="H54" s="14"/>
      <c r="I54" s="13">
        <f t="shared" si="2"/>
        <v>0</v>
      </c>
    </row>
    <row r="55" spans="2:9" ht="12.75">
      <c r="B55" s="10" t="s">
        <v>3</v>
      </c>
      <c r="C55" s="15">
        <f aca="true" t="shared" si="3" ref="C55:I55">SUM(C22:C54)</f>
        <v>52720.43000000001</v>
      </c>
      <c r="D55" s="15">
        <f t="shared" si="3"/>
        <v>24001.939999999988</v>
      </c>
      <c r="E55" s="15">
        <f t="shared" si="3"/>
        <v>7277.870000000001</v>
      </c>
      <c r="F55" s="15">
        <f t="shared" si="3"/>
        <v>6280.830000000005</v>
      </c>
      <c r="G55" s="15">
        <f t="shared" si="3"/>
        <v>49416.41000000003</v>
      </c>
      <c r="H55" s="15">
        <f t="shared" si="3"/>
        <v>592794.961</v>
      </c>
      <c r="I55" s="15">
        <f t="shared" si="3"/>
        <v>732492.4409999999</v>
      </c>
    </row>
    <row r="56" spans="3:9" ht="12.75">
      <c r="C56" s="15"/>
      <c r="D56" s="15"/>
      <c r="E56" s="15"/>
      <c r="F56" s="15"/>
      <c r="G56" s="15"/>
      <c r="H56" s="15"/>
      <c r="I56" s="15"/>
    </row>
    <row r="57" spans="2:9" ht="12.75">
      <c r="B57" s="10" t="s">
        <v>4</v>
      </c>
      <c r="C57" s="15">
        <f aca="true" t="shared" si="4" ref="C57:I57">+C18-C55</f>
        <v>-55093.89000000001</v>
      </c>
      <c r="D57" s="15">
        <f t="shared" si="4"/>
        <v>69363.06000000001</v>
      </c>
      <c r="E57" s="15">
        <f t="shared" si="4"/>
        <v>2154.129999999999</v>
      </c>
      <c r="F57" s="15">
        <f t="shared" si="4"/>
        <v>12780.719999999994</v>
      </c>
      <c r="G57" s="15">
        <f t="shared" si="4"/>
        <v>77822.55999999997</v>
      </c>
      <c r="H57" s="15">
        <f t="shared" si="4"/>
        <v>-401311.12100000004</v>
      </c>
      <c r="I57" s="15">
        <f t="shared" si="4"/>
        <v>-294284.5409999999</v>
      </c>
    </row>
    <row r="58" spans="3:9" ht="12.75">
      <c r="C58" s="15"/>
      <c r="D58" s="15"/>
      <c r="E58" s="15"/>
      <c r="F58" s="15"/>
      <c r="G58" s="15"/>
      <c r="H58" s="15"/>
      <c r="I58" s="15"/>
    </row>
    <row r="59" spans="3:9" ht="12.75">
      <c r="C59" s="4"/>
      <c r="D59" s="4"/>
      <c r="E59" s="4"/>
      <c r="F59" s="4"/>
      <c r="G59" s="4"/>
      <c r="H59" s="4"/>
      <c r="I59" s="4"/>
    </row>
    <row r="60" spans="3:9" ht="12.75">
      <c r="C60" s="4"/>
      <c r="D60" s="4"/>
      <c r="E60" s="4"/>
      <c r="F60" s="4"/>
      <c r="G60" s="4"/>
      <c r="H60" s="4"/>
      <c r="I60" s="4"/>
    </row>
    <row r="61" spans="3:9" ht="12.75">
      <c r="C61" s="3"/>
      <c r="D61" s="3"/>
      <c r="E61" s="3"/>
      <c r="F61" s="3"/>
      <c r="G61" s="3"/>
      <c r="H61" s="3"/>
      <c r="I61" s="3"/>
    </row>
    <row r="62" ht="12.75">
      <c r="I62" s="2" t="s">
        <v>8</v>
      </c>
    </row>
    <row r="63" ht="12.75">
      <c r="E63" s="7"/>
    </row>
    <row r="64" spans="1:10" ht="12.75">
      <c r="A64" s="20" t="s">
        <v>61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>
      <c r="A65" s="20" t="s">
        <v>68</v>
      </c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0" t="s">
        <v>63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3:9" ht="12.75">
      <c r="C67" s="2" t="s">
        <v>5</v>
      </c>
      <c r="D67" s="2" t="s">
        <v>33</v>
      </c>
      <c r="E67" s="2" t="s">
        <v>34</v>
      </c>
      <c r="F67" s="2" t="s">
        <v>6</v>
      </c>
      <c r="G67" s="2" t="s">
        <v>12</v>
      </c>
      <c r="H67" s="2" t="s">
        <v>11</v>
      </c>
      <c r="I67" s="2" t="s">
        <v>7</v>
      </c>
    </row>
    <row r="68" spans="1:9" ht="12.75">
      <c r="A68" s="2" t="s">
        <v>30</v>
      </c>
      <c r="B68" s="9"/>
      <c r="C68" s="2"/>
      <c r="D68" s="2"/>
      <c r="E68" s="2"/>
      <c r="F68" s="2"/>
      <c r="G68" s="2"/>
      <c r="H68" s="2"/>
      <c r="I68" s="2"/>
    </row>
    <row r="69" spans="1:9" ht="12.75">
      <c r="A69" s="2" t="s">
        <v>31</v>
      </c>
      <c r="B69" s="9" t="s">
        <v>0</v>
      </c>
      <c r="C69" s="6"/>
      <c r="G69" s="3"/>
      <c r="H69" s="6"/>
      <c r="I69" s="3"/>
    </row>
    <row r="70" spans="1:9" ht="12.75">
      <c r="A70" s="8">
        <v>4000</v>
      </c>
      <c r="B70" s="8" t="s">
        <v>13</v>
      </c>
      <c r="C70" s="16"/>
      <c r="D70" s="16">
        <v>3000</v>
      </c>
      <c r="E70" s="16">
        <v>2750</v>
      </c>
      <c r="F70" s="16">
        <f>50000-10000</f>
        <v>40000</v>
      </c>
      <c r="G70" s="16">
        <f>50000-10000</f>
        <v>40000</v>
      </c>
      <c r="H70" s="16"/>
      <c r="I70" s="15">
        <f aca="true" t="shared" si="5" ref="I70:I79">SUM(C70:H70)</f>
        <v>85750</v>
      </c>
    </row>
    <row r="71" spans="1:9" ht="12.75">
      <c r="A71" s="10">
        <v>4001</v>
      </c>
      <c r="B71" s="10" t="s">
        <v>15</v>
      </c>
      <c r="C71" s="14"/>
      <c r="D71" s="14"/>
      <c r="E71" s="14"/>
      <c r="F71" s="14"/>
      <c r="G71" s="14"/>
      <c r="H71" s="16">
        <f>231791.27+8741.43</f>
        <v>240532.69999999998</v>
      </c>
      <c r="I71" s="13">
        <f t="shared" si="5"/>
        <v>240532.69999999998</v>
      </c>
    </row>
    <row r="72" spans="1:9" ht="12.75">
      <c r="A72" s="8">
        <v>4002</v>
      </c>
      <c r="B72" s="8" t="s">
        <v>14</v>
      </c>
      <c r="C72" s="13"/>
      <c r="D72" s="13"/>
      <c r="E72" s="14"/>
      <c r="F72" s="13"/>
      <c r="G72" s="14"/>
      <c r="H72" s="13">
        <v>35000</v>
      </c>
      <c r="I72" s="13">
        <f t="shared" si="5"/>
        <v>35000</v>
      </c>
    </row>
    <row r="73" spans="1:9" ht="12.75">
      <c r="A73" s="8">
        <v>4005</v>
      </c>
      <c r="B73" s="8" t="s">
        <v>35</v>
      </c>
      <c r="C73" s="14"/>
      <c r="D73" s="14"/>
      <c r="E73" s="14"/>
      <c r="F73" s="14">
        <v>5000</v>
      </c>
      <c r="G73" s="14"/>
      <c r="H73" s="14"/>
      <c r="I73" s="13">
        <f t="shared" si="5"/>
        <v>5000</v>
      </c>
    </row>
    <row r="74" spans="1:9" ht="12.75">
      <c r="A74" s="8">
        <v>4010</v>
      </c>
      <c r="B74" s="8" t="s">
        <v>36</v>
      </c>
      <c r="C74" s="14"/>
      <c r="D74" s="14"/>
      <c r="E74" s="14"/>
      <c r="F74" s="14">
        <v>1800</v>
      </c>
      <c r="G74" s="14">
        <v>10000</v>
      </c>
      <c r="H74" s="14">
        <v>33000</v>
      </c>
      <c r="I74" s="13">
        <f t="shared" si="5"/>
        <v>44800</v>
      </c>
    </row>
    <row r="75" spans="1:9" ht="12.75">
      <c r="A75" s="8">
        <v>4015</v>
      </c>
      <c r="B75" s="8" t="s">
        <v>37</v>
      </c>
      <c r="C75" s="14"/>
      <c r="D75" s="14"/>
      <c r="E75" s="14"/>
      <c r="F75" s="14">
        <v>1750</v>
      </c>
      <c r="G75" s="13">
        <v>3000</v>
      </c>
      <c r="H75" s="14">
        <v>6000</v>
      </c>
      <c r="I75" s="13">
        <f t="shared" si="5"/>
        <v>10750</v>
      </c>
    </row>
    <row r="76" spans="1:9" ht="12.75">
      <c r="A76" s="8">
        <v>4020</v>
      </c>
      <c r="B76" s="8" t="s">
        <v>16</v>
      </c>
      <c r="C76" s="14">
        <v>400</v>
      </c>
      <c r="D76" s="14"/>
      <c r="E76" s="14"/>
      <c r="F76" s="14"/>
      <c r="G76" s="14"/>
      <c r="H76" s="14"/>
      <c r="I76" s="13">
        <f t="shared" si="5"/>
        <v>400</v>
      </c>
    </row>
    <row r="77" spans="1:9" ht="12.75">
      <c r="A77" s="8">
        <v>4030</v>
      </c>
      <c r="B77" s="8" t="s">
        <v>38</v>
      </c>
      <c r="C77" s="14"/>
      <c r="D77" s="14"/>
      <c r="E77" s="14"/>
      <c r="F77" s="14"/>
      <c r="G77" s="14"/>
      <c r="H77" s="14">
        <v>7500</v>
      </c>
      <c r="I77" s="13">
        <f t="shared" si="5"/>
        <v>7500</v>
      </c>
    </row>
    <row r="78" spans="1:9" ht="12.75">
      <c r="A78" s="8">
        <v>4040</v>
      </c>
      <c r="B78" s="8" t="s">
        <v>39</v>
      </c>
      <c r="C78" s="14">
        <v>250000</v>
      </c>
      <c r="D78" s="14">
        <v>70000</v>
      </c>
      <c r="E78" s="14">
        <v>5675</v>
      </c>
      <c r="F78" s="14">
        <v>2625</v>
      </c>
      <c r="G78" s="14"/>
      <c r="H78" s="14"/>
      <c r="I78" s="13">
        <f t="shared" si="5"/>
        <v>328300</v>
      </c>
    </row>
    <row r="79" spans="1:9" ht="12.75">
      <c r="A79" s="8">
        <v>4050</v>
      </c>
      <c r="B79" s="8" t="s">
        <v>17</v>
      </c>
      <c r="C79" s="14"/>
      <c r="D79" s="14"/>
      <c r="E79" s="14"/>
      <c r="F79" s="14"/>
      <c r="G79" s="14"/>
      <c r="H79" s="14"/>
      <c r="I79" s="13">
        <f t="shared" si="5"/>
        <v>0</v>
      </c>
    </row>
    <row r="80" spans="1:9" ht="12.75">
      <c r="A80" s="8"/>
      <c r="B80" s="8"/>
      <c r="C80" s="4"/>
      <c r="D80" s="4"/>
      <c r="E80" s="4"/>
      <c r="F80" s="4"/>
      <c r="G80" s="4"/>
      <c r="H80" s="4"/>
      <c r="I80" s="4"/>
    </row>
    <row r="81" spans="1:9" ht="12.75">
      <c r="A81" s="10"/>
      <c r="B81" s="10" t="s">
        <v>1</v>
      </c>
      <c r="C81" s="15">
        <f aca="true" t="shared" si="6" ref="C81:H81">SUM(C70:C80)</f>
        <v>250400</v>
      </c>
      <c r="D81" s="15">
        <f t="shared" si="6"/>
        <v>73000</v>
      </c>
      <c r="E81" s="15">
        <f t="shared" si="6"/>
        <v>8425</v>
      </c>
      <c r="F81" s="15">
        <f t="shared" si="6"/>
        <v>51175</v>
      </c>
      <c r="G81" s="15">
        <f t="shared" si="6"/>
        <v>53000</v>
      </c>
      <c r="H81" s="15">
        <f t="shared" si="6"/>
        <v>322032.69999999995</v>
      </c>
      <c r="I81" s="15">
        <f>SUM(I70:I79)</f>
        <v>758032.7</v>
      </c>
    </row>
    <row r="82" spans="1:9" ht="12.75">
      <c r="A82" s="10"/>
      <c r="C82" s="3"/>
      <c r="D82" s="3"/>
      <c r="E82" s="3"/>
      <c r="F82" s="3"/>
      <c r="G82" s="3"/>
      <c r="H82" s="3"/>
      <c r="I82" s="4"/>
    </row>
    <row r="83" spans="1:9" ht="12.75">
      <c r="A83" s="9"/>
      <c r="C83" s="4"/>
      <c r="D83" s="4"/>
      <c r="E83" s="4"/>
      <c r="F83" s="4"/>
      <c r="G83" s="4"/>
      <c r="H83" s="4"/>
      <c r="I83" s="4"/>
    </row>
    <row r="84" spans="2:9" ht="12.75">
      <c r="B84" s="9" t="s">
        <v>2</v>
      </c>
      <c r="C84" s="4"/>
      <c r="D84" s="4"/>
      <c r="E84" s="4"/>
      <c r="F84" s="4"/>
      <c r="G84" s="4"/>
      <c r="H84" s="4"/>
      <c r="I84" s="3"/>
    </row>
    <row r="85" spans="1:9" ht="12.75">
      <c r="A85" s="8">
        <v>6000</v>
      </c>
      <c r="B85" s="8" t="s">
        <v>18</v>
      </c>
      <c r="C85" s="16">
        <f>100000+1583.4</f>
        <v>101583.4</v>
      </c>
      <c r="D85" s="16">
        <f>45009+1678.32+1678.76</f>
        <v>48366.08</v>
      </c>
      <c r="E85" s="16">
        <f>7601+223.86+335.75</f>
        <v>8160.61</v>
      </c>
      <c r="F85" s="16">
        <f>31687.5+8401.64+840.16+223.83</f>
        <v>41153.130000000005</v>
      </c>
      <c r="G85" s="16">
        <f>123790.68+3070.37</f>
        <v>126861.04999999999</v>
      </c>
      <c r="H85" s="16">
        <f>152250-3200</f>
        <v>149050</v>
      </c>
      <c r="I85" s="15">
        <f>SUM(C85:H85)</f>
        <v>475174.26999999996</v>
      </c>
    </row>
    <row r="86" spans="1:9" ht="12.75">
      <c r="A86" s="8">
        <v>6010</v>
      </c>
      <c r="B86" s="8" t="s">
        <v>19</v>
      </c>
      <c r="C86" s="14">
        <v>14750.66</v>
      </c>
      <c r="D86" s="14">
        <v>9288.68</v>
      </c>
      <c r="E86" s="14">
        <v>1857.71</v>
      </c>
      <c r="F86" s="14">
        <v>7026.54</v>
      </c>
      <c r="G86" s="14">
        <v>16178.1</v>
      </c>
      <c r="H86" s="14">
        <f>9920-4960</f>
        <v>4960</v>
      </c>
      <c r="I86" s="13">
        <f aca="true" t="shared" si="7" ref="I86:I116">SUM(C86:H86)</f>
        <v>54061.689999999995</v>
      </c>
    </row>
    <row r="87" spans="1:9" ht="12.75">
      <c r="A87" s="8">
        <v>6020</v>
      </c>
      <c r="B87" s="8" t="s">
        <v>20</v>
      </c>
      <c r="C87" s="14">
        <f>8700+138.8</f>
        <v>8838.8</v>
      </c>
      <c r="D87" s="14">
        <f>4006+86.61+147.19</f>
        <v>4239.8</v>
      </c>
      <c r="E87" s="13">
        <f>685.93+29.44</f>
        <v>715.37</v>
      </c>
      <c r="F87" s="14">
        <f>3587.86+19.63</f>
        <v>3607.4900000000002</v>
      </c>
      <c r="G87" s="14">
        <v>11120.64</v>
      </c>
      <c r="H87" s="13">
        <f>13350-281</f>
        <v>13069</v>
      </c>
      <c r="I87" s="13">
        <f t="shared" si="7"/>
        <v>41591.1</v>
      </c>
    </row>
    <row r="88" spans="1:9" ht="12.75">
      <c r="A88" s="8">
        <v>6030</v>
      </c>
      <c r="B88" s="8" t="s">
        <v>21</v>
      </c>
      <c r="C88" s="14"/>
      <c r="D88" s="14"/>
      <c r="E88" s="13"/>
      <c r="F88" s="13"/>
      <c r="G88" s="13"/>
      <c r="H88" s="17">
        <v>6000</v>
      </c>
      <c r="I88" s="13">
        <f t="shared" si="7"/>
        <v>6000</v>
      </c>
    </row>
    <row r="89" spans="1:9" ht="12.75">
      <c r="A89" s="8">
        <v>6040</v>
      </c>
      <c r="B89" s="8" t="s">
        <v>22</v>
      </c>
      <c r="C89" s="14">
        <v>6500</v>
      </c>
      <c r="D89" s="14">
        <v>1000</v>
      </c>
      <c r="E89" s="14"/>
      <c r="F89" s="14"/>
      <c r="G89" s="14">
        <v>500</v>
      </c>
      <c r="H89" s="14">
        <v>1000</v>
      </c>
      <c r="I89" s="13">
        <f t="shared" si="7"/>
        <v>9000</v>
      </c>
    </row>
    <row r="90" spans="1:9" ht="12.75">
      <c r="A90" s="8">
        <v>6050</v>
      </c>
      <c r="B90" s="8" t="s">
        <v>40</v>
      </c>
      <c r="C90" s="13"/>
      <c r="D90" s="13">
        <v>200</v>
      </c>
      <c r="E90" s="13"/>
      <c r="F90" s="14">
        <v>3600</v>
      </c>
      <c r="G90" s="13">
        <v>1000</v>
      </c>
      <c r="H90" s="13">
        <v>1500</v>
      </c>
      <c r="I90" s="13">
        <f t="shared" si="7"/>
        <v>6300</v>
      </c>
    </row>
    <row r="91" spans="1:9" ht="12.75">
      <c r="A91" s="10">
        <v>6055</v>
      </c>
      <c r="B91" s="10" t="s">
        <v>41</v>
      </c>
      <c r="C91" s="14">
        <v>9000</v>
      </c>
      <c r="D91" s="14">
        <v>250</v>
      </c>
      <c r="E91" s="14">
        <v>500</v>
      </c>
      <c r="F91" s="14">
        <v>250</v>
      </c>
      <c r="G91" s="14">
        <v>5000</v>
      </c>
      <c r="H91" s="14"/>
      <c r="I91" s="13">
        <f t="shared" si="7"/>
        <v>15000</v>
      </c>
    </row>
    <row r="92" spans="1:9" ht="12.75">
      <c r="A92" s="8">
        <v>6060</v>
      </c>
      <c r="B92" s="8" t="s">
        <v>42</v>
      </c>
      <c r="C92" s="14"/>
      <c r="D92" s="14"/>
      <c r="E92" s="14"/>
      <c r="F92" s="14">
        <v>350</v>
      </c>
      <c r="G92" s="14">
        <v>2000</v>
      </c>
      <c r="H92" s="14">
        <v>310</v>
      </c>
      <c r="I92" s="13">
        <f t="shared" si="7"/>
        <v>2660</v>
      </c>
    </row>
    <row r="93" spans="1:9" ht="12.75">
      <c r="A93" s="10">
        <v>6070</v>
      </c>
      <c r="B93" s="10" t="s">
        <v>17</v>
      </c>
      <c r="C93" s="13">
        <v>500</v>
      </c>
      <c r="D93" s="13">
        <v>17500</v>
      </c>
      <c r="E93" s="13">
        <v>750</v>
      </c>
      <c r="F93" s="13">
        <v>500</v>
      </c>
      <c r="G93" s="13">
        <v>52500</v>
      </c>
      <c r="H93" s="13"/>
      <c r="I93" s="13">
        <f t="shared" si="7"/>
        <v>71750</v>
      </c>
    </row>
    <row r="94" spans="1:9" ht="12.75">
      <c r="A94" s="8">
        <v>6080</v>
      </c>
      <c r="B94" s="8" t="s">
        <v>23</v>
      </c>
      <c r="C94" s="14">
        <v>20000</v>
      </c>
      <c r="D94" s="14"/>
      <c r="E94" s="14">
        <v>3000</v>
      </c>
      <c r="F94" s="14"/>
      <c r="G94" s="14">
        <v>1000</v>
      </c>
      <c r="H94" s="14"/>
      <c r="I94" s="13">
        <f t="shared" si="7"/>
        <v>24000</v>
      </c>
    </row>
    <row r="95" spans="1:9" ht="12.75">
      <c r="A95" s="8">
        <v>6085</v>
      </c>
      <c r="B95" s="8" t="s">
        <v>24</v>
      </c>
      <c r="C95" s="14">
        <v>2000</v>
      </c>
      <c r="D95" s="14">
        <v>480</v>
      </c>
      <c r="E95" s="14"/>
      <c r="F95" s="14"/>
      <c r="G95" s="14">
        <v>1200</v>
      </c>
      <c r="H95" s="14">
        <v>1105</v>
      </c>
      <c r="I95" s="13">
        <f t="shared" si="7"/>
        <v>4785</v>
      </c>
    </row>
    <row r="96" spans="1:9" ht="12.75">
      <c r="A96" s="10">
        <v>6090</v>
      </c>
      <c r="B96" s="10" t="s">
        <v>43</v>
      </c>
      <c r="C96" s="13">
        <v>750</v>
      </c>
      <c r="D96" s="13">
        <v>5500</v>
      </c>
      <c r="E96" s="13">
        <v>50</v>
      </c>
      <c r="F96" s="13">
        <v>50</v>
      </c>
      <c r="G96" s="13">
        <v>5000</v>
      </c>
      <c r="H96" s="13">
        <v>510</v>
      </c>
      <c r="I96" s="13">
        <f t="shared" si="7"/>
        <v>11860</v>
      </c>
    </row>
    <row r="97" spans="1:9" ht="12.75">
      <c r="A97" s="8">
        <v>6095</v>
      </c>
      <c r="B97" s="8" t="s">
        <v>44</v>
      </c>
      <c r="C97" s="13">
        <v>12000</v>
      </c>
      <c r="D97" s="13"/>
      <c r="E97" s="13"/>
      <c r="F97" s="13"/>
      <c r="G97" s="13"/>
      <c r="H97" s="13"/>
      <c r="I97" s="13">
        <f t="shared" si="7"/>
        <v>12000</v>
      </c>
    </row>
    <row r="98" spans="1:9" ht="12.75">
      <c r="A98" s="8">
        <v>6096</v>
      </c>
      <c r="B98" s="10" t="s">
        <v>46</v>
      </c>
      <c r="C98" s="14">
        <v>3500</v>
      </c>
      <c r="D98" s="14"/>
      <c r="E98" s="14"/>
      <c r="F98" s="14"/>
      <c r="G98" s="14"/>
      <c r="H98" s="14"/>
      <c r="I98" s="13">
        <f t="shared" si="7"/>
        <v>3500</v>
      </c>
    </row>
    <row r="99" spans="1:9" ht="12.75">
      <c r="A99" s="10">
        <v>6097</v>
      </c>
      <c r="B99" s="10" t="s">
        <v>45</v>
      </c>
      <c r="C99" s="14">
        <v>4000</v>
      </c>
      <c r="D99" s="14"/>
      <c r="E99" s="14"/>
      <c r="F99" s="14"/>
      <c r="G99" s="14"/>
      <c r="H99" s="14"/>
      <c r="I99" s="13">
        <f t="shared" si="7"/>
        <v>4000</v>
      </c>
    </row>
    <row r="100" spans="1:9" ht="12.75">
      <c r="A100" s="10">
        <v>6100</v>
      </c>
      <c r="B100" s="10" t="s">
        <v>47</v>
      </c>
      <c r="C100" s="14">
        <v>8000</v>
      </c>
      <c r="D100" s="14">
        <v>500</v>
      </c>
      <c r="E100" s="14">
        <v>1000</v>
      </c>
      <c r="F100" s="14">
        <v>1000</v>
      </c>
      <c r="G100" s="14">
        <v>5000</v>
      </c>
      <c r="H100" s="14">
        <v>4500</v>
      </c>
      <c r="I100" s="13">
        <f t="shared" si="7"/>
        <v>20000</v>
      </c>
    </row>
    <row r="101" spans="1:9" ht="12.75">
      <c r="A101" s="8">
        <v>6110</v>
      </c>
      <c r="B101" s="8" t="s">
        <v>25</v>
      </c>
      <c r="C101" s="14">
        <v>2000</v>
      </c>
      <c r="D101" s="14">
        <v>104</v>
      </c>
      <c r="E101" s="14"/>
      <c r="F101" s="14">
        <v>1000</v>
      </c>
      <c r="G101" s="14">
        <v>1400</v>
      </c>
      <c r="H101" s="14">
        <v>4000</v>
      </c>
      <c r="I101" s="13">
        <f t="shared" si="7"/>
        <v>8504</v>
      </c>
    </row>
    <row r="102" spans="1:9" ht="12.75">
      <c r="A102" s="8">
        <v>6120</v>
      </c>
      <c r="B102" s="8" t="s">
        <v>48</v>
      </c>
      <c r="C102" s="14">
        <v>4500</v>
      </c>
      <c r="D102" s="14">
        <v>300</v>
      </c>
      <c r="E102" s="14"/>
      <c r="F102" s="14"/>
      <c r="G102" s="14">
        <v>100</v>
      </c>
      <c r="H102" s="14">
        <v>6000</v>
      </c>
      <c r="I102" s="13">
        <f t="shared" si="7"/>
        <v>10900</v>
      </c>
    </row>
    <row r="103" spans="1:9" ht="12.75">
      <c r="A103" s="8">
        <v>6130</v>
      </c>
      <c r="B103" s="8" t="s">
        <v>26</v>
      </c>
      <c r="C103" s="14">
        <v>250</v>
      </c>
      <c r="D103" s="14">
        <v>175</v>
      </c>
      <c r="E103" s="14"/>
      <c r="F103" s="14"/>
      <c r="G103" s="14">
        <v>100</v>
      </c>
      <c r="H103" s="14">
        <v>2045</v>
      </c>
      <c r="I103" s="13">
        <f t="shared" si="7"/>
        <v>2570</v>
      </c>
    </row>
    <row r="104" spans="1:9" ht="12.75">
      <c r="A104" s="8">
        <v>6140</v>
      </c>
      <c r="B104" s="8" t="s">
        <v>49</v>
      </c>
      <c r="C104" s="14">
        <v>500</v>
      </c>
      <c r="D104" s="14">
        <v>200</v>
      </c>
      <c r="E104" s="14"/>
      <c r="F104" s="14">
        <v>200</v>
      </c>
      <c r="G104" s="14">
        <v>250</v>
      </c>
      <c r="H104" s="14">
        <v>4395</v>
      </c>
      <c r="I104" s="13">
        <f t="shared" si="7"/>
        <v>5545</v>
      </c>
    </row>
    <row r="105" spans="1:9" ht="12.75">
      <c r="A105" s="8">
        <v>6150</v>
      </c>
      <c r="B105" s="8" t="s">
        <v>50</v>
      </c>
      <c r="C105" s="14"/>
      <c r="D105" s="14"/>
      <c r="E105" s="14"/>
      <c r="F105" s="14"/>
      <c r="G105" s="14"/>
      <c r="H105" s="14">
        <f>6006.4+8741.92</f>
        <v>14748.32</v>
      </c>
      <c r="I105" s="13">
        <f t="shared" si="7"/>
        <v>14748.32</v>
      </c>
    </row>
    <row r="106" spans="1:9" ht="12.75">
      <c r="A106" s="8">
        <v>6160</v>
      </c>
      <c r="B106" s="8" t="s">
        <v>51</v>
      </c>
      <c r="C106" s="14">
        <v>1000</v>
      </c>
      <c r="D106" s="14">
        <v>690</v>
      </c>
      <c r="E106" s="14"/>
      <c r="F106" s="14"/>
      <c r="G106" s="14">
        <v>5000</v>
      </c>
      <c r="H106" s="14">
        <v>14500</v>
      </c>
      <c r="I106" s="13">
        <f t="shared" si="7"/>
        <v>21190</v>
      </c>
    </row>
    <row r="107" spans="1:9" ht="12.75">
      <c r="A107" s="8">
        <v>6170</v>
      </c>
      <c r="B107" s="8" t="s">
        <v>52</v>
      </c>
      <c r="C107" s="14">
        <v>2000</v>
      </c>
      <c r="D107" s="14"/>
      <c r="E107" s="14"/>
      <c r="F107" s="14"/>
      <c r="G107" s="14"/>
      <c r="H107" s="14"/>
      <c r="I107" s="13">
        <f t="shared" si="7"/>
        <v>2000</v>
      </c>
    </row>
    <row r="108" spans="1:9" ht="12.75">
      <c r="A108" s="8">
        <v>6180</v>
      </c>
      <c r="B108" s="8" t="s">
        <v>27</v>
      </c>
      <c r="C108" s="14">
        <v>2400</v>
      </c>
      <c r="D108" s="14">
        <v>750</v>
      </c>
      <c r="E108" s="14"/>
      <c r="F108" s="14">
        <v>1200</v>
      </c>
      <c r="G108" s="14">
        <v>2588</v>
      </c>
      <c r="H108" s="14">
        <v>13200</v>
      </c>
      <c r="I108" s="13">
        <f t="shared" si="7"/>
        <v>20138</v>
      </c>
    </row>
    <row r="109" spans="1:9" ht="12.75">
      <c r="A109" s="10">
        <v>6190</v>
      </c>
      <c r="B109" s="10" t="s">
        <v>53</v>
      </c>
      <c r="C109" s="14">
        <v>700</v>
      </c>
      <c r="D109" s="14">
        <v>2000</v>
      </c>
      <c r="E109" s="14"/>
      <c r="F109" s="14">
        <v>300</v>
      </c>
      <c r="G109" s="14">
        <v>1500</v>
      </c>
      <c r="H109" s="14">
        <v>510</v>
      </c>
      <c r="I109" s="13">
        <f t="shared" si="7"/>
        <v>5010</v>
      </c>
    </row>
    <row r="110" spans="1:9" ht="12.75">
      <c r="A110" s="1">
        <v>6200</v>
      </c>
      <c r="B110" s="10" t="s">
        <v>54</v>
      </c>
      <c r="C110" s="14">
        <v>500</v>
      </c>
      <c r="D110" s="14">
        <v>100</v>
      </c>
      <c r="E110" s="14"/>
      <c r="F110" s="14">
        <v>100</v>
      </c>
      <c r="G110" s="14"/>
      <c r="H110" s="14">
        <v>305</v>
      </c>
      <c r="I110" s="13">
        <f t="shared" si="7"/>
        <v>1005</v>
      </c>
    </row>
    <row r="111" spans="1:9" ht="12.75">
      <c r="A111" s="8">
        <v>6210</v>
      </c>
      <c r="B111" s="8" t="s">
        <v>28</v>
      </c>
      <c r="C111" s="13"/>
      <c r="D111" s="13"/>
      <c r="E111" s="13"/>
      <c r="F111" s="13"/>
      <c r="G111" s="13"/>
      <c r="H111" s="13"/>
      <c r="I111" s="13">
        <f t="shared" si="7"/>
        <v>0</v>
      </c>
    </row>
    <row r="112" spans="1:9" ht="12.75">
      <c r="A112" s="8">
        <v>6220</v>
      </c>
      <c r="B112" s="8" t="s">
        <v>55</v>
      </c>
      <c r="C112" s="13"/>
      <c r="D112" s="13"/>
      <c r="E112" s="13"/>
      <c r="F112" s="13"/>
      <c r="G112" s="13"/>
      <c r="H112" s="13">
        <v>1500</v>
      </c>
      <c r="I112" s="13">
        <f t="shared" si="7"/>
        <v>1500</v>
      </c>
    </row>
    <row r="113" spans="1:9" ht="12.75">
      <c r="A113" s="8">
        <v>6230</v>
      </c>
      <c r="B113" s="8" t="s">
        <v>56</v>
      </c>
      <c r="C113" s="14">
        <v>2542.42</v>
      </c>
      <c r="D113" s="14">
        <v>75.19</v>
      </c>
      <c r="E113" s="14">
        <v>2327.52</v>
      </c>
      <c r="F113" s="14">
        <v>512.3</v>
      </c>
      <c r="G113" s="14">
        <v>3000</v>
      </c>
      <c r="H113" s="14">
        <v>284</v>
      </c>
      <c r="I113" s="13">
        <f t="shared" si="7"/>
        <v>8741.43</v>
      </c>
    </row>
    <row r="114" spans="1:9" ht="12.75">
      <c r="A114" s="10">
        <v>6235</v>
      </c>
      <c r="B114" s="10" t="s">
        <v>57</v>
      </c>
      <c r="C114" s="14"/>
      <c r="D114" s="14"/>
      <c r="E114" s="14"/>
      <c r="F114" s="14"/>
      <c r="G114" s="14"/>
      <c r="H114" s="14"/>
      <c r="I114" s="13">
        <f t="shared" si="7"/>
        <v>0</v>
      </c>
    </row>
    <row r="115" spans="1:9" ht="12.75">
      <c r="A115" s="10">
        <v>6240</v>
      </c>
      <c r="B115" s="10" t="s">
        <v>58</v>
      </c>
      <c r="C115" s="14">
        <v>6000</v>
      </c>
      <c r="D115" s="14"/>
      <c r="E115" s="14"/>
      <c r="F115" s="14"/>
      <c r="G115" s="14"/>
      <c r="H115" s="14">
        <v>2350</v>
      </c>
      <c r="I115" s="13">
        <f t="shared" si="7"/>
        <v>8350</v>
      </c>
    </row>
    <row r="116" spans="1:9" ht="12.75">
      <c r="A116" s="10">
        <v>6300</v>
      </c>
      <c r="B116" s="10" t="s">
        <v>59</v>
      </c>
      <c r="C116" s="14"/>
      <c r="D116" s="14"/>
      <c r="E116" s="14"/>
      <c r="F116" s="14"/>
      <c r="G116" s="14"/>
      <c r="H116" s="14"/>
      <c r="I116" s="13">
        <f t="shared" si="7"/>
        <v>0</v>
      </c>
    </row>
    <row r="117" spans="1:9" ht="12.75">
      <c r="A117" s="10">
        <v>6700</v>
      </c>
      <c r="B117" s="10" t="s">
        <v>60</v>
      </c>
      <c r="C117" s="14"/>
      <c r="D117" s="14"/>
      <c r="E117" s="14"/>
      <c r="F117" s="14"/>
      <c r="G117" s="14"/>
      <c r="H117" s="14"/>
      <c r="I117" s="13"/>
    </row>
    <row r="118" spans="2:9" ht="12.75">
      <c r="B118" s="10" t="s">
        <v>3</v>
      </c>
      <c r="C118" s="15">
        <f aca="true" t="shared" si="8" ref="C118:H118">SUM(C85:C117)</f>
        <v>213815.28</v>
      </c>
      <c r="D118" s="15">
        <f t="shared" si="8"/>
        <v>91718.75</v>
      </c>
      <c r="E118" s="15">
        <f t="shared" si="8"/>
        <v>18361.21</v>
      </c>
      <c r="F118" s="15">
        <f t="shared" si="8"/>
        <v>60849.46000000001</v>
      </c>
      <c r="G118" s="15">
        <f t="shared" si="8"/>
        <v>241297.78999999998</v>
      </c>
      <c r="H118" s="15">
        <f t="shared" si="8"/>
        <v>245841.32</v>
      </c>
      <c r="I118" s="15">
        <f>SUM(I85:I117)</f>
        <v>871883.8099999999</v>
      </c>
    </row>
    <row r="119" spans="3:9" ht="12.75">
      <c r="C119" s="15"/>
      <c r="D119" s="15"/>
      <c r="E119" s="15"/>
      <c r="F119" s="15"/>
      <c r="G119" s="15"/>
      <c r="H119" s="15"/>
      <c r="I119" s="15"/>
    </row>
    <row r="120" spans="2:9" ht="12.75">
      <c r="B120" s="10" t="s">
        <v>4</v>
      </c>
      <c r="C120" s="15">
        <f aca="true" t="shared" si="9" ref="C120:H120">+C81-C118</f>
        <v>36584.72</v>
      </c>
      <c r="D120" s="15">
        <f t="shared" si="9"/>
        <v>-18718.75</v>
      </c>
      <c r="E120" s="15">
        <f t="shared" si="9"/>
        <v>-9936.21</v>
      </c>
      <c r="F120" s="15">
        <f t="shared" si="9"/>
        <v>-9674.460000000006</v>
      </c>
      <c r="G120" s="15">
        <f t="shared" si="9"/>
        <v>-188297.78999999998</v>
      </c>
      <c r="H120" s="15">
        <f t="shared" si="9"/>
        <v>76191.37999999995</v>
      </c>
      <c r="I120" s="15">
        <f>+I81-I118</f>
        <v>-113851.10999999999</v>
      </c>
    </row>
    <row r="121" spans="3:8" ht="12.75">
      <c r="C121" s="3"/>
      <c r="D121" s="3"/>
      <c r="E121" s="3"/>
      <c r="F121" s="3"/>
      <c r="G121" s="3"/>
      <c r="H121" s="3"/>
    </row>
    <row r="122" spans="3:9" ht="12.75">
      <c r="C122" s="3"/>
      <c r="D122" s="3"/>
      <c r="E122" s="5"/>
      <c r="F122" s="5"/>
      <c r="G122" s="3"/>
      <c r="H122" s="3"/>
      <c r="I122" s="5"/>
    </row>
    <row r="123" ht="12.75">
      <c r="I123" s="2" t="s">
        <v>9</v>
      </c>
    </row>
    <row r="126" spans="1:10" ht="12.75">
      <c r="A126" s="20" t="s">
        <v>61</v>
      </c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2.75">
      <c r="A127" s="20" t="s">
        <v>68</v>
      </c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2.75">
      <c r="A128" s="20" t="s">
        <v>69</v>
      </c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3:10" ht="12.75">
      <c r="C129" s="2" t="s">
        <v>5</v>
      </c>
      <c r="D129" s="2" t="s">
        <v>33</v>
      </c>
      <c r="E129" s="2" t="s">
        <v>34</v>
      </c>
      <c r="F129" s="2" t="s">
        <v>6</v>
      </c>
      <c r="G129" s="2" t="s">
        <v>29</v>
      </c>
      <c r="H129" s="2" t="s">
        <v>11</v>
      </c>
      <c r="I129" s="2" t="s">
        <v>7</v>
      </c>
      <c r="J129" s="2" t="s">
        <v>32</v>
      </c>
    </row>
    <row r="130" spans="1:9" ht="12.75">
      <c r="A130" s="2" t="s">
        <v>30</v>
      </c>
      <c r="B130" s="9"/>
      <c r="C130" s="2"/>
      <c r="D130" s="2"/>
      <c r="E130" s="2"/>
      <c r="F130" s="2"/>
      <c r="G130" s="2"/>
      <c r="H130" s="2"/>
      <c r="I130" s="2"/>
    </row>
    <row r="131" spans="1:9" ht="12.75">
      <c r="A131" s="2" t="s">
        <v>31</v>
      </c>
      <c r="B131" s="9" t="s">
        <v>0</v>
      </c>
      <c r="C131" s="6"/>
      <c r="D131" s="6"/>
      <c r="E131" s="6"/>
      <c r="F131" s="6"/>
      <c r="G131" s="6"/>
      <c r="H131" s="6"/>
      <c r="I131" s="3"/>
    </row>
    <row r="132" spans="1:10" ht="12.75">
      <c r="A132" s="8">
        <v>4000</v>
      </c>
      <c r="B132" s="8" t="s">
        <v>13</v>
      </c>
      <c r="C132" s="14">
        <f aca="true" t="shared" si="10" ref="C132:H133">+C7-C70</f>
        <v>0</v>
      </c>
      <c r="D132" s="14">
        <f t="shared" si="10"/>
        <v>-2250</v>
      </c>
      <c r="E132" s="14">
        <f t="shared" si="10"/>
        <v>-2063</v>
      </c>
      <c r="F132" s="14">
        <f t="shared" si="10"/>
        <v>-30000</v>
      </c>
      <c r="G132" s="14">
        <f t="shared" si="10"/>
        <v>-30000</v>
      </c>
      <c r="H132" s="14">
        <f t="shared" si="10"/>
        <v>0</v>
      </c>
      <c r="I132" s="13">
        <f>SUM(C132:H132)</f>
        <v>-64313</v>
      </c>
      <c r="J132" s="11" t="s">
        <v>66</v>
      </c>
    </row>
    <row r="133" spans="1:10" ht="12.75">
      <c r="A133" s="10">
        <v>4001</v>
      </c>
      <c r="B133" s="10" t="s">
        <v>15</v>
      </c>
      <c r="C133" s="14">
        <f t="shared" si="10"/>
        <v>0</v>
      </c>
      <c r="D133" s="14">
        <f t="shared" si="10"/>
        <v>0</v>
      </c>
      <c r="E133" s="14">
        <f t="shared" si="10"/>
        <v>0</v>
      </c>
      <c r="F133" s="14">
        <f t="shared" si="10"/>
        <v>0</v>
      </c>
      <c r="G133" s="14">
        <f t="shared" si="10"/>
        <v>0</v>
      </c>
      <c r="H133" s="14">
        <f t="shared" si="10"/>
        <v>-180399.44999999998</v>
      </c>
      <c r="I133" s="13">
        <f aca="true" t="shared" si="11" ref="I133:I141">SUM(C133:H133)</f>
        <v>-180399.44999999998</v>
      </c>
      <c r="J133" s="11" t="s">
        <v>66</v>
      </c>
    </row>
    <row r="134" spans="1:10" ht="12.75">
      <c r="A134" s="8">
        <v>4002</v>
      </c>
      <c r="B134" s="8" t="s">
        <v>14</v>
      </c>
      <c r="C134" s="14">
        <f aca="true" t="shared" si="12" ref="C134:H134">+C9-C72</f>
        <v>0</v>
      </c>
      <c r="D134" s="14">
        <f t="shared" si="12"/>
        <v>0</v>
      </c>
      <c r="E134" s="14">
        <f t="shared" si="12"/>
        <v>0</v>
      </c>
      <c r="F134" s="14">
        <f t="shared" si="12"/>
        <v>0</v>
      </c>
      <c r="G134" s="14">
        <f t="shared" si="12"/>
        <v>0</v>
      </c>
      <c r="H134" s="14">
        <f t="shared" si="12"/>
        <v>9201.870000000003</v>
      </c>
      <c r="I134" s="13">
        <f t="shared" si="11"/>
        <v>9201.870000000003</v>
      </c>
      <c r="J134" s="12" t="s">
        <v>65</v>
      </c>
    </row>
    <row r="135" spans="1:10" ht="12.75">
      <c r="A135" s="8">
        <v>4005</v>
      </c>
      <c r="B135" s="8" t="s">
        <v>35</v>
      </c>
      <c r="C135" s="14">
        <f aca="true" t="shared" si="13" ref="C135:H135">+C10-C73</f>
        <v>0</v>
      </c>
      <c r="D135" s="14">
        <f t="shared" si="13"/>
        <v>1000</v>
      </c>
      <c r="E135" s="14">
        <f t="shared" si="13"/>
        <v>3000</v>
      </c>
      <c r="F135" s="14">
        <f t="shared" si="13"/>
        <v>-5000</v>
      </c>
      <c r="G135" s="14">
        <f t="shared" si="13"/>
        <v>79675</v>
      </c>
      <c r="H135" s="14">
        <f t="shared" si="13"/>
        <v>45000</v>
      </c>
      <c r="I135" s="13">
        <f t="shared" si="11"/>
        <v>123675</v>
      </c>
      <c r="J135" s="12" t="s">
        <v>65</v>
      </c>
    </row>
    <row r="136" spans="1:10" ht="12.75">
      <c r="A136" s="8">
        <v>4010</v>
      </c>
      <c r="B136" s="8" t="s">
        <v>36</v>
      </c>
      <c r="C136" s="14">
        <f aca="true" t="shared" si="14" ref="C136:H136">+C11-C74</f>
        <v>20</v>
      </c>
      <c r="D136" s="14">
        <f t="shared" si="14"/>
        <v>0</v>
      </c>
      <c r="E136" s="14">
        <f t="shared" si="14"/>
        <v>0</v>
      </c>
      <c r="F136" s="14">
        <f t="shared" si="14"/>
        <v>1300</v>
      </c>
      <c r="G136" s="14">
        <f t="shared" si="14"/>
        <v>60</v>
      </c>
      <c r="H136" s="14">
        <f t="shared" si="14"/>
        <v>-5454</v>
      </c>
      <c r="I136" s="13">
        <f t="shared" si="11"/>
        <v>-4074</v>
      </c>
      <c r="J136" s="11" t="s">
        <v>66</v>
      </c>
    </row>
    <row r="137" spans="1:10" ht="12.75">
      <c r="A137" s="8">
        <v>4015</v>
      </c>
      <c r="B137" s="8" t="s">
        <v>37</v>
      </c>
      <c r="C137" s="14">
        <f aca="true" t="shared" si="15" ref="C137:H137">+C12-C75</f>
        <v>0</v>
      </c>
      <c r="D137" s="14">
        <f t="shared" si="15"/>
        <v>0</v>
      </c>
      <c r="E137" s="14">
        <f t="shared" si="15"/>
        <v>0</v>
      </c>
      <c r="F137" s="14">
        <f t="shared" si="15"/>
        <v>1224.0500000000002</v>
      </c>
      <c r="G137" s="14">
        <f t="shared" si="15"/>
        <v>2325</v>
      </c>
      <c r="H137" s="14">
        <f t="shared" si="15"/>
        <v>-1294.13</v>
      </c>
      <c r="I137" s="13">
        <f t="shared" si="11"/>
        <v>2254.92</v>
      </c>
      <c r="J137" s="12" t="s">
        <v>65</v>
      </c>
    </row>
    <row r="138" spans="1:10" ht="12.75">
      <c r="A138" s="8">
        <v>4020</v>
      </c>
      <c r="B138" s="8" t="s">
        <v>16</v>
      </c>
      <c r="C138" s="14">
        <f aca="true" t="shared" si="16" ref="C138:H138">+C13-C76</f>
        <v>1289</v>
      </c>
      <c r="D138" s="14">
        <f t="shared" si="16"/>
        <v>0</v>
      </c>
      <c r="E138" s="14">
        <f t="shared" si="16"/>
        <v>0</v>
      </c>
      <c r="F138" s="14">
        <f t="shared" si="16"/>
        <v>2987.5</v>
      </c>
      <c r="G138" s="14">
        <f t="shared" si="16"/>
        <v>22178.97</v>
      </c>
      <c r="H138" s="14">
        <f t="shared" si="16"/>
        <v>4574.11</v>
      </c>
      <c r="I138" s="13">
        <f t="shared" si="11"/>
        <v>31029.58</v>
      </c>
      <c r="J138" s="12" t="s">
        <v>65</v>
      </c>
    </row>
    <row r="139" spans="1:10" ht="12.75">
      <c r="A139" s="8">
        <v>4030</v>
      </c>
      <c r="B139" s="8" t="s">
        <v>38</v>
      </c>
      <c r="C139" s="14">
        <f aca="true" t="shared" si="17" ref="C139:H139">+C14-C77</f>
        <v>0</v>
      </c>
      <c r="D139" s="14">
        <f t="shared" si="17"/>
        <v>0</v>
      </c>
      <c r="E139" s="14">
        <f t="shared" si="17"/>
        <v>0</v>
      </c>
      <c r="F139" s="14">
        <f t="shared" si="17"/>
        <v>0</v>
      </c>
      <c r="G139" s="14">
        <f t="shared" si="17"/>
        <v>0</v>
      </c>
      <c r="H139" s="14">
        <f t="shared" si="17"/>
        <v>-2277.26</v>
      </c>
      <c r="I139" s="13">
        <f t="shared" si="11"/>
        <v>-2277.26</v>
      </c>
      <c r="J139" s="11" t="s">
        <v>66</v>
      </c>
    </row>
    <row r="140" spans="1:10" ht="12.75">
      <c r="A140" s="8">
        <v>4040</v>
      </c>
      <c r="B140" s="8" t="s">
        <v>39</v>
      </c>
      <c r="C140" s="14">
        <f aca="true" t="shared" si="18" ref="C140:H140">+C15-C78</f>
        <v>-254082.46</v>
      </c>
      <c r="D140" s="14">
        <f t="shared" si="18"/>
        <v>21615</v>
      </c>
      <c r="E140" s="14">
        <f t="shared" si="18"/>
        <v>70</v>
      </c>
      <c r="F140" s="14">
        <f t="shared" si="18"/>
        <v>-2625</v>
      </c>
      <c r="G140" s="14">
        <f t="shared" si="18"/>
        <v>0</v>
      </c>
      <c r="H140" s="14">
        <f t="shared" si="18"/>
        <v>100</v>
      </c>
      <c r="I140" s="13">
        <f t="shared" si="11"/>
        <v>-234922.46</v>
      </c>
      <c r="J140" s="11" t="s">
        <v>66</v>
      </c>
    </row>
    <row r="141" spans="1:10" ht="12.75">
      <c r="A141" s="8">
        <v>4050</v>
      </c>
      <c r="B141" s="8" t="s">
        <v>17</v>
      </c>
      <c r="C141" s="14">
        <f aca="true" t="shared" si="19" ref="C141:H141">+C16-C79</f>
        <v>0</v>
      </c>
      <c r="D141" s="14">
        <f t="shared" si="19"/>
        <v>0</v>
      </c>
      <c r="E141" s="14">
        <f t="shared" si="19"/>
        <v>0</v>
      </c>
      <c r="F141" s="14">
        <f t="shared" si="19"/>
        <v>0</v>
      </c>
      <c r="G141" s="14">
        <f t="shared" si="19"/>
        <v>0</v>
      </c>
      <c r="H141" s="14">
        <f t="shared" si="19"/>
        <v>0</v>
      </c>
      <c r="I141" s="13">
        <f t="shared" si="11"/>
        <v>0</v>
      </c>
      <c r="J141" s="12"/>
    </row>
    <row r="142" spans="1:10" ht="12.75">
      <c r="A142" s="10"/>
      <c r="B142" s="8"/>
      <c r="C142" s="14"/>
      <c r="D142" s="14"/>
      <c r="E142" s="14"/>
      <c r="F142" s="14"/>
      <c r="G142" s="14"/>
      <c r="H142" s="14"/>
      <c r="I142" s="13"/>
      <c r="J142" s="12"/>
    </row>
    <row r="143" spans="1:10" ht="12.75">
      <c r="A143" s="10"/>
      <c r="B143" s="10" t="s">
        <v>1</v>
      </c>
      <c r="C143" s="15">
        <f aca="true" t="shared" si="20" ref="C143:I143">SUM(C132:C142)</f>
        <v>-252773.46</v>
      </c>
      <c r="D143" s="15">
        <f t="shared" si="20"/>
        <v>20365</v>
      </c>
      <c r="E143" s="15">
        <f t="shared" si="20"/>
        <v>1007</v>
      </c>
      <c r="F143" s="15">
        <f t="shared" si="20"/>
        <v>-32113.45</v>
      </c>
      <c r="G143" s="15">
        <f t="shared" si="20"/>
        <v>74238.97</v>
      </c>
      <c r="H143" s="15">
        <f t="shared" si="20"/>
        <v>-130548.85999999999</v>
      </c>
      <c r="I143" s="15">
        <f t="shared" si="20"/>
        <v>-319824.8</v>
      </c>
      <c r="J143" s="11" t="s">
        <v>66</v>
      </c>
    </row>
    <row r="144" spans="1:9" ht="12.75">
      <c r="A144" s="10"/>
      <c r="I144" s="4"/>
    </row>
    <row r="145" spans="1:9" ht="12.75">
      <c r="A145" s="9"/>
      <c r="C145" s="2"/>
      <c r="D145" s="2"/>
      <c r="E145" s="2"/>
      <c r="F145" s="2"/>
      <c r="G145" s="2"/>
      <c r="H145" s="2"/>
      <c r="I145" s="4"/>
    </row>
    <row r="146" spans="2:9" ht="12.75">
      <c r="B146" s="9" t="s">
        <v>2</v>
      </c>
      <c r="C146" s="6"/>
      <c r="D146" s="6"/>
      <c r="E146" s="6"/>
      <c r="F146" s="6"/>
      <c r="G146" s="6"/>
      <c r="H146" s="6"/>
      <c r="I146" s="3"/>
    </row>
    <row r="147" spans="1:10" ht="12.75">
      <c r="A147" s="8">
        <v>6000</v>
      </c>
      <c r="B147" s="8" t="s">
        <v>18</v>
      </c>
      <c r="C147" s="16">
        <f aca="true" t="shared" si="21" ref="C147:H147">+C22-C85</f>
        <v>-101479.4</v>
      </c>
      <c r="D147" s="16">
        <f t="shared" si="21"/>
        <v>607.0999999999985</v>
      </c>
      <c r="E147" s="16">
        <f t="shared" si="21"/>
        <v>3106.63</v>
      </c>
      <c r="F147" s="16">
        <f t="shared" si="21"/>
        <v>-27348.340000000004</v>
      </c>
      <c r="G147" s="16">
        <f t="shared" si="21"/>
        <v>5875.7300000000105</v>
      </c>
      <c r="H147" s="16">
        <f t="shared" si="21"/>
        <v>45095.79999999999</v>
      </c>
      <c r="I147" s="15">
        <f aca="true" t="shared" si="22" ref="I147:I180">SUM(C147:H147)</f>
        <v>-74142.47999999998</v>
      </c>
      <c r="J147" s="12" t="s">
        <v>65</v>
      </c>
    </row>
    <row r="148" spans="1:10" ht="12.75">
      <c r="A148" s="8">
        <v>6010</v>
      </c>
      <c r="B148" s="8" t="s">
        <v>19</v>
      </c>
      <c r="C148" s="14">
        <f aca="true" t="shared" si="23" ref="C148:H148">+C23-C86</f>
        <v>-14396.01</v>
      </c>
      <c r="D148" s="14">
        <f t="shared" si="23"/>
        <v>1508.8999999999996</v>
      </c>
      <c r="E148" s="14">
        <f t="shared" si="23"/>
        <v>301.90999999999985</v>
      </c>
      <c r="F148" s="14">
        <f t="shared" si="23"/>
        <v>-5086.86</v>
      </c>
      <c r="G148" s="14">
        <f t="shared" si="23"/>
        <v>-10755.67</v>
      </c>
      <c r="H148" s="14">
        <f t="shared" si="23"/>
        <v>23091.98</v>
      </c>
      <c r="I148" s="13">
        <f t="shared" si="22"/>
        <v>-5335.750000000004</v>
      </c>
      <c r="J148" s="12" t="s">
        <v>65</v>
      </c>
    </row>
    <row r="149" spans="1:10" ht="12.75">
      <c r="A149" s="8">
        <v>6020</v>
      </c>
      <c r="B149" s="8" t="s">
        <v>20</v>
      </c>
      <c r="C149" s="14">
        <f aca="true" t="shared" si="24" ref="C149:H149">+C24-C87</f>
        <v>-8830.599999999999</v>
      </c>
      <c r="D149" s="14">
        <f t="shared" si="24"/>
        <v>-960.8500000000004</v>
      </c>
      <c r="E149" s="14">
        <f t="shared" si="24"/>
        <v>62.67999999999995</v>
      </c>
      <c r="F149" s="14">
        <f t="shared" si="24"/>
        <v>-2590.7200000000003</v>
      </c>
      <c r="G149" s="14">
        <f t="shared" si="24"/>
        <v>-518.4099999999999</v>
      </c>
      <c r="H149" s="14">
        <f t="shared" si="24"/>
        <v>2433.870000000001</v>
      </c>
      <c r="I149" s="13">
        <f t="shared" si="22"/>
        <v>-10404.029999999997</v>
      </c>
      <c r="J149" s="12" t="s">
        <v>65</v>
      </c>
    </row>
    <row r="150" spans="1:10" ht="12.75">
      <c r="A150" s="8">
        <v>6030</v>
      </c>
      <c r="B150" s="8" t="s">
        <v>21</v>
      </c>
      <c r="C150" s="14">
        <f aca="true" t="shared" si="25" ref="C150:H150">+C25-C88</f>
        <v>0</v>
      </c>
      <c r="D150" s="14">
        <f t="shared" si="25"/>
        <v>0</v>
      </c>
      <c r="E150" s="14">
        <f t="shared" si="25"/>
        <v>0</v>
      </c>
      <c r="F150" s="14">
        <f t="shared" si="25"/>
        <v>0</v>
      </c>
      <c r="G150" s="14">
        <f t="shared" si="25"/>
        <v>0</v>
      </c>
      <c r="H150" s="14">
        <f t="shared" si="25"/>
        <v>-656</v>
      </c>
      <c r="I150" s="13">
        <f t="shared" si="22"/>
        <v>-656</v>
      </c>
      <c r="J150" s="12" t="s">
        <v>65</v>
      </c>
    </row>
    <row r="151" spans="1:10" ht="12.75">
      <c r="A151" s="8">
        <v>6040</v>
      </c>
      <c r="B151" s="8" t="s">
        <v>22</v>
      </c>
      <c r="C151" s="14">
        <f aca="true" t="shared" si="26" ref="C151:H151">+C26-C89</f>
        <v>-4645</v>
      </c>
      <c r="D151" s="14">
        <f t="shared" si="26"/>
        <v>794.8</v>
      </c>
      <c r="E151" s="14">
        <f t="shared" si="26"/>
        <v>0</v>
      </c>
      <c r="F151" s="14">
        <f t="shared" si="26"/>
        <v>216.79</v>
      </c>
      <c r="G151" s="14">
        <f t="shared" si="26"/>
        <v>545.72</v>
      </c>
      <c r="H151" s="14">
        <f t="shared" si="26"/>
        <v>-1000</v>
      </c>
      <c r="I151" s="13">
        <f t="shared" si="22"/>
        <v>-4087.6899999999996</v>
      </c>
      <c r="J151" s="12" t="s">
        <v>65</v>
      </c>
    </row>
    <row r="152" spans="1:10" ht="12.75">
      <c r="A152" s="8">
        <v>6050</v>
      </c>
      <c r="B152" s="8" t="s">
        <v>40</v>
      </c>
      <c r="C152" s="14">
        <f aca="true" t="shared" si="27" ref="C152:H152">+C27-C90</f>
        <v>0</v>
      </c>
      <c r="D152" s="14">
        <f t="shared" si="27"/>
        <v>-200</v>
      </c>
      <c r="E152" s="14">
        <f t="shared" si="27"/>
        <v>625</v>
      </c>
      <c r="F152" s="14">
        <f t="shared" si="27"/>
        <v>-2819</v>
      </c>
      <c r="G152" s="14">
        <f t="shared" si="27"/>
        <v>2965.48</v>
      </c>
      <c r="H152" s="14">
        <f t="shared" si="27"/>
        <v>-750</v>
      </c>
      <c r="I152" s="13">
        <f t="shared" si="22"/>
        <v>-178.51999999999998</v>
      </c>
      <c r="J152" s="12" t="s">
        <v>65</v>
      </c>
    </row>
    <row r="153" spans="1:10" ht="12.75">
      <c r="A153" s="10">
        <v>6055</v>
      </c>
      <c r="B153" s="10" t="s">
        <v>41</v>
      </c>
      <c r="C153" s="14">
        <f aca="true" t="shared" si="28" ref="C153:H153">+C28-C91</f>
        <v>-3000</v>
      </c>
      <c r="D153" s="14">
        <f t="shared" si="28"/>
        <v>1506.84</v>
      </c>
      <c r="E153" s="14">
        <f t="shared" si="28"/>
        <v>-500</v>
      </c>
      <c r="F153" s="14">
        <f t="shared" si="28"/>
        <v>-145</v>
      </c>
      <c r="G153" s="14">
        <f t="shared" si="28"/>
        <v>29844.4</v>
      </c>
      <c r="H153" s="14">
        <f t="shared" si="28"/>
        <v>625.67</v>
      </c>
      <c r="I153" s="13">
        <f t="shared" si="22"/>
        <v>28331.91</v>
      </c>
      <c r="J153" s="11" t="s">
        <v>66</v>
      </c>
    </row>
    <row r="154" spans="1:10" ht="12.75">
      <c r="A154" s="8">
        <v>6060</v>
      </c>
      <c r="B154" s="8" t="s">
        <v>42</v>
      </c>
      <c r="C154" s="14">
        <f aca="true" t="shared" si="29" ref="C154:H154">+C29-C92</f>
        <v>0</v>
      </c>
      <c r="D154" s="14">
        <f t="shared" si="29"/>
        <v>0</v>
      </c>
      <c r="E154" s="14">
        <f t="shared" si="29"/>
        <v>0</v>
      </c>
      <c r="F154" s="14">
        <f t="shared" si="29"/>
        <v>-226.62</v>
      </c>
      <c r="G154" s="14">
        <f t="shared" si="29"/>
        <v>944.21</v>
      </c>
      <c r="H154" s="14">
        <f t="shared" si="29"/>
        <v>-310</v>
      </c>
      <c r="I154" s="13">
        <f t="shared" si="22"/>
        <v>407.59000000000003</v>
      </c>
      <c r="J154" s="11" t="s">
        <v>66</v>
      </c>
    </row>
    <row r="155" spans="1:10" ht="12.75">
      <c r="A155" s="10">
        <v>6070</v>
      </c>
      <c r="B155" s="10" t="s">
        <v>17</v>
      </c>
      <c r="C155" s="14">
        <f aca="true" t="shared" si="30" ref="C155:H155">+C30-C93</f>
        <v>-500</v>
      </c>
      <c r="D155" s="14">
        <f t="shared" si="30"/>
        <v>-955</v>
      </c>
      <c r="E155" s="14">
        <f t="shared" si="30"/>
        <v>-750</v>
      </c>
      <c r="F155" s="14">
        <f t="shared" si="30"/>
        <v>-336.81</v>
      </c>
      <c r="G155" s="14">
        <f t="shared" si="30"/>
        <v>-52125</v>
      </c>
      <c r="H155" s="14">
        <f t="shared" si="30"/>
        <v>0</v>
      </c>
      <c r="I155" s="13">
        <f t="shared" si="22"/>
        <v>-54666.81</v>
      </c>
      <c r="J155" s="12" t="s">
        <v>65</v>
      </c>
    </row>
    <row r="156" spans="1:10" ht="12.75">
      <c r="A156" s="8">
        <v>6080</v>
      </c>
      <c r="B156" s="8" t="s">
        <v>23</v>
      </c>
      <c r="C156" s="14">
        <f aca="true" t="shared" si="31" ref="C156:H156">+C31-C94</f>
        <v>9114.439999999999</v>
      </c>
      <c r="D156" s="14">
        <f t="shared" si="31"/>
        <v>31.28</v>
      </c>
      <c r="E156" s="14">
        <f t="shared" si="31"/>
        <v>-42.210000000000036</v>
      </c>
      <c r="F156" s="14">
        <f t="shared" si="31"/>
        <v>196.77</v>
      </c>
      <c r="G156" s="14">
        <f t="shared" si="31"/>
        <v>2756.48</v>
      </c>
      <c r="H156" s="14">
        <f t="shared" si="31"/>
        <v>0</v>
      </c>
      <c r="I156" s="13">
        <f t="shared" si="22"/>
        <v>12056.759999999998</v>
      </c>
      <c r="J156" s="11" t="s">
        <v>66</v>
      </c>
    </row>
    <row r="157" spans="1:10" ht="12.75">
      <c r="A157" s="8">
        <v>6085</v>
      </c>
      <c r="B157" s="8" t="s">
        <v>24</v>
      </c>
      <c r="C157" s="14">
        <f aca="true" t="shared" si="32" ref="C157:H157">+C32-C95</f>
        <v>-394.30999999999995</v>
      </c>
      <c r="D157" s="14">
        <f t="shared" si="32"/>
        <v>0</v>
      </c>
      <c r="E157" s="14">
        <f t="shared" si="32"/>
        <v>0</v>
      </c>
      <c r="F157" s="14">
        <f t="shared" si="32"/>
        <v>60</v>
      </c>
      <c r="G157" s="14">
        <f t="shared" si="32"/>
        <v>1662.27</v>
      </c>
      <c r="H157" s="14">
        <f t="shared" si="32"/>
        <v>728</v>
      </c>
      <c r="I157" s="13">
        <f t="shared" si="22"/>
        <v>2055.96</v>
      </c>
      <c r="J157" s="11" t="s">
        <v>66</v>
      </c>
    </row>
    <row r="158" spans="1:10" ht="12.75">
      <c r="A158" s="10">
        <v>6090</v>
      </c>
      <c r="B158" s="10" t="s">
        <v>43</v>
      </c>
      <c r="C158" s="14">
        <f aca="true" t="shared" si="33" ref="C158:H158">+C33-C96</f>
        <v>-750</v>
      </c>
      <c r="D158" s="14">
        <f t="shared" si="33"/>
        <v>-1001.6899999999996</v>
      </c>
      <c r="E158" s="14">
        <f t="shared" si="33"/>
        <v>-50</v>
      </c>
      <c r="F158" s="14">
        <f t="shared" si="33"/>
        <v>7.039999999999999</v>
      </c>
      <c r="G158" s="14">
        <f t="shared" si="33"/>
        <v>-2659.54</v>
      </c>
      <c r="H158" s="14">
        <f t="shared" si="33"/>
        <v>2484.16</v>
      </c>
      <c r="I158" s="13">
        <f t="shared" si="22"/>
        <v>-1970.0299999999997</v>
      </c>
      <c r="J158" s="12" t="s">
        <v>65</v>
      </c>
    </row>
    <row r="159" spans="1:10" ht="12.75">
      <c r="A159" s="8">
        <v>6095</v>
      </c>
      <c r="B159" s="8" t="s">
        <v>44</v>
      </c>
      <c r="C159" s="14">
        <f aca="true" t="shared" si="34" ref="C159:H159">+C34-C97</f>
        <v>-6998.36</v>
      </c>
      <c r="D159" s="14">
        <f t="shared" si="34"/>
        <v>0</v>
      </c>
      <c r="E159" s="14">
        <f t="shared" si="34"/>
        <v>0</v>
      </c>
      <c r="F159" s="14">
        <f t="shared" si="34"/>
        <v>0</v>
      </c>
      <c r="G159" s="14">
        <f t="shared" si="34"/>
        <v>0</v>
      </c>
      <c r="H159" s="14">
        <f t="shared" si="34"/>
        <v>0</v>
      </c>
      <c r="I159" s="13">
        <f t="shared" si="22"/>
        <v>-6998.36</v>
      </c>
      <c r="J159" s="12" t="s">
        <v>65</v>
      </c>
    </row>
    <row r="160" spans="1:10" ht="12.75">
      <c r="A160" s="8">
        <v>6096</v>
      </c>
      <c r="B160" s="10" t="s">
        <v>46</v>
      </c>
      <c r="C160" s="14">
        <f aca="true" t="shared" si="35" ref="C160:H160">+C35-C98</f>
        <v>-3500</v>
      </c>
      <c r="D160" s="14">
        <f t="shared" si="35"/>
        <v>0</v>
      </c>
      <c r="E160" s="14">
        <f t="shared" si="35"/>
        <v>0</v>
      </c>
      <c r="F160" s="14">
        <f t="shared" si="35"/>
        <v>0</v>
      </c>
      <c r="G160" s="14">
        <f t="shared" si="35"/>
        <v>0</v>
      </c>
      <c r="H160" s="14">
        <f t="shared" si="35"/>
        <v>0</v>
      </c>
      <c r="I160" s="13">
        <f t="shared" si="22"/>
        <v>-3500</v>
      </c>
      <c r="J160" s="12" t="s">
        <v>65</v>
      </c>
    </row>
    <row r="161" spans="1:10" ht="12.75">
      <c r="A161" s="10">
        <v>6097</v>
      </c>
      <c r="B161" s="10" t="s">
        <v>45</v>
      </c>
      <c r="C161" s="14">
        <f aca="true" t="shared" si="36" ref="C161:H161">+C36-C99</f>
        <v>-3970.97</v>
      </c>
      <c r="D161" s="14">
        <f t="shared" si="36"/>
        <v>0</v>
      </c>
      <c r="E161" s="14">
        <f t="shared" si="36"/>
        <v>0</v>
      </c>
      <c r="F161" s="14">
        <f t="shared" si="36"/>
        <v>0</v>
      </c>
      <c r="G161" s="14">
        <f t="shared" si="36"/>
        <v>0</v>
      </c>
      <c r="H161" s="14">
        <f t="shared" si="36"/>
        <v>0</v>
      </c>
      <c r="I161" s="13">
        <f t="shared" si="22"/>
        <v>-3970.97</v>
      </c>
      <c r="J161" s="12" t="s">
        <v>65</v>
      </c>
    </row>
    <row r="162" spans="1:10" ht="12.75">
      <c r="A162" s="10">
        <v>6100</v>
      </c>
      <c r="B162" s="10" t="s">
        <v>47</v>
      </c>
      <c r="C162" s="14">
        <f aca="true" t="shared" si="37" ref="C162:H162">+C37-C100</f>
        <v>-7063.85</v>
      </c>
      <c r="D162" s="14">
        <f t="shared" si="37"/>
        <v>1210.84</v>
      </c>
      <c r="E162" s="14">
        <f t="shared" si="37"/>
        <v>1359.15</v>
      </c>
      <c r="F162" s="14">
        <f t="shared" si="37"/>
        <v>-310.97</v>
      </c>
      <c r="G162" s="14">
        <f t="shared" si="37"/>
        <v>18867.86</v>
      </c>
      <c r="H162" s="14">
        <f t="shared" si="37"/>
        <v>-154.67000000000007</v>
      </c>
      <c r="I162" s="13">
        <f t="shared" si="22"/>
        <v>13908.359999999999</v>
      </c>
      <c r="J162" s="11" t="s">
        <v>66</v>
      </c>
    </row>
    <row r="163" spans="1:10" ht="12.75">
      <c r="A163" s="8">
        <v>6110</v>
      </c>
      <c r="B163" s="8" t="s">
        <v>25</v>
      </c>
      <c r="C163" s="14">
        <f aca="true" t="shared" si="38" ref="C163:H163">+C38-C101</f>
        <v>-1745.04</v>
      </c>
      <c r="D163" s="14">
        <f t="shared" si="38"/>
        <v>107.15</v>
      </c>
      <c r="E163" s="14">
        <f t="shared" si="38"/>
        <v>60</v>
      </c>
      <c r="F163" s="14">
        <f t="shared" si="38"/>
        <v>142</v>
      </c>
      <c r="G163" s="14">
        <f t="shared" si="38"/>
        <v>3926.24</v>
      </c>
      <c r="H163" s="14">
        <f t="shared" si="38"/>
        <v>3111.95</v>
      </c>
      <c r="I163" s="13">
        <f t="shared" si="22"/>
        <v>5602.299999999999</v>
      </c>
      <c r="J163" s="11" t="s">
        <v>66</v>
      </c>
    </row>
    <row r="164" spans="1:10" ht="12.75">
      <c r="A164" s="8">
        <v>6120</v>
      </c>
      <c r="B164" s="8" t="s">
        <v>48</v>
      </c>
      <c r="C164" s="14">
        <f aca="true" t="shared" si="39" ref="C164:H164">+C39-C102</f>
        <v>-3496.2</v>
      </c>
      <c r="D164" s="14">
        <f t="shared" si="39"/>
        <v>-150</v>
      </c>
      <c r="E164" s="14">
        <f t="shared" si="39"/>
        <v>0</v>
      </c>
      <c r="F164" s="14">
        <f t="shared" si="39"/>
        <v>1350</v>
      </c>
      <c r="G164" s="14">
        <f t="shared" si="39"/>
        <v>1370</v>
      </c>
      <c r="H164" s="14">
        <f t="shared" si="39"/>
        <v>-1496.9300000000003</v>
      </c>
      <c r="I164" s="13">
        <f t="shared" si="22"/>
        <v>-2423.13</v>
      </c>
      <c r="J164" s="12" t="s">
        <v>65</v>
      </c>
    </row>
    <row r="165" spans="1:10" ht="12.75">
      <c r="A165" s="8">
        <v>6130</v>
      </c>
      <c r="B165" s="8" t="s">
        <v>26</v>
      </c>
      <c r="C165" s="14">
        <f aca="true" t="shared" si="40" ref="C165:H165">+C40-C103</f>
        <v>-250</v>
      </c>
      <c r="D165" s="14">
        <f t="shared" si="40"/>
        <v>-57.739999999999995</v>
      </c>
      <c r="E165" s="14">
        <f t="shared" si="40"/>
        <v>0</v>
      </c>
      <c r="F165" s="14">
        <f t="shared" si="40"/>
        <v>0</v>
      </c>
      <c r="G165" s="14">
        <f t="shared" si="40"/>
        <v>-100</v>
      </c>
      <c r="H165" s="14">
        <f t="shared" si="40"/>
        <v>-1078.92</v>
      </c>
      <c r="I165" s="13">
        <f t="shared" si="22"/>
        <v>-1486.66</v>
      </c>
      <c r="J165" s="12" t="s">
        <v>65</v>
      </c>
    </row>
    <row r="166" spans="1:10" ht="12.75">
      <c r="A166" s="8">
        <v>6140</v>
      </c>
      <c r="B166" s="8" t="s">
        <v>49</v>
      </c>
      <c r="C166" s="14">
        <f aca="true" t="shared" si="41" ref="C166:H166">+C41-C104</f>
        <v>-500</v>
      </c>
      <c r="D166" s="14">
        <f t="shared" si="41"/>
        <v>-200</v>
      </c>
      <c r="E166" s="14">
        <f t="shared" si="41"/>
        <v>0</v>
      </c>
      <c r="F166" s="14">
        <f t="shared" si="41"/>
        <v>-200</v>
      </c>
      <c r="G166" s="14">
        <f t="shared" si="41"/>
        <v>-142.20999999999998</v>
      </c>
      <c r="H166" s="14">
        <f t="shared" si="41"/>
        <v>-1737.1</v>
      </c>
      <c r="I166" s="13">
        <f t="shared" si="22"/>
        <v>-2779.31</v>
      </c>
      <c r="J166" s="12" t="s">
        <v>65</v>
      </c>
    </row>
    <row r="167" spans="1:10" ht="12.75">
      <c r="A167" s="8">
        <v>6150</v>
      </c>
      <c r="B167" s="8" t="s">
        <v>50</v>
      </c>
      <c r="C167" s="14">
        <f aca="true" t="shared" si="42" ref="C167:H167">+C42-C105</f>
        <v>3631</v>
      </c>
      <c r="D167" s="14">
        <f t="shared" si="42"/>
        <v>0</v>
      </c>
      <c r="E167" s="14">
        <f t="shared" si="42"/>
        <v>0</v>
      </c>
      <c r="F167" s="14">
        <f t="shared" si="42"/>
        <v>0</v>
      </c>
      <c r="G167" s="14">
        <f t="shared" si="42"/>
        <v>0</v>
      </c>
      <c r="H167" s="14">
        <f t="shared" si="42"/>
        <v>-14748.32</v>
      </c>
      <c r="I167" s="13">
        <f t="shared" si="22"/>
        <v>-11117.32</v>
      </c>
      <c r="J167" s="12" t="s">
        <v>65</v>
      </c>
    </row>
    <row r="168" spans="1:10" ht="12.75">
      <c r="A168" s="8">
        <v>6160</v>
      </c>
      <c r="B168" s="8" t="s">
        <v>51</v>
      </c>
      <c r="C168" s="14">
        <f aca="true" t="shared" si="43" ref="C168:H168">+C43-C106</f>
        <v>-611.74</v>
      </c>
      <c r="D168" s="14">
        <f t="shared" si="43"/>
        <v>331</v>
      </c>
      <c r="E168" s="14">
        <f t="shared" si="43"/>
        <v>0</v>
      </c>
      <c r="F168" s="14">
        <f t="shared" si="43"/>
        <v>282.06</v>
      </c>
      <c r="G168" s="14">
        <f t="shared" si="43"/>
        <v>-4678.34</v>
      </c>
      <c r="H168" s="14">
        <f t="shared" si="43"/>
        <v>2861.0099999999984</v>
      </c>
      <c r="I168" s="13">
        <f t="shared" si="22"/>
        <v>-1816.010000000002</v>
      </c>
      <c r="J168" s="12" t="s">
        <v>65</v>
      </c>
    </row>
    <row r="169" spans="1:10" ht="12.75">
      <c r="A169" s="8">
        <v>6170</v>
      </c>
      <c r="B169" s="8" t="s">
        <v>52</v>
      </c>
      <c r="C169" s="14">
        <f aca="true" t="shared" si="44" ref="C169:H169">+C44-C107</f>
        <v>186.51999999999998</v>
      </c>
      <c r="D169" s="14">
        <f t="shared" si="44"/>
        <v>0</v>
      </c>
      <c r="E169" s="14">
        <f t="shared" si="44"/>
        <v>0</v>
      </c>
      <c r="F169" s="14">
        <f t="shared" si="44"/>
        <v>0</v>
      </c>
      <c r="G169" s="14">
        <f t="shared" si="44"/>
        <v>0</v>
      </c>
      <c r="H169" s="14">
        <f t="shared" si="44"/>
        <v>0</v>
      </c>
      <c r="I169" s="13">
        <f t="shared" si="22"/>
        <v>186.51999999999998</v>
      </c>
      <c r="J169" s="11" t="s">
        <v>66</v>
      </c>
    </row>
    <row r="170" spans="1:10" ht="12.75">
      <c r="A170" s="8">
        <v>6180</v>
      </c>
      <c r="B170" s="8" t="s">
        <v>27</v>
      </c>
      <c r="C170" s="14">
        <f aca="true" t="shared" si="45" ref="C170:H170">+C45-C108</f>
        <v>-736.3299999999999</v>
      </c>
      <c r="D170" s="14">
        <f t="shared" si="45"/>
        <v>-1.8500000000000227</v>
      </c>
      <c r="E170" s="14">
        <f t="shared" si="45"/>
        <v>560.42</v>
      </c>
      <c r="F170" s="14">
        <f t="shared" si="45"/>
        <v>-8.349999999999909</v>
      </c>
      <c r="G170" s="14">
        <f t="shared" si="45"/>
        <v>519.9200000000001</v>
      </c>
      <c r="H170" s="14">
        <f t="shared" si="45"/>
        <v>-11958.31</v>
      </c>
      <c r="I170" s="13">
        <f t="shared" si="22"/>
        <v>-11624.5</v>
      </c>
      <c r="J170" s="12" t="s">
        <v>65</v>
      </c>
    </row>
    <row r="171" spans="1:10" ht="12.75">
      <c r="A171" s="10">
        <v>6190</v>
      </c>
      <c r="B171" s="10" t="s">
        <v>53</v>
      </c>
      <c r="C171" s="14">
        <f aca="true" t="shared" si="46" ref="C171:H171">+C46-C109</f>
        <v>-696.92</v>
      </c>
      <c r="D171" s="14">
        <f t="shared" si="46"/>
        <v>-1413.56</v>
      </c>
      <c r="E171" s="14">
        <f t="shared" si="46"/>
        <v>25.27</v>
      </c>
      <c r="F171" s="14">
        <f t="shared" si="46"/>
        <v>222.74</v>
      </c>
      <c r="G171" s="14">
        <f t="shared" si="46"/>
        <v>1277.23</v>
      </c>
      <c r="H171" s="14">
        <f t="shared" si="46"/>
        <v>1536.46</v>
      </c>
      <c r="I171" s="13">
        <f t="shared" si="22"/>
        <v>951.22</v>
      </c>
      <c r="J171" s="11" t="s">
        <v>66</v>
      </c>
    </row>
    <row r="172" spans="1:10" ht="12.75">
      <c r="A172" s="1">
        <v>6200</v>
      </c>
      <c r="B172" s="10" t="s">
        <v>54</v>
      </c>
      <c r="C172" s="14">
        <f aca="true" t="shared" si="47" ref="C172:H172">+C47-C110</f>
        <v>-500</v>
      </c>
      <c r="D172" s="14">
        <f t="shared" si="47"/>
        <v>-100</v>
      </c>
      <c r="E172" s="14">
        <f t="shared" si="47"/>
        <v>0</v>
      </c>
      <c r="F172" s="14">
        <f t="shared" si="47"/>
        <v>-100</v>
      </c>
      <c r="G172" s="14">
        <f t="shared" si="47"/>
        <v>2184.09</v>
      </c>
      <c r="H172" s="14">
        <f t="shared" si="47"/>
        <v>-182.06</v>
      </c>
      <c r="I172" s="13">
        <f t="shared" si="22"/>
        <v>1302.0300000000002</v>
      </c>
      <c r="J172" s="11" t="s">
        <v>66</v>
      </c>
    </row>
    <row r="173" spans="1:10" ht="12.75">
      <c r="A173" s="8">
        <v>6210</v>
      </c>
      <c r="B173" s="8" t="s">
        <v>28</v>
      </c>
      <c r="C173" s="14">
        <f aca="true" t="shared" si="48" ref="C173:H173">+C48-C111</f>
        <v>0</v>
      </c>
      <c r="D173" s="14">
        <f t="shared" si="48"/>
        <v>0</v>
      </c>
      <c r="E173" s="14">
        <f t="shared" si="48"/>
        <v>0</v>
      </c>
      <c r="F173" s="14">
        <f t="shared" si="48"/>
        <v>0</v>
      </c>
      <c r="G173" s="14">
        <f t="shared" si="48"/>
        <v>0</v>
      </c>
      <c r="H173" s="14">
        <f t="shared" si="48"/>
        <v>0</v>
      </c>
      <c r="I173" s="13">
        <f t="shared" si="22"/>
        <v>0</v>
      </c>
      <c r="J173" s="12"/>
    </row>
    <row r="174" spans="1:10" ht="12.75">
      <c r="A174" s="8">
        <v>6220</v>
      </c>
      <c r="B174" s="8" t="s">
        <v>55</v>
      </c>
      <c r="C174" s="14">
        <f aca="true" t="shared" si="49" ref="C174:H174">+C49-C112</f>
        <v>0</v>
      </c>
      <c r="D174" s="14">
        <f t="shared" si="49"/>
        <v>0</v>
      </c>
      <c r="E174" s="14">
        <f t="shared" si="49"/>
        <v>0</v>
      </c>
      <c r="F174" s="14">
        <f t="shared" si="49"/>
        <v>0</v>
      </c>
      <c r="G174" s="14">
        <f t="shared" si="49"/>
        <v>0</v>
      </c>
      <c r="H174" s="14">
        <f t="shared" si="49"/>
        <v>102.32099999999991</v>
      </c>
      <c r="I174" s="13">
        <f t="shared" si="22"/>
        <v>102.32099999999991</v>
      </c>
      <c r="J174" s="11" t="s">
        <v>66</v>
      </c>
    </row>
    <row r="175" spans="1:10" ht="12.75">
      <c r="A175" s="8">
        <v>6230</v>
      </c>
      <c r="B175" s="8" t="s">
        <v>56</v>
      </c>
      <c r="C175" s="14">
        <f aca="true" t="shared" si="50" ref="C175:H175">+C50-C113</f>
        <v>0.009999999999763531</v>
      </c>
      <c r="D175" s="14">
        <f t="shared" si="50"/>
        <v>0.030000000000001137</v>
      </c>
      <c r="E175" s="14">
        <f t="shared" si="50"/>
        <v>0</v>
      </c>
      <c r="F175" s="14">
        <f t="shared" si="50"/>
        <v>0</v>
      </c>
      <c r="G175" s="14">
        <f t="shared" si="50"/>
        <v>166.67000000000007</v>
      </c>
      <c r="H175" s="14">
        <f t="shared" si="50"/>
        <v>0.160000000000025</v>
      </c>
      <c r="I175" s="13">
        <f t="shared" si="22"/>
        <v>166.86999999999986</v>
      </c>
      <c r="J175" s="11" t="s">
        <v>66</v>
      </c>
    </row>
    <row r="176" spans="1:10" ht="12.75">
      <c r="A176" s="10">
        <v>6235</v>
      </c>
      <c r="B176" s="10" t="s">
        <v>57</v>
      </c>
      <c r="C176" s="14">
        <f aca="true" t="shared" si="51" ref="C176:H176">+C51-C114</f>
        <v>0</v>
      </c>
      <c r="D176" s="14">
        <f t="shared" si="51"/>
        <v>0</v>
      </c>
      <c r="E176" s="14">
        <f t="shared" si="51"/>
        <v>0</v>
      </c>
      <c r="F176" s="14">
        <f t="shared" si="51"/>
        <v>59.2</v>
      </c>
      <c r="G176" s="14">
        <f t="shared" si="51"/>
        <v>0</v>
      </c>
      <c r="H176" s="14">
        <f t="shared" si="51"/>
        <v>0</v>
      </c>
      <c r="I176" s="13">
        <f t="shared" si="22"/>
        <v>59.2</v>
      </c>
      <c r="J176" s="11" t="s">
        <v>66</v>
      </c>
    </row>
    <row r="177" spans="1:10" ht="12.75">
      <c r="A177" s="10">
        <v>6240</v>
      </c>
      <c r="B177" s="10" t="s">
        <v>58</v>
      </c>
      <c r="C177" s="14">
        <f aca="true" t="shared" si="52" ref="C177:H177">+C52-C115</f>
        <v>-5958.81</v>
      </c>
      <c r="D177" s="14">
        <f t="shared" si="52"/>
        <v>0</v>
      </c>
      <c r="E177" s="14">
        <f t="shared" si="52"/>
        <v>0</v>
      </c>
      <c r="F177" s="14">
        <f t="shared" si="52"/>
        <v>0</v>
      </c>
      <c r="G177" s="14">
        <f t="shared" si="52"/>
        <v>0</v>
      </c>
      <c r="H177" s="14">
        <f t="shared" si="52"/>
        <v>-1406.03</v>
      </c>
      <c r="I177" s="13">
        <f t="shared" si="22"/>
        <v>-7364.84</v>
      </c>
      <c r="J177" s="12" t="s">
        <v>65</v>
      </c>
    </row>
    <row r="178" spans="1:10" ht="12.75">
      <c r="A178" s="10">
        <v>6300</v>
      </c>
      <c r="B178" s="10" t="s">
        <v>59</v>
      </c>
      <c r="C178" s="14">
        <f aca="true" t="shared" si="53" ref="C178:H179">+C53-C116</f>
        <v>-4003.28</v>
      </c>
      <c r="D178" s="14">
        <f t="shared" si="53"/>
        <v>-68774.06</v>
      </c>
      <c r="E178" s="14">
        <f t="shared" si="53"/>
        <v>-15842.19</v>
      </c>
      <c r="F178" s="14">
        <f t="shared" si="53"/>
        <v>-17932.56</v>
      </c>
      <c r="G178" s="14">
        <f t="shared" si="53"/>
        <v>-193808.51</v>
      </c>
      <c r="H178" s="14">
        <f t="shared" si="53"/>
        <v>300360.6</v>
      </c>
      <c r="I178" s="13">
        <f t="shared" si="22"/>
        <v>0</v>
      </c>
      <c r="J178" s="11" t="s">
        <v>66</v>
      </c>
    </row>
    <row r="179" spans="1:10" ht="12.75">
      <c r="A179" s="10">
        <v>6700</v>
      </c>
      <c r="B179" s="10" t="s">
        <v>60</v>
      </c>
      <c r="C179" s="14">
        <f t="shared" si="53"/>
        <v>0</v>
      </c>
      <c r="D179" s="14">
        <f t="shared" si="53"/>
        <v>0</v>
      </c>
      <c r="E179" s="14">
        <f t="shared" si="53"/>
        <v>0</v>
      </c>
      <c r="F179" s="14">
        <f t="shared" si="53"/>
        <v>0</v>
      </c>
      <c r="G179" s="14">
        <f t="shared" si="53"/>
        <v>0</v>
      </c>
      <c r="H179" s="14">
        <f t="shared" si="53"/>
        <v>0</v>
      </c>
      <c r="I179" s="13">
        <f t="shared" si="22"/>
        <v>0</v>
      </c>
      <c r="J179" s="11"/>
    </row>
    <row r="180" spans="2:10" ht="12.75">
      <c r="B180" s="10" t="s">
        <v>3</v>
      </c>
      <c r="C180" s="16">
        <f aca="true" t="shared" si="54" ref="C180:H180">+C55-C118</f>
        <v>-161094.84999999998</v>
      </c>
      <c r="D180" s="16">
        <f t="shared" si="54"/>
        <v>-67716.81000000001</v>
      </c>
      <c r="E180" s="16">
        <f t="shared" si="54"/>
        <v>-11083.339999999998</v>
      </c>
      <c r="F180" s="16">
        <f t="shared" si="54"/>
        <v>-54568.630000000005</v>
      </c>
      <c r="G180" s="16">
        <f t="shared" si="54"/>
        <v>-191881.37999999995</v>
      </c>
      <c r="H180" s="16">
        <f t="shared" si="54"/>
        <v>346953.641</v>
      </c>
      <c r="I180" s="15">
        <f t="shared" si="22"/>
        <v>-139391.36899999995</v>
      </c>
      <c r="J180" s="12" t="s">
        <v>65</v>
      </c>
    </row>
    <row r="181" spans="3:10" ht="12.75">
      <c r="C181" s="15"/>
      <c r="D181" s="15"/>
      <c r="E181" s="15"/>
      <c r="F181" s="15"/>
      <c r="G181" s="15"/>
      <c r="H181" s="15"/>
      <c r="I181" s="15"/>
      <c r="J181" s="12"/>
    </row>
    <row r="182" spans="2:10" ht="12.75">
      <c r="B182" s="10" t="s">
        <v>4</v>
      </c>
      <c r="C182" s="16">
        <f aca="true" t="shared" si="55" ref="C182:H182">+C57-C120</f>
        <v>-91678.61000000002</v>
      </c>
      <c r="D182" s="16">
        <f>+D57-D120</f>
        <v>88081.81000000001</v>
      </c>
      <c r="E182" s="16">
        <f t="shared" si="55"/>
        <v>12090.339999999998</v>
      </c>
      <c r="F182" s="16">
        <f t="shared" si="55"/>
        <v>22455.18</v>
      </c>
      <c r="G182" s="16">
        <f t="shared" si="55"/>
        <v>266120.35</v>
      </c>
      <c r="H182" s="16">
        <f t="shared" si="55"/>
        <v>-477502.501</v>
      </c>
      <c r="I182" s="18">
        <f>SUM(C182:H182)</f>
        <v>-180433.43100000004</v>
      </c>
      <c r="J182" s="11" t="s">
        <v>66</v>
      </c>
    </row>
    <row r="184" ht="12.75">
      <c r="I184" s="2" t="s">
        <v>10</v>
      </c>
    </row>
  </sheetData>
  <sheetProtection/>
  <mergeCells count="9">
    <mergeCell ref="A66:J66"/>
    <mergeCell ref="A126:J126"/>
    <mergeCell ref="A127:J127"/>
    <mergeCell ref="A128:J128"/>
    <mergeCell ref="A2:J2"/>
    <mergeCell ref="A3:J3"/>
    <mergeCell ref="A4:J4"/>
    <mergeCell ref="A64:J64"/>
    <mergeCell ref="A65:J65"/>
  </mergeCells>
  <printOptions gridLines="1" horizontalCentered="1"/>
  <pageMargins left="0.25" right="0.25" top="0.5" bottom="0.7" header="0.5" footer="0.5"/>
  <pageSetup orientation="landscape" scale="68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1" max="1" width="10.00390625" style="1" customWidth="1"/>
    <col min="2" max="2" width="33.421875" style="10" customWidth="1"/>
    <col min="3" max="3" width="14.140625" style="1" customWidth="1"/>
    <col min="4" max="4" width="15.57421875" style="1" customWidth="1"/>
    <col min="5" max="5" width="16.140625" style="1" customWidth="1"/>
    <col min="6" max="6" width="12.7109375" style="1" customWidth="1"/>
    <col min="7" max="10" width="9.140625" style="1" customWidth="1"/>
    <col min="11" max="11" width="11.00390625" style="1" bestFit="1" customWidth="1"/>
    <col min="12" max="16384" width="9.140625" style="1" customWidth="1"/>
  </cols>
  <sheetData>
    <row r="1" spans="3:6" ht="12.75">
      <c r="C1" s="3"/>
      <c r="D1" s="3"/>
      <c r="E1" s="3"/>
      <c r="F1" s="3"/>
    </row>
    <row r="2" spans="1:6" ht="12.75">
      <c r="A2" s="20" t="s">
        <v>61</v>
      </c>
      <c r="B2" s="20"/>
      <c r="C2" s="20"/>
      <c r="D2" s="20"/>
      <c r="E2" s="20"/>
      <c r="F2" s="20"/>
    </row>
    <row r="3" spans="1:6" ht="12.75">
      <c r="A3" s="20" t="s">
        <v>70</v>
      </c>
      <c r="B3" s="20"/>
      <c r="C3" s="20"/>
      <c r="D3" s="20"/>
      <c r="E3" s="20"/>
      <c r="F3" s="20"/>
    </row>
    <row r="4" spans="1:6" ht="12.75">
      <c r="A4" s="2" t="s">
        <v>30</v>
      </c>
      <c r="C4" s="2" t="s">
        <v>62</v>
      </c>
      <c r="D4" s="2" t="s">
        <v>63</v>
      </c>
      <c r="E4" s="2" t="s">
        <v>64</v>
      </c>
      <c r="F4" s="2" t="s">
        <v>32</v>
      </c>
    </row>
    <row r="5" spans="1:6" ht="12.75">
      <c r="A5" s="2" t="s">
        <v>31</v>
      </c>
      <c r="B5" s="9" t="s">
        <v>0</v>
      </c>
      <c r="C5" s="2"/>
      <c r="D5" s="2"/>
      <c r="E5" s="2"/>
      <c r="F5" s="2"/>
    </row>
    <row r="6" spans="1:6" ht="12.75">
      <c r="A6" s="8">
        <v>4000</v>
      </c>
      <c r="B6" s="8" t="s">
        <v>13</v>
      </c>
      <c r="C6" s="16">
        <v>21437</v>
      </c>
      <c r="D6" s="16">
        <v>85750</v>
      </c>
      <c r="E6" s="16">
        <f>+C6-D6</f>
        <v>-64313</v>
      </c>
      <c r="F6" s="11" t="s">
        <v>66</v>
      </c>
    </row>
    <row r="7" spans="1:6" ht="12.75">
      <c r="A7" s="10">
        <v>4001</v>
      </c>
      <c r="B7" s="10" t="s">
        <v>15</v>
      </c>
      <c r="C7" s="14">
        <v>60133.25</v>
      </c>
      <c r="D7" s="14">
        <v>240532.7</v>
      </c>
      <c r="E7" s="14">
        <f>+C7-D7</f>
        <v>-180399.45</v>
      </c>
      <c r="F7" s="11" t="s">
        <v>66</v>
      </c>
    </row>
    <row r="8" spans="1:6" ht="12.75">
      <c r="A8" s="8">
        <v>4002</v>
      </c>
      <c r="B8" s="8" t="s">
        <v>14</v>
      </c>
      <c r="C8" s="13">
        <v>44201.87</v>
      </c>
      <c r="D8" s="14">
        <v>35000</v>
      </c>
      <c r="E8" s="14">
        <f aca="true" t="shared" si="0" ref="E8:E15">+C8-D8</f>
        <v>9201.870000000003</v>
      </c>
      <c r="F8" s="12" t="s">
        <v>65</v>
      </c>
    </row>
    <row r="9" spans="1:6" ht="12.75">
      <c r="A9" s="8">
        <v>4005</v>
      </c>
      <c r="B9" s="8" t="s">
        <v>35</v>
      </c>
      <c r="C9" s="14">
        <v>128675</v>
      </c>
      <c r="D9" s="14">
        <v>5000</v>
      </c>
      <c r="E9" s="14">
        <f t="shared" si="0"/>
        <v>123675</v>
      </c>
      <c r="F9" s="12" t="s">
        <v>65</v>
      </c>
    </row>
    <row r="10" spans="1:6" ht="12.75">
      <c r="A10" s="8">
        <v>4010</v>
      </c>
      <c r="B10" s="8" t="s">
        <v>36</v>
      </c>
      <c r="C10" s="14">
        <v>40726</v>
      </c>
      <c r="D10" s="14">
        <v>44800</v>
      </c>
      <c r="E10" s="14">
        <f t="shared" si="0"/>
        <v>-4074</v>
      </c>
      <c r="F10" s="11" t="s">
        <v>66</v>
      </c>
    </row>
    <row r="11" spans="1:6" ht="12.75">
      <c r="A11" s="8">
        <v>4015</v>
      </c>
      <c r="B11" s="8" t="s">
        <v>37</v>
      </c>
      <c r="C11" s="14">
        <v>13004.92</v>
      </c>
      <c r="D11" s="14">
        <v>10750</v>
      </c>
      <c r="E11" s="14">
        <f t="shared" si="0"/>
        <v>2254.92</v>
      </c>
      <c r="F11" s="12" t="s">
        <v>65</v>
      </c>
    </row>
    <row r="12" spans="1:6" ht="12.75">
      <c r="A12" s="8">
        <v>4020</v>
      </c>
      <c r="B12" s="8" t="s">
        <v>16</v>
      </c>
      <c r="C12" s="14">
        <v>31429.58</v>
      </c>
      <c r="D12" s="14">
        <v>400</v>
      </c>
      <c r="E12" s="14">
        <f t="shared" si="0"/>
        <v>31029.58</v>
      </c>
      <c r="F12" s="12" t="s">
        <v>65</v>
      </c>
    </row>
    <row r="13" spans="1:6" ht="12.75">
      <c r="A13" s="8">
        <v>4030</v>
      </c>
      <c r="B13" s="8" t="s">
        <v>38</v>
      </c>
      <c r="C13" s="14">
        <v>5222.74</v>
      </c>
      <c r="D13" s="14">
        <v>7500</v>
      </c>
      <c r="E13" s="14">
        <f t="shared" si="0"/>
        <v>-2277.26</v>
      </c>
      <c r="F13" s="11" t="s">
        <v>66</v>
      </c>
    </row>
    <row r="14" spans="1:6" ht="12.75">
      <c r="A14" s="8">
        <v>4040</v>
      </c>
      <c r="B14" s="8" t="s">
        <v>39</v>
      </c>
      <c r="C14" s="14">
        <v>93377.54</v>
      </c>
      <c r="D14" s="14">
        <v>328300</v>
      </c>
      <c r="E14" s="14">
        <f t="shared" si="0"/>
        <v>-234922.46000000002</v>
      </c>
      <c r="F14" s="11" t="s">
        <v>66</v>
      </c>
    </row>
    <row r="15" spans="1:6" ht="12.75">
      <c r="A15" s="8">
        <v>4050</v>
      </c>
      <c r="B15" s="8" t="s">
        <v>17</v>
      </c>
      <c r="C15" s="14"/>
      <c r="D15" s="14"/>
      <c r="E15" s="14">
        <f t="shared" si="0"/>
        <v>0</v>
      </c>
      <c r="F15" s="12"/>
    </row>
    <row r="16" spans="1:6" ht="12.75">
      <c r="A16" s="8"/>
      <c r="B16" s="8"/>
      <c r="C16" s="14"/>
      <c r="D16" s="14"/>
      <c r="E16" s="14"/>
      <c r="F16" s="12"/>
    </row>
    <row r="17" spans="1:6" ht="12.75">
      <c r="A17" s="10"/>
      <c r="B17" s="10" t="s">
        <v>1</v>
      </c>
      <c r="C17" s="15">
        <f>SUM(C6:C16)</f>
        <v>438207.89999999997</v>
      </c>
      <c r="D17" s="15">
        <f>SUM(D6:D16)</f>
        <v>758032.7</v>
      </c>
      <c r="E17" s="15">
        <f>SUM(E6:E16)</f>
        <v>-319824.80000000005</v>
      </c>
      <c r="F17" s="11" t="s">
        <v>66</v>
      </c>
    </row>
    <row r="18" spans="1:5" ht="12.75">
      <c r="A18" s="10"/>
      <c r="C18" s="3"/>
      <c r="D18" s="3"/>
      <c r="E18" s="3"/>
    </row>
    <row r="19" ht="12.75">
      <c r="A19" s="10"/>
    </row>
    <row r="20" spans="1:5" ht="12.75">
      <c r="A20" s="9"/>
      <c r="B20" s="9" t="s">
        <v>2</v>
      </c>
      <c r="C20" s="2"/>
      <c r="D20" s="2"/>
      <c r="E20" s="2"/>
    </row>
    <row r="21" spans="1:6" ht="12.75">
      <c r="A21" s="8">
        <v>6000</v>
      </c>
      <c r="B21" s="8" t="s">
        <v>18</v>
      </c>
      <c r="C21" s="15">
        <v>401031.79</v>
      </c>
      <c r="D21" s="14">
        <v>475174.27</v>
      </c>
      <c r="E21" s="16">
        <f>+C21-D21</f>
        <v>-74142.48000000004</v>
      </c>
      <c r="F21" s="12" t="s">
        <v>65</v>
      </c>
    </row>
    <row r="22" spans="1:6" ht="12.75">
      <c r="A22" s="8">
        <v>6010</v>
      </c>
      <c r="B22" s="8" t="s">
        <v>19</v>
      </c>
      <c r="C22" s="17">
        <v>48725.94</v>
      </c>
      <c r="D22" s="14">
        <v>54061.89</v>
      </c>
      <c r="E22" s="14">
        <f>+C22-D22</f>
        <v>-5335.949999999997</v>
      </c>
      <c r="F22" s="12" t="s">
        <v>65</v>
      </c>
    </row>
    <row r="23" spans="1:6" ht="12.75">
      <c r="A23" s="8">
        <v>6020</v>
      </c>
      <c r="B23" s="8" t="s">
        <v>20</v>
      </c>
      <c r="C23" s="14">
        <v>31187.07</v>
      </c>
      <c r="D23" s="14">
        <v>41591.1</v>
      </c>
      <c r="E23" s="14">
        <f aca="true" t="shared" si="1" ref="E23:E53">+C23-D23</f>
        <v>-10404.029999999999</v>
      </c>
      <c r="F23" s="12" t="s">
        <v>65</v>
      </c>
    </row>
    <row r="24" spans="1:6" ht="12.75">
      <c r="A24" s="8">
        <v>6030</v>
      </c>
      <c r="B24" s="8" t="s">
        <v>21</v>
      </c>
      <c r="C24" s="14">
        <v>5344</v>
      </c>
      <c r="D24" s="14">
        <v>6000</v>
      </c>
      <c r="E24" s="14">
        <f t="shared" si="1"/>
        <v>-656</v>
      </c>
      <c r="F24" s="12" t="s">
        <v>65</v>
      </c>
    </row>
    <row r="25" spans="1:6" ht="12.75">
      <c r="A25" s="8">
        <v>6040</v>
      </c>
      <c r="B25" s="8" t="s">
        <v>22</v>
      </c>
      <c r="C25" s="13">
        <v>4912.31</v>
      </c>
      <c r="D25" s="14">
        <v>9000</v>
      </c>
      <c r="E25" s="14">
        <f t="shared" si="1"/>
        <v>-4087.6899999999996</v>
      </c>
      <c r="F25" s="12" t="s">
        <v>65</v>
      </c>
    </row>
    <row r="26" spans="1:6" ht="12.75">
      <c r="A26" s="8">
        <v>6050</v>
      </c>
      <c r="B26" s="8" t="s">
        <v>40</v>
      </c>
      <c r="C26" s="14">
        <v>6121.48</v>
      </c>
      <c r="D26" s="14">
        <v>6300</v>
      </c>
      <c r="E26" s="14">
        <f t="shared" si="1"/>
        <v>-178.52000000000044</v>
      </c>
      <c r="F26" s="12" t="s">
        <v>65</v>
      </c>
    </row>
    <row r="27" spans="1:6" ht="12.75">
      <c r="A27" s="10">
        <v>6055</v>
      </c>
      <c r="B27" s="10" t="s">
        <v>41</v>
      </c>
      <c r="C27" s="14">
        <v>43331.91</v>
      </c>
      <c r="D27" s="14">
        <v>15000</v>
      </c>
      <c r="E27" s="14">
        <f t="shared" si="1"/>
        <v>28331.910000000003</v>
      </c>
      <c r="F27" s="11" t="s">
        <v>66</v>
      </c>
    </row>
    <row r="28" spans="1:6" ht="12.75">
      <c r="A28" s="8">
        <v>6060</v>
      </c>
      <c r="B28" s="8" t="s">
        <v>42</v>
      </c>
      <c r="C28" s="14">
        <v>3067.59</v>
      </c>
      <c r="D28" s="14">
        <v>2660</v>
      </c>
      <c r="E28" s="14">
        <f t="shared" si="1"/>
        <v>407.59000000000015</v>
      </c>
      <c r="F28" s="11" t="s">
        <v>66</v>
      </c>
    </row>
    <row r="29" spans="1:6" ht="12.75">
      <c r="A29" s="10">
        <v>6070</v>
      </c>
      <c r="B29" s="10" t="s">
        <v>17</v>
      </c>
      <c r="C29" s="13">
        <v>17083.19</v>
      </c>
      <c r="D29" s="13">
        <v>71750</v>
      </c>
      <c r="E29" s="14">
        <f t="shared" si="1"/>
        <v>-54666.81</v>
      </c>
      <c r="F29" s="12" t="s">
        <v>65</v>
      </c>
    </row>
    <row r="30" spans="1:6" ht="12.75">
      <c r="A30" s="8">
        <v>6080</v>
      </c>
      <c r="B30" s="8" t="s">
        <v>23</v>
      </c>
      <c r="C30" s="14">
        <v>36056.76</v>
      </c>
      <c r="D30" s="14">
        <v>24000</v>
      </c>
      <c r="E30" s="14">
        <f t="shared" si="1"/>
        <v>12056.760000000002</v>
      </c>
      <c r="F30" s="11" t="s">
        <v>66</v>
      </c>
    </row>
    <row r="31" spans="1:6" ht="12.75">
      <c r="A31" s="8">
        <v>6085</v>
      </c>
      <c r="B31" s="8" t="s">
        <v>24</v>
      </c>
      <c r="C31" s="14">
        <v>6840.96</v>
      </c>
      <c r="D31" s="14">
        <v>4785</v>
      </c>
      <c r="E31" s="14">
        <f t="shared" si="1"/>
        <v>2055.96</v>
      </c>
      <c r="F31" s="11" t="s">
        <v>66</v>
      </c>
    </row>
    <row r="32" spans="1:6" ht="12.75">
      <c r="A32" s="10">
        <v>6090</v>
      </c>
      <c r="B32" s="10" t="s">
        <v>43</v>
      </c>
      <c r="C32" s="13">
        <v>9889.97</v>
      </c>
      <c r="D32" s="13">
        <v>11860</v>
      </c>
      <c r="E32" s="14">
        <f t="shared" si="1"/>
        <v>-1970.0300000000007</v>
      </c>
      <c r="F32" s="12" t="s">
        <v>65</v>
      </c>
    </row>
    <row r="33" spans="1:6" ht="12.75">
      <c r="A33" s="8">
        <v>6095</v>
      </c>
      <c r="B33" s="8" t="s">
        <v>44</v>
      </c>
      <c r="C33" s="13">
        <v>5001.64</v>
      </c>
      <c r="D33" s="13">
        <v>12000</v>
      </c>
      <c r="E33" s="14">
        <f t="shared" si="1"/>
        <v>-6998.36</v>
      </c>
      <c r="F33" s="12" t="s">
        <v>65</v>
      </c>
    </row>
    <row r="34" spans="1:6" ht="12.75">
      <c r="A34" s="8">
        <v>6096</v>
      </c>
      <c r="B34" s="10" t="s">
        <v>46</v>
      </c>
      <c r="C34" s="14"/>
      <c r="D34" s="14">
        <v>3500</v>
      </c>
      <c r="E34" s="14">
        <f t="shared" si="1"/>
        <v>-3500</v>
      </c>
      <c r="F34" s="12" t="s">
        <v>65</v>
      </c>
    </row>
    <row r="35" spans="1:6" ht="12.75">
      <c r="A35" s="10">
        <v>6097</v>
      </c>
      <c r="B35" s="10" t="s">
        <v>45</v>
      </c>
      <c r="C35" s="14">
        <v>29.03</v>
      </c>
      <c r="D35" s="14">
        <v>4000</v>
      </c>
      <c r="E35" s="14">
        <f t="shared" si="1"/>
        <v>-3970.97</v>
      </c>
      <c r="F35" s="12" t="s">
        <v>65</v>
      </c>
    </row>
    <row r="36" spans="1:6" ht="12.75">
      <c r="A36" s="10">
        <v>6100</v>
      </c>
      <c r="B36" s="10" t="s">
        <v>47</v>
      </c>
      <c r="C36" s="14">
        <v>33908.36</v>
      </c>
      <c r="D36" s="14">
        <v>20000</v>
      </c>
      <c r="E36" s="14">
        <f t="shared" si="1"/>
        <v>13908.36</v>
      </c>
      <c r="F36" s="11" t="s">
        <v>66</v>
      </c>
    </row>
    <row r="37" spans="1:6" ht="12.75">
      <c r="A37" s="8">
        <v>6110</v>
      </c>
      <c r="B37" s="8" t="s">
        <v>25</v>
      </c>
      <c r="C37" s="14">
        <v>14106.3</v>
      </c>
      <c r="D37" s="14">
        <v>8504</v>
      </c>
      <c r="E37" s="14">
        <f t="shared" si="1"/>
        <v>5602.299999999999</v>
      </c>
      <c r="F37" s="11" t="s">
        <v>66</v>
      </c>
    </row>
    <row r="38" spans="1:6" ht="12.75">
      <c r="A38" s="8">
        <v>6120</v>
      </c>
      <c r="B38" s="8" t="s">
        <v>48</v>
      </c>
      <c r="C38" s="14">
        <v>8476.87</v>
      </c>
      <c r="D38" s="14">
        <v>10900</v>
      </c>
      <c r="E38" s="14">
        <f t="shared" si="1"/>
        <v>-2423.129999999999</v>
      </c>
      <c r="F38" s="12" t="s">
        <v>65</v>
      </c>
    </row>
    <row r="39" spans="1:6" ht="12.75">
      <c r="A39" s="8">
        <v>6130</v>
      </c>
      <c r="B39" s="8" t="s">
        <v>26</v>
      </c>
      <c r="C39" s="14">
        <v>1083.34</v>
      </c>
      <c r="D39" s="14">
        <v>2570</v>
      </c>
      <c r="E39" s="14">
        <f t="shared" si="1"/>
        <v>-1486.66</v>
      </c>
      <c r="F39" s="12" t="s">
        <v>65</v>
      </c>
    </row>
    <row r="40" spans="1:6" ht="12.75">
      <c r="A40" s="8">
        <v>6140</v>
      </c>
      <c r="B40" s="8" t="s">
        <v>49</v>
      </c>
      <c r="C40" s="14">
        <v>2765.69</v>
      </c>
      <c r="D40" s="14">
        <v>5545</v>
      </c>
      <c r="E40" s="14">
        <f t="shared" si="1"/>
        <v>-2779.31</v>
      </c>
      <c r="F40" s="12" t="s">
        <v>65</v>
      </c>
    </row>
    <row r="41" spans="1:6" ht="12.75">
      <c r="A41" s="8">
        <v>6150</v>
      </c>
      <c r="B41" s="8" t="s">
        <v>50</v>
      </c>
      <c r="C41" s="14">
        <v>3631</v>
      </c>
      <c r="D41" s="14">
        <v>14748.32</v>
      </c>
      <c r="E41" s="14">
        <f t="shared" si="1"/>
        <v>-11117.32</v>
      </c>
      <c r="F41" s="12" t="s">
        <v>65</v>
      </c>
    </row>
    <row r="42" spans="1:6" ht="12.75">
      <c r="A42" s="8">
        <v>6160</v>
      </c>
      <c r="B42" s="8" t="s">
        <v>51</v>
      </c>
      <c r="C42" s="14">
        <v>19373.99</v>
      </c>
      <c r="D42" s="14">
        <v>21190</v>
      </c>
      <c r="E42" s="14">
        <f t="shared" si="1"/>
        <v>-1816.0099999999984</v>
      </c>
      <c r="F42" s="12" t="s">
        <v>65</v>
      </c>
    </row>
    <row r="43" spans="1:6" ht="12.75">
      <c r="A43" s="8">
        <v>6170</v>
      </c>
      <c r="B43" s="8" t="s">
        <v>52</v>
      </c>
      <c r="C43" s="14">
        <v>2186.52</v>
      </c>
      <c r="D43" s="14">
        <v>2000</v>
      </c>
      <c r="E43" s="14">
        <f t="shared" si="1"/>
        <v>186.51999999999998</v>
      </c>
      <c r="F43" s="11" t="s">
        <v>66</v>
      </c>
    </row>
    <row r="44" spans="1:6" ht="12.75">
      <c r="A44" s="8">
        <v>6180</v>
      </c>
      <c r="B44" s="8" t="s">
        <v>27</v>
      </c>
      <c r="C44" s="14">
        <v>8513.5</v>
      </c>
      <c r="D44" s="14">
        <v>20138</v>
      </c>
      <c r="E44" s="14">
        <f t="shared" si="1"/>
        <v>-11624.5</v>
      </c>
      <c r="F44" s="12" t="s">
        <v>65</v>
      </c>
    </row>
    <row r="45" spans="1:6" ht="12.75">
      <c r="A45" s="10">
        <v>6190</v>
      </c>
      <c r="B45" s="10" t="s">
        <v>53</v>
      </c>
      <c r="C45" s="14">
        <v>5961.22</v>
      </c>
      <c r="D45" s="14">
        <v>5010</v>
      </c>
      <c r="E45" s="14">
        <f t="shared" si="1"/>
        <v>951.2200000000003</v>
      </c>
      <c r="F45" s="11" t="s">
        <v>66</v>
      </c>
    </row>
    <row r="46" spans="1:6" ht="12.75">
      <c r="A46" s="1">
        <v>6200</v>
      </c>
      <c r="B46" s="10" t="s">
        <v>54</v>
      </c>
      <c r="C46" s="14">
        <v>2307.03</v>
      </c>
      <c r="D46" s="14">
        <v>1005</v>
      </c>
      <c r="E46" s="14">
        <f t="shared" si="1"/>
        <v>1302.0300000000002</v>
      </c>
      <c r="F46" s="11" t="s">
        <v>66</v>
      </c>
    </row>
    <row r="47" spans="1:6" ht="12.75">
      <c r="A47" s="8">
        <v>6210</v>
      </c>
      <c r="B47" s="8" t="s">
        <v>28</v>
      </c>
      <c r="C47" s="13"/>
      <c r="D47" s="13"/>
      <c r="E47" s="14">
        <f t="shared" si="1"/>
        <v>0</v>
      </c>
      <c r="F47" s="12"/>
    </row>
    <row r="48" spans="1:6" ht="12.75">
      <c r="A48" s="8">
        <v>6220</v>
      </c>
      <c r="B48" s="8" t="s">
        <v>55</v>
      </c>
      <c r="C48" s="13">
        <v>1602.32</v>
      </c>
      <c r="D48" s="13">
        <v>1500</v>
      </c>
      <c r="E48" s="14">
        <f t="shared" si="1"/>
        <v>102.31999999999994</v>
      </c>
      <c r="F48" s="11" t="s">
        <v>66</v>
      </c>
    </row>
    <row r="49" spans="1:6" ht="12.75">
      <c r="A49" s="8">
        <v>6230</v>
      </c>
      <c r="B49" s="8" t="s">
        <v>56</v>
      </c>
      <c r="C49" s="14">
        <v>8908.3</v>
      </c>
      <c r="D49" s="14">
        <v>8741.43</v>
      </c>
      <c r="E49" s="14">
        <f t="shared" si="1"/>
        <v>166.86999999999898</v>
      </c>
      <c r="F49" s="11" t="s">
        <v>66</v>
      </c>
    </row>
    <row r="50" spans="1:6" ht="12.75">
      <c r="A50" s="10">
        <v>6235</v>
      </c>
      <c r="B50" s="10" t="s">
        <v>57</v>
      </c>
      <c r="C50" s="14">
        <v>59.2</v>
      </c>
      <c r="D50" s="14"/>
      <c r="E50" s="14">
        <f t="shared" si="1"/>
        <v>59.2</v>
      </c>
      <c r="F50" s="11" t="s">
        <v>66</v>
      </c>
    </row>
    <row r="51" spans="1:6" ht="12.75">
      <c r="A51" s="10">
        <v>6240</v>
      </c>
      <c r="B51" s="10" t="s">
        <v>58</v>
      </c>
      <c r="C51" s="14">
        <v>985.16</v>
      </c>
      <c r="D51" s="14">
        <v>8350</v>
      </c>
      <c r="E51" s="14">
        <f t="shared" si="1"/>
        <v>-7364.84</v>
      </c>
      <c r="F51" s="12" t="s">
        <v>65</v>
      </c>
    </row>
    <row r="52" spans="1:6" ht="12.75">
      <c r="A52" s="10">
        <v>6300</v>
      </c>
      <c r="B52" s="10" t="s">
        <v>59</v>
      </c>
      <c r="C52" s="14"/>
      <c r="D52" s="14"/>
      <c r="E52" s="14">
        <f t="shared" si="1"/>
        <v>0</v>
      </c>
      <c r="F52" s="11"/>
    </row>
    <row r="53" spans="1:6" ht="12.75">
      <c r="A53" s="10">
        <v>6700</v>
      </c>
      <c r="B53" s="10" t="s">
        <v>60</v>
      </c>
      <c r="C53" s="14"/>
      <c r="D53" s="14"/>
      <c r="E53" s="14">
        <f t="shared" si="1"/>
        <v>0</v>
      </c>
      <c r="F53" s="11"/>
    </row>
    <row r="54" spans="2:6" ht="12.75">
      <c r="B54" s="10" t="s">
        <v>3</v>
      </c>
      <c r="C54" s="15">
        <f>SUM(C21:C53)</f>
        <v>732492.4399999998</v>
      </c>
      <c r="D54" s="15">
        <f>SUM(D21:D53)</f>
        <v>871884.01</v>
      </c>
      <c r="E54" s="15">
        <f>SUM(E21:E53)</f>
        <v>-139391.57</v>
      </c>
      <c r="F54" s="12" t="s">
        <v>65</v>
      </c>
    </row>
    <row r="55" spans="3:6" ht="12.75">
      <c r="C55" s="15"/>
      <c r="D55" s="15"/>
      <c r="E55" s="15"/>
      <c r="F55" s="12"/>
    </row>
    <row r="56" spans="2:6" ht="12.75">
      <c r="B56" s="10" t="s">
        <v>4</v>
      </c>
      <c r="C56" s="15">
        <f>+C17-C54</f>
        <v>-294284.53999999986</v>
      </c>
      <c r="D56" s="15">
        <f>+D17-D54</f>
        <v>-113851.31000000006</v>
      </c>
      <c r="E56" s="15">
        <f>+E17-E54</f>
        <v>-180433.23000000004</v>
      </c>
      <c r="F56" s="11" t="s">
        <v>66</v>
      </c>
    </row>
    <row r="57" spans="3:6" ht="12.75">
      <c r="C57" s="15"/>
      <c r="D57" s="15"/>
      <c r="E57" s="15"/>
      <c r="F57" s="15"/>
    </row>
    <row r="58" spans="3:6" ht="12.75">
      <c r="C58" s="4"/>
      <c r="D58" s="4"/>
      <c r="E58" s="4"/>
      <c r="F58" s="4"/>
    </row>
    <row r="59" spans="3:6" ht="12.75">
      <c r="C59" s="4"/>
      <c r="D59" s="4"/>
      <c r="E59" s="4"/>
      <c r="F59" s="4"/>
    </row>
    <row r="60" spans="3:6" ht="12.75">
      <c r="C60" s="3"/>
      <c r="D60" s="3"/>
      <c r="E60" s="3"/>
      <c r="F60" s="3"/>
    </row>
  </sheetData>
  <sheetProtection/>
  <mergeCells count="2">
    <mergeCell ref="A2:F2"/>
    <mergeCell ref="A3:F3"/>
  </mergeCells>
  <printOptions gridLines="1" horizontalCentered="1"/>
  <pageMargins left="0.2" right="0.2" top="0.75" bottom="0.75" header="0.3" footer="0.3"/>
  <pageSetup fitToHeight="1" fitToWidth="1" orientation="portrait" scale="98" r:id="rId1"/>
  <headerFooter>
    <oddFooter>&amp;L&amp;D&amp;F&amp;A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devers286</cp:lastModifiedBy>
  <cp:lastPrinted>2023-01-13T14:55:58Z</cp:lastPrinted>
  <dcterms:created xsi:type="dcterms:W3CDTF">2013-02-11T22:31:46Z</dcterms:created>
  <dcterms:modified xsi:type="dcterms:W3CDTF">2023-01-13T15:11:01Z</dcterms:modified>
  <cp:category/>
  <cp:version/>
  <cp:contentType/>
  <cp:contentStatus/>
</cp:coreProperties>
</file>